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6.xml.rels" ContentType="application/vnd.openxmlformats-package.relationships+xml"/>
  <Override PartName="/xl/worksheets/_rels/sheet5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2727" sheetId="1" state="visible" r:id="rId2"/>
    <sheet name="2686" sheetId="2" state="visible" r:id="rId3"/>
    <sheet name="2726" sheetId="3" state="visible" r:id="rId4"/>
    <sheet name="2723" sheetId="4" state="visible" r:id="rId5"/>
    <sheet name="GOOGLE" sheetId="5" state="visible" r:id="rId6"/>
    <sheet name="Справочник" sheetId="6" state="visible" r:id="rId7"/>
    <sheet name="2724" sheetId="7" state="visible" r:id="rId8"/>
    <sheet name="Сводная" sheetId="8" state="visible" r:id="rId9"/>
    <sheet name="2752" sheetId="9" state="visible" r:id="rId10"/>
    <sheet name="2496" sheetId="10" state="visible" r:id="rId11"/>
    <sheet name="2648" sheetId="11" state="visible" r:id="rId12"/>
    <sheet name="2457" sheetId="12" state="visible" r:id="rId13"/>
    <sheet name="2455" sheetId="13" state="visible" r:id="rId14"/>
    <sheet name="2456" sheetId="14" state="visible" r:id="rId15"/>
    <sheet name="2571" sheetId="15" state="visible" r:id="rId16"/>
    <sheet name="2602" sheetId="16" state="visible" r:id="rId17"/>
    <sheet name="2722" sheetId="17" state="visible" r:id="rId18"/>
    <sheet name="2604" sheetId="18" state="visible" r:id="rId19"/>
    <sheet name="2654" sheetId="19" state="visible" r:id="rId20"/>
    <sheet name="2683" sheetId="20" state="visible" r:id="rId21"/>
    <sheet name="2653" sheetId="21" state="visible" r:id="rId22"/>
    <sheet name="2652" sheetId="22" state="visible" r:id="rId23"/>
    <sheet name="2651" sheetId="23" state="visible" r:id="rId24"/>
    <sheet name="2650" sheetId="24" state="visible" r:id="rId25"/>
    <sheet name="2649" sheetId="25" state="visible" r:id="rId26"/>
    <sheet name="2703" sheetId="26" state="visible" r:id="rId27"/>
    <sheet name="2688" sheetId="27" state="visible" r:id="rId28"/>
    <sheet name="2693" sheetId="28" state="visible" r:id="rId29"/>
    <sheet name="2721" sheetId="29" state="visible" r:id="rId30"/>
    <sheet name="2570" sheetId="30" state="visible" r:id="rId31"/>
    <sheet name="2569" sheetId="31" state="visible" r:id="rId32"/>
    <sheet name="2564" sheetId="32" state="visible" r:id="rId33"/>
    <sheet name="2563" sheetId="33" state="visible" r:id="rId34"/>
    <sheet name="2561" sheetId="34" state="visible" r:id="rId35"/>
    <sheet name="2560" sheetId="35" state="visible" r:id="rId36"/>
    <sheet name="2558" sheetId="36" state="visible" r:id="rId37"/>
    <sheet name="2534" sheetId="37" state="visible" r:id="rId38"/>
    <sheet name="2601" sheetId="38" state="visible" r:id="rId39"/>
    <sheet name="2532" sheetId="39" state="visible" r:id="rId40"/>
    <sheet name="2533" sheetId="40" state="visible" r:id="rId41"/>
    <sheet name="2523" sheetId="41" state="visible" r:id="rId42"/>
    <sheet name="2573" sheetId="42" state="visible" r:id="rId43"/>
    <sheet name="2524" sheetId="43" state="visible" r:id="rId44"/>
    <sheet name="2514" sheetId="44" state="visible" r:id="rId45"/>
    <sheet name="2562" sheetId="45" state="visible" r:id="rId46"/>
    <sheet name="2513" sheetId="46" state="visible" r:id="rId47"/>
    <sheet name="2505" sheetId="47" state="visible" r:id="rId48"/>
    <sheet name="2504" sheetId="48" state="visible" r:id="rId49"/>
    <sheet name="2503" sheetId="49" state="visible" r:id="rId50"/>
    <sheet name="2502" sheetId="50" state="visible" r:id="rId51"/>
    <sheet name="2500" sheetId="51" state="visible" r:id="rId52"/>
    <sheet name="2499" sheetId="52" state="visible" r:id="rId53"/>
    <sheet name="2498" sheetId="53" state="visible" r:id="rId54"/>
    <sheet name="2497" sheetId="54" state="visible" r:id="rId55"/>
    <sheet name="2494" sheetId="55" state="visible" r:id="rId56"/>
    <sheet name="2461" sheetId="56" state="visible" r:id="rId57"/>
    <sheet name="2458" sheetId="57" state="visible" r:id="rId58"/>
    <sheet name="2687" sheetId="58" state="visible" r:id="rId59"/>
  </sheets>
  <definedNames>
    <definedName function="false" hidden="true" localSheetId="50" name="_xlnm._FilterDatabase" vbProcedure="false">'2500'!$J:$J</definedName>
    <definedName function="false" hidden="false" localSheetId="7" name="bookmark0" vbProcedure="false">Сводная!$D$2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<sst xmlns="http://schemas.openxmlformats.org/spreadsheetml/2006/main" count="9562" uniqueCount="1124">
  <si>
    <t xml:space="preserve">Выполненные работы по заказ-наряду № 1818188100962002312194450/АСЮ0002727 от 04.12.2018</t>
  </si>
  <si>
    <t xml:space="preserve">Лада Приора  VIN   XTA217050F0511568</t>
  </si>
  <si>
    <t xml:space="preserve">№</t>
  </si>
  <si>
    <t xml:space="preserve">Наименование</t>
  </si>
  <si>
    <t xml:space="preserve">Кол. оп.</t>
  </si>
  <si>
    <t xml:space="preserve">Цена н/ч</t>
  </si>
  <si>
    <t xml:space="preserve">Фактическая трудоемкость, н/ч</t>
  </si>
  <si>
    <t xml:space="preserve">н/ч</t>
  </si>
  <si>
    <t xml:space="preserve">Скидка</t>
  </si>
  <si>
    <t xml:space="preserve">Всего, руб</t>
  </si>
  <si>
    <t xml:space="preserve">в т.ч. НДС</t>
  </si>
  <si>
    <t xml:space="preserve">Код работы, код детали</t>
  </si>
  <si>
    <t xml:space="preserve">№ позиции</t>
  </si>
  <si>
    <t xml:space="preserve">Нормативная трудоемкость, н/ч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</si>
  <si>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</si>
  <si>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</si>
  <si>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</si>
  <si>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</si>
  <si>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</si>
  <si>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</si>
  <si>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</si>
  <si>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</si>
  <si>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</si>
  <si>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Снятие и установка КПП</t>
  </si>
  <si>
    <t xml:space="preserve">Рубль</t>
  </si>
  <si>
    <t xml:space="preserve">0.00</t>
  </si>
  <si>
    <t xml:space="preserve">1700012.21</t>
  </si>
  <si>
    <t xml:space="preserve">Ремонт КПП</t>
  </si>
  <si>
    <t xml:space="preserve">0,00</t>
  </si>
  <si>
    <t xml:space="preserve">1700010.40</t>
  </si>
  <si>
    <r>
      <rPr>
        <sz val="10"/>
        <rFont val="Arial"/>
        <family val="2"/>
        <charset val="204"/>
      </rPr>
      <t xml:space="preserve">Замена сцепления </t>
    </r>
    <r>
      <rPr>
        <b val="true"/>
        <sz val="10"/>
        <rFont val="Arial"/>
        <family val="2"/>
        <charset val="204"/>
      </rPr>
      <t xml:space="preserve">(в </t>
    </r>
    <r>
      <rPr>
        <sz val="10"/>
        <rFont val="Arial"/>
        <family val="2"/>
        <charset val="204"/>
      </rPr>
      <t xml:space="preserve">сборе)</t>
    </r>
  </si>
  <si>
    <t xml:space="preserve">1601085.21</t>
  </si>
  <si>
    <t xml:space="preserve">Замена ремня ГРМ с роликом и ремнем привода</t>
  </si>
  <si>
    <t xml:space="preserve">1006040.20</t>
  </si>
  <si>
    <t xml:space="preserve">Замена насоса водяного</t>
  </si>
  <si>
    <t xml:space="preserve">945,25</t>
  </si>
  <si>
    <t xml:space="preserve">850,73</t>
  </si>
  <si>
    <t xml:space="preserve">1307010.20</t>
  </si>
  <si>
    <t xml:space="preserve">Замена жидкости охлаждающей</t>
  </si>
  <si>
    <t xml:space="preserve">1300000.07</t>
  </si>
  <si>
    <t xml:space="preserve">.00205</t>
  </si>
  <si>
    <t xml:space="preserve">Итого работ:</t>
  </si>
  <si>
    <r>
      <rPr>
        <sz val="10"/>
        <rFont val="Arial"/>
        <family val="2"/>
        <charset val="204"/>
      </rPr>
      <t xml:space="preserve">Ремень привода вспомогательных агрегатов </t>
    </r>
    <r>
      <rPr>
        <i val="true"/>
        <sz val="10"/>
        <rFont val="Arial"/>
        <family val="2"/>
        <charset val="204"/>
      </rPr>
      <t xml:space="preserve">-с/у</t>
    </r>
  </si>
  <si>
    <t xml:space="preserve">1041020.21</t>
  </si>
  <si>
    <t xml:space="preserve">Ролик натяжной ремня  всп. Агрег -с/у.</t>
  </si>
  <si>
    <t xml:space="preserve">1041056.20</t>
  </si>
  <si>
    <t xml:space="preserve">Крышка защитная зубчатого ремня верхняя передняя — с/у</t>
  </si>
  <si>
    <t xml:space="preserve">1006146.20</t>
  </si>
  <si>
    <t xml:space="preserve">Крышка защитная зубчатого ремня нижняя передняя — с/у</t>
  </si>
  <si>
    <t xml:space="preserve">1006209.21</t>
  </si>
  <si>
    <t xml:space="preserve">Ролик опорный — с/у (при снятой крышке)</t>
  </si>
  <si>
    <t xml:space="preserve">1006135.21</t>
  </si>
  <si>
    <t xml:space="preserve">Ролик натяжной ремня ГРМ -с/у</t>
  </si>
  <si>
    <t xml:space="preserve">1006120.21</t>
  </si>
  <si>
    <t xml:space="preserve">Подшипник выключения сцепления с/у</t>
  </si>
  <si>
    <t xml:space="preserve">1601182.24</t>
  </si>
  <si>
    <t xml:space="preserve">(при замене сцепления)</t>
  </si>
  <si>
    <t xml:space="preserve">Коробка передач. Замена масла</t>
  </si>
  <si>
    <t xml:space="preserve">1700010.07</t>
  </si>
  <si>
    <t xml:space="preserve">.00211</t>
  </si>
  <si>
    <t xml:space="preserve">Нормативная трудоемкость итого, н/ч</t>
  </si>
  <si>
    <t xml:space="preserve">Выполненные работы по заказ-наряду № 1818188100962002312194450/АСЮ0002686 от 03.12.2018</t>
  </si>
  <si>
    <t xml:space="preserve">Автомобиль : Лада Приора гос. номер: О869КЕ 123 VIN: ХТА21730Е0468978 год вып. 2014</t>
  </si>
  <si>
    <t xml:space="preserve">Норма</t>
  </si>
  <si>
    <t xml:space="preserve">Всего</t>
  </si>
  <si>
    <t xml:space="preserve">Комплекс диагностических проверок</t>
  </si>
  <si>
    <t xml:space="preserve">Ненормативная</t>
  </si>
  <si>
    <t xml:space="preserve">договорная</t>
  </si>
  <si>
    <t xml:space="preserve">Снятие и установка защиты поддона</t>
  </si>
  <si>
    <t xml:space="preserve">2802020.20</t>
  </si>
  <si>
    <t xml:space="preserve">Замена масла моторного и фильтра масляного</t>
  </si>
  <si>
    <t xml:space="preserve">1000260.07</t>
  </si>
  <si>
    <t xml:space="preserve">.00202</t>
  </si>
  <si>
    <t xml:space="preserve">Замена фильтра воздушного</t>
  </si>
  <si>
    <t xml:space="preserve">1109080.20</t>
  </si>
  <si>
    <t xml:space="preserve">Замена фильтра салонного</t>
  </si>
  <si>
    <t xml:space="preserve">8122020.21</t>
  </si>
  <si>
    <t xml:space="preserve">Замена фильтра топливного</t>
  </si>
  <si>
    <t xml:space="preserve">1117010.20</t>
  </si>
  <si>
    <t xml:space="preserve">Замена свечей зажигания</t>
  </si>
  <si>
    <t xml:space="preserve">3707010.20</t>
  </si>
  <si>
    <t xml:space="preserve">Промывка заслонки дроссельной</t>
  </si>
  <si>
    <t xml:space="preserve">Замена подшипника ступицы перед (л)</t>
  </si>
  <si>
    <t xml:space="preserve">3103020.20</t>
  </si>
  <si>
    <t xml:space="preserve">10</t>
  </si>
  <si>
    <t xml:space="preserve">Замена подшипника ступицы перед (п)</t>
  </si>
  <si>
    <t xml:space="preserve">11</t>
  </si>
  <si>
    <t xml:space="preserve">Замена барабана тормозного</t>
  </si>
  <si>
    <t xml:space="preserve">3502070.21</t>
  </si>
  <si>
    <t xml:space="preserve">12</t>
  </si>
  <si>
    <t xml:space="preserve">Замена подшипника ступицы зад (п)</t>
  </si>
  <si>
    <t xml:space="preserve">3104020.20</t>
  </si>
  <si>
    <t xml:space="preserve">13</t>
  </si>
  <si>
    <t xml:space="preserve">Замена подшипника ступицы зад (л)</t>
  </si>
  <si>
    <t xml:space="preserve">14</t>
  </si>
  <si>
    <t xml:space="preserve">Замена колодок тормозных зад</t>
  </si>
  <si>
    <t xml:space="preserve">0,500</t>
  </si>
  <si>
    <t xml:space="preserve">3502090.21</t>
  </si>
  <si>
    <t xml:space="preserve">15</t>
  </si>
  <si>
    <t xml:space="preserve">Замена цилиндра тормозного рабочего</t>
  </si>
  <si>
    <t xml:space="preserve">0,200</t>
  </si>
  <si>
    <t xml:space="preserve">3502040.21</t>
  </si>
  <si>
    <t xml:space="preserve">16</t>
  </si>
  <si>
    <t xml:space="preserve">Замена жидкости тормозной</t>
  </si>
  <si>
    <t xml:space="preserve">3500000.07</t>
  </si>
  <si>
    <r>
      <rPr>
        <sz val="12"/>
        <color rgb="FF000000"/>
        <rFont val="Calibri"/>
        <family val="2"/>
        <charset val="204"/>
      </rPr>
      <t xml:space="preserve"> </t>
    </r>
    <r>
      <rPr>
        <sz val="12"/>
        <color rgb="FF191919"/>
        <rFont val="Calibri"/>
        <family val="2"/>
        <charset val="204"/>
      </rPr>
      <t xml:space="preserve">00213 </t>
    </r>
  </si>
  <si>
    <t xml:space="preserve">17</t>
  </si>
  <si>
    <t xml:space="preserve">Замена лампы зад</t>
  </si>
  <si>
    <t xml:space="preserve">3717010.24</t>
  </si>
  <si>
    <t xml:space="preserve">18</t>
  </si>
  <si>
    <t xml:space="preserve">Замена лампы перед</t>
  </si>
  <si>
    <t xml:space="preserve">3711217.20</t>
  </si>
  <si>
    <t xml:space="preserve">19</t>
  </si>
  <si>
    <t xml:space="preserve">Компьютерный развал-схождение</t>
  </si>
  <si>
    <t xml:space="preserve">2904000.12</t>
  </si>
  <si>
    <t xml:space="preserve">.00557</t>
  </si>
  <si>
    <t xml:space="preserve">26</t>
  </si>
  <si>
    <t xml:space="preserve">на сумму:</t>
  </si>
  <si>
    <t xml:space="preserve">выполненные работы по заказ-наряду № 1818188100962002312194450/АСЮ0002726 от 05.12.2018</t>
  </si>
  <si>
    <t xml:space="preserve">Лада Приора VIN  XTA217050F0509543</t>
  </si>
  <si>
    <t xml:space="preserve">Корректировка на возраст,  н/ч</t>
  </si>
  <si>
    <t xml:space="preserve">Компьютерная диагностика электронных систем</t>
  </si>
  <si>
    <t xml:space="preserve">Не нормируется</t>
  </si>
  <si>
    <t xml:space="preserve">Замер компрессии ДВС</t>
  </si>
  <si>
    <t xml:space="preserve">1 890,50</t>
  </si>
  <si>
    <t xml:space="preserve">1000260.10</t>
  </si>
  <si>
    <t xml:space="preserve">.00308</t>
  </si>
  <si>
    <t xml:space="preserve">Снятие и установка ГБЦ</t>
  </si>
  <si>
    <t xml:space="preserve">в составе работ 1000260</t>
  </si>
  <si>
    <t xml:space="preserve">Снятие и установка ДВС</t>
  </si>
  <si>
    <t xml:space="preserve">Снятие и установка впускного коллектора</t>
  </si>
  <si>
    <t xml:space="preserve">756,20</t>
  </si>
  <si>
    <t xml:space="preserve">Снятие и установка выпускного коллектора</t>
  </si>
  <si>
    <t xml:space="preserve">Ремонт ДВС</t>
  </si>
  <si>
    <t xml:space="preserve">1000260.40</t>
  </si>
  <si>
    <t xml:space="preserve">Проверка форсунки</t>
  </si>
  <si>
    <t xml:space="preserve">Замена ремня ГРМ 16кл</t>
  </si>
  <si>
    <t xml:space="preserve">2 741,23</t>
  </si>
  <si>
    <r>
      <rPr>
        <sz val="10"/>
        <rFont val="Arial"/>
        <family val="2"/>
        <charset val="204"/>
      </rPr>
      <t xml:space="preserve">Выполненные работы по заказ-наряду </t>
    </r>
    <r>
      <rPr>
        <i val="true"/>
        <sz val="10"/>
        <rFont val="Arial"/>
        <family val="2"/>
        <charset val="204"/>
      </rPr>
      <t xml:space="preserve">№</t>
    </r>
    <r>
      <rPr>
        <sz val="10"/>
        <rFont val="Arial"/>
        <family val="2"/>
        <charset val="204"/>
      </rPr>
      <t xml:space="preserve"> 1818188100962002312194450/АСЮ0002723 от 14.11.2018</t>
    </r>
  </si>
  <si>
    <t xml:space="preserve">Лада Приора    VIN  XTA217030E0469310</t>
  </si>
  <si>
    <t xml:space="preserve">Наименовани</t>
  </si>
  <si>
    <t xml:space="preserve">Кол on.</t>
  </si>
  <si>
    <t xml:space="preserve">всего, руб</t>
  </si>
  <si>
    <t xml:space="preserve">Диагностика ходовой части</t>
  </si>
  <si>
    <r>
      <rPr>
        <sz val="10"/>
        <rFont val="Arial"/>
        <family val="2"/>
        <charset val="204"/>
      </rPr>
      <t xml:space="preserve">Снятие и ycтановка подушки Д</t>
    </r>
    <r>
      <rPr>
        <i val="true"/>
        <sz val="10"/>
        <rFont val="Arial"/>
        <family val="2"/>
        <charset val="204"/>
      </rPr>
      <t xml:space="preserve">ВС</t>
    </r>
    <r>
      <rPr>
        <sz val="10"/>
        <rFont val="Arial"/>
        <family val="2"/>
        <charset val="204"/>
      </rPr>
      <t xml:space="preserve"> правой</t>
    </r>
  </si>
  <si>
    <t xml:space="preserve">1001204.20</t>
  </si>
  <si>
    <t xml:space="preserve">Снятие и установка амортизатора перед</t>
  </si>
  <si>
    <t xml:space="preserve">2901031.20, 2901030.22</t>
  </si>
  <si>
    <t xml:space="preserve">Замена опоры переднего амортизатора</t>
  </si>
  <si>
    <t xml:space="preserve">2901031.24</t>
  </si>
  <si>
    <t xml:space="preserve">Замена опоры шаровой перед (л)</t>
  </si>
  <si>
    <t xml:space="preserve">2904192.20</t>
  </si>
  <si>
    <t xml:space="preserve">Замена опоры шаровой перед (п)</t>
  </si>
  <si>
    <t xml:space="preserve">Замена стойки стабилизатора перед</t>
  </si>
  <si>
    <t xml:space="preserve">2906050.20</t>
  </si>
  <si>
    <t xml:space="preserve">Замена рейки рулевой</t>
  </si>
  <si>
    <t xml:space="preserve">2 079,55</t>
  </si>
  <si>
    <t xml:space="preserve">3400010.20</t>
  </si>
  <si>
    <t xml:space="preserve">Замена наконечников рулевых</t>
  </si>
  <si>
    <r>
      <rPr>
        <sz val="11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3414056.20</t>
    </r>
  </si>
  <si>
    <t xml:space="preserve">Замена троса педали сцепления</t>
  </si>
  <si>
    <t xml:space="preserve">1602210.20</t>
  </si>
  <si>
    <t xml:space="preserve">Замена диска тормозного перед</t>
  </si>
  <si>
    <t xml:space="preserve">3501070.21</t>
  </si>
  <si>
    <t xml:space="preserve">Замена подшипника ступицы передней</t>
  </si>
  <si>
    <t xml:space="preserve">Замена колодок тормозных перед</t>
  </si>
  <si>
    <t xml:space="preserve">3501080.21</t>
  </si>
  <si>
    <t xml:space="preserve">Замена амортизаторов задних</t>
  </si>
  <si>
    <t xml:space="preserve">2915004.20</t>
  </si>
  <si>
    <t xml:space="preserve">756.20</t>
  </si>
  <si>
    <t xml:space="preserve">Смазка направляющих суппорта</t>
  </si>
  <si>
    <t xml:space="preserve">-</t>
  </si>
  <si>
    <t xml:space="preserve">Замена троса стояночного тормоза</t>
  </si>
  <si>
    <t xml:space="preserve">3508180.20</t>
  </si>
  <si>
    <t xml:space="preserve">Регулировка стояночного тормоза</t>
  </si>
  <si>
    <t xml:space="preserve">3508012.12</t>
  </si>
  <si>
    <t xml:space="preserve">.00566</t>
  </si>
  <si>
    <t xml:space="preserve">Ремонт электрооборудования</t>
  </si>
  <si>
    <t xml:space="preserve">42</t>
  </si>
  <si>
    <t xml:space="preserve">Лада Приора XTA217030E0469310</t>
  </si>
  <si>
    <t xml:space="preserve">Код работы</t>
  </si>
  <si>
    <t xml:space="preserve">Трудоемкость</t>
  </si>
  <si>
    <t xml:space="preserve">Замена сцепления (в сборе)</t>
  </si>
  <si>
    <t xml:space="preserve">Замена маховика</t>
  </si>
  <si>
    <t xml:space="preserve">1005115.21</t>
  </si>
  <si>
    <t xml:space="preserve">Замена масла в КПП</t>
  </si>
  <si>
    <t xml:space="preserve">Муфта подшипника выключения сцепления — с/у </t>
  </si>
  <si>
    <t xml:space="preserve">1601180.24</t>
  </si>
  <si>
    <t xml:space="preserve">Подшипник выключения сцепления в сборе-с/у (на снятой муфте)</t>
  </si>
  <si>
    <t xml:space="preserve">Коробка передач - мойка</t>
  </si>
  <si>
    <t xml:space="preserve">17000010.02</t>
  </si>
  <si>
    <t xml:space="preserve">.00003</t>
  </si>
  <si>
    <t xml:space="preserve">212735.20</t>
  </si>
  <si>
    <t xml:space="preserve">РЕШЕТКА ВЕНТИЛЯТОРА ЛЕВ РАМЫ ВЕТРОВОГО 2,2</t>
  </si>
  <si>
    <t xml:space="preserve">212734.20</t>
  </si>
  <si>
    <t xml:space="preserve">РЕШЕТКА ВЕНТИЛЯТОРА ПРАВ РАМЫ ВЕТРОВОГО 1,8</t>
  </si>
  <si>
    <t xml:space="preserve">8122С20.21 ФИЛЬТР ПЫЛЕВОЙ С/У 0,5</t>
  </si>
  <si>
    <t xml:space="preserve">Мойка КПП</t>
  </si>
  <si>
    <t xml:space="preserve">1700010.02</t>
  </si>
  <si>
    <t xml:space="preserve">.0003</t>
  </si>
  <si>
    <t xml:space="preserve">2904000.10</t>
  </si>
  <si>
    <t xml:space="preserve">.00316</t>
  </si>
  <si>
    <t xml:space="preserve">Кол. on.</t>
  </si>
  <si>
    <t xml:space="preserve">Норма, н/ч</t>
  </si>
  <si>
    <t xml:space="preserve">Код детали. код работы</t>
  </si>
  <si>
    <t xml:space="preserve">Трудоемкость расчетная, н/ч</t>
  </si>
  <si>
    <t xml:space="preserve">.00303</t>
  </si>
  <si>
    <t xml:space="preserve">1000000.21</t>
  </si>
  <si>
    <t xml:space="preserve">Шлифовка блока ЦПГ</t>
  </si>
  <si>
    <t xml:space="preserve">н/н мехобработка</t>
  </si>
  <si>
    <t xml:space="preserve">н/у</t>
  </si>
  <si>
    <t xml:space="preserve">Шлифовка ГБЦ</t>
  </si>
  <si>
    <t xml:space="preserve">Обработка ГБЦ по плоскости</t>
  </si>
  <si>
    <t xml:space="preserve">Хонингование БЦ</t>
  </si>
  <si>
    <t xml:space="preserve">Полировка шатунных и коренных шеек</t>
  </si>
  <si>
    <t xml:space="preserve">Мойка ГБЦ</t>
  </si>
  <si>
    <t xml:space="preserve">н/н</t>
  </si>
  <si>
    <t xml:space="preserve">Ремонт ГБЦ</t>
  </si>
  <si>
    <t xml:space="preserve">1003000.40</t>
  </si>
  <si>
    <t xml:space="preserve">Замена сальники коленчатого вала зад</t>
  </si>
  <si>
    <t xml:space="preserve">Замена сальника коленчатого вала перед</t>
  </si>
  <si>
    <t xml:space="preserve">Трудоемкость по заказ-наряду, н/ч</t>
  </si>
  <si>
    <t xml:space="preserve">Код детали, код работы</t>
  </si>
  <si>
    <t xml:space="preserve">Снятие и установка трубки системы кондиционера</t>
  </si>
  <si>
    <t xml:space="preserve">8120060.21</t>
  </si>
  <si>
    <t xml:space="preserve">Ремонт системы отопления</t>
  </si>
  <si>
    <t xml:space="preserve">Норматив отсутствует</t>
  </si>
  <si>
    <t xml:space="preserve">Снятие и установка привода колеса</t>
  </si>
  <si>
    <t xml:space="preserve">2215011.21</t>
  </si>
  <si>
    <t xml:space="preserve">Замена сальника привода (л)</t>
  </si>
  <si>
    <t xml:space="preserve">2301035.21</t>
  </si>
  <si>
    <t xml:space="preserve">Замена сальника привода (п)</t>
  </si>
  <si>
    <t xml:space="preserve">2301034.21</t>
  </si>
  <si>
    <t xml:space="preserve">Установка климатическая — проверка, заправка</t>
  </si>
  <si>
    <t xml:space="preserve">8111000.08</t>
  </si>
  <si>
    <t xml:space="preserve">.0011</t>
  </si>
  <si>
    <t xml:space="preserve">Брызговик двигателя — с/у</t>
  </si>
  <si>
    <t xml:space="preserve">Коробка перемены передач — замена масла</t>
  </si>
  <si>
    <t xml:space="preserve">.0021</t>
  </si>
  <si>
    <t xml:space="preserve">Установка климатическая - техническое обслуживание</t>
  </si>
  <si>
    <t xml:space="preserve">.00114</t>
  </si>
  <si>
    <t xml:space="preserve">Замена сальника КПП</t>
  </si>
  <si>
    <t xml:space="preserve">1701043.24</t>
  </si>
  <si>
    <t xml:space="preserve">000010.19</t>
  </si>
  <si>
    <t xml:space="preserve">.00307</t>
  </si>
  <si>
    <t xml:space="preserve">Диагностика топливной системы</t>
  </si>
  <si>
    <t xml:space="preserve">Промывка инжектора и топливной системы</t>
  </si>
  <si>
    <t xml:space="preserve">Промывка бака топливного</t>
  </si>
  <si>
    <t xml:space="preserve">1101007.04</t>
  </si>
  <si>
    <t xml:space="preserve">.00102</t>
  </si>
  <si>
    <t xml:space="preserve">Промывка форсунок</t>
  </si>
  <si>
    <t xml:space="preserve">Замена ремня ГРМ</t>
  </si>
  <si>
    <t xml:space="preserve">Замена генератора</t>
  </si>
  <si>
    <t xml:space="preserve">3701010.20</t>
  </si>
  <si>
    <t xml:space="preserve">Ремонт стартера</t>
  </si>
  <si>
    <t xml:space="preserve">3708010.40</t>
  </si>
  <si>
    <t xml:space="preserve">Ремонт электропроводки</t>
  </si>
  <si>
    <t xml:space="preserve">Стартер — с/у</t>
  </si>
  <si>
    <t xml:space="preserve">3708010.20</t>
  </si>
  <si>
    <t xml:space="preserve">Бак топливный — с/у</t>
  </si>
  <si>
    <t xml:space="preserve">1101007.20</t>
  </si>
  <si>
    <t xml:space="preserve">Ремень привода вспомогательных агрегатов -с/у</t>
  </si>
  <si>
    <t xml:space="preserve">Ролик натяжной ремня всп. Агрег -с/у.</t>
  </si>
  <si>
    <t xml:space="preserve">Шлаг подводящий радиатора — с/у</t>
  </si>
  <si>
    <t xml:space="preserve">1303025.21</t>
  </si>
  <si>
    <t xml:space="preserve">Шланг отводящий радиатора — с/у</t>
  </si>
  <si>
    <t xml:space="preserve">1303010.21</t>
  </si>
  <si>
    <t xml:space="preserve">Шланг заправочный системы охлаждения -с/у</t>
  </si>
  <si>
    <t xml:space="preserve">1303080.20</t>
  </si>
  <si>
    <t xml:space="preserve">Трубка соединительная радиатора и расширительного бачка -с/у</t>
  </si>
  <si>
    <t xml:space="preserve">1303095.20</t>
  </si>
  <si>
    <t xml:space="preserve">Подушка левой опоры двигателя- с/уC</t>
  </si>
  <si>
    <t xml:space="preserve">1001242.21</t>
  </si>
  <si>
    <t xml:space="preserve">Замена термостата</t>
  </si>
  <si>
    <t xml:space="preserve">1306010.21</t>
  </si>
  <si>
    <t xml:space="preserve">Лада Приора XTA217050G0528754</t>
  </si>
  <si>
    <t xml:space="preserve">код работы</t>
  </si>
  <si>
    <t xml:space="preserve">6 .</t>
  </si>
  <si>
    <t xml:space="preserve">7 .</t>
  </si>
  <si>
    <t xml:space="preserve">Регулировка рулевой рейки</t>
  </si>
  <si>
    <t xml:space="preserve">3400012.12</t>
  </si>
  <si>
    <t xml:space="preserve">.00559</t>
  </si>
  <si>
    <t xml:space="preserve">Ремонт рулевой колонки</t>
  </si>
  <si>
    <t xml:space="preserve">3400024.40</t>
  </si>
  <si>
    <t xml:space="preserve">Ремонт рулевой колонки — эксперт понимает как ремонт вала рулевого правления, дополнительная работа — снять вал рулевого управления:</t>
  </si>
  <si>
    <t xml:space="preserve">вал рулевого управления в сборе с/у</t>
  </si>
  <si>
    <t xml:space="preserve">3400024.20</t>
  </si>
  <si>
    <t xml:space="preserve">Замена пыльника ШРУС</t>
  </si>
  <si>
    <t xml:space="preserve">2215030.24</t>
  </si>
  <si>
    <t xml:space="preserve">Диагностические работы «компьютерная диагностика электронных систем» изготовителем не определена. По аналогии 0,5-0,6 нормочаса остаточная трудоемкость</t>
  </si>
  <si>
    <t xml:space="preserve">Снятие и установка тормозных барабанов</t>
  </si>
  <si>
    <t xml:space="preserve">Определить баланс мощности форсунок</t>
  </si>
  <si>
    <t xml:space="preserve">50000000.19</t>
  </si>
  <si>
    <t xml:space="preserve">.00362</t>
  </si>
  <si>
    <t xml:space="preserve">13 |Замена катушки зажигания</t>
  </si>
  <si>
    <t xml:space="preserve">3705010.21</t>
  </si>
  <si>
    <t xml:space="preserve">Коробка передач. С/у</t>
  </si>
  <si>
    <t xml:space="preserve">Лада Приора XTA21723080032119</t>
  </si>
  <si>
    <t xml:space="preserve">Не нормирована</t>
  </si>
  <si>
    <t xml:space="preserve">Замена датчика РХХ</t>
  </si>
  <si>
    <t xml:space="preserve">1148300.24</t>
  </si>
  <si>
    <t xml:space="preserve">1003011.20</t>
  </si>
  <si>
    <t xml:space="preserve">Разборка и деффектовка ГБЦ</t>
  </si>
  <si>
    <t xml:space="preserve">В составе 1003000.40</t>
  </si>
  <si>
    <t xml:space="preserve">Замена радиатора системы отопления</t>
  </si>
  <si>
    <t xml:space="preserve">1301012.21</t>
  </si>
  <si>
    <t xml:space="preserve">Замена электроусилителя руля</t>
  </si>
  <si>
    <t xml:space="preserve">3450008.20</t>
  </si>
  <si>
    <t xml:space="preserve">3414056.20</t>
  </si>
  <si>
    <t xml:space="preserve">Замена шаровых опор</t>
  </si>
  <si>
    <t xml:space="preserve">31011020.20</t>
  </si>
  <si>
    <t xml:space="preserve">Замена амортизаторов передних</t>
  </si>
  <si>
    <t xml:space="preserve">2901022.20</t>
  </si>
  <si>
    <t xml:space="preserve">Замена опор передних амортизаторов</t>
  </si>
  <si>
    <t xml:space="preserve">2901031.22</t>
  </si>
  <si>
    <t xml:space="preserve">Замена задних стоек</t>
  </si>
  <si>
    <t xml:space="preserve">Снятие и установка подушки ДВС правой</t>
  </si>
  <si>
    <t xml:space="preserve">Замена шруса наружнего (л)</t>
  </si>
  <si>
    <t xml:space="preserve">2215012.24</t>
  </si>
  <si>
    <t xml:space="preserve">Замена шруса внутреннего (л)</t>
  </si>
  <si>
    <t xml:space="preserve">2215056.24</t>
  </si>
  <si>
    <t xml:space="preserve">Замена шруса внутреннего (п)</t>
  </si>
  <si>
    <t xml:space="preserve">Замена растяжки рычага</t>
  </si>
  <si>
    <t xml:space="preserve">Замена амортизатора переднего (л)</t>
  </si>
  <si>
    <t xml:space="preserve">2901031.20</t>
  </si>
  <si>
    <t xml:space="preserve">2901030.22</t>
  </si>
  <si>
    <t xml:space="preserve">3411056.20</t>
  </si>
  <si>
    <t xml:space="preserve">Реставрация суппорта переднего (л)</t>
  </si>
  <si>
    <t xml:space="preserve">Привод правого переднего колеса в сборе -с/у</t>
  </si>
  <si>
    <t xml:space="preserve">2215010.21</t>
  </si>
  <si>
    <t xml:space="preserve">Привод левого переднего колеса в сборе -с/у</t>
  </si>
  <si>
    <t xml:space="preserve">Рычаг передней подвески нижний левый в сборе с/у</t>
  </si>
  <si>
    <t xml:space="preserve">2901020.20</t>
  </si>
  <si>
    <t xml:space="preserve">Рычаг передней подвески нижний правый в сборе с/у</t>
  </si>
  <si>
    <t xml:space="preserve">2904020.20</t>
  </si>
  <si>
    <t xml:space="preserve">Барабан тормозной заднего тормоза л. с/у</t>
  </si>
  <si>
    <t xml:space="preserve">Барабан тормозной заднего тормоза п. с/у</t>
  </si>
  <si>
    <t xml:space="preserve">всего</t>
  </si>
  <si>
    <t xml:space="preserve">Снятие и ycтановка подушки ДВС правой</t>
  </si>
  <si>
    <t xml:space="preserve">3414052.24</t>
  </si>
  <si>
    <t xml:space="preserve">N</t>
  </si>
  <si>
    <t xml:space="preserve">Снятие и установка балки перед</t>
  </si>
  <si>
    <t xml:space="preserve">2904400.20</t>
  </si>
  <si>
    <t xml:space="preserve">Замена шруса наружного (л)</t>
  </si>
  <si>
    <t xml:space="preserve">2215068.24</t>
  </si>
  <si>
    <t xml:space="preserve">Замена амортизатора переднего {п)</t>
  </si>
  <si>
    <t xml:space="preserve">.00213</t>
  </si>
  <si>
    <t xml:space="preserve">Замена ДМРВ</t>
  </si>
  <si>
    <t xml:space="preserve">1130010.20</t>
  </si>
  <si>
    <t xml:space="preserve">Снятие и установка компрессора кондиционера</t>
  </si>
  <si>
    <t xml:space="preserve">8111012.20</t>
  </si>
  <si>
    <t xml:space="preserve">Снятие и установка генератора</t>
  </si>
  <si>
    <t xml:space="preserve">1008600.20</t>
  </si>
  <si>
    <t xml:space="preserve">Снятие и установка топливной рампы</t>
  </si>
  <si>
    <t xml:space="preserve">1144010.20</t>
  </si>
  <si>
    <t xml:space="preserve">Снятие и установка форсунки</t>
  </si>
  <si>
    <t xml:space="preserve">1132010.24</t>
  </si>
  <si>
    <t xml:space="preserve">Замена патрубков системы вентиляции картерных газов</t>
  </si>
  <si>
    <t xml:space="preserve">1014213.21</t>
  </si>
  <si>
    <t xml:space="preserve">Адаптация ЭБУ</t>
  </si>
  <si>
    <t xml:space="preserve">Замена замка зажигания</t>
  </si>
  <si>
    <t xml:space="preserve">3704005.21</t>
  </si>
  <si>
    <t xml:space="preserve">Шланг вентиляции картера нижний — с/у</t>
  </si>
  <si>
    <t xml:space="preserve">1014056.20</t>
  </si>
  <si>
    <t xml:space="preserve">Шланг вентиляции картера верхний — с/у</t>
  </si>
  <si>
    <t xml:space="preserve">1014058..20</t>
  </si>
  <si>
    <t xml:space="preserve">Шланг вентиляции картера от крышки головки к карбюратору — с/у</t>
  </si>
  <si>
    <t xml:space="preserve">1014240.20</t>
  </si>
  <si>
    <t xml:space="preserve">Кожух облицовки руля верхний и нижний -с/у</t>
  </si>
  <si>
    <t xml:space="preserve">3403070.20</t>
  </si>
  <si>
    <t xml:space="preserve">Замена подушки ДВС зад</t>
  </si>
  <si>
    <t xml:space="preserve">Ремонт суппорта переднего (л)</t>
  </si>
  <si>
    <t xml:space="preserve">3501013.40</t>
  </si>
  <si>
    <t xml:space="preserve">Ремонт суппорта переднего (п)</t>
  </si>
  <si>
    <t xml:space="preserve">3501012.40</t>
  </si>
  <si>
    <t xml:space="preserve">Проточка тормозных барабанов</t>
  </si>
  <si>
    <t xml:space="preserve">3502070.44</t>
  </si>
  <si>
    <t xml:space="preserve">Не номирована</t>
  </si>
  <si>
    <t xml:space="preserve">суппорт переднего тормоза с направляющй левый — с/у</t>
  </si>
  <si>
    <t xml:space="preserve">3501013.21</t>
  </si>
  <si>
    <t xml:space="preserve">суппорт переднего тормоза с направляющй правый — с/у</t>
  </si>
  <si>
    <t xml:space="preserve">3501012.21</t>
  </si>
  <si>
    <t xml:space="preserve">Снятие и установка бака топливного</t>
  </si>
  <si>
    <t xml:space="preserve">1 ,.83</t>
  </si>
  <si>
    <t xml:space="preserve">Замена насоса топливной системы</t>
  </si>
  <si>
    <t xml:space="preserve">1139009.20</t>
  </si>
  <si>
    <t xml:space="preserve">Замена сальника штока КПП</t>
  </si>
  <si>
    <t xml:space="preserve">1703042.21</t>
  </si>
  <si>
    <t xml:space="preserve">Замена пружины перед</t>
  </si>
  <si>
    <t xml:space="preserve">1 985.03</t>
  </si>
  <si>
    <t xml:space="preserve">Замена датчика температуры ДВС</t>
  </si>
  <si>
    <t xml:space="preserve">3851010.20</t>
  </si>
  <si>
    <t xml:space="preserve">1001242.20</t>
  </si>
  <si>
    <t xml:space="preserve">Замена шруса наружнего (п)</t>
  </si>
  <si>
    <t xml:space="preserve">Снятие и установка рычага перед</t>
  </si>
  <si>
    <t xml:space="preserve">2901020.20, 2901020.20</t>
  </si>
  <si>
    <t xml:space="preserve">Замена сайлентблоков передней подвески</t>
  </si>
  <si>
    <t xml:space="preserve">См ниже</t>
  </si>
  <si>
    <t xml:space="preserve">Замена наконечника рулевого (л)</t>
  </si>
  <si>
    <t xml:space="preserve">3411057.20</t>
  </si>
  <si>
    <t xml:space="preserve">Замена наконечника рулевого (п)</t>
  </si>
  <si>
    <t xml:space="preserve">661.68</t>
  </si>
  <si>
    <t xml:space="preserve">Замена рычага перед низ (п)</t>
  </si>
  <si>
    <t xml:space="preserve">Замена рычага перед низ (л)</t>
  </si>
  <si>
    <t xml:space="preserve">1 134.30</t>
  </si>
  <si>
    <t xml:space="preserve">Замена глушителя</t>
  </si>
  <si>
    <t xml:space="preserve">472.63</t>
  </si>
  <si>
    <t xml:space="preserve">1200010.20</t>
  </si>
  <si>
    <t xml:space="preserve">Шкив зубчатый коленчатого вала — с/у</t>
  </si>
  <si>
    <t xml:space="preserve">1005030.21</t>
  </si>
  <si>
    <t xml:space="preserve">Замена радиатора системы охлаждения</t>
  </si>
  <si>
    <t xml:space="preserve">1301012.20</t>
  </si>
  <si>
    <t xml:space="preserve">Замена патрубков системы охлаждения</t>
  </si>
  <si>
    <t xml:space="preserve">1303010.21, 1303025.21</t>
  </si>
  <si>
    <t xml:space="preserve">Замена бачка расширительного</t>
  </si>
  <si>
    <t xml:space="preserve">1311010.21</t>
  </si>
  <si>
    <t xml:space="preserve">Замена бачка омывателя</t>
  </si>
  <si>
    <t xml:space="preserve">5208103.21</t>
  </si>
  <si>
    <t xml:space="preserve">Колесо - с/у</t>
  </si>
  <si>
    <t xml:space="preserve">3101011.20</t>
  </si>
  <si>
    <t xml:space="preserve">топливный фильтр - с/у</t>
  </si>
  <si>
    <t xml:space="preserve">опора двигателя правая - с/у</t>
  </si>
  <si>
    <t xml:space="preserve">кронштейн опоры двигателя - с/у</t>
  </si>
  <si>
    <t xml:space="preserve">1101230.21</t>
  </si>
  <si>
    <t xml:space="preserve">ФИЛЬТР ПЫЛЕВОЙ С/У</t>
  </si>
  <si>
    <t xml:space="preserve">8122С20.21</t>
  </si>
  <si>
    <t xml:space="preserve">РЕШЕТКА ВЕНТИЛЯТОРА ПРАВ РАМЫ ВЕТРОВОГО</t>
  </si>
  <si>
    <t xml:space="preserve">Тормозная система</t>
  </si>
  <si>
    <r>
      <rPr>
        <sz val="12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- замена тормозной жидкости с прокачкой тормозной системы</t>
    </r>
  </si>
  <si>
    <r>
      <rPr>
        <sz val="12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Коробка передач в сборе - замена масла</t>
    </r>
  </si>
  <si>
    <r>
      <rPr>
        <sz val="12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1700010.07</t>
    </r>
  </si>
  <si>
    <t xml:space="preserve">.00208</t>
  </si>
  <si>
    <r>
      <rPr>
        <sz val="12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Система охлаждения</t>
    </r>
  </si>
  <si>
    <t xml:space="preserve">- замена охлаждающей жидкости</t>
  </si>
  <si>
    <t xml:space="preserve">Ремень привода генератора — с/у</t>
  </si>
  <si>
    <t xml:space="preserve">3701720.20</t>
  </si>
  <si>
    <t xml:space="preserve">Снять установить ремень привода генератора, отреглировать натяжение</t>
  </si>
  <si>
    <r>
      <rPr>
        <sz val="11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Ремень привода распределительного</t>
    </r>
  </si>
  <si>
    <t xml:space="preserve">16006040.20</t>
  </si>
  <si>
    <r>
      <rPr>
        <sz val="12"/>
        <color rgb="FF000000"/>
        <rFont val="Calibri"/>
        <family val="2"/>
        <charset val="204"/>
      </rPr>
      <t xml:space="preserve"> </t>
    </r>
    <r>
      <rPr>
        <sz val="12"/>
        <color rgb="FF191919"/>
        <rFont val="Calibri"/>
        <family val="2"/>
        <charset val="204"/>
      </rPr>
      <t xml:space="preserve">Вывернуть свечи зажигания, снять брызговик, защитную крышку привода механизма газораспределения, демпфер и ремень привода генератора, снять зубчатый ремень, установить</t>
    </r>
  </si>
  <si>
    <t xml:space="preserve">1041020.20</t>
  </si>
  <si>
    <t xml:space="preserve">вала - с/у (на автомобиле)</t>
  </si>
  <si>
    <t xml:space="preserve">Защита зубчатого ремня-с/у</t>
  </si>
  <si>
    <t xml:space="preserve">100614.ZAX</t>
  </si>
  <si>
    <t xml:space="preserve">Зубчатый ремень -с/у</t>
  </si>
  <si>
    <t xml:space="preserve">1006040.21</t>
  </si>
  <si>
    <t xml:space="preserve">Ремень привода вспомогательных агрегатов-0/у</t>
  </si>
  <si>
    <t xml:space="preserve">Ослабить крепление натяжного ролика, отсоединить опору двигателя от кузова, снять и установить ремень, отрегулировать натяжение ремня</t>
  </si>
  <si>
    <t xml:space="preserve">Замена сцепления в сборе</t>
  </si>
  <si>
    <t xml:space="preserve">ДИСК СЦЕПЛЕНИЯE — Замена               8975 2 3</t>
  </si>
  <si>
    <t xml:space="preserve">НАЖИМН ДИСК СЦЕПЛE — Замена             8971</t>
  </si>
  <si>
    <t xml:space="preserve">ВЫЖИМНОЙ ПОДШИП В СБE — Замена           8979 </t>
  </si>
  <si>
    <r>
      <rPr>
        <sz val="10"/>
        <color rgb="FF191919"/>
        <rFont val="CIDFont+F4"/>
        <family val="1"/>
        <charset val="204"/>
      </rPr>
      <t xml:space="preserve">Амортизатор задней подвески в сборе -</t>
    </r>
    <r>
      <rPr>
        <sz val="11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 2915004.20 29043</t>
    </r>
  </si>
  <si>
    <r>
      <rPr>
        <sz val="11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Снять заднее колесо, отвернуть крепление амортизатора к кузову и к рычагам, снять амортизатор, пружину, прокладку верхнюю, шайбу подушки, буфер хода сжатия, подушки амортизатора. Промыть, проверить, установить</t>
    </r>
  </si>
  <si>
    <t xml:space="preserve">с/у правого амортизатора</t>
  </si>
  <si>
    <t xml:space="preserve">Механизм рулевой в сборое- с/у</t>
  </si>
  <si>
    <t xml:space="preserve">300010.20</t>
  </si>
  <si>
    <t xml:space="preserve">Выполненные работы по заказ-наряду № 1818188100962002312194450/АСЮ0002724 от 03.12.2018</t>
  </si>
  <si>
    <t xml:space="preserve">Лада Приора    VIN  XTA217030A0263506</t>
  </si>
  <si>
    <t xml:space="preserve">Кол. ОП.</t>
  </si>
  <si>
    <t xml:space="preserve">В т.ч. НДС</t>
  </si>
  <si>
    <t xml:space="preserve">Код работы, код деталей</t>
  </si>
  <si>
    <t xml:space="preserve">5 387,93</t>
  </si>
  <si>
    <t xml:space="preserve">1700012.40</t>
  </si>
  <si>
    <t xml:space="preserve">472,63</t>
  </si>
  <si>
    <t xml:space="preserve">(при замене сцепления в сборе)</t>
  </si>
  <si>
    <t xml:space="preserve">Трудоемкость нормативная итого, н/ч:</t>
  </si>
  <si>
    <t xml:space="preserve">n/n</t>
  </si>
  <si>
    <t xml:space="preserve">Номер заказа</t>
  </si>
  <si>
    <t xml:space="preserve">Автомобиль (марка, модель)</t>
  </si>
  <si>
    <t xml:space="preserve">Заказ-наряд</t>
  </si>
  <si>
    <t xml:space="preserve">Возраст, лет</t>
  </si>
  <si>
    <t xml:space="preserve">Допустимая надбавка, %</t>
  </si>
  <si>
    <t xml:space="preserve">Цена по акту, руб</t>
  </si>
  <si>
    <t xml:space="preserve">Цена  по нормативам, руб</t>
  </si>
  <si>
    <t xml:space="preserve">Отклонение, руб</t>
  </si>
  <si>
    <t xml:space="preserve">Лада Приора гос. номер: Т4106 23 VIN: ХТА217030В0327141 год вып. 2011</t>
  </si>
  <si>
    <t xml:space="preserve">1818188100962002312194450/ АСЮ0002455-37 от 19.11.2018</t>
  </si>
  <si>
    <t xml:space="preserve">Лада Приора гос. номер: Т4106 23 VIN: ХТА217 год вып. 2011</t>
  </si>
  <si>
    <t xml:space="preserve">1818188100962002312194450/ АСЮ0002456-34 от 19.11.2018</t>
  </si>
  <si>
    <t xml:space="preserve">ВАЗ-21150 гос. номер: О171ЕА 123 VIN: XTA211540B5037281 год вып. 2009</t>
  </si>
  <si>
    <t xml:space="preserve">1818188100962002312194450/ АСЮ0002457-39 от 20.11.2018</t>
  </si>
  <si>
    <t xml:space="preserve">ВАЗ 213100 гос. номер: А05В5 23 VIN: XTA213100G0179098 год вып. 2015</t>
  </si>
  <si>
    <t xml:space="preserve">1818188100962002312194450/ АСЮ0002458-41 от 22.11.2018</t>
  </si>
  <si>
    <t xml:space="preserve">Шевролет Нива гос. номер: К266КК 123 VIN: X9L212300CD год вып. 2012</t>
  </si>
  <si>
    <t xml:space="preserve">1818188100962002312194450/ АСЮ0002461-35 от 21.11.2018</t>
  </si>
  <si>
    <t xml:space="preserve">Лада Гранта гос. номер: С978ТЕ 123 VIN: ХТА219010Н0474947 год вып. 2017</t>
  </si>
  <si>
    <t xml:space="preserve">1818188100962002312194450/ АСЮ0002494-3 от 01.11.2018</t>
  </si>
  <si>
    <t xml:space="preserve">Лада Приора гос. номер: К800РР 123 VIN: ХТА21705000528754 год вып. 2015</t>
  </si>
  <si>
    <t xml:space="preserve">1818188100962002312194450/ АСЮ0002496-4 от 02.11.2018</t>
  </si>
  <si>
    <t xml:space="preserve">Лада Приора гос. номер: Е110УО 93 VIN: ХТА217230А0113273 год вып. 2010</t>
  </si>
  <si>
    <t xml:space="preserve">1818188100962002312194450/ АСЮ0002497-1 от 21.11.2018</t>
  </si>
  <si>
    <t xml:space="preserve">Лада Приора гос. номер:  К939ОХ123 VIN: XTA217050F0511839 год вып. 2015</t>
  </si>
  <si>
    <t xml:space="preserve">1818188100962002312194450/ АСЮ0002498-6 от 02.11.2018</t>
  </si>
  <si>
    <t xml:space="preserve">Лада Приора гос. номер: К0940 23 VIN: XTА217030В0326604 год вып. 2011</t>
  </si>
  <si>
    <t xml:space="preserve">1818188100962002312194450/ АСЮ0002499-7 от 05.11.2018</t>
  </si>
  <si>
    <t xml:space="preserve">Шевролет Нива гос. номер: Е658ЕХ 93 VIN: X9L21230050104236 год вып. 2005</t>
  </si>
  <si>
    <t xml:space="preserve">1818188100962002312194450/ АСЮ0002500-8 от 05.11.2018</t>
  </si>
  <si>
    <t xml:space="preserve">Лада Приора гос. номер: К0969 23 VIN: ХТА217030В0326953 год вып. 2011</t>
  </si>
  <si>
    <t xml:space="preserve">1818188100962002312194450/ АСЮ0002502-9 от 05.11.2018</t>
  </si>
  <si>
    <t xml:space="preserve">Лада Приора гос. номер: К0346 23 VIN: XTA217030B03 27073 год вып. 2011</t>
  </si>
  <si>
    <t xml:space="preserve">1818188100962002312194450/ АСЮ0002503-10 от 06,11.2018</t>
  </si>
  <si>
    <t xml:space="preserve">Лада Приора гос. номер: М876ОВ 123 VIN:  ХТА217030Е0469542 год вып. 2014</t>
  </si>
  <si>
    <t xml:space="preserve">1818188100962002312194450/ АСЮ0002504-11 от 06.11.2018</t>
  </si>
  <si>
    <t xml:space="preserve">Шевролет Нива гос. номер: Н438ОХ 123 VIN: X9L212300F0554302 год вып. 2015</t>
  </si>
  <si>
    <t xml:space="preserve">1818188100962002312194450/ АСЮ0002505-2 от 01.11.2018</t>
  </si>
  <si>
    <t xml:space="preserve">Лада Гранта гос. номер: У087УК 123 VIN: ХТА219010J0547457 год вып. 2018</t>
  </si>
  <si>
    <t xml:space="preserve">1818188100962002312194450/ АСЮ0002513-13 от 07.11.2018</t>
  </si>
  <si>
    <t xml:space="preserve">Лада Гранта гос. номер: М284СК 123 VIN: XTA219170GY227711 год вып. 2016</t>
  </si>
  <si>
    <t xml:space="preserve">1818188100962002312194450/ АСЮ0002514-5 от 02.11.2018</t>
  </si>
  <si>
    <t xml:space="preserve">Лада Приора гос. номер: Х311ОС 123 VIN: XTA217D50F0495161 год вып. 2014</t>
  </si>
  <si>
    <t xml:space="preserve">1818188100962002312194450/ АСЮ0002523 от 07.11.2018</t>
  </si>
  <si>
    <t xml:space="preserve">Лада Приора гос. номер: К0804 23 VIN: ХТА217030А0263211 год вып. 2010</t>
  </si>
  <si>
    <t xml:space="preserve">1818188100962002312194450/ АСЮ0002524-19 от 09.11.2018 </t>
  </si>
  <si>
    <t xml:space="preserve">Лада Приора гос. номер: H1904ТО 123 VIN: ХТА217230А0107527 год вып. 2010</t>
  </si>
  <si>
    <t xml:space="preserve">1818188100962002312194450/ АСЮ0002532-18 от 08.11.2018</t>
  </si>
  <si>
    <t xml:space="preserve">Лада Приора гос. номер: Т4038 23 VIN: ХТА217030В0327085 год вып. 2011</t>
  </si>
  <si>
    <t xml:space="preserve">1818188100962002312194450/ АСЮ0002533-21 от 09.11.2018</t>
  </si>
  <si>
    <t xml:space="preserve">Лада Приора гос. номер: К0065 23 VIN: XTA217030B0327119 год вып. 2015</t>
  </si>
  <si>
    <t xml:space="preserve">1818188100962002312194450/ АСЮ0002534-12 от 06.11.2018</t>
  </si>
  <si>
    <t xml:space="preserve">Лада Приора гос. номер: H347AX 123 VIN: ХТА207030В0327995 год вып. 2011</t>
  </si>
  <si>
    <t xml:space="preserve">1818188100962002312194450/ АСЮ0002558-15 от 07.11.2018</t>
  </si>
  <si>
    <t xml:space="preserve">Лада Приора гос. номер: А395ВМ123 VIN: ХТА217130В0062028 год вып. 2011</t>
  </si>
  <si>
    <t xml:space="preserve">1818188100962002312194450/ АСЮ0002560-28 от 13.11.2018</t>
  </si>
  <si>
    <t xml:space="preserve">Лада Приора гос. номер: Н350ХМ 93 VIN: ХТА21703090200017 год вып. 2009</t>
  </si>
  <si>
    <t xml:space="preserve">1818188100962002312194450/ АСЮ0002561-17 от 08.11.2018</t>
  </si>
  <si>
    <t xml:space="preserve">ВАЗ 213100 гос. номер: Т078МВ 93 VIN: ХТА21310070086610 год вып. 2007</t>
  </si>
  <si>
    <t xml:space="preserve">1818188100962002312194450/ АСЮ0002562-20 от 09.11.2018</t>
  </si>
  <si>
    <t xml:space="preserve">Лада Приора гос. номер: М3026 23 VIN: XTA21703DB0327241 год вып. 2011</t>
  </si>
  <si>
    <t xml:space="preserve">1818188100962002312194450/ АСЮ0002563-22 от 12.11.2018</t>
  </si>
  <si>
    <t xml:space="preserve">Лада Приора гос. номер: М3279 23 VIN: ХТА217030В0327391 год вып. 2011</t>
  </si>
  <si>
    <t xml:space="preserve">1818188100962002312194450/ АСЮ0002564-23 от 12.11.2018</t>
  </si>
  <si>
    <t xml:space="preserve">Лада Приора гос. номер: С374ЕЕ 123 VIN: ХТА217130В0062022 год вып. 2011</t>
  </si>
  <si>
    <t xml:space="preserve">1818188100962002312194450/ АСЮ0002569-31 от 14.11.2018</t>
  </si>
  <si>
    <t xml:space="preserve">Лада Приора гос. номер: К422КК 123 VIN: XTA217050F0508648 год вып. 2015</t>
  </si>
  <si>
    <t xml:space="preserve">1818188100962002312194450/ АСЮ0002570-25 от 12.11.2018</t>
  </si>
  <si>
    <t xml:space="preserve">Лада Приора гос. номер: Т4036 23 VIN: ХТА217030В0327120 год вып. 2011</t>
  </si>
  <si>
    <t xml:space="preserve">1818188100962002312194450/ АСЮ0002571-26 от 13.11.2018</t>
  </si>
  <si>
    <t xml:space="preserve">Лада Приора гос. номер: М0574 23 VIN: ХТА217030В0327729 год вып. 2011</t>
  </si>
  <si>
    <t xml:space="preserve">1818188100962002312194450/ АСЮ0002572-27 от 13.11.2018</t>
  </si>
  <si>
    <t xml:space="preserve">Лада Приора гос. номер: Х370ОС 123 VIN: ХТА217030Е0469310 год вып. 2014</t>
  </si>
  <si>
    <t xml:space="preserve">1818188100962002312194450/ АСЮ0002573-32 от 14.11.2018</t>
  </si>
  <si>
    <t xml:space="preserve">Лада Приора гос. номер: М0606 23 VIN: XTA217050F0509727 год вып. 2015</t>
  </si>
  <si>
    <t xml:space="preserve">1818188100962002312194450/ АСЮ0002601-29 от 14.11.2018</t>
  </si>
  <si>
    <t xml:space="preserve">Лада Приора гос. номер: М0575 23 VIN: ХТА217030В0327722 год вып. 2011</t>
  </si>
  <si>
    <t xml:space="preserve">1818188100962002312194450/ АСЮ0002602-30 от 16.11.2018</t>
  </si>
  <si>
    <t xml:space="preserve">Лада Гранта гос. номер: Т743СВ 123 VIN: ХТА219010D0152058 год вып. 2013</t>
  </si>
  <si>
    <t xml:space="preserve">1818188100962002312194450/ АСЮ0002604-36 от 15.11.2018</t>
  </si>
  <si>
    <t xml:space="preserve">1818188100962002312194450/ АСЮ0002648-42 от 23.11.2018</t>
  </si>
  <si>
    <t xml:space="preserve">Лада Приора гос. номер: Е110У0 93 VIN: ХТА217230А0113273 год вып. 2010</t>
  </si>
  <si>
    <t xml:space="preserve">1818188100962002312194450/ АСЮ0002649-43 от 23.11.2018</t>
  </si>
  <si>
    <t xml:space="preserve">ВАЗ-21150 гос. номер: О171ЕА 123 VIN: ХТА211540В5037281 год вып. 2009</t>
  </si>
  <si>
    <t xml:space="preserve">1818188100962002312194450/ АСЮ0002650-38 от 20.11.2018</t>
  </si>
  <si>
    <t xml:space="preserve">Лада Приора гос. номер: М3604 23 VIN: ХТА217030В0327369 год вып. 2011</t>
  </si>
  <si>
    <t xml:space="preserve">18181881009620023121Э4450/ АСЮ0002651-44 от 28.11.2018</t>
  </si>
  <si>
    <t xml:space="preserve">1818188100962002312194450/ АСЮ0002652-45 от 26.11.2018</t>
  </si>
  <si>
    <t xml:space="preserve">Лада Приора гос. номер: У7150 23 VIN: ХТА21723080032119 год вып. 2008</t>
  </si>
  <si>
    <t xml:space="preserve">1818188100962002312194450/ АСЮ0002653-46 от 27.11.2018</t>
  </si>
  <si>
    <t xml:space="preserve">1818188100962002312194450/ АСЮ0002654-47 от 27.11.2018</t>
  </si>
  <si>
    <t xml:space="preserve">Лада Приора гос. номер: К853ВЕ 123 VIN: ХТА217030D0423637 год вып. 2013</t>
  </si>
  <si>
    <t xml:space="preserve">1818188100962002312194450/ АСЮ0002683-40 от 22.11.2018</t>
  </si>
  <si>
    <t xml:space="preserve">Лада Приора гос. номер: О869КЕ 123 VIN: ХТА21730Е0468978 год вып. 2014</t>
  </si>
  <si>
    <t xml:space="preserve">1818188100962002312194450/ АСЮ0002686-48 от 03.12.2018</t>
  </si>
  <si>
    <t xml:space="preserve">Лада Приора гос. номер: К0841 23 VIN: ХТА217030А0263506 год вып. 2010</t>
  </si>
  <si>
    <t xml:space="preserve">1818188100962002312194450/ АСЮ0002687-50 от 03.12.2018</t>
  </si>
  <si>
    <t xml:space="preserve">Лада Приора гос. номер: ВОЗОРС 123 VIN: XTA21705QF0511568 год вып. 2015</t>
  </si>
  <si>
    <t xml:space="preserve">1818188100962002312194450/ АСЮ0002688-53 от 04.12.2018</t>
  </si>
  <si>
    <t xml:space="preserve">Лада Приора гос. номер: М0573 23 VIN: XTA217050F0509543 год вып. 2015</t>
  </si>
  <si>
    <t xml:space="preserve">1818188100962002312194450/ АСЮ0002693-56 от 05.12.2018</t>
  </si>
  <si>
    <t xml:space="preserve">Лада Гранта гос. номер: С025ТВ 123 VIN: ХТА219010Н0475090 год вып. 2017</t>
  </si>
  <si>
    <t xml:space="preserve">1818188100962002312194450/ АСЮ0002703-49 от 04.12.2018</t>
  </si>
  <si>
    <t xml:space="preserve">Лада Приора гос. номер: В892ВС 123 VIN: ХТА217030В0327885 год вып. 2011</t>
  </si>
  <si>
    <t xml:space="preserve">1818188100962002312194450/ АСЮ0002721-52 от 06.12.2018</t>
  </si>
  <si>
    <t xml:space="preserve">Лада Приора гос. номер: Е335АВ 123 VIN: ХТА217030В0289539 год вып. 2011</t>
  </si>
  <si>
    <t xml:space="preserve">1818188100962002312194450/ АСЮ0002722-57 от 06.12.2018</t>
  </si>
  <si>
    <t xml:space="preserve">1818188100962002312194450/ АСЮ0002723-33 от 14.11.2018</t>
  </si>
  <si>
    <t xml:space="preserve">1818188100962002312194450/ АСЮ0002724-51 от 03.12.2018</t>
  </si>
  <si>
    <t xml:space="preserve">Лада Приора гос. номер: МО573 23 VIN: XTA217050F0509543 год вып. 2015</t>
  </si>
  <si>
    <t xml:space="preserve">1818188100962002312194450/ АСЮ0002726-55 от 05.12.2018</t>
  </si>
  <si>
    <t xml:space="preserve">Лада Приора гос. номер: В030РС 123 VIN: XTA217050F0511568 год вып. 2015</t>
  </si>
  <si>
    <t xml:space="preserve">1818188100962002312194450/ АСЮ0002727-54 от 04.12.2018</t>
  </si>
  <si>
    <t xml:space="preserve">Итого</t>
  </si>
  <si>
    <t xml:space="preserve">Итого, руб</t>
  </si>
  <si>
    <t xml:space="preserve">Выполненные работы по заказ-наряду № 1818188100962002312194450/АСЮ0002572 от 13.11.2018</t>
  </si>
  <si>
    <t xml:space="preserve">Трудоемкость с корректирокой на возраст ТС, н/ч</t>
  </si>
  <si>
    <t xml:space="preserve">”5</t>
  </si>
  <si>
    <t xml:space="preserve">Снятие к установка защиты поддона</t>
  </si>
  <si>
    <t xml:space="preserve">189,05</t>
  </si>
  <si>
    <t xml:space="preserve">Замена масла моторного и фильтра' масляного</t>
  </si>
  <si>
    <t xml:space="preserve">0,450</t>
  </si>
  <si>
    <t xml:space="preserve">425,36</t>
  </si>
  <si>
    <t xml:space="preserve">283,58</t>
  </si>
  <si>
    <t xml:space="preserve">1,800</t>
  </si>
  <si>
    <t xml:space="preserve">000</t>
  </si>
  <si>
    <t xml:space="preserve">Ремонт топливной системы</t>
  </si>
  <si>
    <t xml:space="preserve">1 228,83</t>
  </si>
  <si>
    <t xml:space="preserve">2,900</t>
  </si>
  <si>
    <t xml:space="preserve">3,000</t>
  </si>
  <si>
    <t xml:space="preserve">2 835.75</t>
  </si>
  <si>
    <t xml:space="preserve">283.58</t>
  </si>
  <si>
    <t xml:space="preserve">Замена подушек двигателя</t>
  </si>
  <si>
    <t xml:space="preserve">см ниже</t>
  </si>
  <si>
    <t xml:space="preserve">0,800</t>
  </si>
  <si>
    <t xml:space="preserve">1 512.40</t>
  </si>
  <si>
    <t xml:space="preserve">2215010.21, 2215011.21</t>
  </si>
  <si>
    <t xml:space="preserve">Замена шруса наружнего</t>
  </si>
  <si>
    <t xml:space="preserve">2215012.24, 2215056.24</t>
  </si>
  <si>
    <t xml:space="preserve">756 20</t>
  </si>
  <si>
    <t xml:space="preserve">189.05</t>
  </si>
  <si>
    <t xml:space="preserve">Снятие и установка рулевой рейки </t>
  </si>
  <si>
    <t xml:space="preserve">2,100</t>
  </si>
  <si>
    <t xml:space="preserve">20</t>
  </si>
  <si>
    <t xml:space="preserve">Реставрация рулевой рейки</t>
  </si>
  <si>
    <t xml:space="preserve">1,500</t>
  </si>
  <si>
    <t xml:space="preserve">1 417.88</t>
  </si>
  <si>
    <t xml:space="preserve">21</t>
  </si>
  <si>
    <t xml:space="preserve">1,300</t>
  </si>
  <si>
    <t xml:space="preserve">2 457.65</t>
  </si>
  <si>
    <t xml:space="preserve">22</t>
  </si>
  <si>
    <t xml:space="preserve">23</t>
  </si>
  <si>
    <t xml:space="preserve">0,400</t>
  </si>
  <si>
    <t xml:space="preserve">24</t>
  </si>
  <si>
    <t xml:space="preserve">1 323.35</t>
  </si>
  <si>
    <t xml:space="preserve">25</t>
  </si>
  <si>
    <t xml:space="preserve">Замена подшипника ступицы зад</t>
  </si>
  <si>
    <t xml:space="preserve">1 323,35</t>
  </si>
  <si>
    <t xml:space="preserve">3104020.20, 3104020.20</t>
  </si>
  <si>
    <t xml:space="preserve">0,300</t>
  </si>
  <si>
    <t xml:space="preserve">27</t>
  </si>
  <si>
    <t xml:space="preserve">1 701,45</t>
  </si>
  <si>
    <t xml:space="preserve">28</t>
  </si>
  <si>
    <t xml:space="preserve">1,200</t>
  </si>
  <si>
    <t xml:space="preserve">1 134,30</t>
  </si>
  <si>
    <t xml:space="preserve">38</t>
  </si>
  <si>
    <t xml:space="preserve">Подушка левой опоры двигателя- с/уC </t>
  </si>
  <si>
    <t xml:space="preserve">Выполненные работы по заказ-наряду № 1818188100962002312194450/АСЮ0002496 от 02.11.2018</t>
  </si>
  <si>
    <t xml:space="preserve">Лада Приора VIN XTA217050G0528754</t>
  </si>
  <si>
    <t xml:space="preserve">1 039,78</t>
  </si>
  <si>
    <t xml:space="preserve">378,10</t>
  </si>
  <si>
    <t xml:space="preserve">Проверка и регулировка зацепления «шестерня-рейка» на снятом рулевом механизме</t>
  </si>
  <si>
    <t xml:space="preserve">Итого трудоемкость, н/ч</t>
  </si>
  <si>
    <t xml:space="preserve">Выполненные работы по заказ-наряду № 1818188100962002312194450/АСЮ0002648 от 23.11.2018</t>
  </si>
  <si>
    <t xml:space="preserve">Лада Приора  VIN  XTA217230A0113273</t>
  </si>
  <si>
    <t xml:space="preserve">Фактическая  трудоемкость, н/ч</t>
  </si>
  <si>
    <t xml:space="preserve">к/ч</t>
  </si>
  <si>
    <t xml:space="preserve">Код работы, код работы</t>
  </si>
  <si>
    <t xml:space="preserve">в составе работ 1000000.21 </t>
  </si>
  <si>
    <t xml:space="preserve">4,000</t>
  </si>
  <si>
    <t xml:space="preserve">3 731.00</t>
  </si>
  <si>
    <t xml:space="preserve">2 835,75</t>
  </si>
  <si>
    <t xml:space="preserve">7 089,38</t>
  </si>
  <si>
    <t xml:space="preserve">Замена сальника коленчатого вала зад</t>
  </si>
  <si>
    <t xml:space="preserve">Замена ремни ГРМ с роликом и ремнем привода</t>
  </si>
  <si>
    <t xml:space="preserve">0,900</t>
  </si>
  <si>
    <t xml:space="preserve">Зэмена фильтра воздушного</t>
  </si>
  <si>
    <t xml:space="preserve">567,15</t>
  </si>
  <si>
    <t xml:space="preserve">Итого работ</t>
  </si>
  <si>
    <t xml:space="preserve">Нормативная трудоемкость итого, н/ч:</t>
  </si>
  <si>
    <t xml:space="preserve">Выполненные работы по заказ-наряду № 1818188100962002312194450/АСЮ0002457 от 20.11.2018</t>
  </si>
  <si>
    <t xml:space="preserve">ВАЗ-21150 XTA21150B5037281</t>
  </si>
  <si>
    <t xml:space="preserve">Не нормирован</t>
  </si>
  <si>
    <t xml:space="preserve">2802022.20, 2802023.20</t>
  </si>
  <si>
    <t xml:space="preserve">11090111.20</t>
  </si>
  <si>
    <t xml:space="preserve">8122005.21</t>
  </si>
  <si>
    <t xml:space="preserve">1 512,40</t>
  </si>
  <si>
    <t xml:space="preserve">2904011.20, 291010.20</t>
  </si>
  <si>
    <t xml:space="preserve">Комплекс</t>
  </si>
  <si>
    <t xml:space="preserve">Замена втулки стабилизатора перед</t>
  </si>
  <si>
    <t xml:space="preserve">29038, 29037, </t>
  </si>
  <si>
    <t xml:space="preserve">Снятие и установка приводов колес</t>
  </si>
  <si>
    <t xml:space="preserve">2215011.21, 2215010.21</t>
  </si>
  <si>
    <t xml:space="preserve">225012.24</t>
  </si>
  <si>
    <t xml:space="preserve">2901030.20,  2901031.24</t>
  </si>
  <si>
    <t xml:space="preserve">3501070.21, 3501070.21</t>
  </si>
  <si>
    <t xml:space="preserve">3501080.21, 3501080.21</t>
  </si>
  <si>
    <t xml:space="preserve">3502070.21, 3502070.21</t>
  </si>
  <si>
    <t xml:space="preserve">3502090.21, 3502090.21</t>
  </si>
  <si>
    <t xml:space="preserve">1311014.20</t>
  </si>
  <si>
    <t xml:space="preserve">Ремонт генератора</t>
  </si>
  <si>
    <t xml:space="preserve">3701010.40</t>
  </si>
  <si>
    <t xml:space="preserve">29</t>
  </si>
  <si>
    <t xml:space="preserve">3711172.20</t>
  </si>
  <si>
    <t xml:space="preserve">30</t>
  </si>
  <si>
    <t xml:space="preserve">3711207.20</t>
  </si>
  <si>
    <t xml:space="preserve">31</t>
  </si>
  <si>
    <t xml:space="preserve">Итого:</t>
  </si>
  <si>
    <t xml:space="preserve">51</t>
  </si>
  <si>
    <r>
      <rPr>
        <b val="true"/>
        <sz val="10"/>
        <rFont val="Arial"/>
        <family val="2"/>
        <charset val="204"/>
      </rPr>
      <t xml:space="preserve">Нормативная трудоемкость, н</t>
    </r>
    <r>
      <rPr>
        <sz val="10"/>
        <rFont val="Arial"/>
        <family val="2"/>
        <charset val="204"/>
      </rPr>
      <t xml:space="preserve">/ч</t>
    </r>
  </si>
  <si>
    <t xml:space="preserve">Выполненные работы по заказ-наряду № 1818188100962002312194450/АСЮ0002455 от 19.11.2018</t>
  </si>
  <si>
    <t xml:space="preserve">Лада Приора XTA217030B0327141</t>
  </si>
  <si>
    <t xml:space="preserve">№. позиции</t>
  </si>
  <si>
    <t xml:space="preserve">3103020.20, 3103012.20</t>
  </si>
  <si>
    <t xml:space="preserve">2 457,65</t>
  </si>
  <si>
    <t xml:space="preserve">2901030.20, 2901031.20</t>
  </si>
  <si>
    <t xml:space="preserve">6,00</t>
  </si>
  <si>
    <t xml:space="preserve">Итого работ, руб:</t>
  </si>
  <si>
    <t xml:space="preserve">Итого нормативная трудоемкость, н/ч</t>
  </si>
  <si>
    <t xml:space="preserve">Выполненные работы по заказ-наряду № 1818188100962002312194450/АСЮ0002456 от 19.11.2018</t>
  </si>
  <si>
    <t xml:space="preserve">Лада Приора XTA217,  Т4106123, год вып. 2011</t>
  </si>
  <si>
    <t xml:space="preserve">е</t>
  </si>
  <si>
    <t xml:space="preserve">5,700</t>
  </si>
  <si>
    <t xml:space="preserve">Прокачка системы сцепления</t>
  </si>
  <si>
    <t xml:space="preserve">Выполненные работы по заказ-наряду № 1818188100962002312194450/АСЮ0002571 от 13.11.2018</t>
  </si>
  <si>
    <t xml:space="preserve">Лада Приора  VIN  XTA217030B0327120</t>
  </si>
  <si>
    <t xml:space="preserve">Нормативная трудоемкость, н/ч </t>
  </si>
  <si>
    <t xml:space="preserve">Трудоемкость с надбакой, н/ч</t>
  </si>
  <si>
    <t xml:space="preserve">Удаление масляных отложений цилиндров поршневой системы</t>
  </si>
  <si>
    <t xml:space="preserve">Опрессовка ГБЦ</t>
  </si>
  <si>
    <t xml:space="preserve">Замена ремня ГРМ 16хл</t>
  </si>
  <si>
    <r>
      <rPr>
        <sz val="10"/>
        <rFont val="Arial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3414056.20</t>
    </r>
  </si>
  <si>
    <t xml:space="preserve">Ремонт суппорта заднего (л)</t>
  </si>
  <si>
    <t xml:space="preserve">Ремонт суппорта заднего (п)</t>
  </si>
  <si>
    <t xml:space="preserve">Регулировка стояночного тормоза </t>
  </si>
  <si>
    <t xml:space="preserve">Выполненные работы по заказ-наряду № 1818188100962002312194450/АСЮ0002602 от 16.11.2018</t>
  </si>
  <si>
    <t xml:space="preserve">Лада Приора   VIN XTA217030B0327722</t>
  </si>
  <si>
    <t xml:space="preserve">Коп. on.</t>
  </si>
  <si>
    <t xml:space="preserve">Трудоемкость с учетом надбавки, %</t>
  </si>
  <si>
    <t xml:space="preserve">Промывка заслонки дроссельной </t>
  </si>
  <si>
    <t xml:space="preserve">1,100</t>
  </si>
  <si>
    <t xml:space="preserve">Снятие и установка клапанной крышки</t>
  </si>
  <si>
    <t xml:space="preserve">1003260.20</t>
  </si>
  <si>
    <t xml:space="preserve">Замена датчика давления масла </t>
  </si>
  <si>
    <t xml:space="preserve">Замена усилителя вакуумного</t>
  </si>
  <si>
    <t xml:space="preserve">3510006.20</t>
  </si>
  <si>
    <t xml:space="preserve">0,600</t>
  </si>
  <si>
    <t xml:space="preserve">1,700</t>
  </si>
  <si>
    <t xml:space="preserve">1 606,93</t>
  </si>
  <si>
    <t xml:space="preserve">1303010.21,  1303025.21</t>
  </si>
  <si>
    <t xml:space="preserve">1014056.20, 101058.20, 10103</t>
  </si>
  <si>
    <t xml:space="preserve">10102, 10103, 10104</t>
  </si>
  <si>
    <t xml:space="preserve">2,700</t>
  </si>
  <si>
    <t xml:space="preserve">2 552.18</t>
  </si>
  <si>
    <t xml:space="preserve">32</t>
  </si>
  <si>
    <t xml:space="preserve">33</t>
  </si>
  <si>
    <t xml:space="preserve">34</t>
  </si>
  <si>
    <t xml:space="preserve">1005034.20</t>
  </si>
  <si>
    <t xml:space="preserve">35</t>
  </si>
  <si>
    <t xml:space="preserve">36</t>
  </si>
  <si>
    <t xml:space="preserve">46</t>
  </si>
  <si>
    <t xml:space="preserve">Выполненные работы по заказ-наряду № 1818188100962002312194450/АСЮ0002722 от 06.12.2018</t>
  </si>
  <si>
    <t xml:space="preserve">Лада Приора  VIN  XTA217030B0289539</t>
  </si>
  <si>
    <t xml:space="preserve">Трудоемкость с учетом возраста, ТС</t>
  </si>
  <si>
    <t xml:space="preserve">Ненрмативная</t>
  </si>
  <si>
    <t xml:space="preserve">Неормативная</t>
  </si>
  <si>
    <t xml:space="preserve">Выполненные работы по заказ-наряду № 1818188100962002312194450/АСЮ0002604 от 15.11.2018</t>
  </si>
  <si>
    <t xml:space="preserve">Лада Приора  VIN XTA217030E0468978</t>
  </si>
  <si>
    <t xml:space="preserve">Факическая трудоемкость, н/ч</t>
  </si>
  <si>
    <t xml:space="preserve">472,53</t>
  </si>
  <si>
    <t xml:space="preserve">3411056.20, 3411057.20</t>
  </si>
  <si>
    <t xml:space="preserve">1 417,88</t>
  </si>
  <si>
    <t xml:space="preserve">Привод правого переднего колеса  в сборе -с/у</t>
  </si>
  <si>
    <t xml:space="preserve">Привод левого переднего колеса  в сборе -с/у</t>
  </si>
  <si>
    <t xml:space="preserve">2802020.20 </t>
  </si>
  <si>
    <t xml:space="preserve">Коробка перемены передач — замена масла </t>
  </si>
  <si>
    <t xml:space="preserve">1700010.07 </t>
  </si>
  <si>
    <t xml:space="preserve">.0021 </t>
  </si>
  <si>
    <t xml:space="preserve">Выполненные работы по заказ-наряду № 1818188100962002312194450/АСЮ0002654 от 27.11.2018</t>
  </si>
  <si>
    <t xml:space="preserve">Нормаивная трудоемкость, н/ч</t>
  </si>
  <si>
    <t xml:space="preserve">Трудоемкость с учетом возраста ТС, н/ч</t>
  </si>
  <si>
    <t xml:space="preserve">Нормативная трудоемкость итого,н/ч:</t>
  </si>
  <si>
    <t xml:space="preserve">Выполненные работы по заказ-наряду № 1818188100962002312194450/АСЮ0002683 от 22.11.2018</t>
  </si>
  <si>
    <t xml:space="preserve">Лада Приора    VIN  XTA217030D0423637</t>
  </si>
  <si>
    <t xml:space="preserve">Выполненные работы по заказ-наряду № 1818188100962002312194450/АСЮ0002653 от 27.11.2018</t>
  </si>
  <si>
    <t xml:space="preserve">Лада Приора  VIN  XTA21723080032119</t>
  </si>
  <si>
    <t xml:space="preserve">Трудоемкость с корректировкой на возраст ТС, н/ч</t>
  </si>
  <si>
    <t xml:space="preserve">Договорная</t>
  </si>
  <si>
    <t xml:space="preserve">з</t>
  </si>
  <si>
    <t xml:space="preserve">Рубли</t>
  </si>
  <si>
    <t xml:space="preserve">Замена амортизатора переднего (п)</t>
  </si>
  <si>
    <t xml:space="preserve">Замена шруса наружного (п)</t>
  </si>
  <si>
    <t xml:space="preserve">0 00</t>
  </si>
  <si>
    <t xml:space="preserve">0,700</t>
  </si>
  <si>
    <t xml:space="preserve">Привод левого переднего колеса в сборе -с/у </t>
  </si>
  <si>
    <t xml:space="preserve">Привод правого переднего колеса в сборе -с/у </t>
  </si>
  <si>
    <t xml:space="preserve">Выполненные работы по заказ-наряду № 1818188100962002312194450/АСЮ0002652 от 26.11.2018</t>
  </si>
  <si>
    <t xml:space="preserve">Лада Приора  VIN   XTA21700B0327369</t>
  </si>
  <si>
    <t xml:space="preserve">Нормативная трудоемкость,  н/ч</t>
  </si>
  <si>
    <t xml:space="preserve">Трудоемкость с надбавкой, н/ч</t>
  </si>
  <si>
    <t xml:space="preserve">-5-</t>
  </si>
  <si>
    <t xml:space="preserve">1001157.20</t>
  </si>
  <si>
    <t xml:space="preserve">755,20</t>
  </si>
  <si>
    <t xml:space="preserve">2,200</t>
  </si>
  <si>
    <t xml:space="preserve">Замяна колодок тормозных зад</t>
  </si>
  <si>
    <t xml:space="preserve">41</t>
  </si>
  <si>
    <t xml:space="preserve">Нормативная труоемкость, н/ч:</t>
  </si>
  <si>
    <t xml:space="preserve">Выполненные работы по заказ-наряду № 1818188100962002312194450/АСЮ0002651 от 28.11.2018</t>
  </si>
  <si>
    <t xml:space="preserve">Лада Приора XTA217030B0327369</t>
  </si>
  <si>
    <t xml:space="preserve">Цена 1н/ч</t>
  </si>
  <si>
    <t xml:space="preserve">в составе  работ 1000260</t>
  </si>
  <si>
    <t xml:space="preserve">Итого стоимость работ, руб:</t>
  </si>
  <si>
    <t xml:space="preserve">на сумму, руб:</t>
  </si>
  <si>
    <t xml:space="preserve">всего н/ч</t>
  </si>
  <si>
    <t xml:space="preserve">Работы 10004 (13.6 ч)  за минусом трудоемкостей перекрестных работ:  10049 (0,5ч),10043 (0,3ч),10056 (0,32ч),  10081(0,9ч),12003 (0,5ч), 10202 (0,45ч), 13012 (0,6ч)</t>
  </si>
  <si>
    <t xml:space="preserve">Выполненные работы по заказ-наряду № 1818188100962002312194450/АСЮ0002650 от 20.11.2018</t>
  </si>
  <si>
    <t xml:space="preserve">ВАЗ-21150 VIN  XTA211540B5037281</t>
  </si>
  <si>
    <t xml:space="preserve">Трудоемкость с учетом надбавки, н/ч</t>
  </si>
  <si>
    <t xml:space="preserve">1602210.21</t>
  </si>
  <si>
    <t xml:space="preserve">Нет операции </t>
  </si>
  <si>
    <t xml:space="preserve">1700012.07</t>
  </si>
  <si>
    <t xml:space="preserve">.00210</t>
  </si>
  <si>
    <t xml:space="preserve">Муфта в сборе — с/у (на снятой КПП)</t>
  </si>
  <si>
    <t xml:space="preserve">Подшипник муфты — с/у (на снятой муфте)</t>
  </si>
  <si>
    <t xml:space="preserve">Выполненные работы по заказ-наряду № 1818188100962002312194450/АСЮ0002649 от 23.11.2018</t>
  </si>
  <si>
    <t xml:space="preserve">Трудоемкость с учетом допустимой надбавки, %</t>
  </si>
  <si>
    <t xml:space="preserve">Муфта подшипника выключения сцепления — с/у</t>
  </si>
  <si>
    <t xml:space="preserve">Подшипник выключения сцепления в сборе-с/у (на снятой муфте) </t>
  </si>
  <si>
    <t xml:space="preserve">Выполненные работы по заказ-наряду № 1818188100962002312194450/АСЮ0002703 от 04.12.2018</t>
  </si>
  <si>
    <t xml:space="preserve">Лада Гранта   VIN  XTA219010H0475090</t>
  </si>
  <si>
    <t xml:space="preserve">.00203</t>
  </si>
  <si>
    <t xml:space="preserve">812200.20</t>
  </si>
  <si>
    <t xml:space="preserve">Выполненные работы по заказ-наряду № 1818188100962002312194450/АСЮ0002688 от 04.12.2018</t>
  </si>
  <si>
    <t xml:space="preserve">Лада Приора  VIN  XTA217050F0511568</t>
  </si>
  <si>
    <t xml:space="preserve">б</t>
  </si>
  <si>
    <t xml:space="preserve">рубль</t>
  </si>
  <si>
    <t xml:space="preserve">Выполненные работы по заказ-наряду № 1818188100962002312194450/АСЮ0002693 от 05.12.2018</t>
  </si>
  <si>
    <t xml:space="preserve">Лада Приора  VIN  XTA217050F0509543</t>
  </si>
  <si>
    <t xml:space="preserve">Диагностика системы кондиционера</t>
  </si>
  <si>
    <t xml:space="preserve">Ремонт системы кондиционера</t>
  </si>
  <si>
    <t xml:space="preserve">суппорт переднего тормоза правый — с/у</t>
  </si>
  <si>
    <t xml:space="preserve">суппорт переднего тормоза левый — с/у</t>
  </si>
  <si>
    <t xml:space="preserve">Нормативная трудоемкость  итого, н/ч: </t>
  </si>
  <si>
    <t xml:space="preserve">Выполненные работы по заказ-наряду № 1818188100962002312194450/АСЮ0002721 от 06.12.2018</t>
  </si>
  <si>
    <t xml:space="preserve">Лада Приора  VIN   XTA217030B0327885</t>
  </si>
  <si>
    <t xml:space="preserve">.договорная</t>
  </si>
  <si>
    <t xml:space="preserve">Выполненные работы по заказ-наряду № 1818188100962002312194450/АСЮ0002570 от 12.11.2018</t>
  </si>
  <si>
    <t xml:space="preserve">Лада Приора   VIN  XTA217050F0508648</t>
  </si>
  <si>
    <t xml:space="preserve">договрная</t>
  </si>
  <si>
    <t xml:space="preserve">850.73</t>
  </si>
  <si>
    <t xml:space="preserve">см. ниже</t>
  </si>
  <si>
    <t xml:space="preserve">Ненормативный</t>
  </si>
  <si>
    <t xml:space="preserve">661,68</t>
  </si>
  <si>
    <t xml:space="preserve">Регулировка передних фар</t>
  </si>
  <si>
    <t xml:space="preserve">3711000.12</t>
  </si>
  <si>
    <t xml:space="preserve">.00569</t>
  </si>
  <si>
    <t xml:space="preserve">вал рулевого управления в сборе с/у </t>
  </si>
  <si>
    <t xml:space="preserve">Подушка левой опоры двигателя</t>
  </si>
  <si>
    <t xml:space="preserve">Подушка правой опоры двигателя</t>
  </si>
  <si>
    <t xml:space="preserve">Итого нормативная трудоемкость, руб.</t>
  </si>
  <si>
    <t xml:space="preserve">Выполненные работы по заказ-наряду № 1818188100962002312194450/АСЮ0002569 от 14.11.2018</t>
  </si>
  <si>
    <t xml:space="preserve">Лада Приора  VIN XTA217130B0062022</t>
  </si>
  <si>
    <t xml:space="preserve">Фактичекская трудоемкость, н/ч</t>
  </si>
  <si>
    <t xml:space="preserve">Всего, н/ч</t>
  </si>
  <si>
    <t xml:space="preserve">Трудоемкость, н/ч</t>
  </si>
  <si>
    <t xml:space="preserve">Нет операции</t>
  </si>
  <si>
    <t xml:space="preserve">Снятие и установка парприза</t>
  </si>
  <si>
    <t xml:space="preserve">2,500</t>
  </si>
  <si>
    <t xml:space="preserve">5325002.21</t>
  </si>
  <si>
    <t xml:space="preserve">Ремонт приборной панели</t>
  </si>
  <si>
    <t xml:space="preserve">3801010.40</t>
  </si>
  <si>
    <t xml:space="preserve">Итого нормативная трудоемкость, н/ч:</t>
  </si>
  <si>
    <t xml:space="preserve">Выполненные работы по заказ-наряду № 1818188100962002312194450/АСЮ0002564 от 12.11.2018</t>
  </si>
  <si>
    <t xml:space="preserve">Лада Приора  VIN  XTA217030B0327391</t>
  </si>
  <si>
    <t xml:space="preserve">Выполненные работы по заказ-наряду № 1818188100962002312194450/АСЮ0002563 от 12.11.2018</t>
  </si>
  <si>
    <t xml:space="preserve">Лада Приора VIN  XTA217030B0327241</t>
  </si>
  <si>
    <t xml:space="preserve">Диагностика электрооборудования</t>
  </si>
  <si>
    <t xml:space="preserve">Рубль </t>
  </si>
  <si>
    <t xml:space="preserve">Снятие и установка защиты поддона </t>
  </si>
  <si>
    <t xml:space="preserve">Подушка левой опоры двигателя- с/у</t>
  </si>
  <si>
    <t xml:space="preserve">Выполненные работы по заказ-наряду № 1818188100962002312194450/АСЮ0002561 от 08.11.2018</t>
  </si>
  <si>
    <t xml:space="preserve">Лада Приора  VIN  XTA21703090200017</t>
  </si>
  <si>
    <t xml:space="preserve">в Т.Ч. НДС</t>
  </si>
  <si>
    <t xml:space="preserve">Диагностика трансмиссии</t>
  </si>
  <si>
    <t xml:space="preserve">1700000.99</t>
  </si>
  <si>
    <t xml:space="preserve">1005040.21</t>
  </si>
  <si>
    <t xml:space="preserve">Замена масла</t>
  </si>
  <si>
    <t xml:space="preserve">Маховик с/у</t>
  </si>
  <si>
    <t xml:space="preserve">Итого трудоемкость нормативная, н/ч:</t>
  </si>
  <si>
    <t xml:space="preserve">Выполненные работы по заказ-наряду № 1818188100962002312194450/АСЮ0002560 от 13.11.2018</t>
  </si>
  <si>
    <t xml:space="preserve">Лада Приора VIN  XTA217030B0062028</t>
  </si>
  <si>
    <t xml:space="preserve">Диагностика системы отопления</t>
  </si>
  <si>
    <t xml:space="preserve">8101012.21</t>
  </si>
  <si>
    <t xml:space="preserve">Выполненные работы по заказ-наряду № 1818188100962002312194450/АСЮ0002558 от 07.11.2018</t>
  </si>
  <si>
    <t xml:space="preserve">Лада Приора  VIN XTA217030B0327995</t>
  </si>
  <si>
    <t xml:space="preserve">Цена, н/ч</t>
  </si>
  <si>
    <t xml:space="preserve">Трудоемкость нормативная, н/ч</t>
  </si>
  <si>
    <t xml:space="preserve"> Замена сальника привода (п)</t>
  </si>
  <si>
    <t xml:space="preserve">Итого н/ч</t>
  </si>
  <si>
    <t xml:space="preserve">Блок трубопроводов в сборе — с/у</t>
  </si>
  <si>
    <t xml:space="preserve">8120100.21</t>
  </si>
  <si>
    <t xml:space="preserve">Проверить работу климатической установки, давление в трубопроводах высокого и низкого давления. Устранить, при необходимости, течи, выполнить заправку (дозаправку) климатической установки, проверить работу</t>
  </si>
  <si>
    <t xml:space="preserve">Снятие и установка привода колеса,  код работы 2301035.21  22002, 22003  имеют нормативное зачение 0,5 при слитом масле КПП и снятом брызговике  </t>
  </si>
  <si>
    <t xml:space="preserve">Выполненные работы по заказ-наряду № 1818188100962002312194450/АСЮ0002534 от 06.11.2018</t>
  </si>
  <si>
    <t xml:space="preserve">Лада Приора XTA217030B0327119</t>
  </si>
  <si>
    <t xml:space="preserve">Замена датчика давления масла</t>
  </si>
  <si>
    <t xml:space="preserve">0,100</t>
  </si>
  <si>
    <t xml:space="preserve">Выполненные работы по заказ-наряду № 1818188100962002312194450/АСЮ0002601 от 14.11.2018</t>
  </si>
  <si>
    <t xml:space="preserve">Лада Приора   VIN   XTA217050F0509727</t>
  </si>
  <si>
    <t xml:space="preserve">Компьютерная диагностика инжектора и топливной системы</t>
  </si>
  <si>
    <t xml:space="preserve">2 363,13</t>
  </si>
  <si>
    <t xml:space="preserve">3 781,00</t>
  </si>
  <si>
    <r>
      <rPr>
        <sz val="10"/>
        <rFont val="Arial"/>
        <family val="2"/>
        <charset val="204"/>
      </rPr>
      <t xml:space="preserve">Замена ремня </t>
    </r>
    <r>
      <rPr>
        <sz val="12"/>
        <rFont val="Sylfaen"/>
        <family val="1"/>
        <charset val="204"/>
      </rPr>
      <t xml:space="preserve">ГРМ </t>
    </r>
    <r>
      <rPr>
        <sz val="10"/>
        <rFont val="Arial"/>
        <family val="2"/>
        <charset val="204"/>
      </rPr>
      <t xml:space="preserve">с роликом и ремнем привода</t>
    </r>
  </si>
  <si>
    <t xml:space="preserve">  13    |Замена катушки зажигания</t>
  </si>
  <si>
    <t xml:space="preserve">29.70</t>
  </si>
  <si>
    <t xml:space="preserve">Выполненные работы по заказ-наряду № 1818188100962002312194450/АСЮ0002532 от 08.11.2018</t>
  </si>
  <si>
    <t xml:space="preserve">Лада Приора  VIN XTA217230A0107527</t>
  </si>
  <si>
    <t xml:space="preserve">Всего, руб.</t>
  </si>
  <si>
    <t xml:space="preserve">Код  работы, код детали</t>
  </si>
  <si>
    <t xml:space="preserve">Рублэ</t>
  </si>
  <si>
    <t xml:space="preserve">Установка климатическая - техническое обслуживание </t>
  </si>
  <si>
    <t xml:space="preserve">Итого трудоемкость нормативная, н/ч</t>
  </si>
  <si>
    <t xml:space="preserve">Выполненные работы по заказ-наряду № 1818188100962002312194450/АСЮ0002533 от 09.11.2018</t>
  </si>
  <si>
    <t xml:space="preserve">Лада Приора   VIN   XTA217030B0327085</t>
  </si>
  <si>
    <t xml:space="preserve">Нормативная трудоемкось, н/ч</t>
  </si>
  <si>
    <t xml:space="preserve">33    Регулировка стояночного тормоза</t>
  </si>
  <si>
    <t xml:space="preserve">45</t>
  </si>
  <si>
    <t xml:space="preserve">Выполненные работы по заказ-наряду № 1818188100962002312194450/АСЮ0002523 от 07.11.2018</t>
  </si>
  <si>
    <t xml:space="preserve">Лада Приора  VIN  XTA217050F495161</t>
  </si>
  <si>
    <t xml:space="preserve">Фактическаятрудоемкость, н/ч</t>
  </si>
  <si>
    <t xml:space="preserve">189,051</t>
  </si>
  <si>
    <t xml:space="preserve">Компьютерная топливной системы</t>
  </si>
  <si>
    <t xml:space="preserve">.00359</t>
  </si>
  <si>
    <t xml:space="preserve">Не нормативая</t>
  </si>
  <si>
    <t xml:space="preserve">Реставрация суппорта переднего (п)</t>
  </si>
  <si>
    <t xml:space="preserve">17.41</t>
  </si>
  <si>
    <t xml:space="preserve">Выполненные работы по заказ-наряду № 1818188100962002312194450/АСЮ0002573 от 14.11.2018</t>
  </si>
  <si>
    <t xml:space="preserve">10.3</t>
  </si>
  <si>
    <t xml:space="preserve">Сумма н/ч</t>
  </si>
  <si>
    <t xml:space="preserve">Выполненные работы по заказ-наряду № 1818188100962002312194450/АСЮ0002524 от 09.11.2018</t>
  </si>
  <si>
    <t xml:space="preserve">Лада Приора VIN  XTA217030A0263211</t>
  </si>
  <si>
    <t xml:space="preserve">Замена поддона</t>
  </si>
  <si>
    <t xml:space="preserve">1009010.21</t>
  </si>
  <si>
    <t xml:space="preserve">2 363.13</t>
  </si>
  <si>
    <t xml:space="preserve">378.10</t>
  </si>
  <si>
    <t xml:space="preserve">Замена амортизатора переднего (п) </t>
  </si>
  <si>
    <t xml:space="preserve">Замена амортизатора заднего (л)</t>
  </si>
  <si>
    <t xml:space="preserve">661,681</t>
  </si>
  <si>
    <t xml:space="preserve">Замена амортизатора заднего (п)</t>
  </si>
  <si>
    <t xml:space="preserve">1 039.78</t>
  </si>
  <si>
    <t xml:space="preserve">Замена подшипника ступицы зад (п) </t>
  </si>
  <si>
    <t xml:space="preserve">25.14</t>
  </si>
  <si>
    <t xml:space="preserve">Замена датчика заднего хода</t>
  </si>
  <si>
    <t xml:space="preserve">37</t>
  </si>
  <si>
    <t xml:space="preserve">567.15</t>
  </si>
  <si>
    <t xml:space="preserve">47</t>
  </si>
  <si>
    <t xml:space="preserve">Итого трудоемкость, н/ч:</t>
  </si>
  <si>
    <t xml:space="preserve">выполненные работы по заказ-наряду № 1818188100962002312194450/АСЮ0002514 от 02.11.2018</t>
  </si>
  <si>
    <t xml:space="preserve">Лада Гранта  VIN  XTA219170GY227711</t>
  </si>
  <si>
    <t xml:space="preserve">Диагностика тормозной системы</t>
  </si>
  <si>
    <t xml:space="preserve">3500000.99</t>
  </si>
  <si>
    <t xml:space="preserve">3501012(13).21</t>
  </si>
  <si>
    <t xml:space="preserve">.00216</t>
  </si>
  <si>
    <t xml:space="preserve">Итого трдоемкость, н/ч:</t>
  </si>
  <si>
    <t xml:space="preserve">Выполненные работы по заказ-наряду № 1818188100962002312194450/АСЮ0002562 от 09.11.2018</t>
  </si>
  <si>
    <t xml:space="preserve">ВАЗ 213100 VIN XTA21310070086610</t>
  </si>
  <si>
    <t xml:space="preserve">756,26</t>
  </si>
  <si>
    <t xml:space="preserve">догоорная</t>
  </si>
  <si>
    <t xml:space="preserve">3701010.21</t>
  </si>
  <si>
    <t xml:space="preserve">1303010.21, </t>
  </si>
  <si>
    <t xml:space="preserve">13011,13008, 13010</t>
  </si>
  <si>
    <t xml:space="preserve">.00207</t>
  </si>
  <si>
    <t xml:space="preserve">7         Регулировка подшипника ступицы</t>
  </si>
  <si>
    <t xml:space="preserve">3103020.12</t>
  </si>
  <si>
    <t xml:space="preserve">.00564</t>
  </si>
  <si>
    <t xml:space="preserve">Брызговик двигателя левый с/у</t>
  </si>
  <si>
    <t xml:space="preserve">2802021.21</t>
  </si>
  <si>
    <t xml:space="preserve">Шланг отводящий радиатора</t>
  </si>
  <si>
    <t xml:space="preserve">Шланг подводящий радиатора</t>
  </si>
  <si>
    <t xml:space="preserve">Шланг перепускной термостата</t>
  </si>
  <si>
    <t xml:space="preserve">1303090.21</t>
  </si>
  <si>
    <t xml:space="preserve">Выполненные работы по заказ-наряду № 1818188100962002312194450/АСЮ0002513 от 07.11.2018</t>
  </si>
  <si>
    <t xml:space="preserve">Лада Гранта  VIN XTA219010J0547457</t>
  </si>
  <si>
    <t xml:space="preserve">.00303, .00302, .00301 </t>
  </si>
  <si>
    <t xml:space="preserve">Выполненные работы по заказ-наряду № 1818188100962002312194450/АСЮ0002505 от 01.11.2018</t>
  </si>
  <si>
    <t xml:space="preserve">Шевролет Нива  VIN X9L212300F0554302</t>
  </si>
  <si>
    <t xml:space="preserve">Нормативная трудоемкость, н.ч.</t>
  </si>
  <si>
    <t xml:space="preserve">Замена тяги задней поперечной</t>
  </si>
  <si>
    <t xml:space="preserve">299110.20</t>
  </si>
  <si>
    <t xml:space="preserve">Замена тяги задней продольной</t>
  </si>
  <si>
    <t xml:space="preserve">2919010.20</t>
  </si>
  <si>
    <t xml:space="preserve">Снятие и установка полуоси</t>
  </si>
  <si>
    <t xml:space="preserve">2403069.21</t>
  </si>
  <si>
    <t xml:space="preserve">Замена сальника полуоси (л)</t>
  </si>
  <si>
    <t xml:space="preserve">2400010.21</t>
  </si>
  <si>
    <t xml:space="preserve">В составе ремонта</t>
  </si>
  <si>
    <t xml:space="preserve">Суппорт переднего тормоза  левый— с/у</t>
  </si>
  <si>
    <t xml:space="preserve">Суппорт переднего томоза правый — с/у</t>
  </si>
  <si>
    <t xml:space="preserve">Барабан тормозной — с/у</t>
  </si>
  <si>
    <t xml:space="preserve">Нормативная трудоемкость, н/ч:</t>
  </si>
  <si>
    <t xml:space="preserve">J</t>
  </si>
  <si>
    <t xml:space="preserve">Выполненные работы по заказ-наряду № 1818188100962002312194450/АСЮ0002504 от 06.11.2018</t>
  </si>
  <si>
    <t xml:space="preserve">Лада Приора VIN XTA217030E0469542</t>
  </si>
  <si>
    <r>
      <rPr>
        <b val="true"/>
        <sz val="10"/>
        <rFont val="Arial"/>
        <family val="2"/>
        <charset val="204"/>
      </rPr>
      <t xml:space="preserve">Цена н</t>
    </r>
    <r>
      <rPr>
        <b val="true"/>
        <i val="true"/>
        <sz val="10"/>
        <rFont val="Arial"/>
        <family val="2"/>
        <charset val="204"/>
      </rPr>
      <t xml:space="preserve">/</t>
    </r>
    <r>
      <rPr>
        <b val="true"/>
        <sz val="10"/>
        <rFont val="Arial"/>
        <family val="2"/>
        <charset val="204"/>
      </rPr>
      <t xml:space="preserve">ч</t>
    </r>
  </si>
  <si>
    <t xml:space="preserve">756,201</t>
  </si>
  <si>
    <t xml:space="preserve">Итого трудоемкость:</t>
  </si>
  <si>
    <r>
      <rPr>
        <sz val="11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Механизм рулевой в сборе - с/у</t>
    </r>
  </si>
  <si>
    <r>
      <rPr>
        <sz val="11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3400010.20</t>
    </r>
  </si>
  <si>
    <r>
      <rPr>
        <sz val="11"/>
        <color rgb="FF000000"/>
        <rFont val="Calibri"/>
        <family val="2"/>
        <charset val="204"/>
      </rPr>
      <t xml:space="preserve"> </t>
    </r>
    <r>
      <rPr>
        <sz val="10"/>
        <color rgb="FF191919"/>
        <rFont val="CIDFont+F4"/>
        <family val="1"/>
        <charset val="204"/>
      </rPr>
      <t xml:space="preserve">34001</t>
    </r>
  </si>
  <si>
    <t xml:space="preserve">Нормативная трудоемкость, итого н/ч:</t>
  </si>
  <si>
    <t xml:space="preserve">Выполненные работы по заказ-наряду № 1818188100962002312194450/АСЮ0002503 от 06.11.2018</t>
  </si>
  <si>
    <t xml:space="preserve">Лада Приора  VIN  XTA217030B0327073</t>
  </si>
  <si>
    <r>
      <rPr>
        <sz val="9"/>
        <rFont val="Arial"/>
        <family val="2"/>
        <charset val="204"/>
      </rPr>
      <t xml:space="preserve">Замена сальника привода </t>
    </r>
    <r>
      <rPr>
        <b val="true"/>
        <sz val="9"/>
        <rFont val="Arial"/>
        <family val="2"/>
        <charset val="204"/>
      </rPr>
      <t xml:space="preserve">(п)</t>
    </r>
  </si>
  <si>
    <t xml:space="preserve">Выполненные работы по заказ-наряду № 1818188100962002312194450/АСЮ0002502 от 05.11.2018</t>
  </si>
  <si>
    <t xml:space="preserve">Лада Приора VIN XTA217030B0326953</t>
  </si>
  <si>
    <t xml:space="preserve">Снятие и установка рычага переднего</t>
  </si>
  <si>
    <t xml:space="preserve">2901020.20, 2901020.20 </t>
  </si>
  <si>
    <t xml:space="preserve">подушка штанги переднего стабилизатора правая с/у</t>
  </si>
  <si>
    <t xml:space="preserve">2906040.24</t>
  </si>
  <si>
    <t xml:space="preserve">подушка штанги переднего стабилизатора левая с/у</t>
  </si>
  <si>
    <t xml:space="preserve">втулка стойки переднего стабилизатора — с/у</t>
  </si>
  <si>
    <t xml:space="preserve">2906078.24</t>
  </si>
  <si>
    <t xml:space="preserve">втулка стойки переднего стабилизатора  нижняя— с/у</t>
  </si>
  <si>
    <t xml:space="preserve">2906079.24</t>
  </si>
  <si>
    <t xml:space="preserve">Нормативная трудоемкость, итого:</t>
  </si>
  <si>
    <t xml:space="preserve">Выполненные работы по заказ-наряду № 1818188100962002312194450/АСЮ0002500 от 05.11.2018</t>
  </si>
  <si>
    <t xml:space="preserve">Шевролет Нива  VIN  X9L21230050104236</t>
  </si>
  <si>
    <t xml:space="preserve">370700.20</t>
  </si>
  <si>
    <t xml:space="preserve">Снятие и установка карданного вала </t>
  </si>
  <si>
    <t xml:space="preserve">2201012.20, 2202010.20</t>
  </si>
  <si>
    <t xml:space="preserve">Шприцевание кардана</t>
  </si>
  <si>
    <t xml:space="preserve">2200000.06</t>
  </si>
  <si>
    <t xml:space="preserve">.00215</t>
  </si>
  <si>
    <t xml:space="preserve">Снятие и установка раздатки</t>
  </si>
  <si>
    <t xml:space="preserve">1800020.20</t>
  </si>
  <si>
    <t xml:space="preserve">1700010.20</t>
  </si>
  <si>
    <t xml:space="preserve">1005160.21</t>
  </si>
  <si>
    <t xml:space="preserve">Разборка-сборка, дефектовка КПП</t>
  </si>
  <si>
    <t xml:space="preserve">283,531</t>
  </si>
  <si>
    <t xml:space="preserve">1701043.21</t>
  </si>
  <si>
    <t xml:space="preserve">Разборка-сборка моста переднего</t>
  </si>
  <si>
    <t xml:space="preserve">2302010.24</t>
  </si>
  <si>
    <t xml:space="preserve">Замена сальника моста перед</t>
  </si>
  <si>
    <t xml:space="preserve">В составе 2302010.24</t>
  </si>
  <si>
    <t xml:space="preserve">2904020.21</t>
  </si>
  <si>
    <t xml:space="preserve">Замена сайленблоков передней подвески</t>
  </si>
  <si>
    <t xml:space="preserve">2904040.24</t>
  </si>
  <si>
    <t xml:space="preserve">2 646,70</t>
  </si>
  <si>
    <t xml:space="preserve">3003134.20, 3414138.24</t>
  </si>
  <si>
    <t xml:space="preserve">2919010.20, 2919013.20</t>
  </si>
  <si>
    <t xml:space="preserve">2919110.20</t>
  </si>
  <si>
    <t xml:space="preserve">2904192.21</t>
  </si>
  <si>
    <t xml:space="preserve">Замена маятника</t>
  </si>
  <si>
    <t xml:space="preserve">3414080.20</t>
  </si>
  <si>
    <t xml:space="preserve">1303010.21, 1303013.21, 1303074.21, 1303095.20, 1303095.21</t>
  </si>
  <si>
    <t xml:space="preserve">13005, 13006, 13009, 13011, 13012 </t>
  </si>
  <si>
    <t xml:space="preserve">.00206</t>
  </si>
  <si>
    <t xml:space="preserve">.00561</t>
  </si>
  <si>
    <t xml:space="preserve">Нормативная трудоемкость, итого  н/ч:</t>
  </si>
  <si>
    <t xml:space="preserve">Выполненные работы по заказ-наряду № 1818188100962002312194450/АСЮ0002499 от 05.11.2018</t>
  </si>
  <si>
    <t xml:space="preserve">Лада Приора   VIN XTA217030B0326604</t>
  </si>
  <si>
    <t xml:space="preserve">Нормативная трудоемкость, /ч</t>
  </si>
  <si>
    <t xml:space="preserve">Замена подушки ДВС правой</t>
  </si>
  <si>
    <t xml:space="preserve">Замена ремня приводного</t>
  </si>
  <si>
    <t xml:space="preserve">Замена ролика приводного</t>
  </si>
  <si>
    <t xml:space="preserve">Замена амортизатора переднего</t>
  </si>
  <si>
    <t xml:space="preserve">2901031.20. 2901030.20</t>
  </si>
  <si>
    <t xml:space="preserve">Замена коллектора выпускного</t>
  </si>
  <si>
    <t xml:space="preserve">1203008.20</t>
  </si>
  <si>
    <t xml:space="preserve">Выполненные работы по заказ-наряду № 1818188100962002312194450/АСЮ0002498 от 02.11.2018</t>
  </si>
  <si>
    <t xml:space="preserve">Лада Приора  VIN  XTA217050F0511839</t>
  </si>
  <si>
    <t xml:space="preserve">в т.ч.НДС</t>
  </si>
  <si>
    <t xml:space="preserve">Не установлен</t>
  </si>
  <si>
    <t xml:space="preserve">Снятие и установка амортизатора зад</t>
  </si>
  <si>
    <t xml:space="preserve">Замена отбойника заднего амортизатора</t>
  </si>
  <si>
    <t xml:space="preserve">В составе 2915004.20</t>
  </si>
  <si>
    <t xml:space="preserve">Замена сальниха привода (п)</t>
  </si>
  <si>
    <t xml:space="preserve">Итоготрудоемкость, н/ч</t>
  </si>
  <si>
    <r>
      <rPr>
        <sz val="10"/>
        <color rgb="FF000000"/>
        <rFont val="Calibri"/>
        <family val="2"/>
        <charset val="204"/>
      </rPr>
      <t xml:space="preserve"> </t>
    </r>
    <r>
      <rPr>
        <sz val="10"/>
        <color rgb="FF191919"/>
        <rFont val="Calibri"/>
        <family val="2"/>
        <charset val="204"/>
      </rPr>
      <t xml:space="preserve">Механизм рулевой в сборе - с/у</t>
    </r>
  </si>
  <si>
    <r>
      <rPr>
        <sz val="11"/>
        <color rgb="FF000000"/>
        <rFont val="Calibri"/>
        <family val="2"/>
        <charset val="204"/>
      </rPr>
      <t xml:space="preserve"> </t>
    </r>
    <r>
      <rPr>
        <sz val="10"/>
        <color rgb="FF191919"/>
        <rFont val="3DS Fonticon"/>
        <family val="0"/>
        <charset val="204"/>
      </rPr>
      <t xml:space="preserve">3400010.20</t>
    </r>
  </si>
  <si>
    <r>
      <rPr>
        <sz val="11"/>
        <color rgb="FF000000"/>
        <rFont val="Calibri"/>
        <family val="2"/>
        <charset val="204"/>
      </rPr>
      <t xml:space="preserve"> </t>
    </r>
    <r>
      <rPr>
        <sz val="10"/>
        <color rgb="FF191919"/>
        <rFont val="Calibri"/>
        <family val="2"/>
        <charset val="204"/>
      </rPr>
      <t xml:space="preserve">34001</t>
    </r>
  </si>
  <si>
    <t xml:space="preserve">Выполненные работы по заказ-наряду № 1818188100962002312194450/АСЮ0002497 от 21.11.2018</t>
  </si>
  <si>
    <t xml:space="preserve">Лада Приора VIN XTA217230A0113273</t>
  </si>
  <si>
    <t xml:space="preserve">в т.ч.</t>
  </si>
  <si>
    <t xml:space="preserve">НДС</t>
  </si>
  <si>
    <t xml:space="preserve">Нормативная трудоемкость</t>
  </si>
  <si>
    <t xml:space="preserve">Вал рулевого управления в сборе с/у </t>
  </si>
  <si>
    <t xml:space="preserve">Итого, н/ч:</t>
  </si>
  <si>
    <t xml:space="preserve">Выполненные работы по заказ-наряду № 1818188100962002312194450/АСЮ0002494 от 01.11.2018</t>
  </si>
  <si>
    <t xml:space="preserve">Лада Гранта VIN XTA219010H0474947</t>
  </si>
  <si>
    <t xml:space="preserve">.00303, .00302, .00301</t>
  </si>
  <si>
    <t xml:space="preserve">3707010.18</t>
  </si>
  <si>
    <t xml:space="preserve">.00110</t>
  </si>
  <si>
    <t xml:space="preserve">Выполненные работы по заказ-наряду № 1818188100962002312194450/АСЮ0002461 от 21.11.2018</t>
  </si>
  <si>
    <t xml:space="preserve">Шевролет Нива X9L212300C0</t>
  </si>
  <si>
    <t xml:space="preserve">1003010.20</t>
  </si>
  <si>
    <t xml:space="preserve">Разборка-сборка, дефектовка ГБЦ</t>
  </si>
  <si>
    <t xml:space="preserve">1003010.40</t>
  </si>
  <si>
    <t xml:space="preserve">В составе работ 1003010.40</t>
  </si>
  <si>
    <t xml:space="preserve">1003010.45</t>
  </si>
  <si>
    <t xml:space="preserve">Опрессовка системы кондиционера</t>
  </si>
  <si>
    <t xml:space="preserve">1000260.21</t>
  </si>
  <si>
    <t xml:space="preserve">Ремонт системы охлаждения</t>
  </si>
  <si>
    <t xml:space="preserve">Не определен</t>
  </si>
  <si>
    <t xml:space="preserve">1307010.21</t>
  </si>
  <si>
    <t xml:space="preserve">В составе работ 1301012.20</t>
  </si>
  <si>
    <t xml:space="preserve">Замена щеток стеклоочистителя</t>
  </si>
  <si>
    <t xml:space="preserve">5205070.20</t>
  </si>
  <si>
    <t xml:space="preserve">Замена рычага зад верх (л)</t>
  </si>
  <si>
    <t xml:space="preserve">5205015.21</t>
  </si>
  <si>
    <t xml:space="preserve">Замена мотора стеклоочистителя</t>
  </si>
  <si>
    <t xml:space="preserve">5205015.40</t>
  </si>
  <si>
    <t xml:space="preserve">Итого н/ч:</t>
  </si>
  <si>
    <t xml:space="preserve">Выполненные работы по заказ-наряду № 1818188100962002312194450/АСЮ0002458 от 22.11.2018</t>
  </si>
  <si>
    <t xml:space="preserve">ВАЗ 213100 XTA213100G0179098</t>
  </si>
  <si>
    <t xml:space="preserve">Норматив н/у</t>
  </si>
  <si>
    <t xml:space="preserve">Замена блока предохранителей</t>
  </si>
  <si>
    <t xml:space="preserve">3722000.20</t>
  </si>
  <si>
    <t xml:space="preserve">2905402.20</t>
  </si>
  <si>
    <t xml:space="preserve">2915402.20</t>
  </si>
  <si>
    <t xml:space="preserve">Замена трапеции рулевой (в сборе)</t>
  </si>
  <si>
    <t xml:space="preserve">3414052.20</t>
  </si>
  <si>
    <t xml:space="preserve">Замена стабилизатора перед</t>
  </si>
  <si>
    <t xml:space="preserve">2906010.20</t>
  </si>
  <si>
    <t xml:space="preserve">Замена подшипника лодвесного</t>
  </si>
  <si>
    <t xml:space="preserve">2202016.24</t>
  </si>
  <si>
    <t xml:space="preserve">Замена тяг задних продольных</t>
  </si>
  <si>
    <t xml:space="preserve">Замена рабочего цилиндра сцепления</t>
  </si>
  <si>
    <t xml:space="preserve">1602510.20</t>
  </si>
  <si>
    <t xml:space="preserve">Замена цилиндра сцепления главного</t>
  </si>
  <si>
    <t xml:space="preserve">1602610.20</t>
  </si>
  <si>
    <t xml:space="preserve">Снятие и установка поворотного кулака</t>
  </si>
  <si>
    <t xml:space="preserve">3001015.92</t>
  </si>
  <si>
    <t xml:space="preserve">3103020.24, 3103020.24</t>
  </si>
  <si>
    <t xml:space="preserve">3501090.21</t>
  </si>
  <si>
    <t xml:space="preserve">3508180.21</t>
  </si>
  <si>
    <t xml:space="preserve">Промывка системы сцепления</t>
  </si>
  <si>
    <t xml:space="preserve">.00560</t>
  </si>
  <si>
    <t xml:space="preserve">Тяга рулевойтрапеции средняя — с/у</t>
  </si>
  <si>
    <t xml:space="preserve">3414010.20</t>
  </si>
  <si>
    <t xml:space="preserve">Тяга рулевой трапеции левая — с/у</t>
  </si>
  <si>
    <t xml:space="preserve">3414053.20</t>
  </si>
  <si>
    <t xml:space="preserve">Промежуточный карданный валв сборе -с/у</t>
  </si>
  <si>
    <t xml:space="preserve">Выполненные работы по заказ-наряду № 1818188100962002312194450/АСЮ0002687 от 03.12.2018</t>
  </si>
  <si>
    <t xml:space="preserve">Лада Приора  VIN  XTA217030A0263506</t>
  </si>
  <si>
    <t xml:space="preserve">Трудоемкость номативная, н/ч: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</si>
</sst>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"/>
    <numFmt numFmtId="166" formatCode="#,##0.00"/>
    <numFmt numFmtId="167" formatCode="0"/>
    <numFmt numFmtId="168" formatCode="0.00"/>
    <numFmt numFmtId="169" formatCode="0.0"/>
    <numFmt numFmtId="170" formatCode="#,##0"/>
    <numFmt numFmtId="171" formatCode="General"/>
    <numFmt numFmtId="172" formatCode="#,##0.0"/>
    <numFmt numFmtId="173" formatCode="0.00%"/>
    <numFmt numFmtId="174" formatCode="#,##0.000"/>
  </numFmts>
  <fonts count="88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Arial Unicode MS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4000"/>
      <name val="Arial"/>
      <family val="2"/>
      <charset val="204"/>
    </font>
    <font>
      <sz val="10"/>
      <color rgb="FF5EB91E"/>
      <name val="Arial"/>
      <family val="2"/>
      <charset val="204"/>
    </font>
    <font>
      <i val="true"/>
      <sz val="10"/>
      <name val="Arial"/>
      <family val="2"/>
      <charset val="204"/>
    </font>
    <font>
      <b val="true"/>
      <sz val="10"/>
      <name val="Arial"/>
      <family val="0"/>
      <charset val="204"/>
    </font>
    <font>
      <b val="true"/>
      <i val="true"/>
      <sz val="6"/>
      <name val="Bookman Old Style"/>
      <family val="0"/>
      <charset val="204"/>
    </font>
    <font>
      <sz val="11"/>
      <name val="Arial"/>
      <family val="2"/>
      <charset val="204"/>
    </font>
    <font>
      <b val="true"/>
      <sz val="11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name val="Arial"/>
      <family val="0"/>
      <charset val="204"/>
    </font>
    <font>
      <sz val="12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191919"/>
      <name val="Calibri"/>
      <family val="2"/>
      <charset val="204"/>
    </font>
    <font>
      <sz val="12"/>
      <color rgb="FFFF0000"/>
      <name val="Calibri"/>
      <family val="2"/>
      <charset val="204"/>
    </font>
    <font>
      <b val="true"/>
      <sz val="11"/>
      <name val="Arial"/>
      <family val="2"/>
      <charset val="204"/>
    </font>
    <font>
      <sz val="12"/>
      <name val="Tahoma"/>
      <family val="2"/>
      <charset val="204"/>
    </font>
    <font>
      <b val="true"/>
      <sz val="10"/>
      <name val="Tahoma"/>
      <family val="2"/>
      <charset val="204"/>
    </font>
    <font>
      <sz val="10"/>
      <name val="Tahoma"/>
      <family val="2"/>
      <charset val="204"/>
    </font>
    <font>
      <sz val="10"/>
      <color rgb="FFC9211E"/>
      <name val="Arial"/>
      <family val="2"/>
      <charset val="204"/>
    </font>
    <font>
      <sz val="10"/>
      <color rgb="FF191919"/>
      <name val="CIDFont+F4"/>
      <family val="1"/>
      <charset val="204"/>
    </font>
    <font>
      <sz val="11"/>
      <name val="Microsoft Sans Serif"/>
      <family val="0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9"/>
      <name val="Arial"/>
      <family val="2"/>
      <charset val="204"/>
    </font>
    <font>
      <sz val="10"/>
      <color rgb="FF000000"/>
      <name val="Arial"/>
      <family val="0"/>
      <charset val="204"/>
    </font>
    <font>
      <sz val="10"/>
      <color rgb="FFC9211E"/>
      <name val="Arial"/>
      <family val="0"/>
      <charset val="204"/>
    </font>
    <font>
      <sz val="11"/>
      <color rgb="FF000000"/>
      <name val="Tahoma"/>
      <family val="0"/>
      <charset val="204"/>
    </font>
    <font>
      <b val="true"/>
      <sz val="11"/>
      <color rgb="FF000000"/>
      <name val="Times New Roman"/>
      <family val="1"/>
      <charset val="204"/>
    </font>
    <font>
      <sz val="12"/>
      <name val="Tahoma"/>
      <family val="0"/>
      <charset val="204"/>
    </font>
    <font>
      <sz val="10"/>
      <name val="Tahoma"/>
      <family val="0"/>
      <charset val="204"/>
    </font>
    <font>
      <b val="true"/>
      <sz val="10"/>
      <name val="Tahoma"/>
      <family val="0"/>
      <charset val="204"/>
    </font>
    <font>
      <b val="true"/>
      <sz val="10"/>
      <color rgb="FF000000"/>
      <name val="Calibri"/>
      <family val="2"/>
      <charset val="204"/>
    </font>
    <font>
      <sz val="7"/>
      <name val="Tahoma"/>
      <family val="0"/>
      <charset val="204"/>
    </font>
    <font>
      <sz val="11"/>
      <name val="Tahoma"/>
      <family val="0"/>
      <charset val="204"/>
    </font>
    <font>
      <sz val="13"/>
      <name val="Arial Unicode MS"/>
      <family val="2"/>
      <charset val="204"/>
    </font>
    <font>
      <sz val="9"/>
      <name val="Arial Unicode MS"/>
      <family val="2"/>
      <charset val="204"/>
    </font>
    <font>
      <sz val="9"/>
      <name val="Arial"/>
      <family val="0"/>
      <charset val="204"/>
    </font>
    <font>
      <sz val="13"/>
      <name val="Tahoma"/>
      <family val="0"/>
      <charset val="204"/>
    </font>
    <font>
      <sz val="9"/>
      <name val="Tahoma"/>
      <family val="0"/>
      <charset val="204"/>
    </font>
    <font>
      <sz val="9"/>
      <color rgb="FF000000"/>
      <name val="Arial"/>
      <family val="2"/>
      <charset val="204"/>
    </font>
    <font>
      <sz val="9"/>
      <color rgb="FFC9211E"/>
      <name val="Arial"/>
      <family val="2"/>
      <charset val="204"/>
    </font>
    <font>
      <b val="true"/>
      <sz val="9"/>
      <name val="Tahoma"/>
      <family val="2"/>
      <charset val="204"/>
    </font>
    <font>
      <b val="true"/>
      <sz val="9"/>
      <name val="Arial"/>
      <family val="2"/>
      <charset val="204"/>
    </font>
    <font>
      <sz val="10"/>
      <color rgb="FF3FAF46"/>
      <name val="Arial"/>
      <family val="2"/>
      <charset val="204"/>
    </font>
    <font>
      <sz val="9"/>
      <name val="Tahoma"/>
      <family val="2"/>
      <charset val="204"/>
    </font>
    <font>
      <sz val="8"/>
      <name val="Arial"/>
      <family val="0"/>
      <charset val="204"/>
    </font>
    <font>
      <sz val="13"/>
      <name val="Arial"/>
      <family val="0"/>
      <charset val="204"/>
    </font>
    <font>
      <sz val="8"/>
      <name val="Tahoma"/>
      <family val="2"/>
      <charset val="204"/>
    </font>
    <font>
      <vertAlign val="superscript"/>
      <sz val="10"/>
      <name val="Arial"/>
      <family val="2"/>
      <charset val="204"/>
    </font>
    <font>
      <sz val="9"/>
      <name val="Trebuchet MS"/>
      <family val="0"/>
      <charset val="204"/>
    </font>
    <font>
      <sz val="10"/>
      <color rgb="FFFF0000"/>
      <name val="Arial"/>
      <family val="2"/>
      <charset val="204"/>
    </font>
    <font>
      <sz val="10"/>
      <name val="Sylfaen"/>
      <family val="1"/>
      <charset val="204"/>
    </font>
    <font>
      <sz val="10"/>
      <name val="Trebuchet MS"/>
      <family val="0"/>
      <charset val="204"/>
    </font>
    <font>
      <b val="true"/>
      <sz val="13"/>
      <name val="Arial"/>
      <family val="0"/>
      <charset val="204"/>
    </font>
    <font>
      <sz val="10"/>
      <color rgb="FFFF4000"/>
      <name val="Arial"/>
      <family val="0"/>
      <charset val="204"/>
    </font>
    <font>
      <sz val="9"/>
      <color rgb="FFFF4000"/>
      <name val="Arial"/>
      <family val="0"/>
      <charset val="204"/>
    </font>
    <font>
      <b val="true"/>
      <sz val="8"/>
      <name val="Tahoma"/>
      <family val="2"/>
      <charset val="204"/>
    </font>
    <font>
      <sz val="12"/>
      <name val="Arial"/>
      <family val="2"/>
      <charset val="204"/>
    </font>
    <font>
      <b val="true"/>
      <i val="true"/>
      <sz val="10"/>
      <name val="Arial"/>
      <family val="2"/>
      <charset val="204"/>
    </font>
    <font>
      <b val="true"/>
      <sz val="8"/>
      <name val="Arial"/>
      <family val="2"/>
      <charset val="204"/>
    </font>
    <font>
      <sz val="13"/>
      <name val="Tahoma"/>
      <family val="2"/>
      <charset val="204"/>
    </font>
    <font>
      <sz val="10"/>
      <color rgb="FFC9211E"/>
      <name val="Tahoma"/>
      <family val="2"/>
      <charset val="204"/>
    </font>
    <font>
      <b val="true"/>
      <sz val="13"/>
      <name val="Arial"/>
      <family val="2"/>
      <charset val="204"/>
    </font>
    <font>
      <sz val="12"/>
      <name val="Sylfaen"/>
      <family val="1"/>
      <charset val="204"/>
    </font>
    <font>
      <sz val="11"/>
      <name val="Tahoma"/>
      <family val="2"/>
      <charset val="204"/>
    </font>
    <font>
      <sz val="10"/>
      <name val="Garamond"/>
      <family val="1"/>
      <charset val="204"/>
    </font>
    <font>
      <sz val="9"/>
      <name val="Arial Unicode MS"/>
      <family val="0"/>
      <charset val="204"/>
    </font>
    <font>
      <b val="true"/>
      <sz val="10"/>
      <name val="Arial Unicode MS"/>
      <family val="2"/>
      <charset val="204"/>
    </font>
    <font>
      <sz val="10"/>
      <name val="Arial Unicode MS"/>
      <family val="2"/>
      <charset val="204"/>
    </font>
    <font>
      <sz val="10"/>
      <color rgb="FF000000"/>
      <name val="Arial"/>
      <family val="2"/>
      <charset val="204"/>
    </font>
    <font>
      <sz val="13"/>
      <name val="Arial"/>
      <family val="2"/>
      <charset val="204"/>
    </font>
    <font>
      <sz val="6"/>
      <name val="Arial"/>
      <family val="2"/>
      <charset val="204"/>
    </font>
    <font>
      <b val="true"/>
      <sz val="9"/>
      <name val="Arial"/>
      <family val="0"/>
      <charset val="204"/>
    </font>
    <font>
      <sz val="14"/>
      <name val="Trebuchet MS"/>
      <family val="2"/>
      <charset val="204"/>
    </font>
    <font>
      <b val="true"/>
      <sz val="10"/>
      <name val="Trebuchet MS"/>
      <family val="2"/>
      <charset val="204"/>
    </font>
    <font>
      <sz val="10"/>
      <name val="Trebuchet MS"/>
      <family val="2"/>
      <charset val="204"/>
    </font>
    <font>
      <sz val="10"/>
      <name val="Microsoft Sans Serif"/>
      <family val="2"/>
      <charset val="204"/>
    </font>
    <font>
      <sz val="10"/>
      <color rgb="FF000000"/>
      <name val="Calibri"/>
      <family val="2"/>
      <charset val="204"/>
    </font>
    <font>
      <sz val="10"/>
      <color rgb="FF191919"/>
      <name val="Calibri"/>
      <family val="2"/>
      <charset val="204"/>
    </font>
    <font>
      <sz val="10"/>
      <color rgb="FF191919"/>
      <name val="3DS Fonticon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38"/>
      </patternFill>
    </fill>
    <fill>
      <patternFill patternType="solid">
        <fgColor rgb="FFFFFFFF"/>
        <bgColor rgb="FFFFF5CE"/>
      </patternFill>
    </fill>
    <fill>
      <patternFill patternType="solid">
        <fgColor rgb="FFFFD7D7"/>
        <bgColor rgb="FFFFDBB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1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2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2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2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8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28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2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35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3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3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4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1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4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3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31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4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31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4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4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2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2" fontId="3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7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5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3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3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44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5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5" fillId="0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6" fontId="5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6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62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4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3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21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6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31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3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5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4" fillId="0" borderId="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6" fontId="2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9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4" fillId="0" borderId="4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2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4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7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7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2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24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2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6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7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7" fontId="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5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5" fontId="3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3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8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3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3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3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3" fillId="0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2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2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3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4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7" fontId="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8" fontId="2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5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7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2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10D0C"/>
      <rgbColor rgb="FF069A2E"/>
      <rgbColor rgb="FF000080"/>
      <rgbColor rgb="FF5EB91E"/>
      <rgbColor rgb="FF800080"/>
      <rgbColor rgb="FF008080"/>
      <rgbColor rgb="FFAFD095"/>
      <rgbColor rgb="FF808080"/>
      <rgbColor rgb="FF9999FF"/>
      <rgbColor rgb="FFFF4000"/>
      <rgbColor rgb="FFFFF5CE"/>
      <rgbColor rgb="FFCCFFFF"/>
      <rgbColor rgb="FF660066"/>
      <rgbColor rgb="FFED4C05"/>
      <rgbColor rgb="FF0066CC"/>
      <rgbColor rgb="FFFFD7D7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BBE33D"/>
      <rgbColor rgb="FFD4EA6B"/>
      <rgbColor rgb="FFFF860D"/>
      <rgbColor rgb="FFEA7500"/>
      <rgbColor rgb="FF666699"/>
      <rgbColor rgb="FF969696"/>
      <rgbColor rgb="FF003366"/>
      <rgbColor rgb="FF3FAF46"/>
      <rgbColor rgb="FF191919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130680</xdr:colOff>
      <xdr:row>25</xdr:row>
      <xdr:rowOff>18720</xdr:rowOff>
    </xdr:from>
    <xdr:to>
      <xdr:col>7</xdr:col>
      <xdr:colOff>214920</xdr:colOff>
      <xdr:row>34</xdr:row>
      <xdr:rowOff>147240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4574880" y="6562080"/>
          <a:ext cx="4922280" cy="1843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47</xdr:row>
      <xdr:rowOff>0</xdr:rowOff>
    </xdr:from>
    <xdr:to>
      <xdr:col>6</xdr:col>
      <xdr:colOff>544680</xdr:colOff>
      <xdr:row>50</xdr:row>
      <xdr:rowOff>12240</xdr:rowOff>
    </xdr:to>
    <xdr:pic>
      <xdr:nvPicPr>
        <xdr:cNvPr id="1" name="Изображение 2" descr=""/>
        <xdr:cNvPicPr/>
      </xdr:nvPicPr>
      <xdr:blipFill>
        <a:blip r:embed="rId2"/>
        <a:stretch/>
      </xdr:blipFill>
      <xdr:spPr>
        <a:xfrm>
          <a:off x="0" y="11896560"/>
          <a:ext cx="8768520" cy="58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13" activeCellId="0" sqref="H1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1" width="40.28"/>
    <col collapsed="false" customWidth="true" hidden="false" outlineLevel="0" max="3" min="3" style="0" width="7.86"/>
    <col collapsed="false" customWidth="true" hidden="true" outlineLevel="0" max="4" min="4" style="0" width="11.57"/>
    <col collapsed="false" customWidth="true" hidden="false" outlineLevel="0" max="5" min="5" style="2" width="11.99"/>
    <col collapsed="false" customWidth="true" hidden="true" outlineLevel="0" max="6" min="6" style="0" width="16"/>
    <col collapsed="false" customWidth="true" hidden="true" outlineLevel="0" max="7" min="7" style="0" width="11.99"/>
    <col collapsed="false" customWidth="true" hidden="false" outlineLevel="0" max="8" min="8" style="3" width="10.29"/>
    <col collapsed="false" customWidth="true" hidden="true" outlineLevel="0" max="9" min="9" style="0" width="13.01"/>
    <col collapsed="false" customWidth="true" hidden="false" outlineLevel="0" max="10" min="10" style="4" width="12.86"/>
    <col collapsed="false" customWidth="true" hidden="false" outlineLevel="0" max="11" min="11" style="4" width="8.29"/>
    <col collapsed="false" customWidth="true" hidden="false" outlineLevel="0" max="12" min="12" style="2" width="9.14"/>
    <col collapsed="false" customWidth="true" hidden="false" outlineLevel="0" max="13" min="13" style="3" width="10.42"/>
  </cols>
  <sheetData>
    <row r="1" customFormat="false" ht="15" hidden="false" customHeight="false" outlineLevel="0" collapsed="false">
      <c r="A1" s="5" t="s">
        <v>0</v>
      </c>
    </row>
    <row r="2" customFormat="false" ht="15" hidden="false" customHeight="false" outlineLevel="0" collapsed="false">
      <c r="B2" s="6" t="s">
        <v>1</v>
      </c>
    </row>
    <row r="5" s="12" customFormat="true" ht="63.75" hidden="false" customHeight="false" outlineLevel="0" collapsed="false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9" t="s">
        <v>9</v>
      </c>
      <c r="I5" s="7" t="s">
        <v>10</v>
      </c>
      <c r="J5" s="10" t="s">
        <v>11</v>
      </c>
      <c r="K5" s="10" t="s">
        <v>12</v>
      </c>
      <c r="L5" s="8" t="s">
        <v>13</v>
      </c>
      <c r="M5" s="11"/>
    </row>
    <row r="6" s="22" customFormat="true" ht="12.75" hidden="true" customHeight="false" outlineLevel="0" collapsed="false">
      <c r="A6" s="13" t="s">
        <v>14</v>
      </c>
      <c r="B6" s="14" t="s">
        <v>15</v>
      </c>
      <c r="C6" s="15" t="s">
        <v>16</v>
      </c>
      <c r="D6" s="15" t="s">
        <v>17</v>
      </c>
      <c r="E6" s="16" t="s">
        <v>18</v>
      </c>
      <c r="F6" s="17" t="s">
        <v>19</v>
      </c>
      <c r="G6" s="15" t="s">
        <v>20</v>
      </c>
      <c r="H6" s="18" t="s">
        <v>21</v>
      </c>
      <c r="I6" s="15" t="s">
        <v>22</v>
      </c>
      <c r="J6" s="19"/>
      <c r="K6" s="19"/>
      <c r="L6" s="20"/>
      <c r="M6" s="21"/>
    </row>
    <row r="7" s="22" customFormat="true" ht="15" hidden="false" customHeight="false" outlineLevel="0" collapsed="false">
      <c r="A7" s="23" t="s">
        <v>14</v>
      </c>
      <c r="B7" s="24" t="s">
        <v>23</v>
      </c>
      <c r="C7" s="25" t="s">
        <v>14</v>
      </c>
      <c r="D7" s="26" t="n">
        <v>945.25</v>
      </c>
      <c r="E7" s="27" t="n">
        <v>3.5</v>
      </c>
      <c r="F7" s="28" t="s">
        <v>24</v>
      </c>
      <c r="G7" s="29"/>
      <c r="H7" s="30" t="n">
        <v>3308.38</v>
      </c>
      <c r="I7" s="25" t="s">
        <v>25</v>
      </c>
      <c r="J7" s="31" t="s">
        <v>26</v>
      </c>
      <c r="K7" s="31" t="n">
        <v>17001</v>
      </c>
      <c r="L7" s="32" t="n">
        <v>3</v>
      </c>
      <c r="M7" s="21" t="n">
        <f aca="false">E7*D7*C7</f>
        <v>3308.375</v>
      </c>
    </row>
    <row r="8" s="22" customFormat="true" ht="12.75" hidden="false" customHeight="false" outlineLevel="0" collapsed="false">
      <c r="A8" s="23" t="s">
        <v>15</v>
      </c>
      <c r="B8" s="24" t="s">
        <v>27</v>
      </c>
      <c r="C8" s="25" t="s">
        <v>14</v>
      </c>
      <c r="D8" s="26" t="n">
        <v>945.25</v>
      </c>
      <c r="E8" s="27" t="n">
        <v>5.7</v>
      </c>
      <c r="F8" s="28" t="s">
        <v>24</v>
      </c>
      <c r="G8" s="29"/>
      <c r="H8" s="30" t="n">
        <v>5387.93</v>
      </c>
      <c r="I8" s="25" t="s">
        <v>28</v>
      </c>
      <c r="J8" s="33" t="s">
        <v>29</v>
      </c>
      <c r="K8" s="33" t="n">
        <v>17003</v>
      </c>
      <c r="L8" s="20" t="n">
        <v>5.5</v>
      </c>
      <c r="M8" s="21" t="n">
        <f aca="false">E8*D8*C8</f>
        <v>5387.925</v>
      </c>
    </row>
    <row r="9" s="22" customFormat="true" ht="12.75" hidden="false" customHeight="false" outlineLevel="0" collapsed="false">
      <c r="A9" s="34" t="s">
        <v>16</v>
      </c>
      <c r="B9" s="24" t="s">
        <v>30</v>
      </c>
      <c r="C9" s="25" t="s">
        <v>14</v>
      </c>
      <c r="D9" s="26" t="n">
        <v>945.25</v>
      </c>
      <c r="E9" s="35" t="n">
        <v>0.5</v>
      </c>
      <c r="F9" s="28" t="s">
        <v>24</v>
      </c>
      <c r="G9" s="29"/>
      <c r="H9" s="30" t="n">
        <v>472.63</v>
      </c>
      <c r="I9" s="25" t="s">
        <v>25</v>
      </c>
      <c r="J9" s="33" t="s">
        <v>31</v>
      </c>
      <c r="K9" s="33" t="n">
        <v>16001</v>
      </c>
      <c r="L9" s="20" t="n">
        <v>0.3</v>
      </c>
      <c r="M9" s="21" t="n">
        <f aca="false">E9*D9*C9</f>
        <v>472.625</v>
      </c>
      <c r="O9" s="36"/>
    </row>
    <row r="10" s="22" customFormat="true" ht="25.5" hidden="false" customHeight="false" outlineLevel="0" collapsed="false">
      <c r="A10" s="37" t="s">
        <v>17</v>
      </c>
      <c r="B10" s="38" t="s">
        <v>32</v>
      </c>
      <c r="C10" s="39" t="s">
        <v>14</v>
      </c>
      <c r="D10" s="26" t="n">
        <v>945.25</v>
      </c>
      <c r="E10" s="27" t="n">
        <v>2.9</v>
      </c>
      <c r="F10" s="28" t="s">
        <v>24</v>
      </c>
      <c r="G10" s="29"/>
      <c r="H10" s="30" t="n">
        <v>2741.23</v>
      </c>
      <c r="I10" s="39" t="s">
        <v>28</v>
      </c>
      <c r="J10" s="40" t="s">
        <v>33</v>
      </c>
      <c r="K10" s="40" t="n">
        <v>10066</v>
      </c>
      <c r="L10" s="40" t="n">
        <v>1.1</v>
      </c>
      <c r="M10" s="21" t="n">
        <f aca="false">E10*D10*C10</f>
        <v>2741.225</v>
      </c>
      <c r="N10" s="22" t="n">
        <f aca="false">L10+N21</f>
        <v>2.34</v>
      </c>
    </row>
    <row r="11" s="22" customFormat="true" ht="12.75" hidden="false" customHeight="false" outlineLevel="0" collapsed="false">
      <c r="A11" s="13" t="s">
        <v>18</v>
      </c>
      <c r="B11" s="38" t="s">
        <v>34</v>
      </c>
      <c r="C11" s="25" t="s">
        <v>14</v>
      </c>
      <c r="D11" s="25" t="s">
        <v>35</v>
      </c>
      <c r="E11" s="41" t="n">
        <v>0.9</v>
      </c>
      <c r="F11" s="42" t="s">
        <v>24</v>
      </c>
      <c r="G11" s="29"/>
      <c r="H11" s="43" t="s">
        <v>36</v>
      </c>
      <c r="I11" s="25" t="s">
        <v>25</v>
      </c>
      <c r="J11" s="40" t="s">
        <v>37</v>
      </c>
      <c r="K11" s="40" t="n">
        <v>13013</v>
      </c>
      <c r="L11" s="40" t="n">
        <v>1.3</v>
      </c>
      <c r="M11" s="21" t="n">
        <f aca="false">E11*D11*C11</f>
        <v>850.725</v>
      </c>
    </row>
    <row r="12" s="22" customFormat="true" ht="12.75" hidden="false" customHeight="false" outlineLevel="0" collapsed="false">
      <c r="A12" s="23" t="s">
        <v>19</v>
      </c>
      <c r="B12" s="24" t="s">
        <v>38</v>
      </c>
      <c r="C12" s="25" t="s">
        <v>14</v>
      </c>
      <c r="D12" s="26" t="n">
        <v>945.25</v>
      </c>
      <c r="E12" s="44" t="n">
        <v>0.6</v>
      </c>
      <c r="F12" s="28" t="s">
        <v>24</v>
      </c>
      <c r="G12" s="29"/>
      <c r="H12" s="30" t="n">
        <v>567.15</v>
      </c>
      <c r="I12" s="25" t="s">
        <v>25</v>
      </c>
      <c r="J12" s="33" t="s">
        <v>39</v>
      </c>
      <c r="K12" s="33" t="s">
        <v>40</v>
      </c>
      <c r="L12" s="20" t="n">
        <v>0.6</v>
      </c>
      <c r="M12" s="21" t="n">
        <f aca="false">E12*D12*C12</f>
        <v>567.15</v>
      </c>
    </row>
    <row r="13" s="52" customFormat="true" ht="12.75" hidden="false" customHeight="false" outlineLevel="0" collapsed="false">
      <c r="A13" s="45" t="s">
        <v>41</v>
      </c>
      <c r="B13" s="45"/>
      <c r="C13" s="46" t="s">
        <v>19</v>
      </c>
      <c r="D13" s="47" t="n">
        <v>14.1</v>
      </c>
      <c r="E13" s="47"/>
      <c r="F13" s="47"/>
      <c r="G13" s="48"/>
      <c r="H13" s="47" t="n">
        <v>13328.05</v>
      </c>
      <c r="I13" s="46" t="s">
        <v>28</v>
      </c>
      <c r="J13" s="49"/>
      <c r="K13" s="49"/>
      <c r="L13" s="50"/>
      <c r="M13" s="51" t="n">
        <f aca="false">SUM(M7:M12)</f>
        <v>13328.025</v>
      </c>
    </row>
    <row r="14" s="22" customFormat="true" ht="12.75" hidden="false" customHeight="false" outlineLevel="0" collapsed="false">
      <c r="B14" s="53"/>
      <c r="E14" s="54"/>
      <c r="H14" s="21"/>
      <c r="J14" s="55"/>
      <c r="K14" s="55"/>
      <c r="L14" s="54"/>
      <c r="M14" s="21"/>
    </row>
    <row r="15" s="22" customFormat="true" ht="12.75" hidden="true" customHeight="false" outlineLevel="0" collapsed="false">
      <c r="B15" s="53"/>
      <c r="E15" s="54"/>
      <c r="H15" s="21"/>
      <c r="J15" s="55"/>
      <c r="K15" s="55"/>
      <c r="L15" s="54"/>
      <c r="M15" s="21"/>
    </row>
    <row r="16" s="22" customFormat="true" ht="25.5" hidden="false" customHeight="false" outlineLevel="0" collapsed="false">
      <c r="B16" s="53" t="s">
        <v>42</v>
      </c>
      <c r="E16" s="54"/>
      <c r="H16" s="21"/>
      <c r="J16" s="55" t="s">
        <v>43</v>
      </c>
      <c r="K16" s="55" t="n">
        <v>10108</v>
      </c>
      <c r="L16" s="54" t="n">
        <v>0.4</v>
      </c>
      <c r="M16" s="21"/>
    </row>
    <row r="17" s="22" customFormat="true" ht="12.75" hidden="false" customHeight="false" outlineLevel="0" collapsed="false">
      <c r="B17" s="53" t="s">
        <v>44</v>
      </c>
      <c r="E17" s="54"/>
      <c r="H17" s="21"/>
      <c r="J17" s="55" t="s">
        <v>45</v>
      </c>
      <c r="K17" s="55" t="n">
        <v>1010</v>
      </c>
      <c r="L17" s="54" t="n">
        <v>0.28</v>
      </c>
      <c r="M17" s="21"/>
    </row>
    <row r="18" s="22" customFormat="true" ht="12.75" hidden="true" customHeight="false" outlineLevel="0" collapsed="false">
      <c r="B18" s="53"/>
      <c r="E18" s="54"/>
      <c r="H18" s="21"/>
      <c r="J18" s="55"/>
      <c r="K18" s="55"/>
      <c r="L18" s="54"/>
      <c r="M18" s="21"/>
    </row>
    <row r="19" s="22" customFormat="true" ht="25.5" hidden="false" customHeight="false" outlineLevel="0" collapsed="false">
      <c r="B19" s="53" t="s">
        <v>46</v>
      </c>
      <c r="E19" s="54"/>
      <c r="H19" s="21"/>
      <c r="J19" s="55" t="s">
        <v>47</v>
      </c>
      <c r="K19" s="55" t="n">
        <v>10070</v>
      </c>
      <c r="L19" s="54" t="n">
        <v>0.13</v>
      </c>
      <c r="M19" s="21"/>
    </row>
    <row r="20" customFormat="false" ht="26.25" hidden="false" customHeight="false" outlineLevel="0" collapsed="false">
      <c r="A20" s="56"/>
      <c r="B20" s="57" t="s">
        <v>48</v>
      </c>
      <c r="C20" s="56"/>
      <c r="D20" s="56"/>
      <c r="E20" s="57"/>
      <c r="F20" s="57"/>
      <c r="G20" s="57"/>
      <c r="H20" s="57"/>
      <c r="I20" s="56"/>
      <c r="J20" s="56" t="s">
        <v>49</v>
      </c>
      <c r="K20" s="56" t="n">
        <v>10071</v>
      </c>
      <c r="L20" s="56" t="n">
        <v>0.08</v>
      </c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customFormat="false" ht="15" hidden="false" customHeight="false" outlineLevel="0" collapsed="false">
      <c r="A21" s="56"/>
      <c r="B21" s="57" t="s">
        <v>50</v>
      </c>
      <c r="C21" s="56"/>
      <c r="D21" s="56"/>
      <c r="E21" s="57"/>
      <c r="F21" s="57"/>
      <c r="G21" s="57"/>
      <c r="H21" s="57"/>
      <c r="I21" s="56"/>
      <c r="J21" s="56" t="s">
        <v>51</v>
      </c>
      <c r="K21" s="56" t="n">
        <v>10069</v>
      </c>
      <c r="L21" s="56" t="n">
        <v>0.2</v>
      </c>
      <c r="M21" s="56"/>
      <c r="N21" s="56" t="n">
        <f aca="false">SUM(L16:L22)</f>
        <v>1.24</v>
      </c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customFormat="false" ht="15" hidden="false" customHeight="false" outlineLevel="0" collapsed="false">
      <c r="A22" s="56"/>
      <c r="B22" s="57" t="s">
        <v>52</v>
      </c>
      <c r="C22" s="56"/>
      <c r="D22" s="56"/>
      <c r="E22" s="57"/>
      <c r="F22" s="57"/>
      <c r="G22" s="57"/>
      <c r="H22" s="57"/>
      <c r="I22" s="56"/>
      <c r="J22" s="56" t="s">
        <v>53</v>
      </c>
      <c r="K22" s="56" t="n">
        <v>10068</v>
      </c>
      <c r="L22" s="56" t="n">
        <v>0.15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customFormat="false" ht="15" hidden="false" customHeight="false" outlineLevel="0" collapsed="false">
      <c r="B23" s="1" t="s">
        <v>54</v>
      </c>
      <c r="J23" s="57" t="s">
        <v>55</v>
      </c>
      <c r="K23" s="57" t="n">
        <v>16005</v>
      </c>
      <c r="L23" s="57" t="n">
        <v>0.2</v>
      </c>
      <c r="M23" s="58" t="s">
        <v>56</v>
      </c>
    </row>
    <row r="24" customFormat="false" ht="15" hidden="false" customHeight="false" outlineLevel="0" collapsed="false">
      <c r="B24" s="1" t="s">
        <v>57</v>
      </c>
      <c r="J24" s="4" t="s">
        <v>58</v>
      </c>
      <c r="K24" s="59" t="s">
        <v>59</v>
      </c>
      <c r="L24" s="2" t="n">
        <v>0.25</v>
      </c>
    </row>
    <row r="25" customFormat="false" ht="15" hidden="true" customHeight="false" outlineLevel="0" collapsed="false"/>
    <row r="26" customFormat="false" ht="15" hidden="false" customHeight="false" outlineLevel="0" collapsed="false">
      <c r="A26" s="60" t="s">
        <v>60</v>
      </c>
      <c r="L26" s="61" t="n">
        <f aca="false">SUM(L7:L24)</f>
        <v>13.49</v>
      </c>
      <c r="M26" s="3" t="n">
        <f aca="false">945.25*L26</f>
        <v>12751.4225</v>
      </c>
    </row>
    <row r="27" customFormat="false" ht="15" hidden="false" customHeight="false" outlineLevel="0" collapsed="false">
      <c r="M27" s="3" t="n">
        <f aca="false">H13-M26</f>
        <v>576.627499999999</v>
      </c>
    </row>
    <row r="42" customFormat="false" ht="15" hidden="false" customHeight="false" outlineLevel="0" collapsed="false">
      <c r="B42" s="53"/>
    </row>
  </sheetData>
  <mergeCells count="2">
    <mergeCell ref="A13:B13"/>
    <mergeCell ref="D13:F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BBE33D"/>
    <pageSetUpPr fitToPage="false"/>
  </sheetPr>
  <dimension ref="A1:BL3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16" activeCellId="0" sqref="H16"/>
    </sheetView>
  </sheetViews>
  <sheetFormatPr defaultColWidth="8.8671875" defaultRowHeight="15" zeroHeight="false" outlineLevelRow="0" outlineLevelCol="0"/>
  <cols>
    <col collapsed="false" customWidth="true" hidden="false" outlineLevel="0" max="1" min="1" style="217" width="4.86"/>
    <col collapsed="false" customWidth="true" hidden="false" outlineLevel="0" max="2" min="2" style="199" width="26.85"/>
    <col collapsed="false" customWidth="true" hidden="false" outlineLevel="0" max="3" min="3" style="300" width="9.14"/>
    <col collapsed="false" customWidth="true" hidden="false" outlineLevel="0" max="4" min="4" style="22" width="9.85"/>
    <col collapsed="false" customWidth="true" hidden="false" outlineLevel="0" max="5" min="5" style="207" width="10"/>
    <col collapsed="false" customWidth="true" hidden="true" outlineLevel="0" max="6" min="6" style="0" width="19"/>
    <col collapsed="false" customWidth="true" hidden="true" outlineLevel="0" max="7" min="7" style="0" width="1.42"/>
    <col collapsed="false" customWidth="true" hidden="false" outlineLevel="0" max="8" min="8" style="0" width="10.42"/>
    <col collapsed="false" customWidth="true" hidden="true" outlineLevel="0" max="9" min="9" style="208" width="15"/>
    <col collapsed="false" customWidth="true" hidden="false" outlineLevel="0" max="10" min="10" style="206" width="16.14"/>
    <col collapsed="false" customWidth="true" hidden="false" outlineLevel="0" max="11" min="11" style="206" width="11.57"/>
    <col collapsed="false" customWidth="true" hidden="false" outlineLevel="0" max="12" min="12" style="207" width="14.43"/>
    <col collapsed="false" customWidth="true" hidden="false" outlineLevel="0" max="13" min="13" style="3" width="9.14"/>
    <col collapsed="false" customWidth="true" hidden="false" outlineLevel="0" max="15" min="15" style="0" width="29.14"/>
  </cols>
  <sheetData>
    <row r="1" customFormat="false" ht="16.5" hidden="false" customHeight="false" outlineLevel="0" collapsed="false">
      <c r="A1" s="301" t="s">
        <v>635</v>
      </c>
    </row>
    <row r="2" customFormat="false" ht="26.25" hidden="false" customHeight="false" outlineLevel="0" collapsed="false">
      <c r="B2" s="6" t="s">
        <v>636</v>
      </c>
    </row>
    <row r="3" customFormat="false" ht="16.5" hidden="false" customHeight="false" outlineLevel="0" collapsed="false">
      <c r="A3" s="301"/>
    </row>
    <row r="5" s="303" customFormat="true" ht="51" hidden="false" customHeight="false" outlineLevel="0" collapsed="false">
      <c r="A5" s="158" t="s">
        <v>2</v>
      </c>
      <c r="B5" s="7" t="s">
        <v>3</v>
      </c>
      <c r="C5" s="158" t="s">
        <v>4</v>
      </c>
      <c r="D5" s="158" t="s">
        <v>5</v>
      </c>
      <c r="E5" s="8" t="s">
        <v>6</v>
      </c>
      <c r="F5" s="158" t="s">
        <v>7</v>
      </c>
      <c r="G5" s="158" t="s">
        <v>8</v>
      </c>
      <c r="H5" s="158" t="s">
        <v>9</v>
      </c>
      <c r="I5" s="160" t="s">
        <v>10</v>
      </c>
      <c r="J5" s="10" t="s">
        <v>11</v>
      </c>
      <c r="K5" s="10" t="s">
        <v>12</v>
      </c>
      <c r="L5" s="8" t="s">
        <v>13</v>
      </c>
      <c r="M5" s="302"/>
    </row>
    <row r="6" s="22" customFormat="true" ht="12.75" hidden="true" customHeight="false" outlineLevel="0" collapsed="false">
      <c r="A6" s="150" t="s">
        <v>14</v>
      </c>
      <c r="B6" s="304" t="s">
        <v>15</v>
      </c>
      <c r="C6" s="28" t="s">
        <v>16</v>
      </c>
      <c r="D6" s="28" t="s">
        <v>17</v>
      </c>
      <c r="E6" s="305" t="s">
        <v>18</v>
      </c>
      <c r="F6" s="150" t="s">
        <v>19</v>
      </c>
      <c r="G6" s="28" t="s">
        <v>20</v>
      </c>
      <c r="H6" s="150" t="s">
        <v>21</v>
      </c>
      <c r="I6" s="306" t="s">
        <v>22</v>
      </c>
      <c r="J6" s="307"/>
      <c r="K6" s="307"/>
      <c r="L6" s="308"/>
      <c r="M6" s="21"/>
    </row>
    <row r="7" s="22" customFormat="true" ht="25.5" hidden="false" customHeight="false" outlineLevel="0" collapsed="false">
      <c r="A7" s="150" t="n">
        <v>1</v>
      </c>
      <c r="B7" s="309" t="s">
        <v>65</v>
      </c>
      <c r="C7" s="42" t="s">
        <v>14</v>
      </c>
      <c r="D7" s="26" t="s">
        <v>35</v>
      </c>
      <c r="E7" s="310" t="n">
        <v>0.8</v>
      </c>
      <c r="F7" s="28" t="s">
        <v>24</v>
      </c>
      <c r="G7" s="29"/>
      <c r="H7" s="26" t="s">
        <v>131</v>
      </c>
      <c r="I7" s="172" t="n">
        <v>0</v>
      </c>
      <c r="J7" s="311" t="s">
        <v>66</v>
      </c>
      <c r="K7" s="311" t="s">
        <v>210</v>
      </c>
      <c r="L7" s="308" t="n">
        <v>0.8</v>
      </c>
      <c r="M7" s="21" t="n">
        <f aca="false">E7*D7*C7</f>
        <v>756.2</v>
      </c>
    </row>
    <row r="8" s="22" customFormat="true" ht="25.5" hidden="false" customHeight="false" outlineLevel="0" collapsed="false">
      <c r="A8" s="150" t="s">
        <v>15</v>
      </c>
      <c r="B8" s="309" t="s">
        <v>68</v>
      </c>
      <c r="C8" s="42" t="s">
        <v>14</v>
      </c>
      <c r="D8" s="26" t="s">
        <v>35</v>
      </c>
      <c r="E8" s="310" t="n">
        <v>0.2</v>
      </c>
      <c r="F8" s="28" t="s">
        <v>24</v>
      </c>
      <c r="G8" s="29"/>
      <c r="H8" s="26" t="s">
        <v>587</v>
      </c>
      <c r="I8" s="183" t="s">
        <v>28</v>
      </c>
      <c r="J8" s="312" t="s">
        <v>69</v>
      </c>
      <c r="K8" s="312" t="n">
        <v>28003</v>
      </c>
      <c r="L8" s="308" t="n">
        <v>0.25</v>
      </c>
      <c r="M8" s="21" t="n">
        <f aca="false">E8*D8*C8</f>
        <v>189.05</v>
      </c>
    </row>
    <row r="9" s="22" customFormat="true" ht="25.5" hidden="false" customHeight="false" outlineLevel="0" collapsed="false">
      <c r="A9" s="150" t="s">
        <v>16</v>
      </c>
      <c r="B9" s="309" t="s">
        <v>70</v>
      </c>
      <c r="C9" s="150" t="s">
        <v>14</v>
      </c>
      <c r="D9" s="26" t="s">
        <v>35</v>
      </c>
      <c r="E9" s="313" t="n">
        <v>0.45</v>
      </c>
      <c r="F9" s="28" t="s">
        <v>24</v>
      </c>
      <c r="G9" s="29"/>
      <c r="H9" s="26" t="s">
        <v>590</v>
      </c>
      <c r="I9" s="177" t="s">
        <v>28</v>
      </c>
      <c r="J9" s="314" t="s">
        <v>71</v>
      </c>
      <c r="K9" s="314" t="s">
        <v>72</v>
      </c>
      <c r="L9" s="308" t="n">
        <v>0.45</v>
      </c>
      <c r="M9" s="21" t="n">
        <f aca="false">E9*D9*C9</f>
        <v>425.3625</v>
      </c>
    </row>
    <row r="10" s="22" customFormat="true" ht="12.75" hidden="false" customHeight="false" outlineLevel="0" collapsed="false">
      <c r="A10" s="150" t="s">
        <v>17</v>
      </c>
      <c r="B10" s="309" t="s">
        <v>73</v>
      </c>
      <c r="C10" s="42" t="s">
        <v>14</v>
      </c>
      <c r="D10" s="26" t="s">
        <v>35</v>
      </c>
      <c r="E10" s="310" t="n">
        <v>0.2</v>
      </c>
      <c r="F10" s="28" t="s">
        <v>24</v>
      </c>
      <c r="G10" s="29"/>
      <c r="H10" s="26" t="s">
        <v>587</v>
      </c>
      <c r="I10" s="172" t="n">
        <v>0</v>
      </c>
      <c r="J10" s="311" t="s">
        <v>74</v>
      </c>
      <c r="K10" s="311" t="n">
        <v>11023</v>
      </c>
      <c r="L10" s="308" t="n">
        <v>0.16</v>
      </c>
      <c r="M10" s="21" t="n">
        <f aca="false">E10*D10*C10</f>
        <v>189.05</v>
      </c>
    </row>
    <row r="11" s="22" customFormat="true" ht="12.75" hidden="false" customHeight="false" outlineLevel="0" collapsed="false">
      <c r="A11" s="150" t="s">
        <v>18</v>
      </c>
      <c r="B11" s="309" t="s">
        <v>75</v>
      </c>
      <c r="C11" s="42" t="s">
        <v>14</v>
      </c>
      <c r="D11" s="26" t="s">
        <v>35</v>
      </c>
      <c r="E11" s="315" t="n">
        <v>0.3</v>
      </c>
      <c r="F11" s="28" t="s">
        <v>24</v>
      </c>
      <c r="G11" s="29"/>
      <c r="H11" s="26" t="s">
        <v>591</v>
      </c>
      <c r="I11" s="183" t="s">
        <v>28</v>
      </c>
      <c r="J11" s="312" t="s">
        <v>76</v>
      </c>
      <c r="K11" s="312" t="n">
        <v>81041</v>
      </c>
      <c r="L11" s="308" t="n">
        <v>0.45</v>
      </c>
      <c r="M11" s="21" t="n">
        <f aca="false">E11*D11*C11</f>
        <v>283.575</v>
      </c>
    </row>
    <row r="12" s="22" customFormat="true" ht="12.75" hidden="false" customHeight="false" outlineLevel="0" collapsed="false">
      <c r="A12" s="150" t="n">
        <v>6</v>
      </c>
      <c r="B12" s="309" t="s">
        <v>77</v>
      </c>
      <c r="C12" s="42" t="s">
        <v>14</v>
      </c>
      <c r="D12" s="26" t="s">
        <v>35</v>
      </c>
      <c r="E12" s="315" t="n">
        <v>0.5</v>
      </c>
      <c r="F12" s="28" t="s">
        <v>24</v>
      </c>
      <c r="G12" s="29"/>
      <c r="H12" s="26" t="s">
        <v>464</v>
      </c>
      <c r="I12" s="183" t="s">
        <v>28</v>
      </c>
      <c r="J12" s="312" t="s">
        <v>78</v>
      </c>
      <c r="K12" s="312" t="n">
        <v>11026</v>
      </c>
      <c r="L12" s="308" t="n">
        <v>0.3</v>
      </c>
      <c r="M12" s="21" t="n">
        <f aca="false">E12*D12*C12</f>
        <v>472.625</v>
      </c>
    </row>
    <row r="13" s="22" customFormat="true" ht="25.5" hidden="false" customHeight="false" outlineLevel="0" collapsed="false">
      <c r="A13" s="150" t="n">
        <v>7</v>
      </c>
      <c r="B13" s="38" t="s">
        <v>81</v>
      </c>
      <c r="C13" s="42" t="s">
        <v>14</v>
      </c>
      <c r="D13" s="25" t="n">
        <v>945.25</v>
      </c>
      <c r="E13" s="310" t="n">
        <v>1.1</v>
      </c>
      <c r="F13" s="42" t="s">
        <v>24</v>
      </c>
      <c r="G13" s="29"/>
      <c r="H13" s="25" t="s">
        <v>637</v>
      </c>
      <c r="I13" s="183" t="s">
        <v>28</v>
      </c>
      <c r="J13" s="312" t="s">
        <v>66</v>
      </c>
      <c r="K13" s="312" t="s">
        <v>67</v>
      </c>
      <c r="L13" s="308" t="n">
        <v>1.1</v>
      </c>
      <c r="M13" s="21" t="n">
        <f aca="false">E13*D13*C13</f>
        <v>1039.775</v>
      </c>
    </row>
    <row r="14" customFormat="false" ht="38.25" hidden="false" customHeight="false" outlineLevel="0" collapsed="false">
      <c r="A14" s="150" t="s">
        <v>21</v>
      </c>
      <c r="B14" s="316" t="s">
        <v>279</v>
      </c>
      <c r="C14" s="150" t="s">
        <v>14</v>
      </c>
      <c r="D14" s="39" t="s">
        <v>35</v>
      </c>
      <c r="E14" s="317" t="n">
        <v>0.4</v>
      </c>
      <c r="F14" s="150" t="s">
        <v>24</v>
      </c>
      <c r="G14" s="175"/>
      <c r="H14" s="39" t="s">
        <v>638</v>
      </c>
      <c r="I14" s="177" t="s">
        <v>28</v>
      </c>
      <c r="J14" s="314" t="s">
        <v>280</v>
      </c>
      <c r="K14" s="314" t="s">
        <v>281</v>
      </c>
      <c r="L14" s="318" t="n">
        <v>0.25</v>
      </c>
      <c r="M14" s="179" t="n">
        <f aca="false">E14*D14*C14</f>
        <v>378.1</v>
      </c>
      <c r="N14" s="180"/>
      <c r="O14" s="319" t="s">
        <v>639</v>
      </c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</row>
    <row r="15" s="22" customFormat="true" ht="25.5" hidden="false" customHeight="false" outlineLevel="0" collapsed="false">
      <c r="A15" s="150" t="s">
        <v>22</v>
      </c>
      <c r="B15" s="24" t="s">
        <v>113</v>
      </c>
      <c r="C15" s="42" t="s">
        <v>14</v>
      </c>
      <c r="D15" s="26" t="s">
        <v>35</v>
      </c>
      <c r="E15" s="310" t="n">
        <v>1.2</v>
      </c>
      <c r="F15" s="28" t="s">
        <v>24</v>
      </c>
      <c r="G15" s="29"/>
      <c r="H15" s="26" t="s">
        <v>632</v>
      </c>
      <c r="I15" s="183" t="s">
        <v>28</v>
      </c>
      <c r="J15" s="312" t="s">
        <v>114</v>
      </c>
      <c r="K15" s="312" t="s">
        <v>115</v>
      </c>
      <c r="L15" s="308" t="n">
        <v>1.38</v>
      </c>
      <c r="M15" s="21" t="n">
        <f aca="false">E15*D15*C15</f>
        <v>1134.3</v>
      </c>
    </row>
    <row r="16" s="52" customFormat="true" ht="12.75" hidden="false" customHeight="false" outlineLevel="0" collapsed="false">
      <c r="A16" s="320" t="s">
        <v>41</v>
      </c>
      <c r="B16" s="320"/>
      <c r="C16" s="321" t="s">
        <v>22</v>
      </c>
      <c r="D16" s="322" t="s">
        <v>117</v>
      </c>
      <c r="E16" s="323"/>
      <c r="F16" s="322"/>
      <c r="G16" s="324"/>
      <c r="H16" s="322" t="n">
        <v>4868.05</v>
      </c>
      <c r="I16" s="325" t="s">
        <v>28</v>
      </c>
      <c r="J16" s="326"/>
      <c r="K16" s="326"/>
      <c r="L16" s="327"/>
      <c r="M16" s="51" t="n">
        <f aca="false">SUM(M7:M15)</f>
        <v>4868.0375</v>
      </c>
    </row>
    <row r="17" customFormat="false" ht="15" hidden="false" customHeight="false" outlineLevel="0" collapsed="false">
      <c r="A17" s="328" t="s">
        <v>640</v>
      </c>
      <c r="B17" s="328"/>
      <c r="C17" s="329"/>
      <c r="D17" s="330"/>
      <c r="E17" s="331" t="n">
        <f aca="false">SUM(E7:E15)</f>
        <v>5.15</v>
      </c>
      <c r="F17" s="241"/>
      <c r="G17" s="241"/>
      <c r="H17" s="241"/>
      <c r="I17" s="332"/>
      <c r="J17" s="333"/>
      <c r="K17" s="333"/>
      <c r="L17" s="331"/>
    </row>
    <row r="20" customFormat="false" ht="15" hidden="false" customHeight="false" outlineLevel="0" collapsed="false">
      <c r="L20" s="334"/>
      <c r="M20" s="3" t="n">
        <f aca="false">H16-L20</f>
        <v>4868.05</v>
      </c>
    </row>
    <row r="22" customFormat="false" ht="30" hidden="false" customHeight="false" outlineLevel="0" collapsed="false">
      <c r="B22" s="199" t="s">
        <v>455</v>
      </c>
      <c r="J22" s="206" t="s">
        <v>456</v>
      </c>
      <c r="K22" s="206" t="n">
        <v>34001</v>
      </c>
      <c r="L22" s="207" t="n">
        <v>1.25</v>
      </c>
    </row>
    <row r="23" customFormat="false" ht="15" hidden="false" customHeight="false" outlineLevel="0" collapsed="false">
      <c r="J23" s="335" t="n">
        <f aca="false">0.05-0.49</f>
        <v>-0.44</v>
      </c>
      <c r="L23" s="207" t="n">
        <f aca="false">SUM(L7:L22)</f>
        <v>6.39</v>
      </c>
      <c r="M23" s="3" t="n">
        <f aca="false">945.25*L23</f>
        <v>6040.1475</v>
      </c>
    </row>
    <row r="24" customFormat="false" ht="15" hidden="false" customHeight="false" outlineLevel="0" collapsed="false">
      <c r="M24" s="3" t="n">
        <f aca="false">H16-M23</f>
        <v>-1172.0975</v>
      </c>
    </row>
    <row r="27" customFormat="false" ht="15" hidden="false" customHeight="false" outlineLevel="0" collapsed="false">
      <c r="E27" s="207" t="n">
        <f aca="false">E17-L17</f>
        <v>5.15</v>
      </c>
    </row>
    <row r="30" customFormat="false" ht="15" hidden="false" customHeight="false" outlineLevel="0" collapsed="false">
      <c r="B30" s="53"/>
    </row>
  </sheetData>
  <mergeCells count="2">
    <mergeCell ref="A16:B16"/>
    <mergeCell ref="A17:B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BL30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H25" activeCellId="0" sqref="H2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7.42"/>
    <col collapsed="false" customWidth="true" hidden="false" outlineLevel="0" max="3" min="3" style="0" width="7.15"/>
    <col collapsed="false" customWidth="true" hidden="true" outlineLevel="0" max="4" min="4" style="0" width="11.99"/>
    <col collapsed="false" customWidth="true" hidden="false" outlineLevel="0" max="5" min="5" style="2" width="9"/>
    <col collapsed="false" customWidth="true" hidden="true" outlineLevel="0" max="6" min="6" style="0" width="13.01"/>
    <col collapsed="false" customWidth="true" hidden="true" outlineLevel="0" max="7" min="7" style="0" width="9"/>
    <col collapsed="false" customWidth="true" hidden="false" outlineLevel="0" max="8" min="8" style="3" width="11.29"/>
    <col collapsed="false" customWidth="true" hidden="true" outlineLevel="0" max="9" min="9" style="62" width="10"/>
    <col collapsed="false" customWidth="true" hidden="false" outlineLevel="0" max="10" min="10" style="336" width="16.86"/>
    <col collapsed="false" customWidth="true" hidden="false" outlineLevel="0" max="11" min="11" style="131" width="10.71"/>
    <col collapsed="false" customWidth="true" hidden="false" outlineLevel="0" max="12" min="12" style="337" width="13.29"/>
    <col collapsed="false" customWidth="true" hidden="false" outlineLevel="0" max="13" min="13" style="337" width="13.86"/>
    <col collapsed="false" customWidth="true" hidden="false" outlineLevel="0" max="14" min="14" style="3" width="9.42"/>
  </cols>
  <sheetData>
    <row r="1" customFormat="false" ht="15" hidden="false" customHeight="false" outlineLevel="0" collapsed="false">
      <c r="A1" s="338" t="s">
        <v>641</v>
      </c>
      <c r="G1" s="339"/>
      <c r="H1" s="134"/>
      <c r="I1" s="340"/>
      <c r="J1" s="341"/>
      <c r="K1" s="342"/>
    </row>
    <row r="2" customFormat="false" ht="15" hidden="false" customHeight="false" outlineLevel="0" collapsed="false">
      <c r="B2" s="170" t="s">
        <v>642</v>
      </c>
    </row>
    <row r="6" s="12" customFormat="true" ht="63.75" hidden="false" customHeight="false" outlineLevel="0" collapsed="false">
      <c r="A6" s="7"/>
      <c r="B6" s="7" t="s">
        <v>3</v>
      </c>
      <c r="C6" s="7" t="s">
        <v>202</v>
      </c>
      <c r="D6" s="7" t="s">
        <v>5</v>
      </c>
      <c r="E6" s="8" t="s">
        <v>643</v>
      </c>
      <c r="F6" s="7" t="s">
        <v>644</v>
      </c>
      <c r="G6" s="7" t="s">
        <v>8</v>
      </c>
      <c r="H6" s="9" t="s">
        <v>9</v>
      </c>
      <c r="I6" s="171" t="s">
        <v>10</v>
      </c>
      <c r="J6" s="343" t="s">
        <v>645</v>
      </c>
      <c r="K6" s="343" t="s">
        <v>12</v>
      </c>
      <c r="L6" s="8" t="s">
        <v>13</v>
      </c>
      <c r="M6" s="8" t="s">
        <v>472</v>
      </c>
      <c r="N6" s="11"/>
    </row>
    <row r="7" s="22" customFormat="true" ht="12.75" hidden="true" customHeight="false" outlineLevel="0" collapsed="false">
      <c r="A7" s="185" t="s">
        <v>14</v>
      </c>
      <c r="B7" s="42" t="s">
        <v>15</v>
      </c>
      <c r="C7" s="28" t="s">
        <v>16</v>
      </c>
      <c r="D7" s="28" t="s">
        <v>17</v>
      </c>
      <c r="E7" s="16" t="s">
        <v>18</v>
      </c>
      <c r="F7" s="42" t="s">
        <v>19</v>
      </c>
      <c r="G7" s="28" t="s">
        <v>20</v>
      </c>
      <c r="H7" s="344" t="s">
        <v>21</v>
      </c>
      <c r="I7" s="306" t="s">
        <v>22</v>
      </c>
      <c r="J7" s="311"/>
      <c r="K7" s="345"/>
      <c r="L7" s="346"/>
      <c r="M7" s="346"/>
      <c r="N7" s="21"/>
    </row>
    <row r="8" s="22" customFormat="true" ht="12.75" hidden="false" customHeight="false" outlineLevel="0" collapsed="false">
      <c r="A8" s="29" t="n">
        <v>1</v>
      </c>
      <c r="B8" s="29" t="s">
        <v>123</v>
      </c>
      <c r="C8" s="25" t="s">
        <v>14</v>
      </c>
      <c r="D8" s="26" t="n">
        <v>945.25</v>
      </c>
      <c r="E8" s="35" t="n">
        <v>0.5</v>
      </c>
      <c r="F8" s="28" t="s">
        <v>24</v>
      </c>
      <c r="G8" s="29"/>
      <c r="H8" s="30" t="n">
        <v>472.63</v>
      </c>
      <c r="I8" s="172" t="n">
        <v>0</v>
      </c>
      <c r="J8" s="182" t="s">
        <v>125</v>
      </c>
      <c r="K8" s="182" t="s">
        <v>206</v>
      </c>
      <c r="L8" s="40" t="n">
        <v>0.55</v>
      </c>
      <c r="M8" s="40" t="n">
        <f aca="false">L8</f>
        <v>0.55</v>
      </c>
      <c r="N8" s="21" t="n">
        <f aca="false">E8*D8*C8</f>
        <v>472.625</v>
      </c>
    </row>
    <row r="9" customFormat="false" ht="24" hidden="false" customHeight="false" outlineLevel="0" collapsed="false">
      <c r="A9" s="175" t="s">
        <v>15</v>
      </c>
      <c r="B9" s="175" t="s">
        <v>130</v>
      </c>
      <c r="C9" s="39" t="s">
        <v>14</v>
      </c>
      <c r="D9" s="39" t="n">
        <v>945.25</v>
      </c>
      <c r="E9" s="174" t="n">
        <v>0.8</v>
      </c>
      <c r="F9" s="150" t="s">
        <v>24</v>
      </c>
      <c r="G9" s="175"/>
      <c r="H9" s="176" t="n">
        <v>756.2</v>
      </c>
      <c r="I9" s="177" t="n">
        <v>0</v>
      </c>
      <c r="J9" s="347" t="s">
        <v>646</v>
      </c>
      <c r="K9" s="178" t="n">
        <v>0</v>
      </c>
      <c r="L9" s="348" t="n">
        <v>0</v>
      </c>
      <c r="M9" s="349" t="n">
        <v>0</v>
      </c>
      <c r="N9" s="179" t="n">
        <f aca="false">E9*D9*C9</f>
        <v>756.2</v>
      </c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</row>
    <row r="10" s="22" customFormat="true" ht="12" hidden="false" customHeight="true" outlineLevel="0" collapsed="false">
      <c r="A10" s="29" t="s">
        <v>16</v>
      </c>
      <c r="B10" s="38" t="s">
        <v>132</v>
      </c>
      <c r="C10" s="39" t="s">
        <v>14</v>
      </c>
      <c r="D10" s="26" t="n">
        <v>945.25</v>
      </c>
      <c r="E10" s="174" t="n">
        <v>0.8</v>
      </c>
      <c r="F10" s="28" t="s">
        <v>24</v>
      </c>
      <c r="G10" s="29"/>
      <c r="H10" s="30" t="n">
        <v>756.2</v>
      </c>
      <c r="I10" s="172" t="n">
        <v>0</v>
      </c>
      <c r="J10" s="350" t="s">
        <v>646</v>
      </c>
      <c r="K10" s="182" t="n">
        <v>0</v>
      </c>
      <c r="L10" s="40" t="n">
        <v>0</v>
      </c>
      <c r="M10" s="40" t="n">
        <v>0</v>
      </c>
      <c r="N10" s="21" t="n">
        <f aca="false">E10*D10*C10</f>
        <v>756.2</v>
      </c>
    </row>
    <row r="11" customFormat="false" ht="24" hidden="false" customHeight="false" outlineLevel="0" collapsed="false">
      <c r="A11" s="175" t="s">
        <v>17</v>
      </c>
      <c r="B11" s="175" t="s">
        <v>127</v>
      </c>
      <c r="C11" s="39" t="s">
        <v>14</v>
      </c>
      <c r="D11" s="39" t="s">
        <v>35</v>
      </c>
      <c r="E11" s="174" t="n">
        <v>3</v>
      </c>
      <c r="F11" s="150" t="s">
        <v>24</v>
      </c>
      <c r="G11" s="175"/>
      <c r="H11" s="176" t="n">
        <v>2835.75</v>
      </c>
      <c r="I11" s="177" t="n">
        <v>0</v>
      </c>
      <c r="J11" s="347" t="s">
        <v>128</v>
      </c>
      <c r="K11" s="178" t="n">
        <v>10025</v>
      </c>
      <c r="L11" s="348" t="n">
        <v>0</v>
      </c>
      <c r="M11" s="348" t="n">
        <v>0</v>
      </c>
      <c r="N11" s="179" t="n">
        <f aca="false">E11*D11*C11</f>
        <v>2835.75</v>
      </c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</row>
    <row r="12" s="22" customFormat="true" ht="12.75" hidden="false" customHeight="false" outlineLevel="0" collapsed="false">
      <c r="A12" s="29" t="s">
        <v>18</v>
      </c>
      <c r="B12" s="29" t="s">
        <v>129</v>
      </c>
      <c r="C12" s="25" t="s">
        <v>14</v>
      </c>
      <c r="D12" s="26" t="n">
        <v>945.25</v>
      </c>
      <c r="E12" s="35" t="s">
        <v>647</v>
      </c>
      <c r="F12" s="28" t="s">
        <v>24</v>
      </c>
      <c r="G12" s="29"/>
      <c r="H12" s="30" t="s">
        <v>648</v>
      </c>
      <c r="I12" s="172" t="n">
        <v>0</v>
      </c>
      <c r="J12" s="182" t="s">
        <v>207</v>
      </c>
      <c r="K12" s="182" t="n">
        <v>10001</v>
      </c>
      <c r="L12" s="40" t="n">
        <v>7.9</v>
      </c>
      <c r="M12" s="351" t="n">
        <f aca="false">L12+10%</f>
        <v>8</v>
      </c>
      <c r="N12" s="21" t="n">
        <f aca="false">E12*D12*C12</f>
        <v>3781</v>
      </c>
    </row>
    <row r="13" s="22" customFormat="true" ht="12.75" hidden="false" customHeight="false" outlineLevel="0" collapsed="false">
      <c r="A13" s="185" t="s">
        <v>19</v>
      </c>
      <c r="B13" s="29" t="s">
        <v>208</v>
      </c>
      <c r="C13" s="25" t="s">
        <v>14</v>
      </c>
      <c r="D13" s="26" t="n">
        <v>945.25</v>
      </c>
      <c r="E13" s="35" t="n">
        <v>0.5</v>
      </c>
      <c r="F13" s="28" t="s">
        <v>24</v>
      </c>
      <c r="G13" s="29"/>
      <c r="H13" s="30" t="s">
        <v>464</v>
      </c>
      <c r="I13" s="183" t="n">
        <v>0</v>
      </c>
      <c r="J13" s="182" t="s">
        <v>209</v>
      </c>
      <c r="K13" s="182" t="s">
        <v>210</v>
      </c>
      <c r="L13" s="40" t="n">
        <v>0.5</v>
      </c>
      <c r="M13" s="351" t="n">
        <f aca="false">L13+10%</f>
        <v>0.6</v>
      </c>
      <c r="N13" s="21" t="n">
        <f aca="false">E13*D13*C13</f>
        <v>472.625</v>
      </c>
    </row>
    <row r="14" s="22" customFormat="true" ht="12.75" hidden="false" customHeight="false" outlineLevel="0" collapsed="false">
      <c r="A14" s="185" t="s">
        <v>20</v>
      </c>
      <c r="B14" s="185" t="s">
        <v>211</v>
      </c>
      <c r="C14" s="25" t="s">
        <v>14</v>
      </c>
      <c r="D14" s="25" t="s">
        <v>35</v>
      </c>
      <c r="E14" s="44" t="n">
        <v>0.5</v>
      </c>
      <c r="F14" s="42" t="s">
        <v>24</v>
      </c>
      <c r="G14" s="29"/>
      <c r="H14" s="43" t="s">
        <v>464</v>
      </c>
      <c r="I14" s="183" t="n">
        <v>0</v>
      </c>
      <c r="J14" s="182" t="s">
        <v>209</v>
      </c>
      <c r="K14" s="182" t="s">
        <v>210</v>
      </c>
      <c r="L14" s="40" t="n">
        <v>0.5</v>
      </c>
      <c r="M14" s="351" t="n">
        <f aca="false">L14+10%</f>
        <v>0.6</v>
      </c>
      <c r="N14" s="21" t="n">
        <f aca="false">E14*D14*C14</f>
        <v>472.625</v>
      </c>
    </row>
    <row r="15" customFormat="false" ht="24" hidden="false" customHeight="false" outlineLevel="0" collapsed="false">
      <c r="A15" s="175" t="s">
        <v>21</v>
      </c>
      <c r="B15" s="175" t="s">
        <v>217</v>
      </c>
      <c r="C15" s="39" t="s">
        <v>14</v>
      </c>
      <c r="D15" s="39" t="s">
        <v>35</v>
      </c>
      <c r="E15" s="174" t="n">
        <v>3</v>
      </c>
      <c r="F15" s="150" t="s">
        <v>24</v>
      </c>
      <c r="G15" s="175"/>
      <c r="H15" s="176" t="s">
        <v>649</v>
      </c>
      <c r="I15" s="177" t="n">
        <v>0</v>
      </c>
      <c r="J15" s="347" t="s">
        <v>128</v>
      </c>
      <c r="K15" s="178" t="n">
        <v>0</v>
      </c>
      <c r="L15" s="348" t="n">
        <v>0</v>
      </c>
      <c r="M15" s="348" t="n">
        <v>0</v>
      </c>
      <c r="N15" s="179" t="n">
        <f aca="false">E15*D15*C15</f>
        <v>2835.75</v>
      </c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</row>
    <row r="16" s="22" customFormat="true" ht="12.75" hidden="false" customHeight="false" outlineLevel="0" collapsed="false">
      <c r="A16" s="29" t="s">
        <v>22</v>
      </c>
      <c r="B16" s="29" t="s">
        <v>133</v>
      </c>
      <c r="C16" s="25" t="s">
        <v>14</v>
      </c>
      <c r="D16" s="26" t="n">
        <v>945.25</v>
      </c>
      <c r="E16" s="35" t="n">
        <v>7.5</v>
      </c>
      <c r="F16" s="28" t="s">
        <v>24</v>
      </c>
      <c r="G16" s="29"/>
      <c r="H16" s="30" t="s">
        <v>650</v>
      </c>
      <c r="I16" s="172" t="n">
        <v>0</v>
      </c>
      <c r="J16" s="182" t="s">
        <v>134</v>
      </c>
      <c r="K16" s="182" t="n">
        <v>10004</v>
      </c>
      <c r="L16" s="40" t="n">
        <v>17.6</v>
      </c>
      <c r="M16" s="351" t="n">
        <f aca="false">L16 +20%</f>
        <v>17.8</v>
      </c>
      <c r="N16" s="21" t="n">
        <f aca="false">E16*D16*C16</f>
        <v>7089.375</v>
      </c>
    </row>
    <row r="17" customFormat="false" ht="24" hidden="false" customHeight="false" outlineLevel="0" collapsed="false">
      <c r="A17" s="175" t="s">
        <v>84</v>
      </c>
      <c r="B17" s="175" t="s">
        <v>651</v>
      </c>
      <c r="C17" s="39" t="s">
        <v>14</v>
      </c>
      <c r="D17" s="39" t="n">
        <v>945.25</v>
      </c>
      <c r="E17" s="174" t="n">
        <v>0.5</v>
      </c>
      <c r="F17" s="150" t="s">
        <v>24</v>
      </c>
      <c r="G17" s="175"/>
      <c r="H17" s="176" t="s">
        <v>464</v>
      </c>
      <c r="I17" s="177" t="n">
        <v>0</v>
      </c>
      <c r="J17" s="347" t="s">
        <v>128</v>
      </c>
      <c r="K17" s="178" t="n">
        <v>0</v>
      </c>
      <c r="L17" s="348" t="n">
        <v>0</v>
      </c>
      <c r="M17" s="348" t="n">
        <v>0</v>
      </c>
      <c r="N17" s="179" t="n">
        <f aca="false">E17*D17*C17</f>
        <v>472.625</v>
      </c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</row>
    <row r="18" customFormat="false" ht="24" hidden="false" customHeight="false" outlineLevel="0" collapsed="false">
      <c r="A18" s="175" t="s">
        <v>86</v>
      </c>
      <c r="B18" s="175" t="s">
        <v>220</v>
      </c>
      <c r="C18" s="39" t="s">
        <v>14</v>
      </c>
      <c r="D18" s="39" t="n">
        <v>945.25</v>
      </c>
      <c r="E18" s="174" t="s">
        <v>96</v>
      </c>
      <c r="F18" s="150" t="s">
        <v>24</v>
      </c>
      <c r="G18" s="175"/>
      <c r="H18" s="176" t="s">
        <v>464</v>
      </c>
      <c r="I18" s="177" t="n">
        <v>0</v>
      </c>
      <c r="J18" s="347" t="s">
        <v>128</v>
      </c>
      <c r="K18" s="178" t="n">
        <v>0</v>
      </c>
      <c r="L18" s="348" t="n">
        <v>0</v>
      </c>
      <c r="M18" s="348" t="n">
        <v>0</v>
      </c>
      <c r="N18" s="179" t="n">
        <f aca="false">E18*D18*C18</f>
        <v>472.625</v>
      </c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</row>
    <row r="19" s="22" customFormat="true" ht="25.5" hidden="false" customHeight="false" outlineLevel="0" collapsed="false">
      <c r="A19" s="175" t="s">
        <v>89</v>
      </c>
      <c r="B19" s="38" t="s">
        <v>652</v>
      </c>
      <c r="C19" s="39" t="s">
        <v>14</v>
      </c>
      <c r="D19" s="26" t="n">
        <v>945.25</v>
      </c>
      <c r="E19" s="35" t="n">
        <v>2.9</v>
      </c>
      <c r="F19" s="28" t="s">
        <v>24</v>
      </c>
      <c r="G19" s="29"/>
      <c r="H19" s="30" t="s">
        <v>137</v>
      </c>
      <c r="I19" s="172" t="n">
        <v>0</v>
      </c>
      <c r="J19" s="350" t="s">
        <v>128</v>
      </c>
      <c r="K19" s="182" t="n">
        <v>0</v>
      </c>
      <c r="L19" s="40" t="n">
        <v>0</v>
      </c>
      <c r="M19" s="40" t="n">
        <v>0</v>
      </c>
      <c r="N19" s="21" t="n">
        <f aca="false">E19*D19*C19</f>
        <v>2741.225</v>
      </c>
    </row>
    <row r="20" customFormat="false" ht="24" hidden="false" customHeight="false" outlineLevel="0" collapsed="false">
      <c r="A20" s="175" t="s">
        <v>92</v>
      </c>
      <c r="B20" s="175" t="s">
        <v>34</v>
      </c>
      <c r="C20" s="39" t="s">
        <v>14</v>
      </c>
      <c r="D20" s="39" t="n">
        <v>945.25</v>
      </c>
      <c r="E20" s="174" t="s">
        <v>653</v>
      </c>
      <c r="F20" s="150" t="s">
        <v>24</v>
      </c>
      <c r="G20" s="175"/>
      <c r="H20" s="176" t="s">
        <v>36</v>
      </c>
      <c r="I20" s="177" t="n">
        <v>0</v>
      </c>
      <c r="J20" s="347" t="s">
        <v>128</v>
      </c>
      <c r="K20" s="178" t="n">
        <v>0</v>
      </c>
      <c r="L20" s="348" t="n">
        <v>0</v>
      </c>
      <c r="M20" s="348" t="n">
        <v>0</v>
      </c>
      <c r="N20" s="179" t="n">
        <f aca="false">E20*D20*C20</f>
        <v>850.725</v>
      </c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</row>
    <row r="21" s="22" customFormat="true" ht="25.5" hidden="false" customHeight="false" outlineLevel="0" collapsed="false">
      <c r="A21" s="29" t="s">
        <v>94</v>
      </c>
      <c r="B21" s="24" t="s">
        <v>70</v>
      </c>
      <c r="C21" s="39" t="s">
        <v>14</v>
      </c>
      <c r="D21" s="26" t="n">
        <v>945.25</v>
      </c>
      <c r="E21" s="35" t="n">
        <v>0.45</v>
      </c>
      <c r="F21" s="28" t="s">
        <v>24</v>
      </c>
      <c r="G21" s="29"/>
      <c r="H21" s="30" t="s">
        <v>590</v>
      </c>
      <c r="I21" s="177" t="s">
        <v>25</v>
      </c>
      <c r="J21" s="350" t="s">
        <v>128</v>
      </c>
      <c r="K21" s="182" t="n">
        <v>0</v>
      </c>
      <c r="L21" s="40" t="n">
        <v>0</v>
      </c>
      <c r="M21" s="40" t="n">
        <f aca="false">L20</f>
        <v>0</v>
      </c>
      <c r="N21" s="21" t="n">
        <f aca="false">E21*D21*C21</f>
        <v>425.3625</v>
      </c>
    </row>
    <row r="22" s="22" customFormat="true" ht="12.75" hidden="false" customHeight="false" outlineLevel="0" collapsed="false">
      <c r="A22" s="185" t="n">
        <v>15</v>
      </c>
      <c r="B22" s="185" t="s">
        <v>654</v>
      </c>
      <c r="C22" s="25" t="s">
        <v>14</v>
      </c>
      <c r="D22" s="25" t="n">
        <v>945.25</v>
      </c>
      <c r="E22" s="44" t="s">
        <v>100</v>
      </c>
      <c r="F22" s="42" t="s">
        <v>24</v>
      </c>
      <c r="G22" s="29"/>
      <c r="H22" s="43" t="n">
        <v>189.06</v>
      </c>
      <c r="I22" s="183" t="s">
        <v>25</v>
      </c>
      <c r="J22" s="182" t="n">
        <v>1109010</v>
      </c>
      <c r="K22" s="182" t="n">
        <v>11015</v>
      </c>
      <c r="L22" s="40" t="n">
        <v>0.06</v>
      </c>
      <c r="M22" s="40" t="n">
        <v>0.16</v>
      </c>
      <c r="N22" s="21" t="n">
        <f aca="false">E22*D22*C22</f>
        <v>189.05</v>
      </c>
    </row>
    <row r="23" s="22" customFormat="true" ht="12.75" hidden="false" customHeight="false" outlineLevel="0" collapsed="false">
      <c r="A23" s="185" t="s">
        <v>102</v>
      </c>
      <c r="B23" s="29" t="s">
        <v>75</v>
      </c>
      <c r="C23" s="25" t="s">
        <v>14</v>
      </c>
      <c r="D23" s="26" t="n">
        <v>945.25</v>
      </c>
      <c r="E23" s="35" t="n">
        <v>0.3</v>
      </c>
      <c r="F23" s="28" t="s">
        <v>24</v>
      </c>
      <c r="G23" s="29"/>
      <c r="H23" s="30" t="s">
        <v>599</v>
      </c>
      <c r="I23" s="183" t="s">
        <v>25</v>
      </c>
      <c r="J23" s="182" t="s">
        <v>76</v>
      </c>
      <c r="K23" s="182" t="n">
        <v>81041</v>
      </c>
      <c r="L23" s="40" t="n">
        <v>0.05</v>
      </c>
      <c r="M23" s="40" t="n">
        <v>0.45</v>
      </c>
      <c r="N23" s="21" t="n">
        <f aca="false">E23*D23*C23</f>
        <v>283.575</v>
      </c>
    </row>
    <row r="24" s="22" customFormat="true" ht="12.75" hidden="false" customHeight="false" outlineLevel="0" collapsed="false">
      <c r="A24" s="29" t="s">
        <v>106</v>
      </c>
      <c r="B24" s="29" t="s">
        <v>38</v>
      </c>
      <c r="C24" s="25" t="s">
        <v>14</v>
      </c>
      <c r="D24" s="26" t="n">
        <v>945.25</v>
      </c>
      <c r="E24" s="44" t="n">
        <v>0.6</v>
      </c>
      <c r="F24" s="28" t="s">
        <v>24</v>
      </c>
      <c r="G24" s="29"/>
      <c r="H24" s="30" t="s">
        <v>655</v>
      </c>
      <c r="I24" s="183" t="s">
        <v>25</v>
      </c>
      <c r="J24" s="182" t="s">
        <v>39</v>
      </c>
      <c r="K24" s="182" t="s">
        <v>40</v>
      </c>
      <c r="L24" s="40" t="n">
        <v>0.75</v>
      </c>
      <c r="M24" s="40" t="n">
        <f aca="false">L24</f>
        <v>0.75</v>
      </c>
      <c r="N24" s="21" t="n">
        <f aca="false">E24*D24*C24</f>
        <v>567.15</v>
      </c>
    </row>
    <row r="25" s="52" customFormat="true" ht="12.75" hidden="false" customHeight="false" outlineLevel="0" collapsed="false">
      <c r="A25" s="48" t="s">
        <v>656</v>
      </c>
      <c r="B25" s="48"/>
      <c r="C25" s="189" t="s">
        <v>106</v>
      </c>
      <c r="D25" s="190" t="n">
        <f aca="false">25474.46/945.25</f>
        <v>26.9499709071674</v>
      </c>
      <c r="E25" s="190"/>
      <c r="F25" s="190"/>
      <c r="G25" s="48"/>
      <c r="H25" s="190" t="n">
        <v>25474.53</v>
      </c>
      <c r="I25" s="352" t="s">
        <v>28</v>
      </c>
      <c r="J25" s="353"/>
      <c r="K25" s="192"/>
      <c r="L25" s="354"/>
      <c r="M25" s="354"/>
      <c r="N25" s="51" t="n">
        <f aca="false">SUM(N8:N24)</f>
        <v>25474.4875</v>
      </c>
    </row>
    <row r="26" customFormat="false" ht="15" hidden="true" customHeight="false" outlineLevel="0" collapsed="false"/>
    <row r="27" customFormat="false" ht="15" hidden="true" customHeight="false" outlineLevel="0" collapsed="false">
      <c r="J27" s="355"/>
      <c r="K27" s="164"/>
      <c r="L27" s="130"/>
      <c r="M27" s="130"/>
    </row>
    <row r="29" customFormat="false" ht="15" hidden="false" customHeight="false" outlineLevel="0" collapsed="false">
      <c r="A29" s="60" t="s">
        <v>657</v>
      </c>
      <c r="L29" s="356"/>
      <c r="M29" s="356" t="n">
        <f aca="false">SUM(M8:M24)</f>
        <v>28.91</v>
      </c>
      <c r="N29" s="3" t="n">
        <f aca="false">945.25*M29</f>
        <v>27327.1775</v>
      </c>
    </row>
    <row r="30" customFormat="false" ht="15" hidden="false" customHeight="false" outlineLevel="0" collapsed="false">
      <c r="N30" s="3" t="n">
        <f aca="false">H25-N29</f>
        <v>-1852.6475</v>
      </c>
    </row>
  </sheetData>
  <mergeCells count="2">
    <mergeCell ref="A25:B25"/>
    <mergeCell ref="D25:F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860D"/>
    <pageSetUpPr fitToPage="false"/>
  </sheetPr>
  <dimension ref="A1:BL4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38" activeCellId="0" sqref="H3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3.14"/>
    <col collapsed="false" customWidth="true" hidden="false" outlineLevel="0" max="3" min="3" style="0" width="9"/>
    <col collapsed="false" customWidth="true" hidden="true" outlineLevel="0" max="4" min="4" style="0" width="11.99"/>
    <col collapsed="false" customWidth="true" hidden="false" outlineLevel="0" max="5" min="5" style="207" width="13.7"/>
    <col collapsed="false" customWidth="true" hidden="true" outlineLevel="0" max="6" min="6" style="0" width="13.01"/>
    <col collapsed="false" customWidth="true" hidden="true" outlineLevel="0" max="7" min="7" style="0" width="9"/>
    <col collapsed="false" customWidth="true" hidden="false" outlineLevel="0" max="8" min="8" style="3" width="9.42"/>
    <col collapsed="false" customWidth="true" hidden="true" outlineLevel="0" max="9" min="9" style="62" width="10"/>
    <col collapsed="false" customWidth="true" hidden="false" outlineLevel="0" max="10" min="10" style="336" width="15.29"/>
    <col collapsed="false" customWidth="true" hidden="false" outlineLevel="0" max="11" min="11" style="336" width="12.14"/>
    <col collapsed="false" customWidth="true" hidden="false" outlineLevel="0" max="12" min="12" style="334" width="15.29"/>
    <col collapsed="false" customWidth="true" hidden="false" outlineLevel="0" max="13" min="13" style="334" width="13.43"/>
    <col collapsed="false" customWidth="true" hidden="false" outlineLevel="0" max="14" min="14" style="357" width="10.42"/>
  </cols>
  <sheetData>
    <row r="1" customFormat="false" ht="15" hidden="false" customHeight="false" outlineLevel="0" collapsed="false">
      <c r="A1" s="358" t="s">
        <v>658</v>
      </c>
      <c r="I1" s="340"/>
      <c r="J1" s="341"/>
      <c r="K1" s="341"/>
      <c r="L1" s="359"/>
      <c r="M1" s="359"/>
      <c r="N1" s="251"/>
      <c r="O1" s="360"/>
    </row>
    <row r="2" customFormat="false" ht="15" hidden="false" customHeight="false" outlineLevel="0" collapsed="false">
      <c r="A2" s="165"/>
      <c r="B2" s="361" t="s">
        <v>659</v>
      </c>
      <c r="C2" s="22"/>
      <c r="D2" s="22"/>
      <c r="E2" s="362"/>
      <c r="F2" s="22"/>
      <c r="G2" s="22"/>
      <c r="H2" s="21"/>
      <c r="I2" s="208"/>
      <c r="J2" s="363"/>
      <c r="K2" s="363"/>
      <c r="L2" s="364"/>
      <c r="M2" s="364"/>
      <c r="N2" s="280"/>
      <c r="O2" s="360"/>
    </row>
    <row r="3" customFormat="false" ht="15" hidden="false" customHeight="false" outlineLevel="0" collapsed="false">
      <c r="L3" s="359"/>
      <c r="M3" s="359"/>
      <c r="N3" s="251"/>
      <c r="O3" s="360"/>
    </row>
    <row r="4" customFormat="false" ht="15" hidden="false" customHeight="false" outlineLevel="0" collapsed="false">
      <c r="L4" s="359"/>
      <c r="M4" s="359"/>
      <c r="N4" s="251"/>
      <c r="O4" s="360"/>
    </row>
    <row r="5" customFormat="false" ht="38.25" hidden="false" customHeight="false" outlineLevel="0" collapsed="false">
      <c r="A5" s="158" t="s">
        <v>340</v>
      </c>
      <c r="B5" s="158" t="s">
        <v>3</v>
      </c>
      <c r="C5" s="158" t="s">
        <v>202</v>
      </c>
      <c r="D5" s="158" t="s">
        <v>5</v>
      </c>
      <c r="E5" s="8" t="s">
        <v>6</v>
      </c>
      <c r="F5" s="158" t="s">
        <v>7</v>
      </c>
      <c r="G5" s="158" t="s">
        <v>8</v>
      </c>
      <c r="H5" s="159" t="s">
        <v>64</v>
      </c>
      <c r="I5" s="160" t="s">
        <v>10</v>
      </c>
      <c r="J5" s="343" t="s">
        <v>11</v>
      </c>
      <c r="K5" s="343" t="s">
        <v>12</v>
      </c>
      <c r="L5" s="171" t="s">
        <v>13</v>
      </c>
      <c r="M5" s="365" t="s">
        <v>472</v>
      </c>
      <c r="N5" s="290"/>
      <c r="O5" s="366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</row>
    <row r="6" customFormat="false" ht="15" hidden="true" customHeight="false" outlineLevel="0" collapsed="false">
      <c r="A6" s="45" t="s">
        <v>14</v>
      </c>
      <c r="B6" s="15" t="n">
        <v>2</v>
      </c>
      <c r="C6" s="15" t="s">
        <v>16</v>
      </c>
      <c r="D6" s="15" t="s">
        <v>17</v>
      </c>
      <c r="E6" s="367" t="s">
        <v>18</v>
      </c>
      <c r="F6" s="158" t="s">
        <v>19</v>
      </c>
      <c r="G6" s="15" t="s">
        <v>20</v>
      </c>
      <c r="H6" s="159" t="s">
        <v>21</v>
      </c>
      <c r="I6" s="306" t="s">
        <v>22</v>
      </c>
      <c r="J6" s="312"/>
      <c r="K6" s="312"/>
      <c r="L6" s="368"/>
      <c r="M6" s="368"/>
      <c r="N6" s="280"/>
      <c r="O6" s="360"/>
    </row>
    <row r="7" customFormat="false" ht="15" hidden="false" customHeight="false" outlineLevel="0" collapsed="false">
      <c r="A7" s="369" t="s">
        <v>14</v>
      </c>
      <c r="B7" s="29" t="s">
        <v>65</v>
      </c>
      <c r="C7" s="213" t="s">
        <v>14</v>
      </c>
      <c r="D7" s="26" t="n">
        <v>945.25</v>
      </c>
      <c r="E7" s="310" t="n">
        <v>0.8</v>
      </c>
      <c r="F7" s="28" t="s">
        <v>24</v>
      </c>
      <c r="G7" s="29"/>
      <c r="H7" s="30" t="n">
        <v>756.2</v>
      </c>
      <c r="I7" s="183" t="s">
        <v>25</v>
      </c>
      <c r="J7" s="182" t="s">
        <v>660</v>
      </c>
      <c r="K7" s="182" t="s">
        <v>67</v>
      </c>
      <c r="L7" s="370" t="n">
        <v>0.8</v>
      </c>
      <c r="M7" s="370" t="n">
        <f aca="false">L7</f>
        <v>0.8</v>
      </c>
      <c r="N7" s="280" t="n">
        <f aca="false">E7*D7*C7</f>
        <v>756.2</v>
      </c>
      <c r="O7" s="371"/>
    </row>
    <row r="8" customFormat="false" ht="26.25" hidden="false" customHeight="false" outlineLevel="0" collapsed="false">
      <c r="A8" s="185" t="s">
        <v>15</v>
      </c>
      <c r="B8" s="29" t="s">
        <v>68</v>
      </c>
      <c r="C8" s="25" t="s">
        <v>14</v>
      </c>
      <c r="D8" s="26" t="n">
        <v>945.25</v>
      </c>
      <c r="E8" s="313" t="n">
        <v>0.2</v>
      </c>
      <c r="F8" s="28" t="s">
        <v>24</v>
      </c>
      <c r="G8" s="29"/>
      <c r="H8" s="30" t="n">
        <v>189.05</v>
      </c>
      <c r="I8" s="172" t="n">
        <v>0</v>
      </c>
      <c r="J8" s="312" t="s">
        <v>661</v>
      </c>
      <c r="K8" s="312" t="n">
        <v>28003.28005</v>
      </c>
      <c r="L8" s="368" t="n">
        <v>0.3</v>
      </c>
      <c r="M8" s="370" t="n">
        <f aca="false">L8</f>
        <v>0.3</v>
      </c>
      <c r="N8" s="280" t="n">
        <f aca="false">E8*D8*C8</f>
        <v>189.05</v>
      </c>
      <c r="O8" s="371"/>
    </row>
    <row r="9" customFormat="false" ht="17.25" hidden="false" customHeight="true" outlineLevel="0" collapsed="false">
      <c r="A9" s="29" t="s">
        <v>16</v>
      </c>
      <c r="B9" s="24" t="s">
        <v>70</v>
      </c>
      <c r="C9" s="26" t="n">
        <v>1</v>
      </c>
      <c r="D9" s="26" t="s">
        <v>35</v>
      </c>
      <c r="E9" s="313" t="s">
        <v>589</v>
      </c>
      <c r="F9" s="28" t="s">
        <v>24</v>
      </c>
      <c r="G9" s="29"/>
      <c r="H9" s="30" t="n">
        <v>425.35</v>
      </c>
      <c r="I9" s="177" t="s">
        <v>25</v>
      </c>
      <c r="J9" s="312" t="s">
        <v>71</v>
      </c>
      <c r="K9" s="312" t="s">
        <v>72</v>
      </c>
      <c r="L9" s="368" t="n">
        <v>0.45</v>
      </c>
      <c r="M9" s="370" t="n">
        <f aca="false">L9</f>
        <v>0.45</v>
      </c>
      <c r="N9" s="280" t="n">
        <f aca="false">E9*D9*C9</f>
        <v>425.3625</v>
      </c>
      <c r="O9" s="371"/>
    </row>
    <row r="10" customFormat="false" ht="15" hidden="false" customHeight="false" outlineLevel="0" collapsed="false">
      <c r="A10" s="29" t="s">
        <v>17</v>
      </c>
      <c r="B10" s="29" t="s">
        <v>73</v>
      </c>
      <c r="C10" s="213" t="s">
        <v>14</v>
      </c>
      <c r="D10" s="26" t="s">
        <v>35</v>
      </c>
      <c r="E10" s="310" t="n">
        <v>0.2</v>
      </c>
      <c r="F10" s="28" t="s">
        <v>24</v>
      </c>
      <c r="G10" s="29"/>
      <c r="H10" s="30" t="n">
        <v>189.05</v>
      </c>
      <c r="I10" s="183" t="s">
        <v>25</v>
      </c>
      <c r="J10" s="312" t="s">
        <v>662</v>
      </c>
      <c r="K10" s="312" t="n">
        <v>11044</v>
      </c>
      <c r="L10" s="368" t="n">
        <v>0.25</v>
      </c>
      <c r="M10" s="370" t="n">
        <f aca="false">L10</f>
        <v>0.25</v>
      </c>
      <c r="N10" s="280" t="n">
        <f aca="false">E10*D10*C10</f>
        <v>189.05</v>
      </c>
      <c r="O10" s="371"/>
    </row>
    <row r="11" customFormat="false" ht="15" hidden="false" customHeight="false" outlineLevel="0" collapsed="false">
      <c r="A11" s="29" t="s">
        <v>18</v>
      </c>
      <c r="B11" s="29" t="s">
        <v>75</v>
      </c>
      <c r="C11" s="213" t="s">
        <v>14</v>
      </c>
      <c r="D11" s="26" t="n">
        <v>945.25</v>
      </c>
      <c r="E11" s="313" t="n">
        <v>0.3</v>
      </c>
      <c r="F11" s="28" t="s">
        <v>24</v>
      </c>
      <c r="G11" s="29"/>
      <c r="H11" s="30" t="n">
        <v>283.58</v>
      </c>
      <c r="I11" s="172" t="n">
        <v>0</v>
      </c>
      <c r="J11" s="312" t="s">
        <v>663</v>
      </c>
      <c r="K11" s="312" t="n">
        <v>81001</v>
      </c>
      <c r="L11" s="368" t="n">
        <v>0.65</v>
      </c>
      <c r="M11" s="370" t="n">
        <f aca="false">L11</f>
        <v>0.65</v>
      </c>
      <c r="N11" s="280" t="n">
        <f aca="false">E11*D11*C11</f>
        <v>283.575</v>
      </c>
      <c r="O11" s="371"/>
    </row>
    <row r="12" customFormat="false" ht="25.5" hidden="false" customHeight="false" outlineLevel="0" collapsed="false">
      <c r="A12" s="175" t="s">
        <v>19</v>
      </c>
      <c r="B12" s="175" t="s">
        <v>394</v>
      </c>
      <c r="C12" s="39" t="s">
        <v>15</v>
      </c>
      <c r="D12" s="39" t="n">
        <v>945.25</v>
      </c>
      <c r="E12" s="317" t="n">
        <v>0.8</v>
      </c>
      <c r="F12" s="150" t="s">
        <v>24</v>
      </c>
      <c r="G12" s="175"/>
      <c r="H12" s="176" t="s">
        <v>664</v>
      </c>
      <c r="I12" s="177" t="s">
        <v>28</v>
      </c>
      <c r="J12" s="314" t="s">
        <v>665</v>
      </c>
      <c r="K12" s="314" t="n">
        <v>29011.29012</v>
      </c>
      <c r="L12" s="372" t="n">
        <f aca="false">0.83*2</f>
        <v>1.66</v>
      </c>
      <c r="M12" s="373" t="n">
        <f aca="false">L12+10%</f>
        <v>1.76</v>
      </c>
      <c r="N12" s="290" t="n">
        <f aca="false">E12*D12*C12</f>
        <v>1512.4</v>
      </c>
      <c r="O12" s="374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</row>
    <row r="13" customFormat="false" ht="15.75" hidden="false" customHeight="true" outlineLevel="0" collapsed="false">
      <c r="A13" s="48" t="s">
        <v>20</v>
      </c>
      <c r="B13" s="24" t="s">
        <v>396</v>
      </c>
      <c r="C13" s="39" t="s">
        <v>19</v>
      </c>
      <c r="D13" s="26" t="n">
        <v>945.25</v>
      </c>
      <c r="E13" s="317" t="s">
        <v>100</v>
      </c>
      <c r="F13" s="28" t="s">
        <v>24</v>
      </c>
      <c r="G13" s="48"/>
      <c r="H13" s="30" t="n">
        <v>1134.3</v>
      </c>
      <c r="I13" s="177" t="s">
        <v>25</v>
      </c>
      <c r="J13" s="312" t="s">
        <v>666</v>
      </c>
      <c r="K13" s="312"/>
      <c r="L13" s="368" t="n">
        <v>1.2</v>
      </c>
      <c r="M13" s="370" t="n">
        <f aca="false">L13+10%</f>
        <v>1.3</v>
      </c>
      <c r="N13" s="280" t="n">
        <f aca="false">E13*D13*C13</f>
        <v>1134.3</v>
      </c>
      <c r="O13" s="371"/>
    </row>
    <row r="14" customFormat="false" ht="15" hidden="false" customHeight="false" outlineLevel="0" collapsed="false">
      <c r="A14" s="369" t="s">
        <v>21</v>
      </c>
      <c r="B14" s="29" t="s">
        <v>153</v>
      </c>
      <c r="C14" s="25" t="s">
        <v>15</v>
      </c>
      <c r="D14" s="26" t="n">
        <v>945.25</v>
      </c>
      <c r="E14" s="313" t="n">
        <v>0.5</v>
      </c>
      <c r="F14" s="28" t="s">
        <v>24</v>
      </c>
      <c r="G14" s="48"/>
      <c r="H14" s="30" t="n">
        <v>945.25</v>
      </c>
      <c r="I14" s="172" t="n">
        <v>0</v>
      </c>
      <c r="J14" s="312" t="s">
        <v>154</v>
      </c>
      <c r="K14" s="312" t="n">
        <v>29035.29036</v>
      </c>
      <c r="L14" s="368" t="n">
        <v>0.3</v>
      </c>
      <c r="M14" s="370" t="n">
        <f aca="false">L14+10%</f>
        <v>0.4</v>
      </c>
      <c r="N14" s="280" t="n">
        <f aca="false">E14*D14*C14</f>
        <v>945.25</v>
      </c>
      <c r="O14" s="371"/>
    </row>
    <row r="15" customFormat="false" ht="26.25" hidden="false" customHeight="false" outlineLevel="0" collapsed="false">
      <c r="A15" s="29" t="s">
        <v>22</v>
      </c>
      <c r="B15" s="29" t="s">
        <v>667</v>
      </c>
      <c r="C15" s="25" t="s">
        <v>15</v>
      </c>
      <c r="D15" s="26" t="n">
        <v>945.25</v>
      </c>
      <c r="E15" s="313" t="n">
        <v>0.3</v>
      </c>
      <c r="F15" s="28" t="s">
        <v>24</v>
      </c>
      <c r="G15" s="48"/>
      <c r="H15" s="30" t="n">
        <v>567.15</v>
      </c>
      <c r="I15" s="183" t="s">
        <v>25</v>
      </c>
      <c r="J15" s="312" t="n">
        <v>2906079.2906078</v>
      </c>
      <c r="K15" s="312" t="s">
        <v>668</v>
      </c>
      <c r="L15" s="368" t="n">
        <v>0.6</v>
      </c>
      <c r="M15" s="370" t="n">
        <f aca="false">L15+10%</f>
        <v>0.7</v>
      </c>
      <c r="N15" s="280" t="n">
        <f aca="false">E15*D15*C15</f>
        <v>567.15</v>
      </c>
      <c r="O15" s="371"/>
    </row>
    <row r="16" customFormat="false" ht="15" hidden="false" customHeight="false" outlineLevel="0" collapsed="false">
      <c r="A16" s="185" t="s">
        <v>84</v>
      </c>
      <c r="B16" s="185" t="s">
        <v>158</v>
      </c>
      <c r="C16" s="213" t="s">
        <v>15</v>
      </c>
      <c r="D16" s="213" t="n">
        <v>945.25</v>
      </c>
      <c r="E16" s="310" t="n">
        <v>0.7</v>
      </c>
      <c r="F16" s="42" t="s">
        <v>24</v>
      </c>
      <c r="G16" s="48"/>
      <c r="H16" s="43" t="n">
        <v>1323.35</v>
      </c>
      <c r="I16" s="183" t="s">
        <v>25</v>
      </c>
      <c r="J16" s="312" t="s">
        <v>399</v>
      </c>
      <c r="K16" s="312" t="n">
        <v>34020.34019</v>
      </c>
      <c r="L16" s="368" t="n">
        <f aca="false">2*0.67</f>
        <v>1.34</v>
      </c>
      <c r="M16" s="370" t="n">
        <f aca="false">L16+10%</f>
        <v>1.44</v>
      </c>
      <c r="N16" s="280" t="n">
        <f aca="false">E16*D16*C16</f>
        <v>1323.35</v>
      </c>
      <c r="O16" s="371"/>
    </row>
    <row r="17" customFormat="false" ht="25.5" hidden="false" customHeight="false" outlineLevel="0" collapsed="false">
      <c r="A17" s="45" t="s">
        <v>86</v>
      </c>
      <c r="B17" s="175" t="s">
        <v>309</v>
      </c>
      <c r="C17" s="39" t="s">
        <v>15</v>
      </c>
      <c r="D17" s="39" t="n">
        <v>945.25</v>
      </c>
      <c r="E17" s="317" t="n">
        <v>0.4</v>
      </c>
      <c r="F17" s="150" t="s">
        <v>24</v>
      </c>
      <c r="G17" s="45"/>
      <c r="H17" s="176" t="n">
        <v>756.2</v>
      </c>
      <c r="I17" s="177" t="s">
        <v>25</v>
      </c>
      <c r="J17" s="314" t="s">
        <v>661</v>
      </c>
      <c r="K17" s="314" t="n">
        <v>29025</v>
      </c>
      <c r="L17" s="372" t="n">
        <v>0.56</v>
      </c>
      <c r="M17" s="373" t="n">
        <f aca="false">L17+10%</f>
        <v>0.66</v>
      </c>
      <c r="N17" s="290" t="n">
        <f aca="false">E17*D17*C17</f>
        <v>756.2</v>
      </c>
      <c r="O17" s="374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</row>
    <row r="18" customFormat="false" ht="15" hidden="false" customHeight="false" outlineLevel="0" collapsed="false">
      <c r="A18" s="185" t="s">
        <v>89</v>
      </c>
      <c r="B18" s="29" t="s">
        <v>155</v>
      </c>
      <c r="C18" s="25" t="s">
        <v>14</v>
      </c>
      <c r="D18" s="26" t="n">
        <v>945.25</v>
      </c>
      <c r="E18" s="313" t="n">
        <v>2.2</v>
      </c>
      <c r="F18" s="28" t="s">
        <v>24</v>
      </c>
      <c r="G18" s="48"/>
      <c r="H18" s="30" t="n">
        <v>2079.55</v>
      </c>
      <c r="I18" s="183" t="s">
        <v>28</v>
      </c>
      <c r="J18" s="182" t="s">
        <v>157</v>
      </c>
      <c r="K18" s="126" t="n">
        <v>34001</v>
      </c>
      <c r="L18" s="375" t="n">
        <v>1.5</v>
      </c>
      <c r="M18" s="370" t="n">
        <f aca="false">L18+10%</f>
        <v>1.6</v>
      </c>
      <c r="N18" s="280" t="n">
        <f aca="false">E18*D18*C18</f>
        <v>2079.55</v>
      </c>
      <c r="O18" s="371"/>
    </row>
    <row r="19" customFormat="false" ht="25.5" hidden="false" customHeight="false" outlineLevel="0" collapsed="false">
      <c r="A19" s="45" t="s">
        <v>92</v>
      </c>
      <c r="B19" s="175" t="s">
        <v>669</v>
      </c>
      <c r="C19" s="39" t="s">
        <v>15</v>
      </c>
      <c r="D19" s="39" t="n">
        <v>945.25</v>
      </c>
      <c r="E19" s="317" t="s">
        <v>602</v>
      </c>
      <c r="F19" s="150" t="s">
        <v>24</v>
      </c>
      <c r="G19" s="45"/>
      <c r="H19" s="176" t="n">
        <v>1512.4</v>
      </c>
      <c r="I19" s="177" t="s">
        <v>25</v>
      </c>
      <c r="J19" s="314" t="s">
        <v>670</v>
      </c>
      <c r="K19" s="314" t="n">
        <v>22001.22003</v>
      </c>
      <c r="L19" s="372" t="n">
        <v>1</v>
      </c>
      <c r="M19" s="373" t="n">
        <f aca="false">L19+10%</f>
        <v>1.1</v>
      </c>
      <c r="N19" s="290" t="n">
        <f aca="false">E19*D19*C19</f>
        <v>1512.4</v>
      </c>
      <c r="O19" s="374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</row>
    <row r="20" customFormat="false" ht="15" hidden="false" customHeight="false" outlineLevel="0" collapsed="false">
      <c r="A20" s="29" t="s">
        <v>94</v>
      </c>
      <c r="B20" s="29" t="s">
        <v>317</v>
      </c>
      <c r="C20" s="213" t="s">
        <v>14</v>
      </c>
      <c r="D20" s="26" t="n">
        <v>945.25</v>
      </c>
      <c r="E20" s="313" t="n">
        <v>0.5</v>
      </c>
      <c r="F20" s="28" t="s">
        <v>24</v>
      </c>
      <c r="G20" s="48"/>
      <c r="H20" s="30" t="n">
        <v>472.63</v>
      </c>
      <c r="I20" s="183" t="s">
        <v>25</v>
      </c>
      <c r="J20" s="312" t="s">
        <v>318</v>
      </c>
      <c r="K20" s="312" t="n">
        <v>22005</v>
      </c>
      <c r="L20" s="368" t="n">
        <v>0.5</v>
      </c>
      <c r="M20" s="370" t="n">
        <f aca="false">L20+10%</f>
        <v>0.6</v>
      </c>
      <c r="N20" s="280" t="n">
        <f aca="false">E20*D20*C20</f>
        <v>472.625</v>
      </c>
      <c r="O20" s="371"/>
    </row>
    <row r="21" customFormat="false" ht="15" hidden="false" customHeight="false" outlineLevel="0" collapsed="false">
      <c r="A21" s="29" t="s">
        <v>98</v>
      </c>
      <c r="B21" s="29" t="s">
        <v>393</v>
      </c>
      <c r="C21" s="213" t="s">
        <v>14</v>
      </c>
      <c r="D21" s="26" t="n">
        <v>945.25</v>
      </c>
      <c r="E21" s="313" t="s">
        <v>96</v>
      </c>
      <c r="F21" s="28" t="s">
        <v>24</v>
      </c>
      <c r="G21" s="48"/>
      <c r="H21" s="30" t="n">
        <v>472.63</v>
      </c>
      <c r="I21" s="172" t="n">
        <v>0</v>
      </c>
      <c r="J21" s="312" t="s">
        <v>671</v>
      </c>
      <c r="K21" s="312" t="n">
        <v>22006</v>
      </c>
      <c r="L21" s="368" t="n">
        <v>0.5</v>
      </c>
      <c r="M21" s="370" t="n">
        <f aca="false">L21+10%</f>
        <v>0.6</v>
      </c>
      <c r="N21" s="280" t="n">
        <f aca="false">E21*D21*C21</f>
        <v>472.625</v>
      </c>
      <c r="O21" s="371"/>
    </row>
    <row r="22" customFormat="false" ht="25.5" hidden="false" customHeight="false" outlineLevel="0" collapsed="false">
      <c r="A22" s="175" t="s">
        <v>102</v>
      </c>
      <c r="B22" s="175" t="s">
        <v>146</v>
      </c>
      <c r="C22" s="46" t="s">
        <v>14</v>
      </c>
      <c r="D22" s="39" t="n">
        <v>945.25</v>
      </c>
      <c r="E22" s="317" t="n">
        <v>2.7</v>
      </c>
      <c r="F22" s="150" t="s">
        <v>24</v>
      </c>
      <c r="G22" s="45"/>
      <c r="H22" s="176" t="n">
        <v>2552.18</v>
      </c>
      <c r="I22" s="177" t="n">
        <v>0</v>
      </c>
      <c r="J22" s="314" t="s">
        <v>672</v>
      </c>
      <c r="K22" s="314" t="n">
        <v>29003.29008</v>
      </c>
      <c r="L22" s="372" t="n">
        <v>2.2</v>
      </c>
      <c r="M22" s="373" t="n">
        <f aca="false">L22+10%</f>
        <v>2.3</v>
      </c>
      <c r="N22" s="290" t="n">
        <f aca="false">E22*D22*C22</f>
        <v>2552.175</v>
      </c>
      <c r="O22" s="374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</row>
    <row r="23" customFormat="false" ht="15" hidden="false" customHeight="false" outlineLevel="0" collapsed="false">
      <c r="A23" s="29" t="s">
        <v>106</v>
      </c>
      <c r="B23" s="29" t="s">
        <v>148</v>
      </c>
      <c r="C23" s="25" t="s">
        <v>15</v>
      </c>
      <c r="D23" s="26" t="n">
        <v>945.25</v>
      </c>
      <c r="E23" s="313" t="n">
        <v>0.4</v>
      </c>
      <c r="F23" s="28" t="s">
        <v>24</v>
      </c>
      <c r="G23" s="48"/>
      <c r="H23" s="30" t="n">
        <v>756.2</v>
      </c>
      <c r="I23" s="183" t="s">
        <v>25</v>
      </c>
      <c r="J23" s="312"/>
      <c r="K23" s="312"/>
      <c r="L23" s="368" t="n">
        <v>0.2</v>
      </c>
      <c r="M23" s="370" t="n">
        <f aca="false">L23+10%</f>
        <v>0.3</v>
      </c>
      <c r="N23" s="280" t="n">
        <f aca="false">E23*D23*C23</f>
        <v>756.2</v>
      </c>
      <c r="O23" s="371"/>
    </row>
    <row r="24" customFormat="false" ht="15" hidden="false" customHeight="false" outlineLevel="0" collapsed="false">
      <c r="A24" s="185" t="s">
        <v>109</v>
      </c>
      <c r="B24" s="29" t="s">
        <v>167</v>
      </c>
      <c r="C24" s="25" t="s">
        <v>15</v>
      </c>
      <c r="D24" s="26" t="n">
        <v>945.25</v>
      </c>
      <c r="E24" s="313" t="n">
        <v>0.7</v>
      </c>
      <c r="F24" s="28" t="s">
        <v>24</v>
      </c>
      <c r="G24" s="48"/>
      <c r="H24" s="30" t="n">
        <v>1323.35</v>
      </c>
      <c r="I24" s="172" t="n">
        <v>0</v>
      </c>
      <c r="J24" s="312" t="s">
        <v>168</v>
      </c>
      <c r="K24" s="312" t="n">
        <v>29046.29047</v>
      </c>
      <c r="L24" s="368" t="n">
        <v>1.1</v>
      </c>
      <c r="M24" s="370" t="n">
        <f aca="false">L24+10%</f>
        <v>1.2</v>
      </c>
      <c r="N24" s="280" t="n">
        <f aca="false">E24*D24*C24</f>
        <v>1323.35</v>
      </c>
      <c r="O24" s="371"/>
    </row>
    <row r="25" customFormat="false" ht="25.5" hidden="false" customHeight="false" outlineLevel="0" collapsed="false">
      <c r="A25" s="175" t="s">
        <v>112</v>
      </c>
      <c r="B25" s="175" t="s">
        <v>162</v>
      </c>
      <c r="C25" s="39" t="s">
        <v>15</v>
      </c>
      <c r="D25" s="39" t="n">
        <v>945.25</v>
      </c>
      <c r="E25" s="317" t="n">
        <v>0.4</v>
      </c>
      <c r="F25" s="150" t="s">
        <v>24</v>
      </c>
      <c r="G25" s="45"/>
      <c r="H25" s="176" t="n">
        <v>756.2</v>
      </c>
      <c r="I25" s="177" t="n">
        <v>0</v>
      </c>
      <c r="J25" s="314" t="s">
        <v>673</v>
      </c>
      <c r="K25" s="314" t="n">
        <v>35006.35007</v>
      </c>
      <c r="L25" s="372" t="n">
        <v>0.4</v>
      </c>
      <c r="M25" s="373" t="n">
        <f aca="false">L25+10%</f>
        <v>0.5</v>
      </c>
      <c r="N25" s="290" t="n">
        <f aca="false">E25*D25*C25</f>
        <v>756.2</v>
      </c>
      <c r="O25" s="374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</row>
    <row r="26" customFormat="false" ht="25.5" hidden="false" customHeight="false" outlineLevel="0" collapsed="false">
      <c r="A26" s="175" t="s">
        <v>611</v>
      </c>
      <c r="B26" s="175" t="s">
        <v>165</v>
      </c>
      <c r="C26" s="39" t="n">
        <v>1</v>
      </c>
      <c r="D26" s="39" t="n">
        <v>945.25</v>
      </c>
      <c r="E26" s="317" t="n">
        <v>0.5</v>
      </c>
      <c r="F26" s="150" t="s">
        <v>24</v>
      </c>
      <c r="G26" s="45"/>
      <c r="H26" s="176" t="n">
        <v>472.63</v>
      </c>
      <c r="I26" s="177" t="s">
        <v>28</v>
      </c>
      <c r="J26" s="314" t="s">
        <v>674</v>
      </c>
      <c r="K26" s="314" t="n">
        <v>35010.35011</v>
      </c>
      <c r="L26" s="372" t="n">
        <v>0.52</v>
      </c>
      <c r="M26" s="373" t="n">
        <f aca="false">L26+10%</f>
        <v>0.62</v>
      </c>
      <c r="N26" s="290" t="n">
        <f aca="false">E26*D26*C26</f>
        <v>472.625</v>
      </c>
      <c r="O26" s="374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</row>
    <row r="27" customFormat="false" ht="25.5" hidden="false" customHeight="false" outlineLevel="0" collapsed="false">
      <c r="A27" s="175" t="s">
        <v>615</v>
      </c>
      <c r="B27" s="175" t="s">
        <v>87</v>
      </c>
      <c r="C27" s="39" t="s">
        <v>15</v>
      </c>
      <c r="D27" s="39" t="s">
        <v>35</v>
      </c>
      <c r="E27" s="317" t="s">
        <v>620</v>
      </c>
      <c r="F27" s="150" t="s">
        <v>24</v>
      </c>
      <c r="G27" s="45"/>
      <c r="H27" s="176" t="n">
        <v>756.2</v>
      </c>
      <c r="I27" s="177" t="s">
        <v>25</v>
      </c>
      <c r="J27" s="314" t="s">
        <v>675</v>
      </c>
      <c r="K27" s="314" t="n">
        <v>35020.35021</v>
      </c>
      <c r="L27" s="372" t="n">
        <v>0.3</v>
      </c>
      <c r="M27" s="373" t="n">
        <f aca="false">L27+10%</f>
        <v>0.4</v>
      </c>
      <c r="N27" s="290" t="n">
        <f aca="false">E27*D27*C27</f>
        <v>756.2</v>
      </c>
      <c r="O27" s="374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</row>
    <row r="28" customFormat="false" ht="25.5" hidden="false" customHeight="false" outlineLevel="0" collapsed="false">
      <c r="A28" s="175" t="s">
        <v>618</v>
      </c>
      <c r="B28" s="175" t="s">
        <v>95</v>
      </c>
      <c r="C28" s="39" t="s">
        <v>14</v>
      </c>
      <c r="D28" s="39" t="n">
        <v>945.25</v>
      </c>
      <c r="E28" s="317" t="n">
        <v>0.5</v>
      </c>
      <c r="F28" s="150" t="s">
        <v>24</v>
      </c>
      <c r="G28" s="45"/>
      <c r="H28" s="176" t="n">
        <v>472.63</v>
      </c>
      <c r="I28" s="177" t="n">
        <v>0</v>
      </c>
      <c r="J28" s="314" t="s">
        <v>676</v>
      </c>
      <c r="K28" s="314" t="n">
        <v>35023.35024</v>
      </c>
      <c r="L28" s="372" t="n">
        <v>0.6</v>
      </c>
      <c r="M28" s="373" t="n">
        <f aca="false">L28+10%</f>
        <v>0.7</v>
      </c>
      <c r="N28" s="290" t="n">
        <f aca="false">E28*D28*C28</f>
        <v>472.625</v>
      </c>
      <c r="O28" s="374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</row>
    <row r="29" customFormat="false" ht="15" hidden="false" customHeight="false" outlineLevel="0" collapsed="false">
      <c r="A29" s="29" t="s">
        <v>619</v>
      </c>
      <c r="B29" s="29" t="s">
        <v>99</v>
      </c>
      <c r="C29" s="26" t="n">
        <v>2</v>
      </c>
      <c r="D29" s="26" t="n">
        <v>945.25</v>
      </c>
      <c r="E29" s="310" t="n">
        <v>0.2</v>
      </c>
      <c r="F29" s="28" t="s">
        <v>24</v>
      </c>
      <c r="G29" s="48"/>
      <c r="H29" s="30" t="n">
        <v>378.1</v>
      </c>
      <c r="I29" s="183" t="s">
        <v>25</v>
      </c>
      <c r="J29" s="312" t="s">
        <v>101</v>
      </c>
      <c r="K29" s="312" t="n">
        <v>35018.35017</v>
      </c>
      <c r="L29" s="368" t="n">
        <v>0.52</v>
      </c>
      <c r="M29" s="370" t="n">
        <f aca="false">L29+10%</f>
        <v>0.62</v>
      </c>
      <c r="N29" s="280" t="n">
        <f aca="false">E29*D29*C29</f>
        <v>378.1</v>
      </c>
      <c r="O29" s="371"/>
    </row>
    <row r="30" customFormat="false" ht="15" hidden="false" customHeight="false" outlineLevel="0" collapsed="false">
      <c r="A30" s="29" t="s">
        <v>621</v>
      </c>
      <c r="B30" s="29" t="s">
        <v>170</v>
      </c>
      <c r="C30" s="26" t="n">
        <v>4</v>
      </c>
      <c r="D30" s="26" t="n">
        <v>945.25</v>
      </c>
      <c r="E30" s="313" t="n">
        <v>0.1</v>
      </c>
      <c r="F30" s="28" t="s">
        <v>24</v>
      </c>
      <c r="G30" s="48"/>
      <c r="H30" s="30" t="n">
        <v>378.1</v>
      </c>
      <c r="I30" s="172" t="n">
        <v>0</v>
      </c>
      <c r="J30" s="312" t="s">
        <v>660</v>
      </c>
      <c r="K30" s="312" t="s">
        <v>67</v>
      </c>
      <c r="L30" s="368" t="n">
        <v>0.4</v>
      </c>
      <c r="M30" s="370" t="n">
        <f aca="false">L30+10%</f>
        <v>0.5</v>
      </c>
      <c r="N30" s="280" t="n">
        <f aca="false">E30*D30*C30</f>
        <v>378.1</v>
      </c>
      <c r="O30" s="371"/>
    </row>
    <row r="31" customFormat="false" ht="15" hidden="false" customHeight="false" outlineLevel="0" collapsed="false">
      <c r="A31" s="185" t="s">
        <v>623</v>
      </c>
      <c r="B31" s="185" t="s">
        <v>414</v>
      </c>
      <c r="C31" s="25" t="s">
        <v>14</v>
      </c>
      <c r="D31" s="213" t="n">
        <v>945.25</v>
      </c>
      <c r="E31" s="310" t="n">
        <v>0.3</v>
      </c>
      <c r="F31" s="42" t="s">
        <v>24</v>
      </c>
      <c r="G31" s="48"/>
      <c r="H31" s="376" t="s">
        <v>599</v>
      </c>
      <c r="I31" s="183" t="s">
        <v>25</v>
      </c>
      <c r="J31" s="312" t="s">
        <v>677</v>
      </c>
      <c r="K31" s="312" t="n">
        <v>13021</v>
      </c>
      <c r="L31" s="368" t="n">
        <v>0.35</v>
      </c>
      <c r="M31" s="370" t="n">
        <f aca="false">L31+10%</f>
        <v>0.45</v>
      </c>
      <c r="N31" s="280" t="n">
        <f aca="false">E31*D31*C31</f>
        <v>283.575</v>
      </c>
      <c r="O31" s="371"/>
    </row>
    <row r="32" customFormat="false" ht="15" hidden="false" customHeight="false" outlineLevel="0" collapsed="false">
      <c r="A32" s="185" t="s">
        <v>116</v>
      </c>
      <c r="B32" s="29" t="s">
        <v>351</v>
      </c>
      <c r="C32" s="213" t="s">
        <v>14</v>
      </c>
      <c r="D32" s="26" t="n">
        <v>945.25</v>
      </c>
      <c r="E32" s="310" t="n">
        <v>0.8</v>
      </c>
      <c r="F32" s="28" t="s">
        <v>24</v>
      </c>
      <c r="G32" s="48"/>
      <c r="H32" s="30" t="n">
        <v>756.2</v>
      </c>
      <c r="I32" s="183" t="s">
        <v>25</v>
      </c>
      <c r="J32" s="312" t="s">
        <v>253</v>
      </c>
      <c r="K32" s="312" t="n">
        <v>37001</v>
      </c>
      <c r="L32" s="368" t="n">
        <v>0.7</v>
      </c>
      <c r="M32" s="370" t="n">
        <f aca="false">L32+10%</f>
        <v>0.8</v>
      </c>
      <c r="N32" s="280" t="n">
        <f aca="false">E32*D32*C32</f>
        <v>756.2</v>
      </c>
      <c r="O32" s="371"/>
    </row>
    <row r="33" customFormat="false" ht="15" hidden="false" customHeight="false" outlineLevel="0" collapsed="false">
      <c r="A33" s="29" t="s">
        <v>628</v>
      </c>
      <c r="B33" s="29" t="s">
        <v>678</v>
      </c>
      <c r="C33" s="213" t="s">
        <v>14</v>
      </c>
      <c r="D33" s="26" t="n">
        <v>945.25</v>
      </c>
      <c r="E33" s="310" t="n">
        <v>1.1</v>
      </c>
      <c r="F33" s="28" t="s">
        <v>24</v>
      </c>
      <c r="G33" s="48"/>
      <c r="H33" s="30" t="n">
        <v>1039.78</v>
      </c>
      <c r="I33" s="183" t="s">
        <v>25</v>
      </c>
      <c r="J33" s="312" t="s">
        <v>679</v>
      </c>
      <c r="K33" s="312" t="n">
        <v>37002</v>
      </c>
      <c r="L33" s="368" t="n">
        <v>2</v>
      </c>
      <c r="M33" s="370" t="n">
        <f aca="false">L33+10%</f>
        <v>2.1</v>
      </c>
      <c r="N33" s="280" t="n">
        <f aca="false">E33*D33*C33</f>
        <v>1039.775</v>
      </c>
      <c r="O33" s="371"/>
    </row>
    <row r="34" customFormat="false" ht="15" hidden="false" customHeight="false" outlineLevel="0" collapsed="false">
      <c r="A34" s="185" t="s">
        <v>630</v>
      </c>
      <c r="B34" s="29" t="s">
        <v>177</v>
      </c>
      <c r="C34" s="213" t="s">
        <v>14</v>
      </c>
      <c r="D34" s="26" t="n">
        <v>945.25</v>
      </c>
      <c r="E34" s="313" t="s">
        <v>613</v>
      </c>
      <c r="F34" s="28" t="s">
        <v>24</v>
      </c>
      <c r="G34" s="48"/>
      <c r="H34" s="30" t="n">
        <v>1417.88</v>
      </c>
      <c r="I34" s="172" t="n">
        <v>0</v>
      </c>
      <c r="J34" s="312" t="s">
        <v>660</v>
      </c>
      <c r="K34" s="312" t="s">
        <v>67</v>
      </c>
      <c r="L34" s="368" t="n">
        <v>1.5</v>
      </c>
      <c r="M34" s="370" t="n">
        <f aca="false">L34+10%</f>
        <v>1.6</v>
      </c>
      <c r="N34" s="280" t="n">
        <f aca="false">E34*D34*C34</f>
        <v>1417.875</v>
      </c>
      <c r="O34" s="371"/>
    </row>
    <row r="35" customFormat="false" ht="15" hidden="false" customHeight="false" outlineLevel="0" collapsed="false">
      <c r="A35" s="29" t="s">
        <v>680</v>
      </c>
      <c r="B35" s="29" t="s">
        <v>110</v>
      </c>
      <c r="C35" s="213" t="s">
        <v>14</v>
      </c>
      <c r="D35" s="26" t="n">
        <v>945.25</v>
      </c>
      <c r="E35" s="310" t="n">
        <v>0.2</v>
      </c>
      <c r="F35" s="28" t="s">
        <v>24</v>
      </c>
      <c r="G35" s="48"/>
      <c r="H35" s="30" t="n">
        <v>189.05</v>
      </c>
      <c r="I35" s="183" t="s">
        <v>25</v>
      </c>
      <c r="J35" s="312" t="s">
        <v>681</v>
      </c>
      <c r="K35" s="312" t="n">
        <v>37064</v>
      </c>
      <c r="L35" s="368" t="n">
        <f aca="false">0.05</f>
        <v>0.05</v>
      </c>
      <c r="M35" s="370" t="n">
        <f aca="false">L35+10%</f>
        <v>0.15</v>
      </c>
      <c r="N35" s="280" t="n">
        <f aca="false">E35*D35*C35</f>
        <v>189.05</v>
      </c>
      <c r="O35" s="371"/>
    </row>
    <row r="36" customFormat="false" ht="15" hidden="false" customHeight="false" outlineLevel="0" collapsed="false">
      <c r="A36" s="29" t="s">
        <v>682</v>
      </c>
      <c r="B36" s="29" t="s">
        <v>107</v>
      </c>
      <c r="C36" s="25" t="s">
        <v>15</v>
      </c>
      <c r="D36" s="26" t="n">
        <v>945.25</v>
      </c>
      <c r="E36" s="310" t="n">
        <v>0.2</v>
      </c>
      <c r="F36" s="28" t="s">
        <v>24</v>
      </c>
      <c r="G36" s="48"/>
      <c r="H36" s="30" t="s">
        <v>638</v>
      </c>
      <c r="I36" s="183" t="n">
        <v>0</v>
      </c>
      <c r="J36" s="312" t="s">
        <v>683</v>
      </c>
      <c r="K36" s="312" t="n">
        <v>37066</v>
      </c>
      <c r="L36" s="368" t="n">
        <f aca="false">4*0.05</f>
        <v>0.2</v>
      </c>
      <c r="M36" s="370" t="n">
        <f aca="false">L36+10%</f>
        <v>0.3</v>
      </c>
      <c r="N36" s="280" t="n">
        <f aca="false">E36*D36*C36</f>
        <v>378.1</v>
      </c>
      <c r="O36" s="371"/>
    </row>
    <row r="37" customFormat="false" ht="15" hidden="false" customHeight="false" outlineLevel="0" collapsed="false">
      <c r="A37" s="29" t="s">
        <v>684</v>
      </c>
      <c r="B37" s="29" t="s">
        <v>113</v>
      </c>
      <c r="C37" s="26" t="n">
        <v>1</v>
      </c>
      <c r="D37" s="26" t="n">
        <v>945.25</v>
      </c>
      <c r="E37" s="310" t="n">
        <v>1.2</v>
      </c>
      <c r="F37" s="28" t="s">
        <v>24</v>
      </c>
      <c r="G37" s="48"/>
      <c r="H37" s="30" t="n">
        <v>1134.3</v>
      </c>
      <c r="I37" s="172" t="n">
        <v>0</v>
      </c>
      <c r="J37" s="312" t="s">
        <v>114</v>
      </c>
      <c r="K37" s="312" t="n">
        <v>561</v>
      </c>
      <c r="L37" s="368" t="n">
        <v>1.25</v>
      </c>
      <c r="M37" s="370" t="n">
        <f aca="false">L37</f>
        <v>1.25</v>
      </c>
      <c r="N37" s="280" t="n">
        <f aca="false">E37*D37*C37</f>
        <v>1134.3</v>
      </c>
      <c r="O37" s="371"/>
    </row>
    <row r="38" s="52" customFormat="true" ht="12.75" hidden="false" customHeight="false" outlineLevel="0" collapsed="false">
      <c r="A38" s="48" t="s">
        <v>685</v>
      </c>
      <c r="B38" s="48"/>
      <c r="C38" s="189" t="s">
        <v>686</v>
      </c>
      <c r="D38" s="191" t="n">
        <f aca="false">H38/945.25</f>
        <v>27.1500449616504</v>
      </c>
      <c r="E38" s="191"/>
      <c r="F38" s="191"/>
      <c r="G38" s="48"/>
      <c r="H38" s="190" t="n">
        <v>25663.58</v>
      </c>
      <c r="I38" s="352" t="s">
        <v>25</v>
      </c>
      <c r="J38" s="353"/>
      <c r="K38" s="353"/>
      <c r="L38" s="377"/>
      <c r="M38" s="377"/>
      <c r="N38" s="378" t="n">
        <f aca="false">SUM(N7:N37)</f>
        <v>25663.5375</v>
      </c>
      <c r="O38" s="379"/>
    </row>
    <row r="39" customFormat="false" ht="15" hidden="false" customHeight="false" outlineLevel="0" collapsed="false">
      <c r="A39" s="380"/>
      <c r="B39" s="380"/>
      <c r="C39" s="380"/>
      <c r="D39" s="380"/>
      <c r="E39" s="381"/>
      <c r="F39" s="380"/>
      <c r="G39" s="380"/>
      <c r="H39" s="382"/>
      <c r="I39" s="383"/>
      <c r="J39" s="384"/>
      <c r="K39" s="384"/>
      <c r="L39" s="385"/>
      <c r="M39" s="385"/>
      <c r="N39" s="280"/>
      <c r="O39" s="360"/>
    </row>
    <row r="40" customFormat="false" ht="15" hidden="false" customHeight="false" outlineLevel="0" collapsed="false">
      <c r="A40" s="386"/>
      <c r="B40" s="386"/>
      <c r="C40" s="386"/>
      <c r="D40" s="386"/>
      <c r="E40" s="387"/>
      <c r="F40" s="386"/>
      <c r="G40" s="386"/>
      <c r="H40" s="388"/>
      <c r="I40" s="389"/>
      <c r="J40" s="390"/>
      <c r="K40" s="390"/>
      <c r="L40" s="391"/>
      <c r="M40" s="391"/>
    </row>
    <row r="41" customFormat="false" ht="15" hidden="false" customHeight="false" outlineLevel="0" collapsed="false">
      <c r="A41" s="392" t="s">
        <v>687</v>
      </c>
      <c r="B41" s="386"/>
      <c r="C41" s="386"/>
      <c r="D41" s="386"/>
      <c r="E41" s="387"/>
      <c r="F41" s="386"/>
      <c r="G41" s="386"/>
      <c r="H41" s="388"/>
      <c r="I41" s="389"/>
      <c r="J41" s="390"/>
      <c r="K41" s="390"/>
      <c r="L41" s="393"/>
      <c r="M41" s="393" t="n">
        <f aca="false">SUM(M7:M37)</f>
        <v>26.4</v>
      </c>
    </row>
    <row r="42" customFormat="false" ht="15" hidden="false" customHeight="false" outlineLevel="0" collapsed="false">
      <c r="A42" s="386"/>
      <c r="B42" s="386"/>
      <c r="C42" s="386"/>
      <c r="D42" s="386"/>
      <c r="E42" s="387"/>
      <c r="F42" s="386"/>
      <c r="G42" s="386"/>
      <c r="H42" s="388"/>
      <c r="I42" s="389"/>
      <c r="J42" s="390"/>
      <c r="K42" s="390"/>
      <c r="L42" s="391"/>
      <c r="M42" s="391"/>
    </row>
    <row r="43" customFormat="false" ht="15" hidden="false" customHeight="false" outlineLevel="0" collapsed="false">
      <c r="N43" s="357" t="n">
        <f aca="false">M41*945.25</f>
        <v>24954.6</v>
      </c>
    </row>
    <row r="44" customFormat="false" ht="15" hidden="false" customHeight="false" outlineLevel="0" collapsed="false">
      <c r="N44" s="357" t="n">
        <f aca="false">H38-N43</f>
        <v>708.98</v>
      </c>
    </row>
  </sheetData>
  <mergeCells count="2">
    <mergeCell ref="A38:B38"/>
    <mergeCell ref="D38:F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4000"/>
    <pageSetUpPr fitToPage="false"/>
  </sheetPr>
  <dimension ref="A1:BL4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27" activeCellId="0" sqref="H27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6"/>
    <col collapsed="false" customWidth="true" hidden="false" outlineLevel="0" max="3" min="3" style="0" width="7.57"/>
    <col collapsed="false" customWidth="true" hidden="true" outlineLevel="0" max="4" min="4" style="0" width="18"/>
    <col collapsed="false" customWidth="true" hidden="false" outlineLevel="0" max="5" min="5" style="394" width="10.85"/>
    <col collapsed="false" customWidth="true" hidden="true" outlineLevel="0" max="6" min="6" style="0" width="18"/>
    <col collapsed="false" customWidth="true" hidden="true" outlineLevel="0" max="7" min="7" style="0" width="2.99"/>
    <col collapsed="false" customWidth="true" hidden="false" outlineLevel="0" max="8" min="8" style="3" width="10.14"/>
    <col collapsed="false" customWidth="true" hidden="true" outlineLevel="0" max="9" min="9" style="62" width="15"/>
    <col collapsed="false" customWidth="true" hidden="false" outlineLevel="0" max="10" min="10" style="336" width="13.57"/>
    <col collapsed="false" customWidth="true" hidden="false" outlineLevel="0" max="11" min="11" style="336" width="10.42"/>
    <col collapsed="false" customWidth="true" hidden="false" outlineLevel="0" max="12" min="12" style="395" width="14.86"/>
    <col collapsed="false" customWidth="true" hidden="true" outlineLevel="0" max="13" min="13" style="3" width="9.58"/>
    <col collapsed="false" customWidth="true" hidden="false" outlineLevel="0" max="14" min="14" style="396" width="11.57"/>
  </cols>
  <sheetData>
    <row r="1" customFormat="false" ht="16.5" hidden="false" customHeight="false" outlineLevel="0" collapsed="false">
      <c r="A1" s="397"/>
      <c r="H1" s="134"/>
      <c r="N1" s="398"/>
    </row>
    <row r="2" customFormat="false" ht="16.5" hidden="false" customHeight="false" outlineLevel="0" collapsed="false">
      <c r="A2" s="397" t="s">
        <v>688</v>
      </c>
      <c r="H2" s="134"/>
    </row>
    <row r="3" customFormat="false" ht="15" hidden="false" customHeight="false" outlineLevel="0" collapsed="false">
      <c r="A3" s="241"/>
      <c r="B3" s="339" t="s">
        <v>689</v>
      </c>
      <c r="C3" s="241"/>
      <c r="D3" s="241"/>
      <c r="E3" s="399"/>
      <c r="F3" s="241"/>
      <c r="G3" s="241"/>
      <c r="H3" s="400"/>
      <c r="I3" s="401"/>
      <c r="J3" s="402"/>
      <c r="K3" s="402"/>
      <c r="L3" s="403"/>
      <c r="M3" s="400"/>
      <c r="N3" s="404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</row>
    <row r="5" customFormat="false" ht="15" hidden="false" customHeight="false" outlineLevel="0" collapsed="false">
      <c r="A5" s="405"/>
      <c r="B5" s="405"/>
      <c r="C5" s="405"/>
      <c r="D5" s="405"/>
      <c r="E5" s="405"/>
      <c r="F5" s="405"/>
      <c r="G5" s="405"/>
      <c r="H5" s="405"/>
      <c r="J5" s="406"/>
      <c r="K5" s="406"/>
      <c r="L5" s="406"/>
    </row>
    <row r="6" customFormat="false" ht="15" hidden="false" customHeight="false" outlineLevel="0" collapsed="false">
      <c r="A6" s="405"/>
      <c r="B6" s="405"/>
      <c r="C6" s="405"/>
      <c r="D6" s="405"/>
      <c r="E6" s="405"/>
      <c r="F6" s="405"/>
      <c r="G6" s="405"/>
      <c r="H6" s="405"/>
      <c r="J6" s="406"/>
      <c r="K6" s="406"/>
      <c r="L6" s="406"/>
    </row>
    <row r="7" s="319" customFormat="true" ht="76.5" hidden="false" customHeight="false" outlineLevel="0" collapsed="false">
      <c r="A7" s="7" t="s">
        <v>2</v>
      </c>
      <c r="B7" s="7" t="s">
        <v>3</v>
      </c>
      <c r="C7" s="7" t="s">
        <v>4</v>
      </c>
      <c r="D7" s="7" t="s">
        <v>5</v>
      </c>
      <c r="E7" s="407" t="s">
        <v>6</v>
      </c>
      <c r="F7" s="7" t="s">
        <v>7</v>
      </c>
      <c r="G7" s="7" t="s">
        <v>8</v>
      </c>
      <c r="H7" s="9" t="s">
        <v>9</v>
      </c>
      <c r="I7" s="171" t="s">
        <v>10</v>
      </c>
      <c r="J7" s="343" t="s">
        <v>222</v>
      </c>
      <c r="K7" s="10" t="s">
        <v>690</v>
      </c>
      <c r="L7" s="9" t="s">
        <v>13</v>
      </c>
      <c r="M7" s="408"/>
      <c r="N7" s="409" t="s">
        <v>472</v>
      </c>
    </row>
    <row r="8" customFormat="false" ht="15" hidden="true" customHeight="false" outlineLevel="0" collapsed="false">
      <c r="A8" s="410" t="s">
        <v>14</v>
      </c>
      <c r="B8" s="411" t="s">
        <v>15</v>
      </c>
      <c r="C8" s="412" t="s">
        <v>16</v>
      </c>
      <c r="D8" s="412" t="s">
        <v>17</v>
      </c>
      <c r="E8" s="413" t="s">
        <v>18</v>
      </c>
      <c r="F8" s="411" t="s">
        <v>19</v>
      </c>
      <c r="G8" s="412" t="s">
        <v>20</v>
      </c>
      <c r="H8" s="414" t="s">
        <v>21</v>
      </c>
      <c r="I8" s="415" t="s">
        <v>22</v>
      </c>
      <c r="J8" s="416"/>
      <c r="K8" s="416"/>
      <c r="L8" s="417"/>
      <c r="N8" s="418"/>
    </row>
    <row r="9" customFormat="false" ht="25.5" hidden="false" customHeight="false" outlineLevel="0" collapsed="false">
      <c r="A9" s="419" t="n">
        <v>1</v>
      </c>
      <c r="B9" s="420" t="s">
        <v>65</v>
      </c>
      <c r="C9" s="421" t="s">
        <v>14</v>
      </c>
      <c r="D9" s="39" t="n">
        <v>945.25</v>
      </c>
      <c r="E9" s="422" t="n">
        <v>0.8</v>
      </c>
      <c r="F9" s="423" t="s">
        <v>24</v>
      </c>
      <c r="G9" s="175"/>
      <c r="H9" s="230" t="s">
        <v>131</v>
      </c>
      <c r="I9" s="424" t="s">
        <v>28</v>
      </c>
      <c r="J9" s="178" t="s">
        <v>660</v>
      </c>
      <c r="K9" s="178" t="s">
        <v>67</v>
      </c>
      <c r="L9" s="425" t="n">
        <v>0.8</v>
      </c>
      <c r="M9" s="179" t="n">
        <f aca="false">E9*D9*C9</f>
        <v>756.2</v>
      </c>
      <c r="N9" s="426" t="n">
        <v>0.8</v>
      </c>
      <c r="O9" s="427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</row>
    <row r="10" customFormat="false" ht="15" hidden="false" customHeight="false" outlineLevel="0" collapsed="false">
      <c r="A10" s="410" t="s">
        <v>15</v>
      </c>
      <c r="B10" s="428" t="s">
        <v>68</v>
      </c>
      <c r="C10" s="429" t="s">
        <v>14</v>
      </c>
      <c r="D10" s="430" t="s">
        <v>35</v>
      </c>
      <c r="E10" s="431" t="n">
        <v>0.2</v>
      </c>
      <c r="F10" s="432" t="s">
        <v>24</v>
      </c>
      <c r="G10" s="29"/>
      <c r="H10" s="433" t="s">
        <v>587</v>
      </c>
      <c r="I10" s="434" t="s">
        <v>28</v>
      </c>
      <c r="J10" s="182" t="s">
        <v>69</v>
      </c>
      <c r="K10" s="182" t="n">
        <v>28003</v>
      </c>
      <c r="L10" s="435" t="n">
        <v>0.25</v>
      </c>
      <c r="M10" s="21" t="n">
        <f aca="false">E10*D10*C10</f>
        <v>189.05</v>
      </c>
      <c r="N10" s="436" t="n">
        <v>0.25</v>
      </c>
    </row>
    <row r="11" customFormat="false" ht="22.5" hidden="false" customHeight="false" outlineLevel="0" collapsed="false">
      <c r="A11" s="437" t="s">
        <v>16</v>
      </c>
      <c r="B11" s="438" t="s">
        <v>70</v>
      </c>
      <c r="C11" s="421" t="s">
        <v>14</v>
      </c>
      <c r="D11" s="430" t="s">
        <v>35</v>
      </c>
      <c r="E11" s="439" t="n">
        <v>0.45</v>
      </c>
      <c r="F11" s="432" t="s">
        <v>24</v>
      </c>
      <c r="G11" s="29"/>
      <c r="H11" s="433" t="s">
        <v>590</v>
      </c>
      <c r="I11" s="424" t="s">
        <v>28</v>
      </c>
      <c r="J11" s="182" t="s">
        <v>71</v>
      </c>
      <c r="K11" s="182" t="s">
        <v>72</v>
      </c>
      <c r="L11" s="435" t="n">
        <v>0.45</v>
      </c>
      <c r="M11" s="21" t="n">
        <f aca="false">E11*D11*C11</f>
        <v>425.3625</v>
      </c>
      <c r="N11" s="436" t="n">
        <v>0.45</v>
      </c>
    </row>
    <row r="12" customFormat="false" ht="15" hidden="false" customHeight="false" outlineLevel="0" collapsed="false">
      <c r="A12" s="437" t="s">
        <v>17</v>
      </c>
      <c r="B12" s="428" t="s">
        <v>73</v>
      </c>
      <c r="C12" s="429" t="s">
        <v>14</v>
      </c>
      <c r="D12" s="430" t="s">
        <v>35</v>
      </c>
      <c r="E12" s="440" t="n">
        <v>0.2</v>
      </c>
      <c r="F12" s="432" t="s">
        <v>24</v>
      </c>
      <c r="G12" s="29"/>
      <c r="H12" s="433" t="n">
        <v>189.05</v>
      </c>
      <c r="I12" s="434" t="s">
        <v>28</v>
      </c>
      <c r="J12" s="182" t="s">
        <v>74</v>
      </c>
      <c r="K12" s="182" t="n">
        <v>11023</v>
      </c>
      <c r="L12" s="435" t="n">
        <v>0.16</v>
      </c>
      <c r="M12" s="21" t="n">
        <f aca="false">E12*D12*C12</f>
        <v>189.05</v>
      </c>
      <c r="N12" s="436" t="n">
        <v>0.16</v>
      </c>
    </row>
    <row r="13" customFormat="false" ht="15" hidden="false" customHeight="false" outlineLevel="0" collapsed="false">
      <c r="A13" s="410" t="s">
        <v>18</v>
      </c>
      <c r="B13" s="441" t="s">
        <v>77</v>
      </c>
      <c r="C13" s="429" t="s">
        <v>14</v>
      </c>
      <c r="D13" s="429" t="s">
        <v>35</v>
      </c>
      <c r="E13" s="442" t="n">
        <v>0.5</v>
      </c>
      <c r="F13" s="443" t="s">
        <v>24</v>
      </c>
      <c r="G13" s="29"/>
      <c r="H13" s="444" t="n">
        <v>472.63</v>
      </c>
      <c r="I13" s="434" t="s">
        <v>28</v>
      </c>
      <c r="J13" s="182" t="s">
        <v>78</v>
      </c>
      <c r="K13" s="182" t="n">
        <v>11026</v>
      </c>
      <c r="L13" s="435" t="n">
        <v>0.3</v>
      </c>
      <c r="M13" s="21" t="n">
        <f aca="false">E13*D13*C13</f>
        <v>472.625</v>
      </c>
      <c r="N13" s="436" t="n">
        <v>0.3</v>
      </c>
    </row>
    <row r="14" customFormat="false" ht="15" hidden="false" customHeight="false" outlineLevel="0" collapsed="false">
      <c r="A14" s="410" t="s">
        <v>19</v>
      </c>
      <c r="B14" s="428" t="s">
        <v>130</v>
      </c>
      <c r="C14" s="26" t="n">
        <v>1</v>
      </c>
      <c r="D14" s="430" t="s">
        <v>35</v>
      </c>
      <c r="E14" s="440" t="n">
        <v>0.8</v>
      </c>
      <c r="F14" s="432" t="s">
        <v>24</v>
      </c>
      <c r="G14" s="29"/>
      <c r="H14" s="433" t="s">
        <v>131</v>
      </c>
      <c r="I14" s="434" t="s">
        <v>28</v>
      </c>
      <c r="J14" s="182" t="s">
        <v>352</v>
      </c>
      <c r="K14" s="182" t="n">
        <v>10081</v>
      </c>
      <c r="L14" s="435" t="n">
        <v>0.9</v>
      </c>
      <c r="M14" s="21" t="n">
        <f aca="false">E14*D14*C14</f>
        <v>756.2</v>
      </c>
      <c r="N14" s="436" t="n">
        <f aca="false">L14+L14*10%</f>
        <v>0.99</v>
      </c>
    </row>
    <row r="15" customFormat="false" ht="15" hidden="false" customHeight="false" outlineLevel="0" collapsed="false">
      <c r="A15" s="437" t="s">
        <v>20</v>
      </c>
      <c r="B15" s="428" t="s">
        <v>251</v>
      </c>
      <c r="C15" s="429" t="s">
        <v>14</v>
      </c>
      <c r="D15" s="430" t="s">
        <v>35</v>
      </c>
      <c r="E15" s="442" t="n">
        <v>2.2</v>
      </c>
      <c r="F15" s="432" t="s">
        <v>24</v>
      </c>
      <c r="G15" s="29"/>
      <c r="H15" s="433" t="s">
        <v>156</v>
      </c>
      <c r="I15" s="434" t="s">
        <v>28</v>
      </c>
      <c r="J15" s="182" t="s">
        <v>33</v>
      </c>
      <c r="K15" s="182" t="n">
        <v>10066</v>
      </c>
      <c r="L15" s="435" t="n">
        <v>1.1</v>
      </c>
      <c r="M15" s="21" t="n">
        <f aca="false">E15*D15*C15</f>
        <v>2079.55</v>
      </c>
      <c r="N15" s="436" t="n">
        <f aca="false">L15+L15*10%</f>
        <v>1.21</v>
      </c>
    </row>
    <row r="16" customFormat="false" ht="15" hidden="false" customHeight="false" outlineLevel="0" collapsed="false">
      <c r="A16" s="410" t="s">
        <v>21</v>
      </c>
      <c r="B16" s="428" t="s">
        <v>34</v>
      </c>
      <c r="C16" s="429" t="s">
        <v>14</v>
      </c>
      <c r="D16" s="430" t="s">
        <v>35</v>
      </c>
      <c r="E16" s="445" t="n">
        <v>0.9</v>
      </c>
      <c r="F16" s="432" t="s">
        <v>24</v>
      </c>
      <c r="G16" s="29"/>
      <c r="H16" s="433" t="s">
        <v>36</v>
      </c>
      <c r="I16" s="434" t="s">
        <v>28</v>
      </c>
      <c r="J16" s="182" t="s">
        <v>37</v>
      </c>
      <c r="K16" s="182" t="n">
        <v>13013</v>
      </c>
      <c r="L16" s="435" t="n">
        <v>1.3</v>
      </c>
      <c r="M16" s="21" t="n">
        <f aca="false">E16*D16*C16</f>
        <v>850.725</v>
      </c>
      <c r="N16" s="436" t="n">
        <f aca="false">L16+10%</f>
        <v>1.4</v>
      </c>
    </row>
    <row r="17" customFormat="false" ht="15" hidden="false" customHeight="false" outlineLevel="0" collapsed="false">
      <c r="A17" s="437" t="s">
        <v>22</v>
      </c>
      <c r="B17" s="428" t="s">
        <v>306</v>
      </c>
      <c r="C17" s="429" t="s">
        <v>14</v>
      </c>
      <c r="D17" s="430" t="s">
        <v>35</v>
      </c>
      <c r="E17" s="446" t="n">
        <v>2</v>
      </c>
      <c r="F17" s="432" t="s">
        <v>24</v>
      </c>
      <c r="G17" s="29"/>
      <c r="H17" s="433" t="s">
        <v>124</v>
      </c>
      <c r="I17" s="434" t="s">
        <v>28</v>
      </c>
      <c r="J17" s="312" t="s">
        <v>307</v>
      </c>
      <c r="K17" s="312" t="n">
        <v>34038</v>
      </c>
      <c r="L17" s="43" t="n">
        <v>0.85</v>
      </c>
      <c r="M17" s="21" t="n">
        <f aca="false">E17*D17*C17</f>
        <v>1890.5</v>
      </c>
      <c r="N17" s="436" t="n">
        <f aca="false">L17+10%</f>
        <v>0.95</v>
      </c>
    </row>
    <row r="18" customFormat="false" ht="15" hidden="false" customHeight="false" outlineLevel="0" collapsed="false">
      <c r="A18" s="410" t="s">
        <v>84</v>
      </c>
      <c r="B18" s="428" t="s">
        <v>158</v>
      </c>
      <c r="C18" s="429" t="s">
        <v>15</v>
      </c>
      <c r="D18" s="430" t="s">
        <v>35</v>
      </c>
      <c r="E18" s="439" t="n">
        <v>0.7</v>
      </c>
      <c r="F18" s="432" t="s">
        <v>24</v>
      </c>
      <c r="G18" s="29"/>
      <c r="H18" s="433" t="s">
        <v>625</v>
      </c>
      <c r="I18" s="434" t="n">
        <v>0</v>
      </c>
      <c r="J18" s="312" t="s">
        <v>308</v>
      </c>
      <c r="K18" s="312" t="n">
        <v>34031.34029</v>
      </c>
      <c r="L18" s="43" t="n">
        <f aca="false">2*0.67</f>
        <v>1.34</v>
      </c>
      <c r="M18" s="21" t="n">
        <f aca="false">E18*D18*C18</f>
        <v>1323.35</v>
      </c>
      <c r="N18" s="436" t="n">
        <f aca="false">L18+10%</f>
        <v>1.44</v>
      </c>
    </row>
    <row r="19" customFormat="false" ht="15" hidden="false" customHeight="false" outlineLevel="0" collapsed="false">
      <c r="A19" s="410" t="s">
        <v>86</v>
      </c>
      <c r="B19" s="428" t="s">
        <v>309</v>
      </c>
      <c r="C19" s="429" t="s">
        <v>15</v>
      </c>
      <c r="D19" s="430" t="s">
        <v>35</v>
      </c>
      <c r="E19" s="439" t="n">
        <v>0.4</v>
      </c>
      <c r="F19" s="432" t="s">
        <v>24</v>
      </c>
      <c r="G19" s="29"/>
      <c r="H19" s="433" t="s">
        <v>131</v>
      </c>
      <c r="I19" s="434" t="s">
        <v>28</v>
      </c>
      <c r="J19" s="312" t="s">
        <v>151</v>
      </c>
      <c r="K19" s="312" t="n">
        <v>29024</v>
      </c>
      <c r="L19" s="43" t="n">
        <f aca="false">2*0.28</f>
        <v>0.56</v>
      </c>
      <c r="M19" s="21" t="n">
        <f aca="false">E19*D19*C19</f>
        <v>756.2</v>
      </c>
      <c r="N19" s="436" t="n">
        <f aca="false">L19+10%</f>
        <v>0.66</v>
      </c>
    </row>
    <row r="20" customFormat="false" ht="13.5" hidden="false" customHeight="true" outlineLevel="0" collapsed="false">
      <c r="A20" s="410" t="s">
        <v>89</v>
      </c>
      <c r="B20" s="428" t="s">
        <v>93</v>
      </c>
      <c r="C20" s="429" t="s">
        <v>14</v>
      </c>
      <c r="D20" s="430" t="s">
        <v>35</v>
      </c>
      <c r="E20" s="442" t="n">
        <v>1.2</v>
      </c>
      <c r="F20" s="432" t="s">
        <v>24</v>
      </c>
      <c r="G20" s="29"/>
      <c r="H20" s="433" t="s">
        <v>632</v>
      </c>
      <c r="I20" s="172" t="n">
        <v>0</v>
      </c>
      <c r="J20" s="311" t="s">
        <v>310</v>
      </c>
      <c r="K20" s="311" t="n">
        <v>31020</v>
      </c>
      <c r="L20" s="43" t="n">
        <v>0.8</v>
      </c>
      <c r="M20" s="21" t="n">
        <f aca="false">E20*D20*C20</f>
        <v>1134.3</v>
      </c>
      <c r="N20" s="436" t="n">
        <f aca="false">L20+10%</f>
        <v>0.9</v>
      </c>
    </row>
    <row r="21" customFormat="false" ht="15" hidden="false" customHeight="false" outlineLevel="0" collapsed="false">
      <c r="A21" s="437" t="s">
        <v>92</v>
      </c>
      <c r="B21" s="428" t="s">
        <v>93</v>
      </c>
      <c r="C21" s="429" t="s">
        <v>14</v>
      </c>
      <c r="D21" s="430" t="s">
        <v>35</v>
      </c>
      <c r="E21" s="442" t="n">
        <v>1.2</v>
      </c>
      <c r="F21" s="432" t="s">
        <v>24</v>
      </c>
      <c r="G21" s="29"/>
      <c r="H21" s="433" t="s">
        <v>632</v>
      </c>
      <c r="I21" s="434" t="s">
        <v>28</v>
      </c>
      <c r="J21" s="312" t="s">
        <v>91</v>
      </c>
      <c r="K21" s="312" t="n">
        <v>31019</v>
      </c>
      <c r="L21" s="43" t="n">
        <v>0.8</v>
      </c>
      <c r="M21" s="21" t="n">
        <f aca="false">E21*D21*C21</f>
        <v>1134.3</v>
      </c>
      <c r="N21" s="436" t="n">
        <f aca="false">L21+10%</f>
        <v>0.9</v>
      </c>
    </row>
    <row r="22" customFormat="false" ht="25.5" hidden="false" customHeight="false" outlineLevel="0" collapsed="false">
      <c r="A22" s="447" t="s">
        <v>94</v>
      </c>
      <c r="B22" s="420" t="s">
        <v>164</v>
      </c>
      <c r="C22" s="421" t="s">
        <v>15</v>
      </c>
      <c r="D22" s="421" t="s">
        <v>35</v>
      </c>
      <c r="E22" s="448" t="n">
        <v>1.1</v>
      </c>
      <c r="F22" s="423" t="s">
        <v>24</v>
      </c>
      <c r="G22" s="175"/>
      <c r="H22" s="230" t="s">
        <v>156</v>
      </c>
      <c r="I22" s="424" t="s">
        <v>28</v>
      </c>
      <c r="J22" s="314" t="s">
        <v>691</v>
      </c>
      <c r="K22" s="314" t="n">
        <v>31013.31012</v>
      </c>
      <c r="L22" s="176" t="n">
        <f aca="false">2*1.45</f>
        <v>2.9</v>
      </c>
      <c r="M22" s="179" t="n">
        <f aca="false">E22*D22*C22</f>
        <v>2079.55</v>
      </c>
      <c r="N22" s="426" t="n">
        <f aca="false">L22+10%</f>
        <v>3</v>
      </c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</row>
    <row r="23" customFormat="false" ht="25.5" hidden="false" customHeight="false" outlineLevel="0" collapsed="false">
      <c r="A23" s="447" t="s">
        <v>98</v>
      </c>
      <c r="B23" s="420" t="s">
        <v>311</v>
      </c>
      <c r="C23" s="421" t="s">
        <v>15</v>
      </c>
      <c r="D23" s="421" t="s">
        <v>35</v>
      </c>
      <c r="E23" s="448" t="n">
        <v>1.3</v>
      </c>
      <c r="F23" s="423" t="s">
        <v>24</v>
      </c>
      <c r="G23" s="175"/>
      <c r="H23" s="230" t="s">
        <v>692</v>
      </c>
      <c r="I23" s="424" t="s">
        <v>28</v>
      </c>
      <c r="J23" s="314" t="s">
        <v>693</v>
      </c>
      <c r="K23" s="314" t="n">
        <v>29003.29006</v>
      </c>
      <c r="L23" s="176" t="n">
        <v>2.2</v>
      </c>
      <c r="M23" s="179" t="n">
        <f aca="false">E23*D23*C23</f>
        <v>2457.65</v>
      </c>
      <c r="N23" s="426" t="n">
        <f aca="false">L23+10%</f>
        <v>2.3</v>
      </c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</row>
    <row r="24" customFormat="false" ht="15" hidden="false" customHeight="false" outlineLevel="0" collapsed="false">
      <c r="A24" s="410" t="s">
        <v>102</v>
      </c>
      <c r="B24" s="428" t="s">
        <v>313</v>
      </c>
      <c r="C24" s="429" t="s">
        <v>15</v>
      </c>
      <c r="D24" s="430" t="s">
        <v>35</v>
      </c>
      <c r="E24" s="439" t="n">
        <v>0.4</v>
      </c>
      <c r="F24" s="432" t="s">
        <v>24</v>
      </c>
      <c r="G24" s="29"/>
      <c r="H24" s="433" t="s">
        <v>131</v>
      </c>
      <c r="I24" s="434" t="s">
        <v>694</v>
      </c>
      <c r="J24" s="312" t="s">
        <v>314</v>
      </c>
      <c r="K24" s="312" t="n">
        <v>29007</v>
      </c>
      <c r="L24" s="43" t="n">
        <v>0.2</v>
      </c>
      <c r="M24" s="21" t="n">
        <f aca="false">E24*D24*C24</f>
        <v>756.2</v>
      </c>
      <c r="N24" s="436" t="n">
        <f aca="false">L24+10%</f>
        <v>0.3</v>
      </c>
    </row>
    <row r="25" customFormat="false" ht="15" hidden="false" customHeight="false" outlineLevel="0" collapsed="false">
      <c r="A25" s="437" t="s">
        <v>106</v>
      </c>
      <c r="B25" s="428" t="s">
        <v>315</v>
      </c>
      <c r="C25" s="429" t="s">
        <v>15</v>
      </c>
      <c r="D25" s="430" t="s">
        <v>35</v>
      </c>
      <c r="E25" s="439" t="n">
        <v>0.7</v>
      </c>
      <c r="F25" s="432" t="s">
        <v>24</v>
      </c>
      <c r="G25" s="29"/>
      <c r="H25" s="433" t="s">
        <v>625</v>
      </c>
      <c r="I25" s="434" t="s">
        <v>28</v>
      </c>
      <c r="J25" s="312" t="s">
        <v>168</v>
      </c>
      <c r="K25" s="312" t="n">
        <v>29044</v>
      </c>
      <c r="L25" s="43" t="n">
        <f aca="false">2*0.55</f>
        <v>1.1</v>
      </c>
      <c r="M25" s="21" t="n">
        <f aca="false">E25*D25*C25</f>
        <v>1323.35</v>
      </c>
      <c r="N25" s="436" t="n">
        <f aca="false">L25+10%</f>
        <v>1.2</v>
      </c>
    </row>
    <row r="26" customFormat="false" ht="15" hidden="false" customHeight="false" outlineLevel="0" collapsed="false">
      <c r="A26" s="410" t="s">
        <v>109</v>
      </c>
      <c r="B26" s="428" t="s">
        <v>113</v>
      </c>
      <c r="C26" s="429" t="s">
        <v>14</v>
      </c>
      <c r="D26" s="30" t="s">
        <v>35</v>
      </c>
      <c r="E26" s="431" t="n">
        <v>1.2</v>
      </c>
      <c r="F26" s="449" t="s">
        <v>24</v>
      </c>
      <c r="G26" s="29"/>
      <c r="H26" s="433" t="s">
        <v>632</v>
      </c>
      <c r="I26" s="434" t="s">
        <v>28</v>
      </c>
      <c r="J26" s="182" t="s">
        <v>114</v>
      </c>
      <c r="K26" s="182" t="s">
        <v>115</v>
      </c>
      <c r="L26" s="435" t="n">
        <v>1.38</v>
      </c>
      <c r="M26" s="21" t="n">
        <f aca="false">E26*D26*C26</f>
        <v>1134.3</v>
      </c>
      <c r="N26" s="436" t="n">
        <v>1.38</v>
      </c>
    </row>
    <row r="27" s="52" customFormat="true" ht="15" hidden="false" customHeight="false" outlineLevel="0" collapsed="false">
      <c r="A27" s="450" t="s">
        <v>695</v>
      </c>
      <c r="B27" s="450"/>
      <c r="C27" s="451" t="s">
        <v>621</v>
      </c>
      <c r="D27" s="452" t="n">
        <v>20.85</v>
      </c>
      <c r="E27" s="452"/>
      <c r="F27" s="452"/>
      <c r="G27" s="48"/>
      <c r="H27" s="452" t="n">
        <v>19708.47</v>
      </c>
      <c r="I27" s="453" t="s">
        <v>28</v>
      </c>
      <c r="J27" s="454"/>
      <c r="K27" s="454"/>
      <c r="L27" s="417"/>
      <c r="M27" s="51" t="n">
        <f aca="false">SUM(M9:M26)</f>
        <v>19708.4625</v>
      </c>
      <c r="N27" s="455"/>
    </row>
    <row r="28" customFormat="false" ht="15" hidden="false" customHeight="false" outlineLevel="0" collapsed="false">
      <c r="A28" s="60" t="s">
        <v>640</v>
      </c>
      <c r="B28" s="60"/>
      <c r="C28" s="60"/>
      <c r="D28" s="60"/>
      <c r="E28" s="456"/>
      <c r="F28" s="60"/>
      <c r="G28" s="60"/>
      <c r="H28" s="457"/>
      <c r="I28" s="458"/>
      <c r="J28" s="459"/>
      <c r="K28" s="459"/>
      <c r="L28" s="460"/>
      <c r="M28" s="457"/>
      <c r="N28" s="461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</row>
    <row r="29" customFormat="false" ht="15" hidden="false" customHeight="false" outlineLevel="0" collapsed="false">
      <c r="A29" s="241"/>
      <c r="B29" s="241"/>
      <c r="C29" s="241"/>
      <c r="D29" s="241"/>
      <c r="E29" s="399"/>
      <c r="F29" s="241"/>
      <c r="G29" s="241"/>
      <c r="H29" s="241"/>
      <c r="I29" s="241"/>
      <c r="J29" s="462"/>
      <c r="K29" s="462"/>
      <c r="L29" s="403"/>
    </row>
    <row r="30" customFormat="false" ht="26.25" hidden="false" customHeight="false" outlineLevel="0" collapsed="false">
      <c r="A30" s="463"/>
      <c r="B30" s="464" t="s">
        <v>261</v>
      </c>
      <c r="C30" s="463"/>
      <c r="D30" s="463"/>
      <c r="E30" s="465"/>
      <c r="F30" s="464" t="s">
        <v>43</v>
      </c>
      <c r="G30" s="464" t="n">
        <v>10108</v>
      </c>
      <c r="H30" s="241"/>
      <c r="I30" s="463"/>
      <c r="J30" s="466"/>
      <c r="K30" s="466"/>
      <c r="L30" s="467" t="n">
        <v>0.4</v>
      </c>
      <c r="M30" s="56"/>
      <c r="N30" s="468" t="n">
        <f aca="false">L30+10%</f>
        <v>0.5</v>
      </c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customFormat="false" ht="15" hidden="false" customHeight="false" outlineLevel="0" collapsed="false">
      <c r="A31" s="463"/>
      <c r="B31" s="464" t="s">
        <v>262</v>
      </c>
      <c r="C31" s="463"/>
      <c r="D31" s="463"/>
      <c r="E31" s="465"/>
      <c r="F31" s="464" t="s">
        <v>45</v>
      </c>
      <c r="G31" s="464" t="n">
        <v>1010</v>
      </c>
      <c r="H31" s="241"/>
      <c r="I31" s="463"/>
      <c r="J31" s="466"/>
      <c r="K31" s="466"/>
      <c r="L31" s="467" t="n">
        <v>0.28</v>
      </c>
      <c r="M31" s="56"/>
      <c r="N31" s="468" t="n">
        <f aca="false">L31+10%</f>
        <v>0.38</v>
      </c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customFormat="false" ht="26.25" hidden="false" customHeight="false" outlineLevel="0" collapsed="false">
      <c r="A32" s="463"/>
      <c r="B32" s="464" t="s">
        <v>46</v>
      </c>
      <c r="C32" s="463"/>
      <c r="D32" s="463"/>
      <c r="E32" s="465"/>
      <c r="F32" s="464" t="s">
        <v>47</v>
      </c>
      <c r="G32" s="464" t="n">
        <v>10070</v>
      </c>
      <c r="H32" s="241"/>
      <c r="I32" s="463"/>
      <c r="J32" s="466"/>
      <c r="K32" s="466"/>
      <c r="L32" s="467" t="n">
        <v>0.13</v>
      </c>
      <c r="M32" s="56"/>
      <c r="N32" s="468" t="n">
        <f aca="false">L32</f>
        <v>0.13</v>
      </c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customFormat="false" ht="26.25" hidden="false" customHeight="false" outlineLevel="0" collapsed="false">
      <c r="A33" s="463"/>
      <c r="B33" s="464" t="s">
        <v>48</v>
      </c>
      <c r="C33" s="463"/>
      <c r="D33" s="463"/>
      <c r="E33" s="465"/>
      <c r="F33" s="464" t="s">
        <v>49</v>
      </c>
      <c r="G33" s="464" t="n">
        <v>10071</v>
      </c>
      <c r="H33" s="241"/>
      <c r="I33" s="463"/>
      <c r="J33" s="466"/>
      <c r="K33" s="466"/>
      <c r="L33" s="467" t="n">
        <v>0.08</v>
      </c>
      <c r="M33" s="56"/>
      <c r="N33" s="468" t="n">
        <f aca="false">L33</f>
        <v>0.08</v>
      </c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customFormat="false" ht="26.25" hidden="false" customHeight="false" outlineLevel="0" collapsed="false">
      <c r="A34" s="463"/>
      <c r="B34" s="464" t="s">
        <v>50</v>
      </c>
      <c r="C34" s="463"/>
      <c r="D34" s="463"/>
      <c r="E34" s="465"/>
      <c r="F34" s="464" t="s">
        <v>51</v>
      </c>
      <c r="G34" s="464" t="n">
        <v>10069</v>
      </c>
      <c r="H34" s="241"/>
      <c r="I34" s="463"/>
      <c r="J34" s="466"/>
      <c r="K34" s="466"/>
      <c r="L34" s="467" t="n">
        <v>0.2</v>
      </c>
      <c r="M34" s="56"/>
      <c r="N34" s="468" t="n">
        <f aca="false">L34+10%</f>
        <v>0.3</v>
      </c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customFormat="false" ht="15" hidden="false" customHeight="false" outlineLevel="0" collapsed="false">
      <c r="A35" s="463"/>
      <c r="B35" s="464" t="s">
        <v>52</v>
      </c>
      <c r="C35" s="463"/>
      <c r="D35" s="463"/>
      <c r="E35" s="465"/>
      <c r="F35" s="464" t="s">
        <v>53</v>
      </c>
      <c r="G35" s="464" t="n">
        <v>10068</v>
      </c>
      <c r="H35" s="241"/>
      <c r="I35" s="463"/>
      <c r="J35" s="466"/>
      <c r="K35" s="466"/>
      <c r="L35" s="467" t="n">
        <v>0.15</v>
      </c>
      <c r="M35" s="56"/>
      <c r="N35" s="468" t="n">
        <f aca="false">L35+10%</f>
        <v>0.25</v>
      </c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customFormat="false" ht="15" hidden="false" customHeight="false" outlineLevel="0" collapsed="false">
      <c r="A36" s="469" t="s">
        <v>696</v>
      </c>
      <c r="B36" s="469"/>
      <c r="C36" s="469"/>
      <c r="D36" s="469"/>
      <c r="E36" s="470"/>
      <c r="F36" s="469"/>
      <c r="G36" s="469"/>
      <c r="H36" s="471"/>
      <c r="I36" s="472"/>
      <c r="J36" s="473"/>
      <c r="K36" s="473"/>
      <c r="L36" s="474"/>
      <c r="M36" s="457"/>
      <c r="N36" s="461" t="n">
        <f aca="false">SUM(N10:N35,N9)</f>
        <v>20.23</v>
      </c>
      <c r="O36" s="60" t="n">
        <f aca="false">945.25*N36</f>
        <v>19122.4075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</row>
    <row r="37" customFormat="false" ht="15" hidden="false" customHeight="false" outlineLevel="0" collapsed="false">
      <c r="O37" s="0" t="n">
        <f aca="false">H27-O36</f>
        <v>586.0625</v>
      </c>
    </row>
    <row r="38" customFormat="false" ht="15" hidden="false" customHeight="false" outlineLevel="0" collapsed="false">
      <c r="E38" s="394" t="n">
        <v>19.75</v>
      </c>
      <c r="L38" s="395" t="n">
        <f aca="false">SUM(L9:L35)</f>
        <v>18.63</v>
      </c>
    </row>
    <row r="40" customFormat="false" ht="15" hidden="false" customHeight="false" outlineLevel="0" collapsed="false">
      <c r="K40" s="475" t="n">
        <f aca="false">19.07*945.25</f>
        <v>18025.9175</v>
      </c>
      <c r="L40" s="395" t="n">
        <f aca="false">H27-K40</f>
        <v>1682.5525</v>
      </c>
    </row>
  </sheetData>
  <mergeCells count="5">
    <mergeCell ref="A5:H5"/>
    <mergeCell ref="J5:L6"/>
    <mergeCell ref="A6:H6"/>
    <mergeCell ref="A27:B27"/>
    <mergeCell ref="D27:F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3FAF46"/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41"/>
    <col collapsed="false" customWidth="true" hidden="true" outlineLevel="0" max="3" min="3" style="0" width="3.99"/>
    <col collapsed="false" customWidth="true" hidden="false" outlineLevel="0" max="4" min="4" style="0" width="10.85"/>
    <col collapsed="false" customWidth="true" hidden="true" outlineLevel="0" max="5" min="5" style="0" width="14.01"/>
    <col collapsed="false" customWidth="true" hidden="false" outlineLevel="0" max="6" min="6" style="2" width="10.99"/>
    <col collapsed="false" customWidth="true" hidden="true" outlineLevel="0" max="7" min="7" style="0" width="14.01"/>
    <col collapsed="false" customWidth="true" hidden="true" outlineLevel="0" max="8" min="8" style="0" width="10.99"/>
    <col collapsed="false" customWidth="true" hidden="false" outlineLevel="0" max="9" min="9" style="0" width="15"/>
    <col collapsed="false" customWidth="true" hidden="true" outlineLevel="0" max="10" min="10" style="62" width="11.99"/>
    <col collapsed="false" customWidth="true" hidden="false" outlineLevel="0" max="11" min="11" style="131" width="13.29"/>
    <col collapsed="false" customWidth="true" hidden="false" outlineLevel="0" max="12" min="12" style="131" width="14.01"/>
    <col collapsed="false" customWidth="true" hidden="false" outlineLevel="0" max="13" min="13" style="132" width="14.01"/>
    <col collapsed="false" customWidth="true" hidden="false" outlineLevel="0" max="14" min="14" style="132" width="11.99"/>
    <col collapsed="false" customWidth="true" hidden="true" outlineLevel="0" max="15" min="15" style="3" width="9.85"/>
  </cols>
  <sheetData>
    <row r="1" customFormat="false" ht="15" hidden="false" customHeight="false" outlineLevel="0" collapsed="false">
      <c r="A1" s="165" t="s">
        <v>697</v>
      </c>
    </row>
    <row r="2" customFormat="false" ht="15" hidden="false" customHeight="false" outlineLevel="0" collapsed="false">
      <c r="B2" s="170" t="s">
        <v>698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476"/>
      <c r="B4" s="476"/>
      <c r="C4" s="476"/>
      <c r="D4" s="476"/>
      <c r="E4" s="476"/>
      <c r="F4" s="477"/>
      <c r="G4" s="476"/>
      <c r="H4" s="476"/>
      <c r="I4" s="476"/>
      <c r="J4" s="478"/>
      <c r="K4" s="479"/>
      <c r="L4" s="479"/>
      <c r="M4" s="480"/>
      <c r="N4" s="480"/>
      <c r="O4" s="481"/>
    </row>
    <row r="5" s="303" customFormat="true" ht="51" hidden="false" customHeight="false" outlineLevel="0" collapsed="false">
      <c r="A5" s="482" t="s">
        <v>2</v>
      </c>
      <c r="B5" s="482" t="s">
        <v>3</v>
      </c>
      <c r="C5" s="482" t="s">
        <v>202</v>
      </c>
      <c r="D5" s="482"/>
      <c r="E5" s="482" t="s">
        <v>5</v>
      </c>
      <c r="F5" s="483" t="s">
        <v>6</v>
      </c>
      <c r="G5" s="482" t="s">
        <v>7</v>
      </c>
      <c r="H5" s="482" t="s">
        <v>8</v>
      </c>
      <c r="I5" s="482" t="s">
        <v>64</v>
      </c>
      <c r="J5" s="484" t="s">
        <v>10</v>
      </c>
      <c r="K5" s="485" t="s">
        <v>180</v>
      </c>
      <c r="L5" s="485" t="s">
        <v>12</v>
      </c>
      <c r="M5" s="483" t="s">
        <v>13</v>
      </c>
      <c r="N5" s="483" t="s">
        <v>472</v>
      </c>
      <c r="O5" s="486"/>
    </row>
    <row r="6" s="22" customFormat="true" ht="12.75" hidden="true" customHeight="false" outlineLevel="0" collapsed="false">
      <c r="A6" s="487" t="s">
        <v>14</v>
      </c>
      <c r="B6" s="286" t="s">
        <v>15</v>
      </c>
      <c r="C6" s="276" t="s">
        <v>16</v>
      </c>
      <c r="D6" s="276"/>
      <c r="E6" s="276" t="s">
        <v>17</v>
      </c>
      <c r="F6" s="488" t="s">
        <v>18</v>
      </c>
      <c r="G6" s="276" t="s">
        <v>699</v>
      </c>
      <c r="H6" s="276" t="s">
        <v>20</v>
      </c>
      <c r="I6" s="286" t="s">
        <v>21</v>
      </c>
      <c r="J6" s="489" t="s">
        <v>22</v>
      </c>
      <c r="K6" s="490"/>
      <c r="L6" s="490"/>
      <c r="M6" s="281"/>
      <c r="N6" s="281"/>
      <c r="O6" s="293"/>
    </row>
    <row r="7" s="22" customFormat="true" ht="12.75" hidden="false" customHeight="false" outlineLevel="0" collapsed="false">
      <c r="A7" s="491" t="s">
        <v>14</v>
      </c>
      <c r="B7" s="277" t="s">
        <v>23</v>
      </c>
      <c r="C7" s="277"/>
      <c r="D7" s="274" t="n">
        <v>1</v>
      </c>
      <c r="E7" s="274" t="n">
        <v>945.25</v>
      </c>
      <c r="F7" s="275" t="n">
        <v>3</v>
      </c>
      <c r="G7" s="276" t="s">
        <v>24</v>
      </c>
      <c r="H7" s="277"/>
      <c r="I7" s="274" t="s">
        <v>649</v>
      </c>
      <c r="J7" s="492" t="n">
        <v>0</v>
      </c>
      <c r="K7" s="493" t="s">
        <v>26</v>
      </c>
      <c r="L7" s="493" t="n">
        <v>17002</v>
      </c>
      <c r="M7" s="493" t="n">
        <v>3</v>
      </c>
      <c r="N7" s="494" t="n">
        <f aca="false">M7+10%</f>
        <v>3.1</v>
      </c>
      <c r="O7" s="293" t="n">
        <f aca="false">F7*E7*D7</f>
        <v>2835.75</v>
      </c>
    </row>
    <row r="8" s="22" customFormat="true" ht="12.75" hidden="false" customHeight="false" outlineLevel="0" collapsed="false">
      <c r="A8" s="491" t="s">
        <v>15</v>
      </c>
      <c r="B8" s="277" t="s">
        <v>27</v>
      </c>
      <c r="C8" s="277"/>
      <c r="D8" s="273" t="s">
        <v>14</v>
      </c>
      <c r="E8" s="274" t="n">
        <v>945.25</v>
      </c>
      <c r="F8" s="275" t="s">
        <v>700</v>
      </c>
      <c r="G8" s="276" t="s">
        <v>24</v>
      </c>
      <c r="H8" s="277"/>
      <c r="I8" s="278" t="n">
        <v>5387.93</v>
      </c>
      <c r="J8" s="492" t="s">
        <v>28</v>
      </c>
      <c r="K8" s="493" t="s">
        <v>463</v>
      </c>
      <c r="L8" s="493" t="n">
        <v>17003</v>
      </c>
      <c r="M8" s="493" t="n">
        <v>5.5</v>
      </c>
      <c r="N8" s="494" t="n">
        <f aca="false">M8+10%</f>
        <v>5.6</v>
      </c>
      <c r="O8" s="293" t="n">
        <f aca="false">F8*E8*D8</f>
        <v>5387.925</v>
      </c>
    </row>
    <row r="9" s="22" customFormat="true" ht="12.75" hidden="false" customHeight="false" outlineLevel="0" collapsed="false">
      <c r="A9" s="495" t="s">
        <v>16</v>
      </c>
      <c r="B9" s="277" t="s">
        <v>182</v>
      </c>
      <c r="C9" s="277"/>
      <c r="D9" s="273" t="s">
        <v>14</v>
      </c>
      <c r="E9" s="274" t="n">
        <v>945.25</v>
      </c>
      <c r="F9" s="275" t="n">
        <v>0.5</v>
      </c>
      <c r="G9" s="276" t="s">
        <v>24</v>
      </c>
      <c r="H9" s="277"/>
      <c r="I9" s="274" t="s">
        <v>464</v>
      </c>
      <c r="J9" s="492" t="s">
        <v>25</v>
      </c>
      <c r="K9" s="493" t="s">
        <v>31</v>
      </c>
      <c r="L9" s="493" t="n">
        <v>16001</v>
      </c>
      <c r="M9" s="493" t="n">
        <v>0.3</v>
      </c>
      <c r="N9" s="494" t="n">
        <f aca="false">M9+10%</f>
        <v>0.4</v>
      </c>
      <c r="O9" s="293" t="n">
        <f aca="false">F9*E9*D9</f>
        <v>472.625</v>
      </c>
    </row>
    <row r="10" s="22" customFormat="true" ht="12.75" hidden="false" customHeight="false" outlineLevel="0" collapsed="false">
      <c r="A10" s="495" t="s">
        <v>17</v>
      </c>
      <c r="B10" s="277" t="s">
        <v>183</v>
      </c>
      <c r="C10" s="277"/>
      <c r="D10" s="273" t="s">
        <v>14</v>
      </c>
      <c r="E10" s="274" t="n">
        <v>945.25</v>
      </c>
      <c r="F10" s="275" t="s">
        <v>627</v>
      </c>
      <c r="G10" s="276" t="s">
        <v>24</v>
      </c>
      <c r="H10" s="277"/>
      <c r="I10" s="274" t="s">
        <v>591</v>
      </c>
      <c r="J10" s="492" t="s">
        <v>28</v>
      </c>
      <c r="K10" s="493" t="s">
        <v>184</v>
      </c>
      <c r="L10" s="493" t="n">
        <v>10047</v>
      </c>
      <c r="M10" s="493" t="n">
        <v>0.3</v>
      </c>
      <c r="N10" s="494" t="n">
        <f aca="false">M10+10%</f>
        <v>0.4</v>
      </c>
      <c r="O10" s="293" t="n">
        <f aca="false">F10*E10*D10</f>
        <v>283.575</v>
      </c>
    </row>
    <row r="11" s="22" customFormat="true" ht="12.75" hidden="false" customHeight="false" outlineLevel="0" collapsed="false">
      <c r="A11" s="495" t="s">
        <v>18</v>
      </c>
      <c r="B11" s="277" t="s">
        <v>701</v>
      </c>
      <c r="C11" s="277"/>
      <c r="D11" s="273" t="s">
        <v>14</v>
      </c>
      <c r="E11" s="274" t="s">
        <v>35</v>
      </c>
      <c r="F11" s="275" t="s">
        <v>627</v>
      </c>
      <c r="G11" s="276" t="s">
        <v>24</v>
      </c>
      <c r="H11" s="277"/>
      <c r="I11" s="274" t="n">
        <v>283.58</v>
      </c>
      <c r="J11" s="492" t="s">
        <v>28</v>
      </c>
      <c r="K11" s="496" t="s">
        <v>161</v>
      </c>
      <c r="L11" s="496" t="n">
        <v>16013</v>
      </c>
      <c r="M11" s="281" t="n">
        <v>0.8</v>
      </c>
      <c r="N11" s="493" t="n">
        <f aca="false">M11</f>
        <v>0.8</v>
      </c>
      <c r="O11" s="293" t="n">
        <f aca="false">F11*E11*D11</f>
        <v>283.575</v>
      </c>
    </row>
    <row r="12" s="22" customFormat="true" ht="12.75" hidden="false" customHeight="false" outlineLevel="0" collapsed="false">
      <c r="A12" s="491" t="s">
        <v>19</v>
      </c>
      <c r="B12" s="277" t="s">
        <v>185</v>
      </c>
      <c r="C12" s="273" t="s">
        <v>14</v>
      </c>
      <c r="D12" s="273"/>
      <c r="E12" s="274" t="n">
        <v>945.25</v>
      </c>
      <c r="F12" s="281" t="s">
        <v>602</v>
      </c>
      <c r="G12" s="276" t="s">
        <v>24</v>
      </c>
      <c r="H12" s="277"/>
      <c r="I12" s="274" t="s">
        <v>131</v>
      </c>
      <c r="J12" s="492" t="s">
        <v>28</v>
      </c>
      <c r="K12" s="493" t="s">
        <v>58</v>
      </c>
      <c r="L12" s="493" t="s">
        <v>59</v>
      </c>
      <c r="M12" s="493" t="n">
        <v>0.25</v>
      </c>
      <c r="N12" s="493" t="n">
        <f aca="false">M12</f>
        <v>0.25</v>
      </c>
      <c r="O12" s="293" t="n">
        <f aca="false">F12*E12*C12</f>
        <v>756.2</v>
      </c>
    </row>
    <row r="13" s="22" customFormat="true" ht="12.75" hidden="false" customHeight="false" outlineLevel="0" collapsed="false">
      <c r="A13" s="495" t="s">
        <v>20</v>
      </c>
      <c r="B13" s="277" t="s">
        <v>113</v>
      </c>
      <c r="C13" s="273" t="s">
        <v>14</v>
      </c>
      <c r="D13" s="273"/>
      <c r="E13" s="274" t="s">
        <v>35</v>
      </c>
      <c r="F13" s="281" t="s">
        <v>631</v>
      </c>
      <c r="G13" s="276" t="s">
        <v>24</v>
      </c>
      <c r="H13" s="277"/>
      <c r="I13" s="274" t="s">
        <v>632</v>
      </c>
      <c r="J13" s="492" t="s">
        <v>28</v>
      </c>
      <c r="K13" s="493" t="s">
        <v>114</v>
      </c>
      <c r="L13" s="493" t="s">
        <v>115</v>
      </c>
      <c r="M13" s="493" t="n">
        <v>1.38</v>
      </c>
      <c r="N13" s="493" t="n">
        <f aca="false">M13</f>
        <v>1.38</v>
      </c>
      <c r="O13" s="293" t="n">
        <f aca="false">F13*E13*C13</f>
        <v>1134.3</v>
      </c>
    </row>
    <row r="14" s="52" customFormat="true" ht="12.75" hidden="false" customHeight="false" outlineLevel="0" collapsed="false">
      <c r="A14" s="497" t="s">
        <v>685</v>
      </c>
      <c r="B14" s="497"/>
      <c r="C14" s="498"/>
      <c r="D14" s="498"/>
      <c r="E14" s="498"/>
      <c r="F14" s="498"/>
      <c r="G14" s="498"/>
      <c r="H14" s="497"/>
      <c r="I14" s="498" t="n">
        <v>11153.97</v>
      </c>
      <c r="J14" s="499" t="s">
        <v>28</v>
      </c>
      <c r="K14" s="500"/>
      <c r="L14" s="500"/>
      <c r="M14" s="501"/>
      <c r="N14" s="501"/>
      <c r="O14" s="502" t="n">
        <f aca="false">SUM(O7:O13)</f>
        <v>11153.95</v>
      </c>
    </row>
    <row r="15" customFormat="false" ht="15" hidden="false" customHeight="false" outlineLevel="0" collapsed="false">
      <c r="A15" s="241"/>
      <c r="B15" s="241"/>
      <c r="C15" s="241"/>
      <c r="D15" s="241"/>
      <c r="E15" s="241"/>
      <c r="F15" s="503"/>
      <c r="G15" s="241"/>
      <c r="H15" s="241"/>
      <c r="I15" s="241"/>
      <c r="J15" s="401"/>
      <c r="K15" s="504"/>
      <c r="L15" s="504"/>
      <c r="M15" s="505"/>
      <c r="N15" s="505"/>
      <c r="O15" s="400"/>
    </row>
    <row r="16" customFormat="false" ht="15" hidden="false" customHeight="false" outlineLevel="0" collapsed="false">
      <c r="A16" s="241"/>
      <c r="B16" s="241"/>
      <c r="C16" s="241"/>
      <c r="D16" s="241"/>
      <c r="E16" s="241"/>
      <c r="F16" s="241"/>
      <c r="G16" s="241"/>
      <c r="H16" s="241"/>
      <c r="I16" s="241"/>
      <c r="J16" s="241"/>
      <c r="K16" s="506"/>
      <c r="L16" s="506"/>
      <c r="M16" s="506"/>
      <c r="N16" s="506"/>
      <c r="O16" s="241"/>
    </row>
    <row r="17" customFormat="false" ht="26.25" hidden="false" customHeight="false" outlineLevel="0" collapsed="false">
      <c r="A17" s="241"/>
      <c r="B17" s="464" t="s">
        <v>186</v>
      </c>
      <c r="C17" s="241"/>
      <c r="D17" s="241"/>
      <c r="E17" s="241"/>
      <c r="F17" s="503"/>
      <c r="G17" s="241"/>
      <c r="H17" s="241"/>
      <c r="I17" s="241"/>
      <c r="J17" s="401"/>
      <c r="K17" s="466" t="s">
        <v>187</v>
      </c>
      <c r="L17" s="466" t="n">
        <v>16004</v>
      </c>
      <c r="M17" s="466" t="n">
        <v>0.12</v>
      </c>
      <c r="N17" s="466" t="n">
        <f aca="false">M17</f>
        <v>0.12</v>
      </c>
      <c r="O17" s="400"/>
    </row>
    <row r="18" customFormat="false" ht="26.25" hidden="false" customHeight="false" outlineLevel="0" collapsed="false">
      <c r="A18" s="241"/>
      <c r="B18" s="464" t="s">
        <v>188</v>
      </c>
      <c r="C18" s="241"/>
      <c r="D18" s="241"/>
      <c r="E18" s="241"/>
      <c r="F18" s="503"/>
      <c r="G18" s="241"/>
      <c r="H18" s="241"/>
      <c r="I18" s="241"/>
      <c r="J18" s="401"/>
      <c r="K18" s="466" t="s">
        <v>55</v>
      </c>
      <c r="L18" s="466" t="n">
        <v>16005</v>
      </c>
      <c r="M18" s="466" t="n">
        <v>0.2</v>
      </c>
      <c r="N18" s="466" t="n">
        <f aca="false">M18</f>
        <v>0.2</v>
      </c>
      <c r="O18" s="400"/>
    </row>
    <row r="19" customFormat="false" ht="15" hidden="true" customHeight="false" outlineLevel="0" collapsed="false">
      <c r="A19" s="241"/>
      <c r="B19" s="241"/>
      <c r="C19" s="241"/>
      <c r="D19" s="241"/>
      <c r="E19" s="241"/>
      <c r="F19" s="503"/>
      <c r="G19" s="241"/>
      <c r="H19" s="241"/>
      <c r="I19" s="241"/>
      <c r="J19" s="401"/>
      <c r="K19" s="504"/>
      <c r="L19" s="504"/>
      <c r="M19" s="505"/>
      <c r="N19" s="505"/>
      <c r="O19" s="400"/>
    </row>
    <row r="20" s="60" customFormat="true" ht="12.75" hidden="false" customHeight="false" outlineLevel="0" collapsed="false">
      <c r="A20" s="469" t="s">
        <v>13</v>
      </c>
      <c r="B20" s="469"/>
      <c r="C20" s="469"/>
      <c r="D20" s="469"/>
      <c r="E20" s="469"/>
      <c r="F20" s="507"/>
      <c r="G20" s="469"/>
      <c r="H20" s="469"/>
      <c r="I20" s="469"/>
      <c r="J20" s="472"/>
      <c r="K20" s="508"/>
      <c r="L20" s="508"/>
      <c r="M20" s="509"/>
      <c r="N20" s="509" t="n">
        <f aca="false">SUM(N7:N18)</f>
        <v>12.25</v>
      </c>
      <c r="O20" s="471"/>
      <c r="P20" s="60" t="n">
        <f aca="false">945.25*N20</f>
        <v>11579.3125</v>
      </c>
    </row>
    <row r="22" customFormat="false" ht="15" hidden="false" customHeight="false" outlineLevel="0" collapsed="false">
      <c r="P22" s="0" t="n">
        <f aca="false">I14-P20</f>
        <v>-425.342499999999</v>
      </c>
    </row>
  </sheetData>
  <mergeCells count="7">
    <mergeCell ref="C5:D5"/>
    <mergeCell ref="C6:D6"/>
    <mergeCell ref="C12:D12"/>
    <mergeCell ref="C13:D13"/>
    <mergeCell ref="A14:B14"/>
    <mergeCell ref="C14:D14"/>
    <mergeCell ref="E14:G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4000"/>
    <pageSetUpPr fitToPage="false"/>
  </sheetPr>
  <dimension ref="A1:BL50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H32" activeCellId="0" sqref="H32"/>
    </sheetView>
  </sheetViews>
  <sheetFormatPr defaultColWidth="8.8671875" defaultRowHeight="15" zeroHeight="false" outlineLevelRow="0" outlineLevelCol="0"/>
  <cols>
    <col collapsed="false" customWidth="true" hidden="false" outlineLevel="0" max="1" min="1" style="300" width="5.01"/>
    <col collapsed="false" customWidth="true" hidden="false" outlineLevel="0" max="2" min="2" style="510" width="42.86"/>
    <col collapsed="false" customWidth="true" hidden="false" outlineLevel="0" max="3" min="3" style="0" width="7.71"/>
    <col collapsed="false" customWidth="true" hidden="true" outlineLevel="0" max="4" min="4" style="0" width="13.01"/>
    <col collapsed="false" customWidth="true" hidden="false" outlineLevel="0" max="5" min="5" style="2" width="10"/>
    <col collapsed="false" customWidth="true" hidden="true" outlineLevel="0" max="6" min="6" style="0" width="13.01"/>
    <col collapsed="false" customWidth="true" hidden="true" outlineLevel="0" max="7" min="7" style="0" width="10"/>
    <col collapsed="false" customWidth="true" hidden="false" outlineLevel="0" max="8" min="8" style="3" width="14.01"/>
    <col collapsed="false" customWidth="true" hidden="true" outlineLevel="0" max="9" min="9" style="62" width="10.99"/>
    <col collapsed="false" customWidth="true" hidden="false" outlineLevel="0" max="10" min="10" style="131" width="14.43"/>
    <col collapsed="false" customWidth="true" hidden="false" outlineLevel="0" max="11" min="11" style="131" width="13.86"/>
    <col collapsed="false" customWidth="true" hidden="false" outlineLevel="0" max="12" min="12" style="132" width="13.86"/>
    <col collapsed="false" customWidth="true" hidden="false" outlineLevel="0" max="13" min="13" style="132" width="13.7"/>
    <col collapsed="false" customWidth="true" hidden="false" outlineLevel="0" max="14" min="14" style="3" width="10.58"/>
  </cols>
  <sheetData>
    <row r="1" customFormat="false" ht="15" hidden="false" customHeight="false" outlineLevel="0" collapsed="false">
      <c r="A1" s="511" t="s">
        <v>702</v>
      </c>
    </row>
    <row r="2" customFormat="false" ht="15" hidden="false" customHeight="false" outlineLevel="0" collapsed="false">
      <c r="B2" s="512" t="s">
        <v>703</v>
      </c>
    </row>
    <row r="6" s="12" customFormat="true" ht="51" hidden="false" customHeight="false" outlineLevel="0" collapsed="false">
      <c r="A6" s="7" t="s">
        <v>2</v>
      </c>
      <c r="B6" s="7" t="s">
        <v>3</v>
      </c>
      <c r="C6" s="7" t="s">
        <v>4</v>
      </c>
      <c r="D6" s="7" t="s">
        <v>5</v>
      </c>
      <c r="E6" s="8" t="s">
        <v>6</v>
      </c>
      <c r="F6" s="7" t="s">
        <v>7</v>
      </c>
      <c r="G6" s="7" t="s">
        <v>8</v>
      </c>
      <c r="H6" s="9" t="s">
        <v>9</v>
      </c>
      <c r="I6" s="171" t="s">
        <v>10</v>
      </c>
      <c r="J6" s="10" t="s">
        <v>11</v>
      </c>
      <c r="K6" s="10" t="s">
        <v>12</v>
      </c>
      <c r="L6" s="8" t="s">
        <v>704</v>
      </c>
      <c r="M6" s="365" t="s">
        <v>705</v>
      </c>
      <c r="N6" s="11"/>
    </row>
    <row r="7" s="22" customFormat="true" ht="12.75" hidden="true" customHeight="false" outlineLevel="0" collapsed="false">
      <c r="A7" s="28" t="n">
        <v>1</v>
      </c>
      <c r="B7" s="513" t="s">
        <v>15</v>
      </c>
      <c r="C7" s="28" t="s">
        <v>16</v>
      </c>
      <c r="D7" s="28" t="s">
        <v>17</v>
      </c>
      <c r="E7" s="16" t="s">
        <v>18</v>
      </c>
      <c r="F7" s="150" t="s">
        <v>19</v>
      </c>
      <c r="G7" s="28" t="s">
        <v>20</v>
      </c>
      <c r="H7" s="152" t="s">
        <v>21</v>
      </c>
      <c r="I7" s="154" t="s">
        <v>19</v>
      </c>
      <c r="J7" s="514"/>
      <c r="K7" s="514"/>
      <c r="L7" s="44"/>
      <c r="M7" s="44"/>
      <c r="N7" s="21"/>
    </row>
    <row r="8" s="22" customFormat="true" ht="12.75" hidden="false" customHeight="false" outlineLevel="0" collapsed="false">
      <c r="A8" s="42" t="s">
        <v>14</v>
      </c>
      <c r="B8" s="513" t="s">
        <v>143</v>
      </c>
      <c r="C8" s="25" t="s">
        <v>14</v>
      </c>
      <c r="D8" s="26" t="n">
        <v>945.55</v>
      </c>
      <c r="E8" s="35" t="n">
        <v>0.5</v>
      </c>
      <c r="F8" s="28" t="s">
        <v>24</v>
      </c>
      <c r="G8" s="29"/>
      <c r="H8" s="30" t="n">
        <v>472.63</v>
      </c>
      <c r="I8" s="172" t="n">
        <v>0</v>
      </c>
      <c r="J8" s="182" t="s">
        <v>66</v>
      </c>
      <c r="K8" s="182" t="s">
        <v>67</v>
      </c>
      <c r="L8" s="182" t="n">
        <v>0.8</v>
      </c>
      <c r="M8" s="182" t="n">
        <f aca="false">L8</f>
        <v>0.8</v>
      </c>
      <c r="N8" s="21" t="n">
        <f aca="false">E8*D8*C8</f>
        <v>472.775</v>
      </c>
    </row>
    <row r="9" s="22" customFormat="true" ht="25.5" hidden="false" customHeight="false" outlineLevel="0" collapsed="false">
      <c r="A9" s="150" t="s">
        <v>15</v>
      </c>
      <c r="B9" s="513" t="s">
        <v>121</v>
      </c>
      <c r="C9" s="39" t="s">
        <v>14</v>
      </c>
      <c r="D9" s="26" t="n">
        <v>945.25</v>
      </c>
      <c r="E9" s="174" t="n">
        <v>0.6</v>
      </c>
      <c r="F9" s="28" t="s">
        <v>24</v>
      </c>
      <c r="G9" s="29"/>
      <c r="H9" s="30" t="s">
        <v>655</v>
      </c>
      <c r="I9" s="177" t="s">
        <v>28</v>
      </c>
      <c r="J9" s="182" t="s">
        <v>66</v>
      </c>
      <c r="K9" s="182" t="s">
        <v>244</v>
      </c>
      <c r="L9" s="182" t="n">
        <v>0.6</v>
      </c>
      <c r="M9" s="182" t="n">
        <f aca="false">L9</f>
        <v>0.6</v>
      </c>
      <c r="N9" s="21" t="n">
        <f aca="false">E9*D9*C9</f>
        <v>567.15</v>
      </c>
    </row>
    <row r="10" s="22" customFormat="true" ht="12.75" hidden="false" customHeight="false" outlineLevel="0" collapsed="false">
      <c r="A10" s="28" t="s">
        <v>16</v>
      </c>
      <c r="B10" s="513" t="s">
        <v>123</v>
      </c>
      <c r="C10" s="25" t="s">
        <v>14</v>
      </c>
      <c r="D10" s="26" t="n">
        <v>945.25</v>
      </c>
      <c r="E10" s="184" t="n">
        <v>2</v>
      </c>
      <c r="F10" s="28" t="s">
        <v>24</v>
      </c>
      <c r="G10" s="29"/>
      <c r="H10" s="30" t="n">
        <v>1890.5</v>
      </c>
      <c r="I10" s="183" t="s">
        <v>25</v>
      </c>
      <c r="J10" s="182" t="s">
        <v>125</v>
      </c>
      <c r="K10" s="182" t="s">
        <v>206</v>
      </c>
      <c r="L10" s="182" t="n">
        <v>0.55</v>
      </c>
      <c r="M10" s="182" t="n">
        <f aca="false">L10</f>
        <v>0.55</v>
      </c>
      <c r="N10" s="21" t="n">
        <f aca="false">E10*D10*C10</f>
        <v>1890.5</v>
      </c>
    </row>
    <row r="11" customFormat="false" ht="25.5" hidden="false" customHeight="false" outlineLevel="0" collapsed="false">
      <c r="A11" s="150" t="s">
        <v>17</v>
      </c>
      <c r="B11" s="513" t="s">
        <v>706</v>
      </c>
      <c r="C11" s="39" t="s">
        <v>14</v>
      </c>
      <c r="D11" s="39" t="n">
        <v>945.25</v>
      </c>
      <c r="E11" s="174" t="n">
        <v>2.6</v>
      </c>
      <c r="F11" s="150" t="s">
        <v>24</v>
      </c>
      <c r="G11" s="175"/>
      <c r="H11" s="176" t="n">
        <v>2457.65</v>
      </c>
      <c r="I11" s="177" t="s">
        <v>28</v>
      </c>
      <c r="J11" s="514" t="s">
        <v>66</v>
      </c>
      <c r="K11" s="514" t="s">
        <v>67</v>
      </c>
      <c r="L11" s="174" t="n">
        <v>2.6</v>
      </c>
      <c r="M11" s="178" t="n">
        <f aca="false">L11</f>
        <v>2.6</v>
      </c>
      <c r="N11" s="179" t="n">
        <f aca="false">E11*D11*C11</f>
        <v>2457.65</v>
      </c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</row>
    <row r="12" s="22" customFormat="true" ht="12.75" hidden="false" customHeight="false" outlineLevel="0" collapsed="false">
      <c r="A12" s="28" t="s">
        <v>18</v>
      </c>
      <c r="B12" s="513" t="s">
        <v>707</v>
      </c>
      <c r="C12" s="25" t="s">
        <v>14</v>
      </c>
      <c r="D12" s="26" t="n">
        <v>945.25</v>
      </c>
      <c r="E12" s="35" t="s">
        <v>96</v>
      </c>
      <c r="F12" s="28" t="s">
        <v>24</v>
      </c>
      <c r="G12" s="29"/>
      <c r="H12" s="30" t="n">
        <v>472.63</v>
      </c>
      <c r="I12" s="183" t="s">
        <v>25</v>
      </c>
      <c r="J12" s="33" t="s">
        <v>66</v>
      </c>
      <c r="K12" s="33" t="s">
        <v>67</v>
      </c>
      <c r="L12" s="44" t="n">
        <v>0.5</v>
      </c>
      <c r="M12" s="182" t="n">
        <f aca="false">L12</f>
        <v>0.5</v>
      </c>
      <c r="N12" s="21" t="n">
        <f aca="false">E12*D12*C12</f>
        <v>472.625</v>
      </c>
    </row>
    <row r="13" s="22" customFormat="true" ht="15" hidden="false" customHeight="true" outlineLevel="0" collapsed="false">
      <c r="A13" s="150" t="s">
        <v>19</v>
      </c>
      <c r="B13" s="513" t="s">
        <v>70</v>
      </c>
      <c r="C13" s="39" t="s">
        <v>14</v>
      </c>
      <c r="D13" s="26" t="n">
        <v>945.25</v>
      </c>
      <c r="E13" s="35" t="n">
        <v>0.45</v>
      </c>
      <c r="F13" s="28" t="s">
        <v>24</v>
      </c>
      <c r="G13" s="29"/>
      <c r="H13" s="30" t="n">
        <v>425.36</v>
      </c>
      <c r="I13" s="177" t="s">
        <v>28</v>
      </c>
      <c r="J13" s="182" t="s">
        <v>71</v>
      </c>
      <c r="K13" s="182" t="s">
        <v>72</v>
      </c>
      <c r="L13" s="182" t="n">
        <v>0.45</v>
      </c>
      <c r="M13" s="182" t="n">
        <f aca="false">L13</f>
        <v>0.45</v>
      </c>
      <c r="N13" s="21" t="n">
        <f aca="false">E13*D13*C13</f>
        <v>425.3625</v>
      </c>
    </row>
    <row r="14" s="22" customFormat="true" ht="12.75" hidden="false" customHeight="false" outlineLevel="0" collapsed="false">
      <c r="A14" s="28" t="s">
        <v>20</v>
      </c>
      <c r="B14" s="513" t="s">
        <v>73</v>
      </c>
      <c r="C14" s="25" t="s">
        <v>14</v>
      </c>
      <c r="D14" s="26" t="s">
        <v>35</v>
      </c>
      <c r="E14" s="44" t="n">
        <v>0.2</v>
      </c>
      <c r="F14" s="28" t="s">
        <v>24</v>
      </c>
      <c r="G14" s="29"/>
      <c r="H14" s="30" t="n">
        <v>189.05</v>
      </c>
      <c r="I14" s="183" t="s">
        <v>25</v>
      </c>
      <c r="J14" s="182" t="s">
        <v>74</v>
      </c>
      <c r="K14" s="182" t="n">
        <v>11023</v>
      </c>
      <c r="L14" s="182" t="n">
        <v>0.16</v>
      </c>
      <c r="M14" s="182" t="n">
        <f aca="false">L14</f>
        <v>0.16</v>
      </c>
      <c r="N14" s="21" t="n">
        <f aca="false">E14*D14*C14</f>
        <v>189.05</v>
      </c>
    </row>
    <row r="15" s="22" customFormat="true" ht="12.75" hidden="false" customHeight="false" outlineLevel="0" collapsed="false">
      <c r="A15" s="42" t="s">
        <v>21</v>
      </c>
      <c r="B15" s="513" t="s">
        <v>75</v>
      </c>
      <c r="C15" s="25" t="s">
        <v>14</v>
      </c>
      <c r="D15" s="26" t="n">
        <v>945.25</v>
      </c>
      <c r="E15" s="35" t="n">
        <v>0.3</v>
      </c>
      <c r="F15" s="28" t="s">
        <v>24</v>
      </c>
      <c r="G15" s="29"/>
      <c r="H15" s="30" t="n">
        <v>283.58</v>
      </c>
      <c r="I15" s="183" t="s">
        <v>25</v>
      </c>
      <c r="J15" s="182" t="s">
        <v>76</v>
      </c>
      <c r="K15" s="182" t="n">
        <v>81041</v>
      </c>
      <c r="L15" s="182" t="n">
        <v>0.45</v>
      </c>
      <c r="M15" s="182" t="n">
        <v>0.45</v>
      </c>
      <c r="N15" s="21" t="n">
        <f aca="false">E15*D15*C15</f>
        <v>283.575</v>
      </c>
    </row>
    <row r="16" s="22" customFormat="true" ht="12.75" hidden="false" customHeight="false" outlineLevel="0" collapsed="false">
      <c r="A16" s="28" t="s">
        <v>22</v>
      </c>
      <c r="B16" s="513" t="s">
        <v>77</v>
      </c>
      <c r="C16" s="25" t="s">
        <v>14</v>
      </c>
      <c r="D16" s="26" t="s">
        <v>35</v>
      </c>
      <c r="E16" s="35" t="n">
        <v>0.5</v>
      </c>
      <c r="F16" s="28" t="s">
        <v>24</v>
      </c>
      <c r="G16" s="29"/>
      <c r="H16" s="30" t="n">
        <v>472.63</v>
      </c>
      <c r="I16" s="183" t="s">
        <v>28</v>
      </c>
      <c r="J16" s="182" t="s">
        <v>78</v>
      </c>
      <c r="K16" s="182" t="n">
        <v>11026</v>
      </c>
      <c r="L16" s="182" t="n">
        <v>0.3</v>
      </c>
      <c r="M16" s="182" t="n">
        <f aca="false">L16</f>
        <v>0.3</v>
      </c>
      <c r="N16" s="21" t="n">
        <f aca="false">E16*D16*C16</f>
        <v>472.625</v>
      </c>
    </row>
    <row r="17" s="22" customFormat="true" ht="12.75" hidden="false" customHeight="false" outlineLevel="0" collapsed="false">
      <c r="A17" s="42" t="s">
        <v>84</v>
      </c>
      <c r="B17" s="513" t="s">
        <v>81</v>
      </c>
      <c r="C17" s="25" t="s">
        <v>14</v>
      </c>
      <c r="D17" s="39" t="n">
        <v>945.25</v>
      </c>
      <c r="E17" s="44" t="n">
        <v>1.1</v>
      </c>
      <c r="F17" s="150" t="s">
        <v>24</v>
      </c>
      <c r="G17" s="29"/>
      <c r="H17" s="176" t="n">
        <v>1039.78</v>
      </c>
      <c r="I17" s="183" t="s">
        <v>28</v>
      </c>
      <c r="J17" s="182" t="s">
        <v>66</v>
      </c>
      <c r="K17" s="515" t="s">
        <v>67</v>
      </c>
      <c r="L17" s="182" t="n">
        <v>1.1</v>
      </c>
      <c r="M17" s="182" t="n">
        <f aca="false">L17</f>
        <v>1.1</v>
      </c>
      <c r="N17" s="21" t="n">
        <f aca="false">E17*D17*C17</f>
        <v>1039.775</v>
      </c>
    </row>
    <row r="18" s="22" customFormat="true" ht="12.75" hidden="false" customHeight="false" outlineLevel="0" collapsed="false">
      <c r="A18" s="42" t="s">
        <v>86</v>
      </c>
      <c r="B18" s="513" t="s">
        <v>79</v>
      </c>
      <c r="C18" s="25" t="s">
        <v>14</v>
      </c>
      <c r="D18" s="26" t="n">
        <v>945.25</v>
      </c>
      <c r="E18" s="35" t="s">
        <v>627</v>
      </c>
      <c r="F18" s="28" t="s">
        <v>24</v>
      </c>
      <c r="G18" s="29"/>
      <c r="H18" s="30" t="n">
        <v>283.58</v>
      </c>
      <c r="I18" s="183" t="s">
        <v>25</v>
      </c>
      <c r="J18" s="182" t="s">
        <v>80</v>
      </c>
      <c r="K18" s="182" t="n">
        <v>37020</v>
      </c>
      <c r="L18" s="182" t="n">
        <v>0.4</v>
      </c>
      <c r="M18" s="182" t="n">
        <f aca="false">L18</f>
        <v>0.4</v>
      </c>
      <c r="N18" s="21" t="n">
        <f aca="false">E18*D18*C18</f>
        <v>283.575</v>
      </c>
    </row>
    <row r="19" s="22" customFormat="true" ht="12.75" hidden="false" customHeight="false" outlineLevel="0" collapsed="false">
      <c r="A19" s="42" t="s">
        <v>89</v>
      </c>
      <c r="B19" s="513" t="s">
        <v>708</v>
      </c>
      <c r="C19" s="25" t="s">
        <v>14</v>
      </c>
      <c r="D19" s="26" t="s">
        <v>35</v>
      </c>
      <c r="E19" s="184" t="n">
        <v>2.9</v>
      </c>
      <c r="F19" s="28" t="s">
        <v>24</v>
      </c>
      <c r="G19" s="29"/>
      <c r="H19" s="30" t="n">
        <v>2741.23</v>
      </c>
      <c r="I19" s="183" t="s">
        <v>28</v>
      </c>
      <c r="J19" s="182" t="s">
        <v>33</v>
      </c>
      <c r="K19" s="182" t="n">
        <v>10066</v>
      </c>
      <c r="L19" s="182" t="n">
        <v>1.1</v>
      </c>
      <c r="M19" s="516" t="n">
        <f aca="false">L19+10%</f>
        <v>1.2</v>
      </c>
      <c r="N19" s="21" t="n">
        <f aca="false">E19*D19*C19</f>
        <v>2741.225</v>
      </c>
    </row>
    <row r="20" s="22" customFormat="true" ht="12.75" hidden="false" customHeight="false" outlineLevel="0" collapsed="false">
      <c r="A20" s="28" t="s">
        <v>92</v>
      </c>
      <c r="B20" s="513" t="s">
        <v>34</v>
      </c>
      <c r="C20" s="25" t="s">
        <v>14</v>
      </c>
      <c r="D20" s="26" t="s">
        <v>35</v>
      </c>
      <c r="E20" s="35" t="s">
        <v>653</v>
      </c>
      <c r="F20" s="28" t="s">
        <v>24</v>
      </c>
      <c r="G20" s="29"/>
      <c r="H20" s="30" t="n">
        <v>850.73</v>
      </c>
      <c r="I20" s="183" t="s">
        <v>25</v>
      </c>
      <c r="J20" s="182" t="s">
        <v>37</v>
      </c>
      <c r="K20" s="182" t="n">
        <v>13013</v>
      </c>
      <c r="L20" s="182" t="n">
        <v>1.3</v>
      </c>
      <c r="M20" s="516" t="n">
        <f aca="false">L20+10%</f>
        <v>1.4</v>
      </c>
      <c r="N20" s="21" t="n">
        <f aca="false">E20*D20*C20</f>
        <v>850.725</v>
      </c>
    </row>
    <row r="21" s="22" customFormat="true" ht="12.75" hidden="false" customHeight="false" outlineLevel="0" collapsed="false">
      <c r="A21" s="28" t="s">
        <v>94</v>
      </c>
      <c r="B21" s="513" t="s">
        <v>38</v>
      </c>
      <c r="C21" s="25" t="s">
        <v>14</v>
      </c>
      <c r="D21" s="26" t="n">
        <v>945.25</v>
      </c>
      <c r="E21" s="35" t="n">
        <v>0.6</v>
      </c>
      <c r="F21" s="28" t="s">
        <v>24</v>
      </c>
      <c r="G21" s="29"/>
      <c r="H21" s="30" t="n">
        <v>567.15</v>
      </c>
      <c r="I21" s="183" t="s">
        <v>25</v>
      </c>
      <c r="J21" s="182" t="s">
        <v>39</v>
      </c>
      <c r="K21" s="182" t="s">
        <v>40</v>
      </c>
      <c r="L21" s="182" t="n">
        <v>0.6</v>
      </c>
      <c r="M21" s="516" t="n">
        <f aca="false">L21+10%</f>
        <v>0.7</v>
      </c>
      <c r="N21" s="21" t="n">
        <f aca="false">E21*D21*C21</f>
        <v>567.15</v>
      </c>
    </row>
    <row r="22" customFormat="false" ht="25.5" hidden="false" customHeight="false" outlineLevel="0" collapsed="false">
      <c r="A22" s="150" t="s">
        <v>98</v>
      </c>
      <c r="B22" s="513" t="s">
        <v>357</v>
      </c>
      <c r="C22" s="39" t="s">
        <v>14</v>
      </c>
      <c r="D22" s="39" t="n">
        <v>945.25</v>
      </c>
      <c r="E22" s="174" t="n">
        <v>0.3</v>
      </c>
      <c r="F22" s="150" t="s">
        <v>24</v>
      </c>
      <c r="G22" s="175"/>
      <c r="H22" s="176" t="n">
        <v>283.58</v>
      </c>
      <c r="I22" s="177" t="n">
        <v>0</v>
      </c>
      <c r="J22" s="178" t="s">
        <v>358</v>
      </c>
      <c r="K22" s="178" t="n">
        <v>10104</v>
      </c>
      <c r="L22" s="178" t="n">
        <v>0.3</v>
      </c>
      <c r="M22" s="517" t="n">
        <f aca="false">L22+10%</f>
        <v>0.4</v>
      </c>
      <c r="N22" s="179" t="n">
        <f aca="false">E22*D22*C22</f>
        <v>283.575</v>
      </c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</row>
    <row r="23" customFormat="false" ht="25.5" hidden="false" customHeight="false" outlineLevel="0" collapsed="false">
      <c r="A23" s="150" t="s">
        <v>102</v>
      </c>
      <c r="B23" s="513" t="s">
        <v>227</v>
      </c>
      <c r="C23" s="39" t="s">
        <v>15</v>
      </c>
      <c r="D23" s="39" t="n">
        <v>945.25</v>
      </c>
      <c r="E23" s="174" t="n">
        <v>0.8</v>
      </c>
      <c r="F23" s="150" t="s">
        <v>24</v>
      </c>
      <c r="G23" s="175"/>
      <c r="H23" s="176" t="n">
        <v>1512.4</v>
      </c>
      <c r="I23" s="177" t="s">
        <v>25</v>
      </c>
      <c r="J23" s="178" t="s">
        <v>604</v>
      </c>
      <c r="K23" s="178" t="n">
        <v>22001.22001</v>
      </c>
      <c r="L23" s="178" t="n">
        <v>1</v>
      </c>
      <c r="M23" s="517" t="n">
        <f aca="false">L23+10%</f>
        <v>1.1</v>
      </c>
      <c r="N23" s="179" t="n">
        <f aca="false">E23*D23*C23</f>
        <v>1512.4</v>
      </c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</row>
    <row r="24" s="22" customFormat="true" ht="12.75" hidden="false" customHeight="false" outlineLevel="0" collapsed="false">
      <c r="A24" s="28" t="s">
        <v>106</v>
      </c>
      <c r="B24" s="513" t="s">
        <v>287</v>
      </c>
      <c r="C24" s="25" t="s">
        <v>15</v>
      </c>
      <c r="D24" s="26" t="n">
        <v>945.25</v>
      </c>
      <c r="E24" s="35" t="s">
        <v>620</v>
      </c>
      <c r="F24" s="28" t="s">
        <v>24</v>
      </c>
      <c r="G24" s="29"/>
      <c r="H24" s="30" t="n">
        <v>756.2</v>
      </c>
      <c r="I24" s="183" t="s">
        <v>25</v>
      </c>
      <c r="J24" s="182" t="s">
        <v>344</v>
      </c>
      <c r="K24" s="182" t="n">
        <v>22014</v>
      </c>
      <c r="L24" s="182" t="n">
        <v>1</v>
      </c>
      <c r="M24" s="516" t="n">
        <f aca="false">L24+10%</f>
        <v>1.1</v>
      </c>
      <c r="N24" s="21" t="n">
        <f aca="false">E24*D24*C24</f>
        <v>756.2</v>
      </c>
    </row>
    <row r="25" s="22" customFormat="true" ht="12.75" hidden="false" customHeight="false" outlineLevel="0" collapsed="false">
      <c r="A25" s="42" t="s">
        <v>109</v>
      </c>
      <c r="B25" s="513" t="s">
        <v>158</v>
      </c>
      <c r="C25" s="25" t="s">
        <v>15</v>
      </c>
      <c r="D25" s="26" t="n">
        <v>945.25</v>
      </c>
      <c r="E25" s="35" t="n">
        <v>0.7</v>
      </c>
      <c r="F25" s="28" t="s">
        <v>24</v>
      </c>
      <c r="G25" s="29"/>
      <c r="H25" s="30" t="n">
        <v>1323.35</v>
      </c>
      <c r="I25" s="183" t="s">
        <v>25</v>
      </c>
      <c r="J25" s="518" t="s">
        <v>709</v>
      </c>
      <c r="K25" s="182" t="n">
        <v>34031.34029</v>
      </c>
      <c r="L25" s="182" t="n">
        <f aca="false">2*0.67</f>
        <v>1.34</v>
      </c>
      <c r="M25" s="516" t="n">
        <f aca="false">L25+10%</f>
        <v>1.44</v>
      </c>
      <c r="N25" s="21" t="n">
        <f aca="false">E25*D25*C25</f>
        <v>1323.35</v>
      </c>
    </row>
    <row r="26" s="22" customFormat="true" ht="12.75" hidden="false" customHeight="false" outlineLevel="0" collapsed="false">
      <c r="A26" s="28" t="s">
        <v>112</v>
      </c>
      <c r="B26" s="513" t="s">
        <v>290</v>
      </c>
      <c r="C26" s="25" t="s">
        <v>15</v>
      </c>
      <c r="D26" s="26" t="n">
        <v>945.25</v>
      </c>
      <c r="E26" s="35" t="n">
        <v>0.4</v>
      </c>
      <c r="F26" s="28" t="s">
        <v>24</v>
      </c>
      <c r="G26" s="29"/>
      <c r="H26" s="30" t="s">
        <v>131</v>
      </c>
      <c r="I26" s="183" t="s">
        <v>25</v>
      </c>
      <c r="J26" s="182" t="s">
        <v>88</v>
      </c>
      <c r="K26" s="182" t="n">
        <v>35020.35021</v>
      </c>
      <c r="L26" s="182" t="n">
        <v>0.3</v>
      </c>
      <c r="M26" s="516" t="n">
        <f aca="false">L26+10%</f>
        <v>0.4</v>
      </c>
      <c r="N26" s="21" t="n">
        <f aca="false">E26*D26*C26</f>
        <v>756.2</v>
      </c>
    </row>
    <row r="27" s="22" customFormat="true" ht="12.75" hidden="false" customHeight="false" outlineLevel="0" collapsed="false">
      <c r="A27" s="42" t="s">
        <v>611</v>
      </c>
      <c r="B27" s="513" t="s">
        <v>710</v>
      </c>
      <c r="C27" s="26" t="n">
        <v>1</v>
      </c>
      <c r="D27" s="26" t="s">
        <v>35</v>
      </c>
      <c r="E27" s="44" t="n">
        <v>1.2</v>
      </c>
      <c r="F27" s="28" t="s">
        <v>24</v>
      </c>
      <c r="G27" s="29"/>
      <c r="H27" s="30" t="n">
        <v>1134.3</v>
      </c>
      <c r="I27" s="183" t="s">
        <v>25</v>
      </c>
      <c r="J27" s="33"/>
      <c r="K27" s="33" t="s">
        <v>67</v>
      </c>
      <c r="L27" s="44" t="n">
        <v>1.2</v>
      </c>
      <c r="M27" s="182" t="n">
        <f aca="false">L27</f>
        <v>1.2</v>
      </c>
      <c r="N27" s="21" t="n">
        <f aca="false">E27*D27*C27</f>
        <v>1134.3</v>
      </c>
    </row>
    <row r="28" s="22" customFormat="true" ht="12.75" hidden="false" customHeight="false" outlineLevel="0" collapsed="false">
      <c r="A28" s="42" t="s">
        <v>615</v>
      </c>
      <c r="B28" s="513" t="s">
        <v>711</v>
      </c>
      <c r="C28" s="25" t="s">
        <v>14</v>
      </c>
      <c r="D28" s="26" t="n">
        <v>945.25</v>
      </c>
      <c r="E28" s="44" t="n">
        <v>1.2</v>
      </c>
      <c r="F28" s="28" t="s">
        <v>24</v>
      </c>
      <c r="G28" s="29"/>
      <c r="H28" s="30" t="n">
        <v>1134.3</v>
      </c>
      <c r="I28" s="183" t="s">
        <v>28</v>
      </c>
      <c r="J28" s="33"/>
      <c r="K28" s="33" t="s">
        <v>67</v>
      </c>
      <c r="L28" s="44" t="n">
        <v>1.2</v>
      </c>
      <c r="M28" s="182" t="n">
        <f aca="false">L28</f>
        <v>1.2</v>
      </c>
      <c r="N28" s="21" t="n">
        <f aca="false">E28*D28*C28</f>
        <v>1134.3</v>
      </c>
    </row>
    <row r="29" s="22" customFormat="true" ht="12.75" hidden="false" customHeight="false" outlineLevel="0" collapsed="false">
      <c r="A29" s="42" t="s">
        <v>618</v>
      </c>
      <c r="B29" s="513" t="s">
        <v>624</v>
      </c>
      <c r="C29" s="25" t="s">
        <v>15</v>
      </c>
      <c r="D29" s="26" t="n">
        <v>945.25</v>
      </c>
      <c r="E29" s="35" t="n">
        <v>0.7</v>
      </c>
      <c r="F29" s="28" t="s">
        <v>24</v>
      </c>
      <c r="G29" s="29"/>
      <c r="H29" s="30" t="n">
        <v>1323.35</v>
      </c>
      <c r="I29" s="183" t="s">
        <v>28</v>
      </c>
      <c r="J29" s="182" t="s">
        <v>91</v>
      </c>
      <c r="K29" s="182" t="n">
        <v>31019.31019</v>
      </c>
      <c r="L29" s="182" t="n">
        <v>0.8</v>
      </c>
      <c r="M29" s="182" t="n">
        <f aca="false">L29</f>
        <v>0.8</v>
      </c>
      <c r="N29" s="21" t="n">
        <f aca="false">E29*D29*C29</f>
        <v>1323.35</v>
      </c>
    </row>
    <row r="30" s="22" customFormat="true" ht="12.75" hidden="false" customHeight="false" outlineLevel="0" collapsed="false">
      <c r="A30" s="28" t="s">
        <v>619</v>
      </c>
      <c r="B30" s="513" t="s">
        <v>712</v>
      </c>
      <c r="C30" s="25" t="s">
        <v>14</v>
      </c>
      <c r="D30" s="26" t="n">
        <v>945.25</v>
      </c>
      <c r="E30" s="35" t="n">
        <v>0.4</v>
      </c>
      <c r="F30" s="28" t="s">
        <v>24</v>
      </c>
      <c r="G30" s="29"/>
      <c r="H30" s="30" t="n">
        <v>378.1</v>
      </c>
      <c r="I30" s="183" t="s">
        <v>25</v>
      </c>
      <c r="J30" s="182" t="s">
        <v>175</v>
      </c>
      <c r="K30" s="182" t="s">
        <v>176</v>
      </c>
      <c r="L30" s="182" t="n">
        <v>0.15</v>
      </c>
      <c r="M30" s="182" t="n">
        <f aca="false">L30</f>
        <v>0.15</v>
      </c>
      <c r="N30" s="21" t="n">
        <f aca="false">E30*D30*C30</f>
        <v>378.1</v>
      </c>
    </row>
    <row r="31" s="22" customFormat="true" ht="12.75" hidden="false" customHeight="false" outlineLevel="0" collapsed="false">
      <c r="A31" s="28" t="s">
        <v>621</v>
      </c>
      <c r="B31" s="513" t="s">
        <v>113</v>
      </c>
      <c r="C31" s="25" t="s">
        <v>14</v>
      </c>
      <c r="D31" s="26" t="n">
        <v>945.25</v>
      </c>
      <c r="E31" s="44" t="n">
        <v>1.2</v>
      </c>
      <c r="F31" s="28" t="s">
        <v>24</v>
      </c>
      <c r="G31" s="29"/>
      <c r="H31" s="30" t="s">
        <v>632</v>
      </c>
      <c r="I31" s="183" t="s">
        <v>25</v>
      </c>
      <c r="J31" s="182" t="s">
        <v>114</v>
      </c>
      <c r="K31" s="182" t="s">
        <v>115</v>
      </c>
      <c r="L31" s="182" t="n">
        <v>1.38</v>
      </c>
      <c r="M31" s="182" t="n">
        <f aca="false">L31</f>
        <v>1.38</v>
      </c>
      <c r="N31" s="21" t="n">
        <f aca="false">E31*D31*C31</f>
        <v>1134.3</v>
      </c>
    </row>
    <row r="32" s="52" customFormat="true" ht="12.75" hidden="false" customHeight="false" outlineLevel="0" collapsed="false">
      <c r="A32" s="15"/>
      <c r="B32" s="519" t="s">
        <v>41</v>
      </c>
      <c r="C32" s="189" t="s">
        <v>680</v>
      </c>
      <c r="D32" s="34"/>
      <c r="E32" s="191" t="n">
        <f aca="false">22449.84/945.25</f>
        <v>23.7501613329807</v>
      </c>
      <c r="F32" s="189" t="s">
        <v>117</v>
      </c>
      <c r="G32" s="48"/>
      <c r="H32" s="190" t="n">
        <v>22449.73</v>
      </c>
      <c r="I32" s="352" t="s">
        <v>28</v>
      </c>
      <c r="J32" s="192"/>
      <c r="K32" s="192"/>
      <c r="L32" s="193"/>
      <c r="M32" s="182"/>
      <c r="N32" s="51" t="n">
        <f aca="false">SUM(N8:N31)</f>
        <v>22449.8375</v>
      </c>
    </row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false" customHeight="false" outlineLevel="0" collapsed="false">
      <c r="A36" s="329"/>
      <c r="B36" s="520"/>
      <c r="C36" s="241"/>
      <c r="D36" s="241"/>
      <c r="E36" s="503"/>
      <c r="F36" s="241"/>
      <c r="G36" s="241"/>
      <c r="H36" s="400"/>
      <c r="I36" s="401"/>
      <c r="J36" s="504"/>
      <c r="K36" s="504"/>
      <c r="L36" s="505"/>
      <c r="M36" s="182"/>
    </row>
    <row r="37" customFormat="false" ht="25.5" hidden="false" customHeight="false" outlineLevel="0" collapsed="false">
      <c r="A37" s="329"/>
      <c r="B37" s="521" t="s">
        <v>261</v>
      </c>
      <c r="C37" s="241"/>
      <c r="D37" s="241"/>
      <c r="E37" s="503"/>
      <c r="F37" s="241"/>
      <c r="G37" s="241"/>
      <c r="H37" s="400"/>
      <c r="I37" s="401"/>
      <c r="J37" s="504"/>
      <c r="K37" s="504"/>
      <c r="L37" s="466" t="n">
        <v>0.4</v>
      </c>
      <c r="M37" s="516" t="n">
        <f aca="false">L37+10%</f>
        <v>0.5</v>
      </c>
    </row>
    <row r="38" customFormat="false" ht="15" hidden="false" customHeight="false" outlineLevel="0" collapsed="false">
      <c r="A38" s="329"/>
      <c r="B38" s="521" t="s">
        <v>262</v>
      </c>
      <c r="C38" s="241"/>
      <c r="D38" s="241"/>
      <c r="E38" s="503"/>
      <c r="F38" s="241"/>
      <c r="G38" s="241"/>
      <c r="H38" s="400"/>
      <c r="I38" s="401"/>
      <c r="J38" s="504"/>
      <c r="K38" s="504"/>
      <c r="L38" s="466" t="n">
        <v>0.28</v>
      </c>
      <c r="M38" s="516" t="n">
        <f aca="false">L38+10%</f>
        <v>0.38</v>
      </c>
    </row>
    <row r="39" customFormat="false" ht="15" hidden="true" customHeight="false" outlineLevel="0" collapsed="false">
      <c r="A39" s="329"/>
      <c r="B39" s="521"/>
      <c r="C39" s="241"/>
      <c r="D39" s="241"/>
      <c r="E39" s="503"/>
      <c r="F39" s="241"/>
      <c r="G39" s="241"/>
      <c r="H39" s="400"/>
      <c r="I39" s="401"/>
      <c r="J39" s="504"/>
      <c r="K39" s="504"/>
      <c r="L39" s="522"/>
      <c r="M39" s="522"/>
    </row>
    <row r="40" customFormat="false" ht="25.5" hidden="false" customHeight="false" outlineLevel="0" collapsed="false">
      <c r="A40" s="329"/>
      <c r="B40" s="521" t="s">
        <v>46</v>
      </c>
      <c r="C40" s="241"/>
      <c r="D40" s="241"/>
      <c r="E40" s="503"/>
      <c r="F40" s="241"/>
      <c r="G40" s="241"/>
      <c r="H40" s="400"/>
      <c r="I40" s="401"/>
      <c r="J40" s="504"/>
      <c r="K40" s="504"/>
      <c r="L40" s="466" t="n">
        <v>0.13</v>
      </c>
      <c r="M40" s="516" t="n">
        <f aca="false">L40+10%</f>
        <v>0.23</v>
      </c>
    </row>
    <row r="41" customFormat="false" ht="25.5" hidden="false" customHeight="false" outlineLevel="0" collapsed="false">
      <c r="A41" s="329"/>
      <c r="B41" s="521" t="s">
        <v>48</v>
      </c>
      <c r="C41" s="241"/>
      <c r="D41" s="241"/>
      <c r="E41" s="503"/>
      <c r="F41" s="241"/>
      <c r="G41" s="241"/>
      <c r="H41" s="400"/>
      <c r="I41" s="401"/>
      <c r="J41" s="504"/>
      <c r="K41" s="504"/>
      <c r="L41" s="466" t="n">
        <v>0.08</v>
      </c>
      <c r="M41" s="516" t="n">
        <f aca="false">L41+10%</f>
        <v>0.18</v>
      </c>
    </row>
    <row r="42" customFormat="false" ht="15" hidden="false" customHeight="false" outlineLevel="0" collapsed="false">
      <c r="A42" s="329"/>
      <c r="B42" s="521" t="s">
        <v>50</v>
      </c>
      <c r="C42" s="241"/>
      <c r="D42" s="241"/>
      <c r="E42" s="503"/>
      <c r="F42" s="241"/>
      <c r="G42" s="241"/>
      <c r="H42" s="400"/>
      <c r="I42" s="401"/>
      <c r="J42" s="504"/>
      <c r="K42" s="504"/>
      <c r="L42" s="466" t="n">
        <v>0.2</v>
      </c>
      <c r="M42" s="516" t="n">
        <f aca="false">L42+10%</f>
        <v>0.3</v>
      </c>
    </row>
    <row r="43" customFormat="false" ht="15" hidden="false" customHeight="false" outlineLevel="0" collapsed="false">
      <c r="A43" s="329"/>
      <c r="B43" s="521" t="s">
        <v>52</v>
      </c>
      <c r="C43" s="241"/>
      <c r="D43" s="241"/>
      <c r="E43" s="503"/>
      <c r="F43" s="241"/>
      <c r="G43" s="241"/>
      <c r="H43" s="400"/>
      <c r="I43" s="401"/>
      <c r="J43" s="504"/>
      <c r="K43" s="504"/>
      <c r="L43" s="466" t="n">
        <v>0.15</v>
      </c>
      <c r="M43" s="516" t="n">
        <f aca="false">L43+10%</f>
        <v>0.25</v>
      </c>
    </row>
    <row r="44" customFormat="false" ht="15" hidden="false" customHeight="false" outlineLevel="0" collapsed="false">
      <c r="A44" s="329"/>
      <c r="B44" s="520"/>
      <c r="C44" s="241"/>
      <c r="D44" s="241"/>
      <c r="E44" s="503"/>
      <c r="F44" s="241"/>
      <c r="G44" s="241"/>
      <c r="H44" s="400"/>
      <c r="I44" s="401"/>
      <c r="J44" s="504"/>
      <c r="K44" s="504"/>
      <c r="L44" s="505"/>
      <c r="M44" s="516" t="n">
        <f aca="false">L44+10%</f>
        <v>0.1</v>
      </c>
    </row>
    <row r="45" customFormat="false" ht="15" hidden="false" customHeight="false" outlineLevel="0" collapsed="false">
      <c r="A45" s="329"/>
      <c r="B45" s="521" t="s">
        <v>362</v>
      </c>
      <c r="C45" s="241"/>
      <c r="D45" s="241"/>
      <c r="E45" s="503"/>
      <c r="F45" s="241"/>
      <c r="G45" s="241"/>
      <c r="H45" s="400"/>
      <c r="I45" s="401"/>
      <c r="J45" s="466" t="s">
        <v>363</v>
      </c>
      <c r="K45" s="466" t="n">
        <v>10102</v>
      </c>
      <c r="L45" s="466" t="n">
        <v>0.05</v>
      </c>
      <c r="M45" s="516" t="n">
        <f aca="false">L45+10%</f>
        <v>0.15</v>
      </c>
    </row>
    <row r="46" customFormat="false" ht="15" hidden="false" customHeight="false" outlineLevel="0" collapsed="false">
      <c r="A46" s="329"/>
      <c r="B46" s="521" t="s">
        <v>364</v>
      </c>
      <c r="C46" s="241"/>
      <c r="D46" s="241"/>
      <c r="E46" s="503"/>
      <c r="F46" s="241"/>
      <c r="G46" s="241"/>
      <c r="H46" s="400"/>
      <c r="I46" s="401"/>
      <c r="J46" s="466" t="s">
        <v>365</v>
      </c>
      <c r="K46" s="466" t="n">
        <v>10103</v>
      </c>
      <c r="L46" s="466" t="n">
        <v>0.05</v>
      </c>
      <c r="M46" s="516" t="n">
        <f aca="false">L46+10%</f>
        <v>0.15</v>
      </c>
    </row>
    <row r="47" customFormat="false" ht="25.5" hidden="false" customHeight="false" outlineLevel="0" collapsed="false">
      <c r="A47" s="329"/>
      <c r="B47" s="521" t="s">
        <v>366</v>
      </c>
      <c r="C47" s="241"/>
      <c r="D47" s="241"/>
      <c r="E47" s="503"/>
      <c r="F47" s="241"/>
      <c r="G47" s="241"/>
      <c r="H47" s="400"/>
      <c r="I47" s="401"/>
      <c r="J47" s="466" t="s">
        <v>367</v>
      </c>
      <c r="K47" s="466" t="n">
        <v>10106</v>
      </c>
      <c r="L47" s="466" t="n">
        <v>0.05</v>
      </c>
      <c r="M47" s="516" t="n">
        <f aca="false">L47+10%</f>
        <v>0.15</v>
      </c>
    </row>
    <row r="48" customFormat="false" ht="15" hidden="false" customHeight="false" outlineLevel="0" collapsed="false">
      <c r="A48" s="329"/>
      <c r="B48" s="520"/>
      <c r="C48" s="241"/>
      <c r="D48" s="241"/>
      <c r="E48" s="503"/>
      <c r="F48" s="241"/>
      <c r="G48" s="241"/>
      <c r="H48" s="400"/>
      <c r="I48" s="401"/>
      <c r="J48" s="504"/>
      <c r="K48" s="504"/>
      <c r="L48" s="505"/>
      <c r="M48" s="505"/>
    </row>
    <row r="49" customFormat="false" ht="15" hidden="false" customHeight="false" outlineLevel="0" collapsed="false">
      <c r="A49" s="329"/>
      <c r="B49" s="523" t="s">
        <v>696</v>
      </c>
      <c r="C49" s="241"/>
      <c r="D49" s="241"/>
      <c r="E49" s="503"/>
      <c r="F49" s="241"/>
      <c r="G49" s="241"/>
      <c r="H49" s="400"/>
      <c r="I49" s="401"/>
      <c r="J49" s="504"/>
      <c r="K49" s="504"/>
      <c r="L49" s="509"/>
      <c r="M49" s="509" t="n">
        <f aca="false">SUM(M8:M47)</f>
        <v>22.77</v>
      </c>
      <c r="N49" s="3" t="n">
        <f aca="false">M49*945.25</f>
        <v>21523.3425</v>
      </c>
    </row>
    <row r="50" customFormat="false" ht="15" hidden="false" customHeight="false" outlineLevel="0" collapsed="false">
      <c r="N50" s="3" t="n">
        <f aca="false">H32-N49</f>
        <v>926.387500000008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860D"/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H44" activeCellId="0" sqref="H44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46.57"/>
    <col collapsed="false" customWidth="true" hidden="false" outlineLevel="0" max="3" min="3" style="0" width="8.42"/>
    <col collapsed="false" customWidth="true" hidden="true" outlineLevel="0" max="4" min="4" style="0" width="13.01"/>
    <col collapsed="false" customWidth="true" hidden="false" outlineLevel="0" max="5" min="5" style="2" width="10"/>
    <col collapsed="false" customWidth="true" hidden="true" outlineLevel="0" max="6" min="6" style="0" width="14.01"/>
    <col collapsed="false" customWidth="true" hidden="true" outlineLevel="0" max="7" min="7" style="0" width="10"/>
    <col collapsed="false" customWidth="true" hidden="false" outlineLevel="0" max="8" min="8" style="0" width="14.01"/>
    <col collapsed="false" customWidth="true" hidden="true" outlineLevel="0" max="9" min="9" style="0" width="10.99"/>
    <col collapsed="false" customWidth="true" hidden="false" outlineLevel="0" max="10" min="10" style="131" width="15.29"/>
    <col collapsed="false" customWidth="true" hidden="false" outlineLevel="0" max="11" min="11" style="131" width="14.86"/>
    <col collapsed="false" customWidth="true" hidden="false" outlineLevel="0" max="12" min="12" style="337" width="14.86"/>
    <col collapsed="false" customWidth="true" hidden="false" outlineLevel="0" max="13" min="13" style="337" width="14.43"/>
    <col collapsed="false" customWidth="true" hidden="false" outlineLevel="0" max="14" min="14" style="3" width="10.29"/>
  </cols>
  <sheetData>
    <row r="1" customFormat="false" ht="15" hidden="false" customHeight="false" outlineLevel="0" collapsed="false">
      <c r="A1" s="524" t="s">
        <v>713</v>
      </c>
    </row>
    <row r="2" customFormat="false" ht="15" hidden="false" customHeight="false" outlineLevel="0" collapsed="false">
      <c r="B2" s="170" t="s">
        <v>714</v>
      </c>
    </row>
    <row r="6" s="12" customFormat="true" ht="51" hidden="false" customHeight="false" outlineLevel="0" collapsed="false">
      <c r="A6" s="7" t="s">
        <v>2</v>
      </c>
      <c r="B6" s="7" t="s">
        <v>3</v>
      </c>
      <c r="C6" s="7" t="s">
        <v>715</v>
      </c>
      <c r="D6" s="7" t="s">
        <v>5</v>
      </c>
      <c r="E6" s="8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343" t="s">
        <v>11</v>
      </c>
      <c r="K6" s="10" t="s">
        <v>12</v>
      </c>
      <c r="L6" s="8" t="s">
        <v>13</v>
      </c>
      <c r="M6" s="365" t="s">
        <v>716</v>
      </c>
      <c r="N6" s="11"/>
    </row>
    <row r="7" s="22" customFormat="true" ht="12.75" hidden="true" customHeight="false" outlineLevel="0" collapsed="false">
      <c r="A7" s="37" t="n">
        <v>1</v>
      </c>
      <c r="B7" s="525" t="n">
        <v>2</v>
      </c>
      <c r="C7" s="28" t="n">
        <v>3</v>
      </c>
      <c r="D7" s="28" t="s">
        <v>17</v>
      </c>
      <c r="E7" s="16" t="s">
        <v>18</v>
      </c>
      <c r="F7" s="42" t="s">
        <v>19</v>
      </c>
      <c r="G7" s="28" t="s">
        <v>20</v>
      </c>
      <c r="H7" s="42" t="s">
        <v>21</v>
      </c>
      <c r="I7" s="28" t="s">
        <v>22</v>
      </c>
      <c r="J7" s="345"/>
      <c r="K7" s="345"/>
      <c r="L7" s="346"/>
      <c r="M7" s="346"/>
      <c r="N7" s="21"/>
    </row>
    <row r="8" s="22" customFormat="true" ht="12.75" hidden="false" customHeight="false" outlineLevel="0" collapsed="false">
      <c r="A8" s="526" t="s">
        <v>14</v>
      </c>
      <c r="B8" s="181" t="s">
        <v>143</v>
      </c>
      <c r="C8" s="39" t="s">
        <v>14</v>
      </c>
      <c r="D8" s="188" t="n">
        <v>945.25</v>
      </c>
      <c r="E8" s="35" t="n">
        <v>0.5</v>
      </c>
      <c r="F8" s="28" t="s">
        <v>24</v>
      </c>
      <c r="G8" s="29"/>
      <c r="H8" s="26" t="n">
        <v>472.63</v>
      </c>
      <c r="I8" s="39" t="s">
        <v>25</v>
      </c>
      <c r="J8" s="182" t="s">
        <v>66</v>
      </c>
      <c r="K8" s="182" t="s">
        <v>67</v>
      </c>
      <c r="L8" s="40" t="n">
        <v>0.5</v>
      </c>
      <c r="M8" s="40" t="n">
        <f aca="false">L8</f>
        <v>0.5</v>
      </c>
      <c r="N8" s="21" t="n">
        <f aca="false">E8*D8*C8</f>
        <v>472.625</v>
      </c>
    </row>
    <row r="9" s="22" customFormat="true" ht="12.75" hidden="false" customHeight="false" outlineLevel="0" collapsed="false">
      <c r="A9" s="23" t="s">
        <v>15</v>
      </c>
      <c r="B9" s="181" t="s">
        <v>68</v>
      </c>
      <c r="C9" s="25" t="s">
        <v>14</v>
      </c>
      <c r="D9" s="26" t="s">
        <v>35</v>
      </c>
      <c r="E9" s="44" t="n">
        <v>0.2</v>
      </c>
      <c r="F9" s="28" t="s">
        <v>24</v>
      </c>
      <c r="G9" s="29"/>
      <c r="H9" s="26" t="n">
        <v>189.05</v>
      </c>
      <c r="I9" s="25" t="s">
        <v>28</v>
      </c>
      <c r="J9" s="182" t="s">
        <v>69</v>
      </c>
      <c r="K9" s="182" t="n">
        <v>28003</v>
      </c>
      <c r="L9" s="40" t="n">
        <v>0.25</v>
      </c>
      <c r="M9" s="40" t="n">
        <f aca="false">L9</f>
        <v>0.25</v>
      </c>
      <c r="N9" s="21" t="n">
        <f aca="false">E9*D9*C9</f>
        <v>189.05</v>
      </c>
    </row>
    <row r="10" s="22" customFormat="true" ht="14.25" hidden="false" customHeight="true" outlineLevel="0" collapsed="false">
      <c r="A10" s="37" t="s">
        <v>16</v>
      </c>
      <c r="B10" s="24" t="s">
        <v>70</v>
      </c>
      <c r="C10" s="39" t="s">
        <v>14</v>
      </c>
      <c r="D10" s="26" t="n">
        <v>945.25</v>
      </c>
      <c r="E10" s="35" t="n">
        <v>0.45</v>
      </c>
      <c r="F10" s="28" t="s">
        <v>24</v>
      </c>
      <c r="G10" s="29"/>
      <c r="H10" s="26" t="s">
        <v>590</v>
      </c>
      <c r="I10" s="39" t="s">
        <v>25</v>
      </c>
      <c r="J10" s="182" t="s">
        <v>71</v>
      </c>
      <c r="K10" s="182" t="s">
        <v>72</v>
      </c>
      <c r="L10" s="40" t="n">
        <v>0.45</v>
      </c>
      <c r="M10" s="40" t="n">
        <f aca="false">L10</f>
        <v>0.45</v>
      </c>
      <c r="N10" s="21" t="n">
        <f aca="false">E10*D10*C10</f>
        <v>425.3625</v>
      </c>
    </row>
    <row r="11" s="22" customFormat="true" ht="12.75" hidden="false" customHeight="false" outlineLevel="0" collapsed="false">
      <c r="A11" s="37" t="s">
        <v>17</v>
      </c>
      <c r="B11" s="29" t="s">
        <v>73</v>
      </c>
      <c r="C11" s="25" t="s">
        <v>14</v>
      </c>
      <c r="D11" s="26" t="n">
        <v>945.25</v>
      </c>
      <c r="E11" s="44" t="s">
        <v>100</v>
      </c>
      <c r="F11" s="28" t="s">
        <v>24</v>
      </c>
      <c r="G11" s="29"/>
      <c r="H11" s="26" t="s">
        <v>587</v>
      </c>
      <c r="I11" s="25" t="s">
        <v>25</v>
      </c>
      <c r="J11" s="182" t="s">
        <v>74</v>
      </c>
      <c r="K11" s="182" t="n">
        <v>11023</v>
      </c>
      <c r="L11" s="40" t="n">
        <v>0.16</v>
      </c>
      <c r="M11" s="40" t="n">
        <f aca="false">L11</f>
        <v>0.16</v>
      </c>
      <c r="N11" s="21" t="n">
        <f aca="false">E11*D11*C11</f>
        <v>189.05</v>
      </c>
    </row>
    <row r="12" s="22" customFormat="true" ht="12.75" hidden="false" customHeight="false" outlineLevel="0" collapsed="false">
      <c r="A12" s="37" t="s">
        <v>18</v>
      </c>
      <c r="B12" s="29" t="s">
        <v>75</v>
      </c>
      <c r="C12" s="25" t="s">
        <v>14</v>
      </c>
      <c r="D12" s="26" t="n">
        <v>945.25</v>
      </c>
      <c r="E12" s="35" t="n">
        <v>0.3</v>
      </c>
      <c r="F12" s="28" t="s">
        <v>24</v>
      </c>
      <c r="G12" s="29"/>
      <c r="H12" s="26" t="s">
        <v>591</v>
      </c>
      <c r="I12" s="25" t="s">
        <v>25</v>
      </c>
      <c r="J12" s="182" t="s">
        <v>76</v>
      </c>
      <c r="K12" s="182" t="n">
        <v>81041</v>
      </c>
      <c r="L12" s="40" t="n">
        <v>0.45</v>
      </c>
      <c r="M12" s="40" t="n">
        <f aca="false">L12</f>
        <v>0.45</v>
      </c>
      <c r="N12" s="21" t="n">
        <f aca="false">E12*D12*C12</f>
        <v>283.575</v>
      </c>
    </row>
    <row r="13" s="22" customFormat="true" ht="12.75" hidden="false" customHeight="false" outlineLevel="0" collapsed="false">
      <c r="A13" s="23" t="s">
        <v>19</v>
      </c>
      <c r="B13" s="29" t="s">
        <v>77</v>
      </c>
      <c r="C13" s="25" t="s">
        <v>14</v>
      </c>
      <c r="D13" s="26" t="n">
        <v>945.25</v>
      </c>
      <c r="E13" s="35" t="n">
        <v>0.5</v>
      </c>
      <c r="F13" s="28" t="s">
        <v>24</v>
      </c>
      <c r="G13" s="29"/>
      <c r="H13" s="26" t="s">
        <v>464</v>
      </c>
      <c r="I13" s="25" t="s">
        <v>25</v>
      </c>
      <c r="J13" s="182" t="s">
        <v>78</v>
      </c>
      <c r="K13" s="182" t="n">
        <v>11026</v>
      </c>
      <c r="L13" s="40" t="n">
        <v>0.3</v>
      </c>
      <c r="M13" s="40" t="n">
        <f aca="false">L13</f>
        <v>0.3</v>
      </c>
      <c r="N13" s="21" t="n">
        <f aca="false">E13*D13*C13</f>
        <v>472.625</v>
      </c>
    </row>
    <row r="14" s="22" customFormat="true" ht="12.75" hidden="false" customHeight="false" outlineLevel="0" collapsed="false">
      <c r="A14" s="37" t="s">
        <v>20</v>
      </c>
      <c r="B14" s="29" t="s">
        <v>79</v>
      </c>
      <c r="C14" s="25" t="s">
        <v>14</v>
      </c>
      <c r="D14" s="26" t="n">
        <v>945.25</v>
      </c>
      <c r="E14" s="35" t="n">
        <v>0.3</v>
      </c>
      <c r="F14" s="28" t="s">
        <v>24</v>
      </c>
      <c r="G14" s="29"/>
      <c r="H14" s="26" t="s">
        <v>591</v>
      </c>
      <c r="I14" s="25" t="s">
        <v>25</v>
      </c>
      <c r="J14" s="182" t="s">
        <v>80</v>
      </c>
      <c r="K14" s="182" t="n">
        <v>37020</v>
      </c>
      <c r="L14" s="40" t="n">
        <v>0.4</v>
      </c>
      <c r="M14" s="40" t="n">
        <f aca="false">L14</f>
        <v>0.4</v>
      </c>
      <c r="N14" s="21" t="n">
        <f aca="false">E14*D14*C14</f>
        <v>283.575</v>
      </c>
    </row>
    <row r="15" s="22" customFormat="true" ht="12.75" hidden="false" customHeight="false" outlineLevel="0" collapsed="false">
      <c r="A15" s="23" t="s">
        <v>21</v>
      </c>
      <c r="B15" s="29" t="s">
        <v>717</v>
      </c>
      <c r="C15" s="25" t="s">
        <v>14</v>
      </c>
      <c r="D15" s="26" t="n">
        <v>945.25</v>
      </c>
      <c r="E15" s="44" t="s">
        <v>718</v>
      </c>
      <c r="F15" s="28" t="s">
        <v>24</v>
      </c>
      <c r="G15" s="29"/>
      <c r="H15" s="26" t="s">
        <v>637</v>
      </c>
      <c r="I15" s="25" t="s">
        <v>25</v>
      </c>
      <c r="J15" s="182" t="s">
        <v>66</v>
      </c>
      <c r="K15" s="182" t="s">
        <v>67</v>
      </c>
      <c r="L15" s="40" t="n">
        <v>1.1</v>
      </c>
      <c r="M15" s="40" t="n">
        <f aca="false">L15</f>
        <v>1.1</v>
      </c>
      <c r="N15" s="21" t="n">
        <f aca="false">E15*D15*C15</f>
        <v>1039.775</v>
      </c>
    </row>
    <row r="16" s="22" customFormat="true" ht="12.75" hidden="false" customHeight="false" outlineLevel="0" collapsed="false">
      <c r="A16" s="37" t="s">
        <v>22</v>
      </c>
      <c r="B16" s="29" t="s">
        <v>351</v>
      </c>
      <c r="C16" s="25" t="s">
        <v>14</v>
      </c>
      <c r="D16" s="26" t="n">
        <v>945.25</v>
      </c>
      <c r="E16" s="35" t="n">
        <v>0.9</v>
      </c>
      <c r="F16" s="28" t="s">
        <v>24</v>
      </c>
      <c r="G16" s="29"/>
      <c r="H16" s="26" t="s">
        <v>36</v>
      </c>
      <c r="I16" s="25" t="s">
        <v>25</v>
      </c>
      <c r="J16" s="182" t="s">
        <v>253</v>
      </c>
      <c r="K16" s="182" t="n">
        <v>37001</v>
      </c>
      <c r="L16" s="40" t="n">
        <v>0.5</v>
      </c>
      <c r="M16" s="351" t="n">
        <f aca="false">L16+10%</f>
        <v>0.6</v>
      </c>
      <c r="N16" s="21" t="n">
        <f aca="false">E16*D16*C16</f>
        <v>850.725</v>
      </c>
    </row>
    <row r="17" s="22" customFormat="true" ht="12.75" hidden="false" customHeight="false" outlineLevel="0" collapsed="false">
      <c r="A17" s="23" t="s">
        <v>84</v>
      </c>
      <c r="B17" s="29" t="s">
        <v>130</v>
      </c>
      <c r="C17" s="25" t="s">
        <v>14</v>
      </c>
      <c r="D17" s="26" t="n">
        <v>945.25</v>
      </c>
      <c r="E17" s="44" t="n">
        <v>0.8</v>
      </c>
      <c r="F17" s="28" t="s">
        <v>24</v>
      </c>
      <c r="G17" s="29"/>
      <c r="H17" s="26" t="s">
        <v>131</v>
      </c>
      <c r="I17" s="25" t="s">
        <v>28</v>
      </c>
      <c r="J17" s="182" t="n">
        <v>1008600</v>
      </c>
      <c r="K17" s="182" t="n">
        <v>10081</v>
      </c>
      <c r="L17" s="40" t="n">
        <v>0.9</v>
      </c>
      <c r="M17" s="351" t="n">
        <f aca="false">L17+10%</f>
        <v>1</v>
      </c>
      <c r="N17" s="21" t="n">
        <f aca="false">E17*D17*C17</f>
        <v>756.2</v>
      </c>
    </row>
    <row r="18" s="22" customFormat="true" ht="12.75" hidden="false" customHeight="false" outlineLevel="0" collapsed="false">
      <c r="A18" s="23" t="s">
        <v>86</v>
      </c>
      <c r="B18" s="29" t="s">
        <v>355</v>
      </c>
      <c r="C18" s="527" t="s">
        <v>17</v>
      </c>
      <c r="D18" s="26" t="n">
        <v>945.25</v>
      </c>
      <c r="E18" s="212" t="s">
        <v>100</v>
      </c>
      <c r="F18" s="28" t="s">
        <v>24</v>
      </c>
      <c r="G18" s="29"/>
      <c r="H18" s="26" t="n">
        <v>756.2</v>
      </c>
      <c r="I18" s="25" t="s">
        <v>25</v>
      </c>
      <c r="J18" s="182" t="s">
        <v>356</v>
      </c>
      <c r="K18" s="182" t="n">
        <v>11029</v>
      </c>
      <c r="L18" s="40" t="n">
        <v>0.2</v>
      </c>
      <c r="M18" s="351" t="n">
        <f aca="false">L18+10%</f>
        <v>0.3</v>
      </c>
      <c r="N18" s="21" t="n">
        <f aca="false">E18*D18*C18</f>
        <v>756.2</v>
      </c>
    </row>
    <row r="19" s="22" customFormat="true" ht="12.75" hidden="false" customHeight="false" outlineLevel="0" collapsed="false">
      <c r="A19" s="23" t="s">
        <v>89</v>
      </c>
      <c r="B19" s="185" t="s">
        <v>250</v>
      </c>
      <c r="C19" s="25" t="s">
        <v>17</v>
      </c>
      <c r="D19" s="25" t="s">
        <v>35</v>
      </c>
      <c r="E19" s="44" t="s">
        <v>96</v>
      </c>
      <c r="F19" s="42" t="s">
        <v>24</v>
      </c>
      <c r="G19" s="29"/>
      <c r="H19" s="25" t="s">
        <v>124</v>
      </c>
      <c r="I19" s="25" t="s">
        <v>25</v>
      </c>
      <c r="J19" s="33" t="s">
        <v>66</v>
      </c>
      <c r="K19" s="33"/>
      <c r="L19" s="346" t="n">
        <v>2</v>
      </c>
      <c r="M19" s="528" t="n">
        <f aca="false">L19</f>
        <v>2</v>
      </c>
      <c r="N19" s="21" t="n">
        <f aca="false">E19*D19*C19</f>
        <v>1890.5</v>
      </c>
    </row>
    <row r="20" s="22" customFormat="true" ht="12.75" hidden="false" customHeight="false" outlineLevel="0" collapsed="false">
      <c r="A20" s="37" t="s">
        <v>92</v>
      </c>
      <c r="B20" s="29" t="s">
        <v>719</v>
      </c>
      <c r="C20" s="25" t="s">
        <v>14</v>
      </c>
      <c r="D20" s="26" t="s">
        <v>35</v>
      </c>
      <c r="E20" s="35" t="s">
        <v>613</v>
      </c>
      <c r="F20" s="28" t="s">
        <v>24</v>
      </c>
      <c r="G20" s="29"/>
      <c r="H20" s="30" t="n">
        <v>1417.88</v>
      </c>
      <c r="I20" s="25" t="s">
        <v>25</v>
      </c>
      <c r="J20" s="182" t="s">
        <v>720</v>
      </c>
      <c r="K20" s="182" t="n">
        <v>1002970011</v>
      </c>
      <c r="L20" s="40" t="n">
        <v>0.25</v>
      </c>
      <c r="M20" s="351" t="n">
        <f aca="false">L20+10%</f>
        <v>0.35</v>
      </c>
      <c r="N20" s="21" t="n">
        <f aca="false">E20*D20*C20</f>
        <v>1417.875</v>
      </c>
    </row>
    <row r="21" s="22" customFormat="true" ht="12.75" hidden="false" customHeight="false" outlineLevel="0" collapsed="false">
      <c r="A21" s="23" t="s">
        <v>94</v>
      </c>
      <c r="B21" s="185" t="s">
        <v>721</v>
      </c>
      <c r="C21" s="25" t="s">
        <v>14</v>
      </c>
      <c r="D21" s="25" t="s">
        <v>35</v>
      </c>
      <c r="E21" s="44" t="s">
        <v>620</v>
      </c>
      <c r="F21" s="42" t="s">
        <v>24</v>
      </c>
      <c r="G21" s="29"/>
      <c r="H21" s="25" t="n">
        <v>378.1</v>
      </c>
      <c r="I21" s="25" t="s">
        <v>28</v>
      </c>
      <c r="J21" s="33"/>
      <c r="K21" s="33"/>
      <c r="L21" s="346" t="n">
        <v>0</v>
      </c>
      <c r="M21" s="351" t="n">
        <f aca="false">L21+10%</f>
        <v>0.1</v>
      </c>
      <c r="N21" s="21" t="n">
        <f aca="false">E21*D21*C21</f>
        <v>378.1</v>
      </c>
    </row>
    <row r="22" s="22" customFormat="true" ht="12.75" hidden="false" customHeight="false" outlineLevel="0" collapsed="false">
      <c r="A22" s="23" t="s">
        <v>98</v>
      </c>
      <c r="B22" s="185" t="s">
        <v>316</v>
      </c>
      <c r="C22" s="25" t="s">
        <v>14</v>
      </c>
      <c r="D22" s="25" t="s">
        <v>35</v>
      </c>
      <c r="E22" s="44" t="s">
        <v>653</v>
      </c>
      <c r="F22" s="42" t="s">
        <v>24</v>
      </c>
      <c r="G22" s="29"/>
      <c r="H22" s="25" t="s">
        <v>36</v>
      </c>
      <c r="I22" s="25" t="s">
        <v>25</v>
      </c>
      <c r="J22" s="33" t="s">
        <v>272</v>
      </c>
      <c r="K22" s="33" t="n">
        <v>10012</v>
      </c>
      <c r="L22" s="346" t="n">
        <v>0.4</v>
      </c>
      <c r="M22" s="351" t="n">
        <f aca="false">L22+10%</f>
        <v>0.5</v>
      </c>
      <c r="N22" s="21" t="n">
        <f aca="false">E22*D22*C22</f>
        <v>850.725</v>
      </c>
    </row>
    <row r="23" s="22" customFormat="true" ht="14.25" hidden="false" customHeight="true" outlineLevel="0" collapsed="false">
      <c r="A23" s="526" t="s">
        <v>102</v>
      </c>
      <c r="B23" s="38" t="s">
        <v>32</v>
      </c>
      <c r="C23" s="39" t="s">
        <v>14</v>
      </c>
      <c r="D23" s="26" t="s">
        <v>35</v>
      </c>
      <c r="E23" s="184" t="n">
        <v>2.9</v>
      </c>
      <c r="F23" s="28" t="s">
        <v>24</v>
      </c>
      <c r="G23" s="29"/>
      <c r="H23" s="26" t="s">
        <v>137</v>
      </c>
      <c r="I23" s="39" t="s">
        <v>28</v>
      </c>
      <c r="J23" s="182" t="s">
        <v>33</v>
      </c>
      <c r="K23" s="182" t="n">
        <v>10066</v>
      </c>
      <c r="L23" s="40" t="n">
        <v>1.1</v>
      </c>
      <c r="M23" s="351" t="n">
        <f aca="false">L23+10%</f>
        <v>1.2</v>
      </c>
      <c r="N23" s="21" t="n">
        <f aca="false">E23*D23*C23</f>
        <v>2741.225</v>
      </c>
    </row>
    <row r="24" s="22" customFormat="true" ht="12.75" hidden="false" customHeight="false" outlineLevel="0" collapsed="false">
      <c r="A24" s="37" t="s">
        <v>106</v>
      </c>
      <c r="B24" s="29" t="s">
        <v>23</v>
      </c>
      <c r="C24" s="25" t="s">
        <v>14</v>
      </c>
      <c r="D24" s="26" t="n">
        <v>945.25</v>
      </c>
      <c r="E24" s="35" t="n">
        <v>3</v>
      </c>
      <c r="F24" s="28" t="s">
        <v>24</v>
      </c>
      <c r="G24" s="29"/>
      <c r="H24" s="26" t="s">
        <v>649</v>
      </c>
      <c r="I24" s="25" t="s">
        <v>28</v>
      </c>
      <c r="J24" s="182" t="s">
        <v>26</v>
      </c>
      <c r="K24" s="182" t="n">
        <v>17001</v>
      </c>
      <c r="L24" s="40" t="n">
        <v>3</v>
      </c>
      <c r="M24" s="351" t="n">
        <f aca="false">L24+10%</f>
        <v>3.1</v>
      </c>
      <c r="N24" s="21" t="n">
        <f aca="false">E24*D24*C24</f>
        <v>2835.75</v>
      </c>
    </row>
    <row r="25" s="22" customFormat="true" ht="12.75" hidden="false" customHeight="false" outlineLevel="0" collapsed="false">
      <c r="A25" s="23" t="s">
        <v>109</v>
      </c>
      <c r="B25" s="29" t="s">
        <v>197</v>
      </c>
      <c r="C25" s="25" t="s">
        <v>14</v>
      </c>
      <c r="D25" s="26" t="s">
        <v>35</v>
      </c>
      <c r="E25" s="184" t="s">
        <v>96</v>
      </c>
      <c r="F25" s="28" t="s">
        <v>24</v>
      </c>
      <c r="G25" s="29"/>
      <c r="H25" s="26" t="s">
        <v>464</v>
      </c>
      <c r="I25" s="25" t="s">
        <v>28</v>
      </c>
      <c r="J25" s="33" t="s">
        <v>198</v>
      </c>
      <c r="K25" s="33" t="s">
        <v>199</v>
      </c>
      <c r="L25" s="346" t="n">
        <v>0.2</v>
      </c>
      <c r="M25" s="351" t="n">
        <f aca="false">L25+10%</f>
        <v>0.3</v>
      </c>
      <c r="N25" s="21" t="n">
        <f aca="false">E25*D25*C25</f>
        <v>472.625</v>
      </c>
    </row>
    <row r="26" s="22" customFormat="true" ht="12.75" hidden="false" customHeight="false" outlineLevel="0" collapsed="false">
      <c r="A26" s="37" t="s">
        <v>112</v>
      </c>
      <c r="B26" s="29" t="s">
        <v>27</v>
      </c>
      <c r="C26" s="25" t="s">
        <v>14</v>
      </c>
      <c r="D26" s="26" t="n">
        <v>945.25</v>
      </c>
      <c r="E26" s="35" t="n">
        <v>5.7</v>
      </c>
      <c r="F26" s="28" t="s">
        <v>24</v>
      </c>
      <c r="G26" s="29"/>
      <c r="H26" s="30" t="n">
        <v>5387.93</v>
      </c>
      <c r="I26" s="25" t="s">
        <v>25</v>
      </c>
      <c r="J26" s="182" t="s">
        <v>29</v>
      </c>
      <c r="K26" s="182" t="n">
        <v>17003</v>
      </c>
      <c r="L26" s="40" t="n">
        <v>5.5</v>
      </c>
      <c r="M26" s="351" t="n">
        <f aca="false">L26+10%</f>
        <v>5.6</v>
      </c>
      <c r="N26" s="21" t="n">
        <f aca="false">E26*D26*C26</f>
        <v>5387.925</v>
      </c>
    </row>
    <row r="27" s="22" customFormat="true" ht="12.75" hidden="false" customHeight="false" outlineLevel="0" collapsed="false">
      <c r="A27" s="23" t="s">
        <v>611</v>
      </c>
      <c r="B27" s="29" t="s">
        <v>722</v>
      </c>
      <c r="C27" s="25" t="s">
        <v>14</v>
      </c>
      <c r="D27" s="26" t="n">
        <v>945.25</v>
      </c>
      <c r="E27" s="35" t="s">
        <v>616</v>
      </c>
      <c r="F27" s="28" t="s">
        <v>24</v>
      </c>
      <c r="G27" s="29"/>
      <c r="H27" s="30" t="n">
        <v>1228.83</v>
      </c>
      <c r="I27" s="25" t="s">
        <v>25</v>
      </c>
      <c r="J27" s="33" t="s">
        <v>723</v>
      </c>
      <c r="K27" s="33" t="n">
        <v>35056</v>
      </c>
      <c r="L27" s="346" t="n">
        <v>1.1</v>
      </c>
      <c r="M27" s="351" t="n">
        <f aca="false">L27+10%</f>
        <v>1.2</v>
      </c>
      <c r="N27" s="21" t="n">
        <f aca="false">E27*D27*C27</f>
        <v>1228.825</v>
      </c>
    </row>
    <row r="28" s="22" customFormat="true" ht="12.75" hidden="false" customHeight="false" outlineLevel="0" collapsed="false">
      <c r="A28" s="23" t="s">
        <v>615</v>
      </c>
      <c r="B28" s="29" t="s">
        <v>34</v>
      </c>
      <c r="C28" s="25" t="s">
        <v>14</v>
      </c>
      <c r="D28" s="26" t="s">
        <v>35</v>
      </c>
      <c r="E28" s="35" t="s">
        <v>653</v>
      </c>
      <c r="F28" s="28" t="s">
        <v>24</v>
      </c>
      <c r="G28" s="29"/>
      <c r="H28" s="26" t="s">
        <v>36</v>
      </c>
      <c r="I28" s="25" t="s">
        <v>25</v>
      </c>
      <c r="J28" s="182" t="s">
        <v>37</v>
      </c>
      <c r="K28" s="182" t="n">
        <v>13013</v>
      </c>
      <c r="L28" s="40" t="n">
        <v>1.3</v>
      </c>
      <c r="M28" s="351" t="n">
        <f aca="false">L28+10%</f>
        <v>1.4</v>
      </c>
      <c r="N28" s="21" t="n">
        <f aca="false">E28*D28*C28</f>
        <v>850.725</v>
      </c>
    </row>
    <row r="29" s="22" customFormat="true" ht="12.75" hidden="false" customHeight="false" outlineLevel="0" collapsed="false">
      <c r="A29" s="23" t="s">
        <v>618</v>
      </c>
      <c r="B29" s="29" t="s">
        <v>38</v>
      </c>
      <c r="C29" s="25" t="s">
        <v>14</v>
      </c>
      <c r="D29" s="26" t="n">
        <v>945.25</v>
      </c>
      <c r="E29" s="174" t="s">
        <v>724</v>
      </c>
      <c r="F29" s="28" t="s">
        <v>24</v>
      </c>
      <c r="G29" s="29"/>
      <c r="H29" s="26" t="n">
        <v>567.15</v>
      </c>
      <c r="I29" s="39" t="s">
        <v>28</v>
      </c>
      <c r="J29" s="182" t="s">
        <v>39</v>
      </c>
      <c r="K29" s="182" t="s">
        <v>40</v>
      </c>
      <c r="L29" s="40" t="n">
        <v>0.75</v>
      </c>
      <c r="M29" s="351" t="n">
        <f aca="false">L29+10%</f>
        <v>0.85</v>
      </c>
      <c r="N29" s="21" t="n">
        <f aca="false">E29*D29*C29</f>
        <v>567.15</v>
      </c>
    </row>
    <row r="30" s="22" customFormat="true" ht="12.75" hidden="false" customHeight="false" outlineLevel="0" collapsed="false">
      <c r="A30" s="37" t="s">
        <v>619</v>
      </c>
      <c r="B30" s="29" t="s">
        <v>410</v>
      </c>
      <c r="C30" s="25" t="s">
        <v>14</v>
      </c>
      <c r="D30" s="26" t="s">
        <v>35</v>
      </c>
      <c r="E30" s="35" t="s">
        <v>725</v>
      </c>
      <c r="F30" s="28" t="s">
        <v>24</v>
      </c>
      <c r="G30" s="29"/>
      <c r="H30" s="26" t="s">
        <v>726</v>
      </c>
      <c r="I30" s="25" t="s">
        <v>28</v>
      </c>
      <c r="J30" s="33" t="s">
        <v>411</v>
      </c>
      <c r="K30" s="33" t="n">
        <v>13003</v>
      </c>
      <c r="L30" s="346" t="n">
        <v>1.3</v>
      </c>
      <c r="M30" s="351" t="n">
        <f aca="false">L30+10%</f>
        <v>1.4</v>
      </c>
      <c r="N30" s="21" t="n">
        <f aca="false">E30*D30*C30</f>
        <v>1606.925</v>
      </c>
    </row>
    <row r="31" s="22" customFormat="true" ht="12.75" hidden="false" customHeight="false" outlineLevel="0" collapsed="false">
      <c r="A31" s="37" t="s">
        <v>621</v>
      </c>
      <c r="B31" s="29" t="s">
        <v>412</v>
      </c>
      <c r="C31" s="25" t="s">
        <v>15</v>
      </c>
      <c r="D31" s="26" t="s">
        <v>35</v>
      </c>
      <c r="E31" s="35" t="s">
        <v>627</v>
      </c>
      <c r="F31" s="28" t="s">
        <v>24</v>
      </c>
      <c r="G31" s="29"/>
      <c r="H31" s="26" t="s">
        <v>655</v>
      </c>
      <c r="I31" s="25" t="s">
        <v>25</v>
      </c>
      <c r="J31" s="33" t="s">
        <v>727</v>
      </c>
      <c r="K31" s="33" t="n">
        <v>13005.13006</v>
      </c>
      <c r="L31" s="346" t="n">
        <v>0.4</v>
      </c>
      <c r="M31" s="351" t="n">
        <f aca="false">L31+10%</f>
        <v>0.5</v>
      </c>
      <c r="N31" s="21" t="n">
        <f aca="false">E31*D31*C31</f>
        <v>567.15</v>
      </c>
    </row>
    <row r="32" s="22" customFormat="true" ht="25.5" hidden="false" customHeight="false" outlineLevel="0" collapsed="false">
      <c r="A32" s="37" t="s">
        <v>623</v>
      </c>
      <c r="B32" s="38" t="s">
        <v>357</v>
      </c>
      <c r="C32" s="39" t="s">
        <v>14</v>
      </c>
      <c r="D32" s="26" t="n">
        <v>945.25</v>
      </c>
      <c r="E32" s="35" t="s">
        <v>627</v>
      </c>
      <c r="F32" s="28" t="s">
        <v>24</v>
      </c>
      <c r="G32" s="29"/>
      <c r="H32" s="26" t="s">
        <v>591</v>
      </c>
      <c r="I32" s="39" t="s">
        <v>28</v>
      </c>
      <c r="J32" s="514" t="s">
        <v>728</v>
      </c>
      <c r="K32" s="514" t="s">
        <v>729</v>
      </c>
      <c r="L32" s="346" t="n">
        <v>0.3</v>
      </c>
      <c r="M32" s="351" t="n">
        <f aca="false">L32+10%</f>
        <v>0.4</v>
      </c>
      <c r="N32" s="21" t="n">
        <f aca="false">E32*D32*C32</f>
        <v>283.575</v>
      </c>
    </row>
    <row r="33" s="22" customFormat="true" ht="25.5" hidden="false" customHeight="false" outlineLevel="0" collapsed="false">
      <c r="A33" s="23" t="s">
        <v>116</v>
      </c>
      <c r="B33" s="29" t="s">
        <v>227</v>
      </c>
      <c r="C33" s="25" t="s">
        <v>15</v>
      </c>
      <c r="D33" s="26" t="n">
        <v>945.25</v>
      </c>
      <c r="E33" s="44" t="n">
        <v>0.8</v>
      </c>
      <c r="F33" s="28" t="s">
        <v>24</v>
      </c>
      <c r="G33" s="29"/>
      <c r="H33" s="30" t="n">
        <v>1512.4</v>
      </c>
      <c r="I33" s="25" t="s">
        <v>25</v>
      </c>
      <c r="J33" s="182" t="s">
        <v>604</v>
      </c>
      <c r="K33" s="182" t="n">
        <v>22001.2203</v>
      </c>
      <c r="L33" s="40" t="n">
        <v>1</v>
      </c>
      <c r="M33" s="351" t="n">
        <f aca="false">L33+10%</f>
        <v>1.1</v>
      </c>
      <c r="N33" s="21" t="n">
        <f aca="false">E33*D33*C33</f>
        <v>1512.4</v>
      </c>
    </row>
    <row r="34" s="22" customFormat="true" ht="12.75" hidden="false" customHeight="false" outlineLevel="0" collapsed="false">
      <c r="A34" s="37" t="s">
        <v>628</v>
      </c>
      <c r="B34" s="29" t="s">
        <v>317</v>
      </c>
      <c r="C34" s="25" t="s">
        <v>14</v>
      </c>
      <c r="D34" s="26" t="n">
        <v>945.25</v>
      </c>
      <c r="E34" s="35" t="s">
        <v>96</v>
      </c>
      <c r="F34" s="28" t="s">
        <v>24</v>
      </c>
      <c r="G34" s="29"/>
      <c r="H34" s="26" t="s">
        <v>464</v>
      </c>
      <c r="I34" s="25" t="s">
        <v>25</v>
      </c>
      <c r="J34" s="182" t="s">
        <v>318</v>
      </c>
      <c r="K34" s="182" t="n">
        <v>22006</v>
      </c>
      <c r="L34" s="40" t="n">
        <v>0.5</v>
      </c>
      <c r="M34" s="351" t="n">
        <f aca="false">L34+10%</f>
        <v>0.6</v>
      </c>
      <c r="N34" s="21" t="n">
        <f aca="false">E34*D34*C34</f>
        <v>472.625</v>
      </c>
    </row>
    <row r="35" s="22" customFormat="true" ht="12.75" hidden="false" customHeight="false" outlineLevel="0" collapsed="false">
      <c r="A35" s="23" t="s">
        <v>630</v>
      </c>
      <c r="B35" s="29" t="s">
        <v>393</v>
      </c>
      <c r="C35" s="25" t="s">
        <v>14</v>
      </c>
      <c r="D35" s="26" t="s">
        <v>35</v>
      </c>
      <c r="E35" s="35" t="s">
        <v>96</v>
      </c>
      <c r="F35" s="28" t="s">
        <v>24</v>
      </c>
      <c r="G35" s="29"/>
      <c r="H35" s="26" t="s">
        <v>464</v>
      </c>
      <c r="I35" s="25" t="s">
        <v>28</v>
      </c>
      <c r="J35" s="182" t="s">
        <v>318</v>
      </c>
      <c r="K35" s="182" t="n">
        <v>2205</v>
      </c>
      <c r="L35" s="40" t="n">
        <v>0.5</v>
      </c>
      <c r="M35" s="351" t="n">
        <f aca="false">L35+10%</f>
        <v>0.6</v>
      </c>
      <c r="N35" s="21" t="n">
        <f aca="false">E35*D35*C35</f>
        <v>472.625</v>
      </c>
    </row>
    <row r="36" s="22" customFormat="true" ht="12.75" hidden="false" customHeight="false" outlineLevel="0" collapsed="false">
      <c r="A36" s="37" t="s">
        <v>680</v>
      </c>
      <c r="B36" s="29" t="s">
        <v>153</v>
      </c>
      <c r="C36" s="25" t="s">
        <v>15</v>
      </c>
      <c r="D36" s="26" t="s">
        <v>35</v>
      </c>
      <c r="E36" s="35" t="n">
        <v>0.5</v>
      </c>
      <c r="F36" s="28" t="s">
        <v>24</v>
      </c>
      <c r="G36" s="29"/>
      <c r="H36" s="26" t="n">
        <v>945.25</v>
      </c>
      <c r="I36" s="25" t="s">
        <v>28</v>
      </c>
      <c r="J36" s="33" t="s">
        <v>154</v>
      </c>
      <c r="K36" s="33" t="n">
        <v>29032.29033</v>
      </c>
      <c r="L36" s="346" t="n">
        <v>0.3</v>
      </c>
      <c r="M36" s="351" t="n">
        <f aca="false">L36+10%</f>
        <v>0.4</v>
      </c>
      <c r="N36" s="21" t="n">
        <f aca="false">E36*D36*C36</f>
        <v>945.25</v>
      </c>
    </row>
    <row r="37" s="180" customFormat="true" ht="25.5" hidden="false" customHeight="false" outlineLevel="0" collapsed="false">
      <c r="A37" s="526" t="s">
        <v>682</v>
      </c>
      <c r="B37" s="175" t="s">
        <v>146</v>
      </c>
      <c r="C37" s="39" t="s">
        <v>14</v>
      </c>
      <c r="D37" s="39" t="n">
        <v>945.25</v>
      </c>
      <c r="E37" s="529" t="s">
        <v>730</v>
      </c>
      <c r="F37" s="150" t="s">
        <v>24</v>
      </c>
      <c r="G37" s="175"/>
      <c r="H37" s="39" t="s">
        <v>731</v>
      </c>
      <c r="I37" s="39" t="s">
        <v>28</v>
      </c>
      <c r="J37" s="178" t="s">
        <v>147</v>
      </c>
      <c r="K37" s="178" t="n">
        <v>29006.29004</v>
      </c>
      <c r="L37" s="348" t="n">
        <v>2.2</v>
      </c>
      <c r="M37" s="349" t="n">
        <f aca="false">L37+10%</f>
        <v>2.3</v>
      </c>
      <c r="N37" s="179" t="n">
        <f aca="false">E37*D37*C37</f>
        <v>2552.175</v>
      </c>
    </row>
    <row r="38" s="22" customFormat="true" ht="12.75" hidden="false" customHeight="false" outlineLevel="0" collapsed="false">
      <c r="A38" s="37" t="s">
        <v>684</v>
      </c>
      <c r="B38" s="29" t="s">
        <v>148</v>
      </c>
      <c r="C38" s="25" t="s">
        <v>15</v>
      </c>
      <c r="D38" s="26" t="s">
        <v>35</v>
      </c>
      <c r="E38" s="35" t="s">
        <v>620</v>
      </c>
      <c r="F38" s="28" t="s">
        <v>24</v>
      </c>
      <c r="G38" s="29"/>
      <c r="H38" s="26" t="n">
        <v>756.2</v>
      </c>
      <c r="I38" s="25" t="s">
        <v>28</v>
      </c>
      <c r="J38" s="182" t="s">
        <v>149</v>
      </c>
      <c r="K38" s="182" t="n">
        <v>29008</v>
      </c>
      <c r="L38" s="40" t="n">
        <v>0.2</v>
      </c>
      <c r="M38" s="351" t="n">
        <f aca="false">L38+10%</f>
        <v>0.3</v>
      </c>
      <c r="N38" s="21" t="n">
        <f aca="false">E38*D38*C38</f>
        <v>756.2</v>
      </c>
    </row>
    <row r="39" s="22" customFormat="true" ht="12.75" hidden="false" customHeight="false" outlineLevel="0" collapsed="false">
      <c r="A39" s="23" t="s">
        <v>732</v>
      </c>
      <c r="B39" s="185" t="s">
        <v>414</v>
      </c>
      <c r="C39" s="25" t="s">
        <v>14</v>
      </c>
      <c r="D39" s="25" t="n">
        <v>945.25</v>
      </c>
      <c r="E39" s="212" t="s">
        <v>96</v>
      </c>
      <c r="F39" s="42" t="s">
        <v>24</v>
      </c>
      <c r="G39" s="29"/>
      <c r="H39" s="25" t="s">
        <v>464</v>
      </c>
      <c r="I39" s="25" t="s">
        <v>28</v>
      </c>
      <c r="J39" s="33" t="s">
        <v>415</v>
      </c>
      <c r="K39" s="33" t="n">
        <v>13015</v>
      </c>
      <c r="L39" s="346" t="n">
        <v>0.2</v>
      </c>
      <c r="M39" s="351" t="n">
        <f aca="false">L39+10%</f>
        <v>0.3</v>
      </c>
      <c r="N39" s="21" t="n">
        <f aca="false">E39*D39*C39</f>
        <v>472.625</v>
      </c>
    </row>
    <row r="40" s="22" customFormat="true" ht="12.75" hidden="false" customHeight="false" outlineLevel="0" collapsed="false">
      <c r="A40" s="37" t="s">
        <v>733</v>
      </c>
      <c r="B40" s="29" t="s">
        <v>416</v>
      </c>
      <c r="C40" s="25" t="s">
        <v>14</v>
      </c>
      <c r="D40" s="26" t="n">
        <v>945.25</v>
      </c>
      <c r="E40" s="184" t="n">
        <v>0.5</v>
      </c>
      <c r="F40" s="28" t="s">
        <v>24</v>
      </c>
      <c r="G40" s="29"/>
      <c r="H40" s="26" t="n">
        <v>472.63</v>
      </c>
      <c r="I40" s="25" t="s">
        <v>25</v>
      </c>
      <c r="J40" s="33" t="s">
        <v>417</v>
      </c>
      <c r="K40" s="33" t="n">
        <v>52030</v>
      </c>
      <c r="L40" s="346" t="n">
        <v>0.2</v>
      </c>
      <c r="M40" s="351" t="n">
        <f aca="false">L40+10%</f>
        <v>0.3</v>
      </c>
      <c r="N40" s="21" t="n">
        <f aca="false">E40*D40*C40</f>
        <v>472.625</v>
      </c>
    </row>
    <row r="41" s="22" customFormat="true" ht="12.75" hidden="false" customHeight="false" outlineLevel="0" collapsed="false">
      <c r="A41" s="37" t="s">
        <v>734</v>
      </c>
      <c r="B41" s="29" t="s">
        <v>220</v>
      </c>
      <c r="C41" s="25" t="s">
        <v>14</v>
      </c>
      <c r="D41" s="26" t="n">
        <v>945.25</v>
      </c>
      <c r="E41" s="35" t="s">
        <v>627</v>
      </c>
      <c r="F41" s="28" t="s">
        <v>24</v>
      </c>
      <c r="G41" s="29"/>
      <c r="H41" s="26" t="s">
        <v>591</v>
      </c>
      <c r="I41" s="25" t="s">
        <v>25</v>
      </c>
      <c r="J41" s="33" t="s">
        <v>735</v>
      </c>
      <c r="K41" s="33" t="n">
        <v>10046</v>
      </c>
      <c r="L41" s="346" t="n">
        <v>1.25</v>
      </c>
      <c r="M41" s="351" t="n">
        <f aca="false">L41+10%</f>
        <v>1.35</v>
      </c>
      <c r="N41" s="21" t="n">
        <f aca="false">E41*D41*C41</f>
        <v>283.575</v>
      </c>
    </row>
    <row r="42" s="22" customFormat="true" ht="12.75" hidden="false" customHeight="false" outlineLevel="0" collapsed="false">
      <c r="A42" s="37" t="s">
        <v>736</v>
      </c>
      <c r="B42" s="29" t="s">
        <v>279</v>
      </c>
      <c r="C42" s="25" t="s">
        <v>14</v>
      </c>
      <c r="D42" s="26" t="s">
        <v>35</v>
      </c>
      <c r="E42" s="35" t="n">
        <v>0.4</v>
      </c>
      <c r="F42" s="28" t="s">
        <v>24</v>
      </c>
      <c r="G42" s="29"/>
      <c r="H42" s="26" t="n">
        <v>378.1</v>
      </c>
      <c r="I42" s="25" t="s">
        <v>28</v>
      </c>
      <c r="J42" s="182" t="s">
        <v>280</v>
      </c>
      <c r="K42" s="182" t="s">
        <v>281</v>
      </c>
      <c r="L42" s="40" t="n">
        <v>0.25</v>
      </c>
      <c r="M42" s="40" t="n">
        <f aca="false">L42</f>
        <v>0.25</v>
      </c>
      <c r="N42" s="21" t="n">
        <f aca="false">E42*D42*C42</f>
        <v>378.1</v>
      </c>
    </row>
    <row r="43" s="22" customFormat="true" ht="12.75" hidden="false" customHeight="false" outlineLevel="0" collapsed="false">
      <c r="A43" s="23" t="s">
        <v>737</v>
      </c>
      <c r="B43" s="185" t="s">
        <v>113</v>
      </c>
      <c r="C43" s="25" t="s">
        <v>14</v>
      </c>
      <c r="D43" s="26" t="s">
        <v>35</v>
      </c>
      <c r="E43" s="44" t="s">
        <v>631</v>
      </c>
      <c r="F43" s="28" t="s">
        <v>24</v>
      </c>
      <c r="G43" s="29"/>
      <c r="H43" s="30" t="n">
        <v>1134.3</v>
      </c>
      <c r="I43" s="25" t="s">
        <v>25</v>
      </c>
      <c r="J43" s="182" t="s">
        <v>114</v>
      </c>
      <c r="K43" s="182" t="s">
        <v>115</v>
      </c>
      <c r="L43" s="40" t="n">
        <v>1.38</v>
      </c>
      <c r="M43" s="40" t="n">
        <f aca="false">L43</f>
        <v>1.38</v>
      </c>
      <c r="N43" s="21" t="n">
        <f aca="false">E43*D43*C43</f>
        <v>1134.3</v>
      </c>
    </row>
    <row r="44" s="52" customFormat="true" ht="12.75" hidden="false" customHeight="false" outlineLevel="0" collapsed="false">
      <c r="A44" s="34"/>
      <c r="B44" s="48" t="s">
        <v>41</v>
      </c>
      <c r="C44" s="189" t="s">
        <v>738</v>
      </c>
      <c r="D44" s="34"/>
      <c r="E44" s="190" t="n">
        <f aca="false">36250.44/945.25</f>
        <v>38.3501084369214</v>
      </c>
      <c r="F44" s="189" t="s">
        <v>117</v>
      </c>
      <c r="G44" s="48"/>
      <c r="H44" s="189" t="n">
        <v>36250.44</v>
      </c>
      <c r="I44" s="46" t="s">
        <v>28</v>
      </c>
      <c r="J44" s="49"/>
      <c r="K44" s="49"/>
      <c r="L44" s="354"/>
      <c r="M44" s="354"/>
      <c r="N44" s="51" t="n">
        <f aca="false">SUM(N8:N43)</f>
        <v>36250.3375</v>
      </c>
    </row>
    <row r="45" s="22" customFormat="true" ht="12.75" hidden="false" customHeight="false" outlineLevel="0" collapsed="false">
      <c r="E45" s="54"/>
      <c r="J45" s="168"/>
      <c r="K45" s="168"/>
      <c r="L45" s="530"/>
      <c r="M45" s="530"/>
      <c r="N45" s="21"/>
    </row>
    <row r="46" customFormat="false" ht="15" hidden="true" customHeight="false" outlineLevel="0" collapsed="false"/>
    <row r="47" customFormat="false" ht="15" hidden="true" customHeight="false" outlineLevel="0" collapsed="false"/>
    <row r="48" customFormat="false" ht="26.25" hidden="false" customHeight="false" outlineLevel="0" collapsed="false">
      <c r="B48" s="57" t="s">
        <v>46</v>
      </c>
      <c r="L48" s="57" t="n">
        <v>0.13</v>
      </c>
      <c r="M48" s="531" t="n">
        <f aca="false">L48+10%</f>
        <v>0.23</v>
      </c>
    </row>
    <row r="49" customFormat="false" ht="26.25" hidden="false" customHeight="false" outlineLevel="0" collapsed="false">
      <c r="B49" s="57" t="s">
        <v>48</v>
      </c>
      <c r="L49" s="57" t="n">
        <v>0.08</v>
      </c>
      <c r="M49" s="531" t="n">
        <f aca="false">L49+10%</f>
        <v>0.18</v>
      </c>
    </row>
    <row r="50" customFormat="false" ht="15" hidden="false" customHeight="false" outlineLevel="0" collapsed="false">
      <c r="B50" s="57" t="s">
        <v>50</v>
      </c>
      <c r="L50" s="57" t="n">
        <v>0.2</v>
      </c>
      <c r="M50" s="531" t="n">
        <f aca="false">L50+10%</f>
        <v>0.3</v>
      </c>
    </row>
    <row r="51" customFormat="false" ht="15" hidden="false" customHeight="false" outlineLevel="0" collapsed="false">
      <c r="B51" s="57" t="s">
        <v>52</v>
      </c>
      <c r="L51" s="57" t="n">
        <v>0.15</v>
      </c>
      <c r="M51" s="531" t="n">
        <f aca="false">L51+10%</f>
        <v>0.25</v>
      </c>
    </row>
    <row r="52" customFormat="false" ht="15" hidden="false" customHeight="false" outlineLevel="0" collapsed="false">
      <c r="B52" s="199" t="s">
        <v>455</v>
      </c>
      <c r="J52" s="363" t="s">
        <v>456</v>
      </c>
      <c r="K52" s="206" t="n">
        <v>34001</v>
      </c>
      <c r="L52" s="207" t="n">
        <v>1.25</v>
      </c>
      <c r="M52" s="531" t="n">
        <f aca="false">L52+10%</f>
        <v>1.35</v>
      </c>
    </row>
    <row r="53" customFormat="false" ht="15" hidden="false" customHeight="false" outlineLevel="0" collapsed="false">
      <c r="B53" s="57" t="s">
        <v>261</v>
      </c>
      <c r="J53" s="214" t="s">
        <v>43</v>
      </c>
      <c r="K53" s="214" t="n">
        <v>10108</v>
      </c>
      <c r="L53" s="57" t="n">
        <v>0.4</v>
      </c>
      <c r="M53" s="531" t="n">
        <f aca="false">L53+10%</f>
        <v>0.5</v>
      </c>
    </row>
    <row r="54" customFormat="false" ht="15" hidden="false" customHeight="false" outlineLevel="0" collapsed="false">
      <c r="B54" s="57" t="s">
        <v>262</v>
      </c>
      <c r="J54" s="214" t="s">
        <v>45</v>
      </c>
      <c r="K54" s="214" t="n">
        <v>1010</v>
      </c>
      <c r="L54" s="57" t="n">
        <v>0.28</v>
      </c>
      <c r="M54" s="57"/>
    </row>
    <row r="56" customFormat="false" ht="15" hidden="true" customHeight="false" outlineLevel="0" collapsed="false">
      <c r="J56" s="164"/>
      <c r="K56" s="164"/>
      <c r="L56" s="130"/>
      <c r="M56" s="130"/>
    </row>
    <row r="57" customFormat="false" ht="15" hidden="false" customHeight="false" outlineLevel="0" collapsed="false">
      <c r="B57" s="60" t="s">
        <v>13</v>
      </c>
      <c r="L57" s="356"/>
      <c r="M57" s="356" t="n">
        <f aca="false">SUM(M8:M53)</f>
        <v>36.1</v>
      </c>
      <c r="N57" s="3" t="n">
        <f aca="false">M57*945.25</f>
        <v>34123.525</v>
      </c>
    </row>
    <row r="58" customFormat="false" ht="15" hidden="false" customHeight="false" outlineLevel="0" collapsed="false">
      <c r="N58" s="3" t="n">
        <f aca="false">H44-N57</f>
        <v>2126.915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AFD095"/>
    <pageSetUpPr fitToPage="false"/>
  </sheetPr>
  <dimension ref="A1:AA35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H19" activeCellId="0" sqref="H19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199" width="31.01"/>
    <col collapsed="false" customWidth="true" hidden="false" outlineLevel="0" max="3" min="3" style="300" width="9"/>
    <col collapsed="false" customWidth="true" hidden="true" outlineLevel="0" max="4" min="4" style="0" width="16"/>
    <col collapsed="false" customWidth="true" hidden="false" outlineLevel="0" max="5" min="5" style="2" width="11.99"/>
    <col collapsed="false" customWidth="true" hidden="true" outlineLevel="0" max="6" min="6" style="0" width="16"/>
    <col collapsed="false" customWidth="true" hidden="true" outlineLevel="0" max="7" min="7" style="0" width="13.43"/>
    <col collapsed="false" customWidth="true" hidden="false" outlineLevel="0" max="8" min="8" style="3" width="11.86"/>
    <col collapsed="false" customWidth="true" hidden="true" outlineLevel="0" max="9" min="9" style="0" width="13.01"/>
    <col collapsed="false" customWidth="true" hidden="false" outlineLevel="0" max="10" min="10" style="131" width="14.7"/>
    <col collapsed="false" customWidth="true" hidden="false" outlineLevel="0" max="11" min="11" style="131" width="11.57"/>
    <col collapsed="false" customWidth="true" hidden="false" outlineLevel="0" max="12" min="12" style="132" width="11.57"/>
    <col collapsed="false" customWidth="true" hidden="false" outlineLevel="0" max="13" min="13" style="132" width="12.14"/>
    <col collapsed="false" customWidth="true" hidden="false" outlineLevel="0" max="14" min="14" style="3" width="10.29"/>
  </cols>
  <sheetData>
    <row r="1" customFormat="false" ht="15" hidden="false" customHeight="false" outlineLevel="0" collapsed="false">
      <c r="A1" s="532" t="s">
        <v>739</v>
      </c>
    </row>
    <row r="2" customFormat="false" ht="26.25" hidden="false" customHeight="false" outlineLevel="0" collapsed="false">
      <c r="A2" s="532"/>
      <c r="B2" s="6" t="s">
        <v>740</v>
      </c>
      <c r="C2" s="533"/>
      <c r="D2" s="339"/>
    </row>
    <row r="3" customFormat="false" ht="15" hidden="false" customHeight="false" outlineLevel="0" collapsed="false">
      <c r="G3" s="22"/>
    </row>
    <row r="4" customFormat="false" ht="15" hidden="false" customHeight="false" outlineLevel="0" collapsed="false">
      <c r="G4" s="22"/>
    </row>
    <row r="5" customFormat="false" ht="15" hidden="false" customHeight="false" outlineLevel="0" collapsed="false">
      <c r="G5" s="22"/>
    </row>
    <row r="6" s="12" customFormat="true" ht="51" hidden="false" customHeight="false" outlineLevel="0" collapsed="false">
      <c r="A6" s="7" t="s">
        <v>2</v>
      </c>
      <c r="B6" s="7" t="s">
        <v>3</v>
      </c>
      <c r="C6" s="7" t="s">
        <v>202</v>
      </c>
      <c r="D6" s="7" t="s">
        <v>5</v>
      </c>
      <c r="E6" s="8" t="s">
        <v>6</v>
      </c>
      <c r="F6" s="7" t="s">
        <v>7</v>
      </c>
      <c r="G6" s="7" t="s">
        <v>8</v>
      </c>
      <c r="H6" s="9" t="s">
        <v>9</v>
      </c>
      <c r="I6" s="7" t="s">
        <v>10</v>
      </c>
      <c r="J6" s="10" t="s">
        <v>11</v>
      </c>
      <c r="K6" s="10" t="s">
        <v>12</v>
      </c>
      <c r="L6" s="8" t="s">
        <v>13</v>
      </c>
      <c r="M6" s="8" t="s">
        <v>741</v>
      </c>
      <c r="N6" s="11"/>
    </row>
    <row r="7" s="22" customFormat="true" ht="12.75" hidden="true" customHeight="false" outlineLevel="0" collapsed="false">
      <c r="A7" s="526" t="s">
        <v>14</v>
      </c>
      <c r="B7" s="304" t="s">
        <v>15</v>
      </c>
      <c r="C7" s="28" t="s">
        <v>16</v>
      </c>
      <c r="D7" s="28" t="s">
        <v>17</v>
      </c>
      <c r="E7" s="16" t="s">
        <v>18</v>
      </c>
      <c r="F7" s="150" t="s">
        <v>19</v>
      </c>
      <c r="G7" s="28" t="s">
        <v>20</v>
      </c>
      <c r="H7" s="152" t="s">
        <v>21</v>
      </c>
      <c r="I7" s="28" t="s">
        <v>22</v>
      </c>
      <c r="J7" s="345"/>
      <c r="K7" s="345"/>
      <c r="L7" s="44"/>
      <c r="M7" s="44"/>
      <c r="N7" s="21"/>
    </row>
    <row r="8" s="180" customFormat="true" ht="25.5" hidden="false" customHeight="false" outlineLevel="0" collapsed="false">
      <c r="A8" s="526" t="s">
        <v>14</v>
      </c>
      <c r="B8" s="513" t="s">
        <v>121</v>
      </c>
      <c r="C8" s="150" t="s">
        <v>14</v>
      </c>
      <c r="D8" s="39" t="n">
        <v>945.25</v>
      </c>
      <c r="E8" s="174" t="n">
        <v>0.6</v>
      </c>
      <c r="F8" s="150" t="s">
        <v>24</v>
      </c>
      <c r="G8" s="175"/>
      <c r="H8" s="176" t="s">
        <v>655</v>
      </c>
      <c r="I8" s="39" t="s">
        <v>28</v>
      </c>
      <c r="J8" s="178" t="s">
        <v>66</v>
      </c>
      <c r="K8" s="178" t="s">
        <v>67</v>
      </c>
      <c r="L8" s="178" t="n">
        <v>0.6</v>
      </c>
      <c r="M8" s="178" t="n">
        <v>0.6</v>
      </c>
      <c r="N8" s="179" t="n">
        <f aca="false">E8*D8*C8</f>
        <v>567.15</v>
      </c>
    </row>
    <row r="9" s="180" customFormat="true" ht="12.75" hidden="false" customHeight="false" outlineLevel="0" collapsed="false">
      <c r="A9" s="526" t="s">
        <v>15</v>
      </c>
      <c r="B9" s="513" t="s">
        <v>79</v>
      </c>
      <c r="C9" s="150" t="s">
        <v>14</v>
      </c>
      <c r="D9" s="39" t="n">
        <v>945.25</v>
      </c>
      <c r="E9" s="174" t="n">
        <v>0.3</v>
      </c>
      <c r="F9" s="150" t="s">
        <v>24</v>
      </c>
      <c r="G9" s="175"/>
      <c r="H9" s="176" t="n">
        <v>283.58</v>
      </c>
      <c r="I9" s="39" t="s">
        <v>25</v>
      </c>
      <c r="J9" s="514" t="s">
        <v>80</v>
      </c>
      <c r="K9" s="514" t="n">
        <v>37020</v>
      </c>
      <c r="L9" s="174" t="n">
        <v>0.4</v>
      </c>
      <c r="M9" s="174" t="n">
        <f aca="false">L9</f>
        <v>0.4</v>
      </c>
      <c r="N9" s="179" t="n">
        <f aca="false">E9*D9*C9</f>
        <v>283.575</v>
      </c>
    </row>
    <row r="10" s="180" customFormat="true" ht="12.75" hidden="false" customHeight="false" outlineLevel="0" collapsed="false">
      <c r="A10" s="526" t="s">
        <v>16</v>
      </c>
      <c r="B10" s="513" t="s">
        <v>81</v>
      </c>
      <c r="C10" s="150" t="s">
        <v>14</v>
      </c>
      <c r="D10" s="39" t="n">
        <v>945.25</v>
      </c>
      <c r="E10" s="174" t="n">
        <v>1.1</v>
      </c>
      <c r="F10" s="150" t="s">
        <v>24</v>
      </c>
      <c r="G10" s="175"/>
      <c r="H10" s="176" t="n">
        <v>1039.78</v>
      </c>
      <c r="I10" s="39" t="s">
        <v>25</v>
      </c>
      <c r="J10" s="514" t="s">
        <v>66</v>
      </c>
      <c r="K10" s="514"/>
      <c r="L10" s="174" t="n">
        <v>1.1</v>
      </c>
      <c r="M10" s="174" t="n">
        <f aca="false">L10</f>
        <v>1.1</v>
      </c>
      <c r="N10" s="179" t="n">
        <f aca="false">E10*D10*C10</f>
        <v>1039.775</v>
      </c>
    </row>
    <row r="11" s="180" customFormat="true" ht="12.75" hidden="false" customHeight="false" outlineLevel="0" collapsed="false">
      <c r="A11" s="526" t="s">
        <v>17</v>
      </c>
      <c r="B11" s="513" t="s">
        <v>245</v>
      </c>
      <c r="C11" s="150" t="s">
        <v>14</v>
      </c>
      <c r="D11" s="39" t="n">
        <v>945.25</v>
      </c>
      <c r="E11" s="174" t="n">
        <v>0.6</v>
      </c>
      <c r="F11" s="150" t="s">
        <v>24</v>
      </c>
      <c r="G11" s="175"/>
      <c r="H11" s="176" t="s">
        <v>655</v>
      </c>
      <c r="I11" s="39" t="s">
        <v>25</v>
      </c>
      <c r="J11" s="514" t="s">
        <v>742</v>
      </c>
      <c r="K11" s="514" t="s">
        <v>67</v>
      </c>
      <c r="L11" s="174" t="n">
        <v>1.1</v>
      </c>
      <c r="M11" s="174" t="n">
        <v>0.6</v>
      </c>
      <c r="N11" s="179" t="n">
        <f aca="false">E11*D11*C11</f>
        <v>567.15</v>
      </c>
    </row>
    <row r="12" s="180" customFormat="true" ht="25.5" hidden="false" customHeight="false" outlineLevel="0" collapsed="false">
      <c r="A12" s="526" t="s">
        <v>18</v>
      </c>
      <c r="B12" s="513" t="s">
        <v>246</v>
      </c>
      <c r="C12" s="150" t="s">
        <v>14</v>
      </c>
      <c r="D12" s="39" t="n">
        <v>945.25</v>
      </c>
      <c r="E12" s="174" t="n">
        <v>1.3</v>
      </c>
      <c r="F12" s="150" t="s">
        <v>24</v>
      </c>
      <c r="G12" s="175"/>
      <c r="H12" s="176" t="n">
        <v>1228.83</v>
      </c>
      <c r="I12" s="39" t="s">
        <v>25</v>
      </c>
      <c r="J12" s="514" t="s">
        <v>743</v>
      </c>
      <c r="K12" s="514" t="s">
        <v>67</v>
      </c>
      <c r="L12" s="174" t="n">
        <v>1.3</v>
      </c>
      <c r="M12" s="174" t="n">
        <f aca="false">L12</f>
        <v>1.3</v>
      </c>
      <c r="N12" s="179" t="n">
        <f aca="false">E12*D12*C12</f>
        <v>1228.825</v>
      </c>
    </row>
    <row r="13" s="180" customFormat="true" ht="12.75" hidden="false" customHeight="false" outlineLevel="0" collapsed="false">
      <c r="A13" s="526" t="s">
        <v>19</v>
      </c>
      <c r="B13" s="513" t="s">
        <v>247</v>
      </c>
      <c r="C13" s="150" t="s">
        <v>14</v>
      </c>
      <c r="D13" s="39" t="n">
        <v>945.25</v>
      </c>
      <c r="E13" s="534" t="n">
        <v>0.8</v>
      </c>
      <c r="F13" s="150" t="s">
        <v>24</v>
      </c>
      <c r="G13" s="175"/>
      <c r="H13" s="176" t="n">
        <v>756.2</v>
      </c>
      <c r="I13" s="39" t="s">
        <v>25</v>
      </c>
      <c r="J13" s="535" t="s">
        <v>248</v>
      </c>
      <c r="K13" s="535" t="s">
        <v>249</v>
      </c>
      <c r="L13" s="535" t="n">
        <v>0.2</v>
      </c>
      <c r="M13" s="535" t="n">
        <f aca="false">L13</f>
        <v>0.2</v>
      </c>
      <c r="N13" s="179" t="n">
        <f aca="false">E13*D13*C13</f>
        <v>756.2</v>
      </c>
    </row>
    <row r="14" s="180" customFormat="true" ht="12.75" hidden="false" customHeight="false" outlineLevel="0" collapsed="false">
      <c r="A14" s="526" t="s">
        <v>20</v>
      </c>
      <c r="B14" s="513" t="s">
        <v>250</v>
      </c>
      <c r="C14" s="150" t="s">
        <v>17</v>
      </c>
      <c r="D14" s="39" t="n">
        <v>945.25</v>
      </c>
      <c r="E14" s="174" t="n">
        <v>0.5</v>
      </c>
      <c r="F14" s="150" t="s">
        <v>24</v>
      </c>
      <c r="G14" s="175"/>
      <c r="H14" s="176" t="s">
        <v>124</v>
      </c>
      <c r="I14" s="39" t="s">
        <v>25</v>
      </c>
      <c r="J14" s="514" t="s">
        <v>66</v>
      </c>
      <c r="K14" s="514"/>
      <c r="L14" s="174" t="n">
        <f aca="false">4*0.5</f>
        <v>2</v>
      </c>
      <c r="M14" s="174" t="n">
        <f aca="false">L14</f>
        <v>2</v>
      </c>
      <c r="N14" s="179" t="n">
        <f aca="false">E14*D14*C14</f>
        <v>1890.5</v>
      </c>
    </row>
    <row r="15" s="180" customFormat="true" ht="12.75" hidden="false" customHeight="false" outlineLevel="0" collapsed="false">
      <c r="A15" s="526" t="s">
        <v>21</v>
      </c>
      <c r="B15" s="513" t="s">
        <v>251</v>
      </c>
      <c r="C15" s="150" t="s">
        <v>14</v>
      </c>
      <c r="D15" s="39" t="n">
        <v>945.25</v>
      </c>
      <c r="E15" s="534" t="n">
        <v>2.2</v>
      </c>
      <c r="F15" s="150" t="s">
        <v>24</v>
      </c>
      <c r="G15" s="175"/>
      <c r="H15" s="176" t="n">
        <v>2079.55</v>
      </c>
      <c r="I15" s="39" t="s">
        <v>25</v>
      </c>
      <c r="J15" s="178" t="s">
        <v>33</v>
      </c>
      <c r="K15" s="348" t="s">
        <v>67</v>
      </c>
      <c r="L15" s="348" t="n">
        <v>1.1</v>
      </c>
      <c r="M15" s="348" t="n">
        <f aca="false">L15</f>
        <v>1.1</v>
      </c>
      <c r="N15" s="179" t="n">
        <f aca="false">E15*D15*C15</f>
        <v>2079.55</v>
      </c>
    </row>
    <row r="16" s="180" customFormat="true" ht="12.75" hidden="false" customHeight="false" outlineLevel="0" collapsed="false">
      <c r="A16" s="526" t="s">
        <v>22</v>
      </c>
      <c r="B16" s="513" t="s">
        <v>252</v>
      </c>
      <c r="C16" s="150" t="s">
        <v>14</v>
      </c>
      <c r="D16" s="39" t="n">
        <v>945.25</v>
      </c>
      <c r="E16" s="534" t="n">
        <v>0.9</v>
      </c>
      <c r="F16" s="150" t="s">
        <v>24</v>
      </c>
      <c r="G16" s="175"/>
      <c r="H16" s="176" t="n">
        <v>850.73</v>
      </c>
      <c r="I16" s="39" t="s">
        <v>25</v>
      </c>
      <c r="J16" s="514" t="s">
        <v>253</v>
      </c>
      <c r="K16" s="514" t="n">
        <v>37001</v>
      </c>
      <c r="L16" s="174" t="n">
        <v>0.5</v>
      </c>
      <c r="M16" s="174" t="n">
        <f aca="false">L16</f>
        <v>0.5</v>
      </c>
      <c r="N16" s="179" t="n">
        <f aca="false">E16*D16*C16</f>
        <v>850.725</v>
      </c>
    </row>
    <row r="17" s="180" customFormat="true" ht="12.75" hidden="false" customHeight="false" outlineLevel="0" collapsed="false">
      <c r="A17" s="526" t="s">
        <v>84</v>
      </c>
      <c r="B17" s="513" t="s">
        <v>254</v>
      </c>
      <c r="C17" s="150" t="s">
        <v>14</v>
      </c>
      <c r="D17" s="39" t="s">
        <v>35</v>
      </c>
      <c r="E17" s="536" t="n">
        <v>0.9</v>
      </c>
      <c r="F17" s="150" t="s">
        <v>24</v>
      </c>
      <c r="G17" s="175"/>
      <c r="H17" s="176" t="n">
        <v>850.73</v>
      </c>
      <c r="I17" s="39" t="s">
        <v>25</v>
      </c>
      <c r="J17" s="514" t="s">
        <v>255</v>
      </c>
      <c r="K17" s="514" t="n">
        <v>37024</v>
      </c>
      <c r="L17" s="174" t="n">
        <v>2</v>
      </c>
      <c r="M17" s="174" t="n">
        <f aca="false">L17</f>
        <v>2</v>
      </c>
      <c r="N17" s="179" t="n">
        <f aca="false">E17*D17*C17</f>
        <v>850.725</v>
      </c>
    </row>
    <row r="18" s="180" customFormat="true" ht="12.75" hidden="false" customHeight="false" outlineLevel="0" collapsed="false">
      <c r="A18" s="526" t="s">
        <v>86</v>
      </c>
      <c r="B18" s="513" t="s">
        <v>256</v>
      </c>
      <c r="C18" s="150" t="s">
        <v>14</v>
      </c>
      <c r="D18" s="39" t="n">
        <v>945.25</v>
      </c>
      <c r="E18" s="174" t="n">
        <v>1.1</v>
      </c>
      <c r="F18" s="150" t="s">
        <v>24</v>
      </c>
      <c r="G18" s="175"/>
      <c r="H18" s="176" t="n">
        <v>1039.78</v>
      </c>
      <c r="I18" s="39" t="s">
        <v>25</v>
      </c>
      <c r="J18" s="537" t="s">
        <v>66</v>
      </c>
      <c r="K18" s="537" t="s">
        <v>66</v>
      </c>
      <c r="L18" s="537" t="s">
        <v>67</v>
      </c>
      <c r="M18" s="537" t="str">
        <f aca="false">L18</f>
        <v>договорная</v>
      </c>
      <c r="N18" s="179" t="n">
        <f aca="false">E18*D18*C18</f>
        <v>1039.775</v>
      </c>
    </row>
    <row r="19" s="52" customFormat="true" ht="12.75" hidden="false" customHeight="false" outlineLevel="0" collapsed="false">
      <c r="A19" s="538" t="s">
        <v>41</v>
      </c>
      <c r="B19" s="538"/>
      <c r="C19" s="539" t="s">
        <v>94</v>
      </c>
      <c r="D19" s="540" t="n">
        <v>11.8</v>
      </c>
      <c r="E19" s="540"/>
      <c r="F19" s="540"/>
      <c r="G19" s="538"/>
      <c r="H19" s="541" t="n">
        <v>11153.98</v>
      </c>
      <c r="I19" s="542" t="s">
        <v>28</v>
      </c>
      <c r="J19" s="543"/>
      <c r="K19" s="543"/>
      <c r="L19" s="544"/>
      <c r="M19" s="544"/>
      <c r="N19" s="51" t="n">
        <f aca="false">SUM(N8:N18)</f>
        <v>11153.95</v>
      </c>
    </row>
    <row r="20" customFormat="false" ht="15" hidden="true" customHeight="false" outlineLevel="0" collapsed="false">
      <c r="A20" s="241"/>
      <c r="B20" s="545"/>
      <c r="C20" s="329"/>
      <c r="D20" s="241"/>
      <c r="E20" s="503"/>
      <c r="F20" s="241"/>
      <c r="G20" s="241"/>
      <c r="H20" s="400"/>
      <c r="I20" s="241"/>
      <c r="J20" s="504"/>
      <c r="K20" s="504"/>
      <c r="L20" s="505"/>
      <c r="M20" s="505"/>
    </row>
    <row r="21" customFormat="false" ht="15" hidden="true" customHeight="false" outlineLevel="0" collapsed="false">
      <c r="A21" s="241"/>
      <c r="B21" s="545"/>
      <c r="C21" s="329"/>
      <c r="D21" s="241"/>
      <c r="E21" s="241"/>
      <c r="F21" s="241"/>
      <c r="G21" s="241"/>
      <c r="H21" s="241"/>
      <c r="I21" s="241"/>
      <c r="J21" s="522"/>
      <c r="K21" s="522"/>
      <c r="L21" s="522"/>
      <c r="M21" s="522"/>
    </row>
    <row r="22" customFormat="false" ht="15" hidden="false" customHeight="false" outlineLevel="0" collapsed="false">
      <c r="A22" s="241"/>
      <c r="B22" s="545" t="s">
        <v>257</v>
      </c>
      <c r="C22" s="329"/>
      <c r="D22" s="241"/>
      <c r="E22" s="241"/>
      <c r="F22" s="241"/>
      <c r="G22" s="241"/>
      <c r="H22" s="241"/>
      <c r="I22" s="241"/>
      <c r="J22" s="522" t="s">
        <v>258</v>
      </c>
      <c r="K22" s="522" t="n">
        <v>37023</v>
      </c>
      <c r="L22" s="522" t="n">
        <v>0.5</v>
      </c>
      <c r="M22" s="522" t="n">
        <f aca="false">L22</f>
        <v>0.5</v>
      </c>
    </row>
    <row r="23" customFormat="false" ht="15" hidden="false" customHeight="false" outlineLevel="0" collapsed="false">
      <c r="A23" s="241"/>
      <c r="B23" s="545" t="s">
        <v>259</v>
      </c>
      <c r="C23" s="329"/>
      <c r="D23" s="241"/>
      <c r="E23" s="503"/>
      <c r="F23" s="241"/>
      <c r="G23" s="241"/>
      <c r="H23" s="400"/>
      <c r="I23" s="241"/>
      <c r="J23" s="546" t="s">
        <v>260</v>
      </c>
      <c r="K23" s="546" t="n">
        <v>11001</v>
      </c>
      <c r="L23" s="547" t="n">
        <v>1.1</v>
      </c>
      <c r="M23" s="522" t="n">
        <f aca="false">L23</f>
        <v>1.1</v>
      </c>
    </row>
    <row r="24" customFormat="false" ht="26.25" hidden="false" customHeight="false" outlineLevel="0" collapsed="false">
      <c r="A24" s="463"/>
      <c r="B24" s="464" t="s">
        <v>261</v>
      </c>
      <c r="C24" s="548"/>
      <c r="D24" s="463"/>
      <c r="E24" s="463"/>
      <c r="F24" s="464" t="s">
        <v>43</v>
      </c>
      <c r="G24" s="464" t="n">
        <v>10108</v>
      </c>
      <c r="H24" s="241"/>
      <c r="I24" s="463"/>
      <c r="J24" s="522" t="str">
        <f aca="false">Справочник!B24</f>
        <v>1041020.21</v>
      </c>
      <c r="K24" s="463" t="n">
        <f aca="false">Справочник!C24</f>
        <v>10108</v>
      </c>
      <c r="L24" s="464" t="n">
        <v>0.4</v>
      </c>
      <c r="M24" s="522" t="n">
        <f aca="false">L24</f>
        <v>0.4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customFormat="false" ht="26.25" hidden="false" customHeight="false" outlineLevel="0" collapsed="false">
      <c r="A25" s="463"/>
      <c r="B25" s="464" t="s">
        <v>262</v>
      </c>
      <c r="C25" s="548"/>
      <c r="D25" s="463"/>
      <c r="E25" s="463"/>
      <c r="F25" s="464" t="s">
        <v>45</v>
      </c>
      <c r="G25" s="464" t="n">
        <v>1010</v>
      </c>
      <c r="H25" s="241"/>
      <c r="I25" s="463"/>
      <c r="J25" s="522"/>
      <c r="K25" s="463"/>
      <c r="L25" s="464" t="n">
        <v>0.28</v>
      </c>
      <c r="M25" s="522" t="n">
        <f aca="false">L25</f>
        <v>0.28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customFormat="false" ht="15" hidden="true" customHeight="false" outlineLevel="0" collapsed="false">
      <c r="A26" s="463"/>
      <c r="B26" s="464"/>
      <c r="C26" s="548"/>
      <c r="D26" s="463"/>
      <c r="E26" s="463"/>
      <c r="F26" s="463"/>
      <c r="G26" s="463"/>
      <c r="H26" s="241"/>
      <c r="I26" s="463"/>
      <c r="J26" s="522"/>
      <c r="K26" s="463"/>
      <c r="L26" s="463"/>
      <c r="M26" s="463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customFormat="false" ht="26.25" hidden="false" customHeight="false" outlineLevel="0" collapsed="false">
      <c r="A27" s="463"/>
      <c r="B27" s="464" t="s">
        <v>46</v>
      </c>
      <c r="C27" s="548"/>
      <c r="D27" s="463"/>
      <c r="E27" s="463"/>
      <c r="F27" s="464" t="s">
        <v>47</v>
      </c>
      <c r="G27" s="464" t="n">
        <v>10070</v>
      </c>
      <c r="H27" s="241"/>
      <c r="I27" s="463"/>
      <c r="J27" s="522"/>
      <c r="K27" s="463"/>
      <c r="L27" s="464" t="n">
        <v>0.13</v>
      </c>
      <c r="M27" s="522" t="n">
        <f aca="false">L27</f>
        <v>0.13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customFormat="false" ht="26.25" hidden="false" customHeight="false" outlineLevel="0" collapsed="false">
      <c r="A28" s="463"/>
      <c r="B28" s="464" t="s">
        <v>48</v>
      </c>
      <c r="C28" s="548"/>
      <c r="D28" s="463"/>
      <c r="E28" s="463"/>
      <c r="F28" s="464" t="s">
        <v>49</v>
      </c>
      <c r="G28" s="464" t="n">
        <v>10071</v>
      </c>
      <c r="H28" s="241"/>
      <c r="I28" s="463"/>
      <c r="J28" s="522"/>
      <c r="K28" s="463"/>
      <c r="L28" s="464" t="n">
        <v>0.08</v>
      </c>
      <c r="M28" s="522" t="n">
        <f aca="false">L28</f>
        <v>0.08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customFormat="false" ht="26.25" hidden="false" customHeight="false" outlineLevel="0" collapsed="false">
      <c r="A29" s="463"/>
      <c r="B29" s="464" t="s">
        <v>50</v>
      </c>
      <c r="C29" s="548"/>
      <c r="D29" s="463"/>
      <c r="E29" s="463"/>
      <c r="F29" s="464" t="s">
        <v>51</v>
      </c>
      <c r="G29" s="464" t="n">
        <v>10069</v>
      </c>
      <c r="H29" s="241"/>
      <c r="I29" s="463"/>
      <c r="J29" s="466"/>
      <c r="K29" s="463"/>
      <c r="L29" s="464" t="n">
        <v>0.2</v>
      </c>
      <c r="M29" s="522" t="n">
        <f aca="false">L29</f>
        <v>0.2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customFormat="false" ht="15" hidden="false" customHeight="false" outlineLevel="0" collapsed="false">
      <c r="A30" s="463"/>
      <c r="B30" s="464" t="s">
        <v>52</v>
      </c>
      <c r="C30" s="548"/>
      <c r="D30" s="463"/>
      <c r="E30" s="463"/>
      <c r="F30" s="464" t="s">
        <v>53</v>
      </c>
      <c r="G30" s="464" t="n">
        <v>10068</v>
      </c>
      <c r="H30" s="241"/>
      <c r="I30" s="463"/>
      <c r="J30" s="522"/>
      <c r="K30" s="463"/>
      <c r="L30" s="464" t="n">
        <v>0.15</v>
      </c>
      <c r="M30" s="522" t="n">
        <f aca="false">L30</f>
        <v>0.15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customFormat="false" ht="15" hidden="true" customHeight="false" outlineLevel="0" collapsed="false">
      <c r="A31" s="241"/>
      <c r="B31" s="545"/>
      <c r="C31" s="329"/>
      <c r="D31" s="241"/>
      <c r="E31" s="503"/>
      <c r="F31" s="241"/>
      <c r="G31" s="241"/>
      <c r="H31" s="400"/>
      <c r="I31" s="241"/>
      <c r="J31" s="504"/>
      <c r="K31" s="504"/>
      <c r="L31" s="505"/>
      <c r="M31" s="505"/>
    </row>
    <row r="32" customFormat="false" ht="15" hidden="true" customHeight="false" outlineLevel="0" collapsed="false">
      <c r="A32" s="241"/>
      <c r="B32" s="545"/>
      <c r="C32" s="329"/>
      <c r="D32" s="241"/>
      <c r="E32" s="503"/>
      <c r="F32" s="241"/>
      <c r="G32" s="241"/>
      <c r="H32" s="400"/>
      <c r="I32" s="241"/>
      <c r="J32" s="504"/>
      <c r="K32" s="504"/>
      <c r="L32" s="505"/>
      <c r="M32" s="505"/>
    </row>
    <row r="33" customFormat="false" ht="15" hidden="false" customHeight="false" outlineLevel="0" collapsed="false">
      <c r="A33" s="469" t="s">
        <v>466</v>
      </c>
      <c r="B33" s="545"/>
      <c r="C33" s="329"/>
      <c r="D33" s="241"/>
      <c r="E33" s="503"/>
      <c r="F33" s="241"/>
      <c r="G33" s="241"/>
      <c r="H33" s="400"/>
      <c r="I33" s="241"/>
      <c r="J33" s="504"/>
      <c r="K33" s="504"/>
      <c r="L33" s="509"/>
      <c r="M33" s="509" t="n">
        <f aca="false">SUM(M8:M30)</f>
        <v>12.64</v>
      </c>
      <c r="N33" s="3" t="n">
        <f aca="false">945.25*M33</f>
        <v>11947.96</v>
      </c>
    </row>
    <row r="34" customFormat="false" ht="15" hidden="false" customHeight="false" outlineLevel="0" collapsed="false">
      <c r="A34" s="241"/>
      <c r="B34" s="545"/>
      <c r="C34" s="329"/>
      <c r="D34" s="241"/>
      <c r="E34" s="503"/>
      <c r="F34" s="241"/>
      <c r="G34" s="241"/>
      <c r="H34" s="400"/>
      <c r="I34" s="241"/>
      <c r="J34" s="504"/>
      <c r="K34" s="504"/>
      <c r="L34" s="505"/>
      <c r="M34" s="505"/>
      <c r="N34" s="3" t="n">
        <f aca="false">H19-N33</f>
        <v>-793.980000000001</v>
      </c>
    </row>
    <row r="35" customFormat="false" ht="15" hidden="false" customHeight="false" outlineLevel="0" collapsed="false">
      <c r="O35" s="0" t="n">
        <f aca="false">1899.95/945.25</f>
        <v>2.00999735519704</v>
      </c>
    </row>
  </sheetData>
  <mergeCells count="2">
    <mergeCell ref="A19:B19"/>
    <mergeCell ref="D19:F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DBB6"/>
    <pageSetUpPr fitToPage="false"/>
  </sheetPr>
  <dimension ref="A1:AA5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5" activeCellId="0" sqref="I35"/>
    </sheetView>
  </sheetViews>
  <sheetFormatPr defaultColWidth="8.8671875" defaultRowHeight="15" zeroHeight="false" outlineLevelRow="0" outlineLevelCol="0"/>
  <cols>
    <col collapsed="false" customWidth="true" hidden="false" outlineLevel="0" max="2" min="1" style="0" width="7"/>
    <col collapsed="false" customWidth="true" hidden="false" outlineLevel="0" max="3" min="3" style="0" width="37.14"/>
    <col collapsed="false" customWidth="true" hidden="false" outlineLevel="0" max="4" min="4" style="300" width="7"/>
    <col collapsed="false" customWidth="true" hidden="true" outlineLevel="0" max="5" min="5" style="0" width="1.42"/>
    <col collapsed="false" customWidth="true" hidden="false" outlineLevel="0" max="6" min="6" style="2" width="14.01"/>
    <col collapsed="false" customWidth="true" hidden="true" outlineLevel="0" max="7" min="7" style="0" width="18"/>
    <col collapsed="false" customWidth="true" hidden="true" outlineLevel="0" max="8" min="8" style="0" width="13.01"/>
    <col collapsed="false" customWidth="true" hidden="false" outlineLevel="0" max="9" min="9" style="0" width="11.42"/>
    <col collapsed="false" customWidth="true" hidden="true" outlineLevel="0" max="10" min="10" style="0" width="15"/>
    <col collapsed="false" customWidth="true" hidden="false" outlineLevel="0" max="11" min="11" style="131" width="15.15"/>
    <col collapsed="false" customWidth="true" hidden="false" outlineLevel="0" max="12" min="12" style="4" width="15"/>
    <col collapsed="false" customWidth="true" hidden="false" outlineLevel="0" max="13" min="13" style="2" width="15"/>
    <col collapsed="false" customWidth="true" hidden="false" outlineLevel="0" max="14" min="14" style="3" width="10.58"/>
  </cols>
  <sheetData>
    <row r="1" customFormat="false" ht="15" hidden="false" customHeight="false" outlineLevel="0" collapsed="false">
      <c r="A1" s="133" t="s">
        <v>744</v>
      </c>
    </row>
    <row r="2" customFormat="false" ht="15" hidden="false" customHeight="false" outlineLevel="0" collapsed="false">
      <c r="C2" s="170" t="s">
        <v>745</v>
      </c>
    </row>
    <row r="5" customFormat="false" ht="22.15" hidden="false" customHeight="true" outlineLevel="0" collapsed="false"/>
    <row r="6" s="12" customFormat="true" ht="45.6" hidden="false" customHeight="true" outlineLevel="0" collapsed="false">
      <c r="A6" s="549"/>
      <c r="B6" s="137" t="s">
        <v>2</v>
      </c>
      <c r="C6" s="137" t="s">
        <v>3</v>
      </c>
      <c r="D6" s="137" t="s">
        <v>4</v>
      </c>
      <c r="E6" s="137" t="s">
        <v>5</v>
      </c>
      <c r="F6" s="138" t="s">
        <v>746</v>
      </c>
      <c r="G6" s="137" t="s">
        <v>7</v>
      </c>
      <c r="H6" s="137" t="s">
        <v>8</v>
      </c>
      <c r="I6" s="137" t="s">
        <v>9</v>
      </c>
      <c r="J6" s="137" t="s">
        <v>10</v>
      </c>
      <c r="K6" s="343" t="s">
        <v>11</v>
      </c>
      <c r="L6" s="10" t="s">
        <v>12</v>
      </c>
      <c r="M6" s="8" t="s">
        <v>13</v>
      </c>
      <c r="N6" s="11"/>
    </row>
    <row r="7" customFormat="false" ht="15" hidden="true" customHeight="false" outlineLevel="0" collapsed="false">
      <c r="A7" s="549"/>
      <c r="B7" s="550" t="s">
        <v>14</v>
      </c>
      <c r="C7" s="551" t="s">
        <v>15</v>
      </c>
      <c r="D7" s="552" t="s">
        <v>16</v>
      </c>
      <c r="E7" s="552" t="s">
        <v>17</v>
      </c>
      <c r="F7" s="553" t="s">
        <v>18</v>
      </c>
      <c r="G7" s="551" t="s">
        <v>19</v>
      </c>
      <c r="H7" s="552" t="s">
        <v>20</v>
      </c>
      <c r="I7" s="551" t="s">
        <v>21</v>
      </c>
      <c r="J7" s="552" t="s">
        <v>22</v>
      </c>
      <c r="K7" s="554"/>
      <c r="L7" s="555"/>
      <c r="M7" s="32"/>
    </row>
    <row r="8" customFormat="false" ht="15" hidden="false" customHeight="false" outlineLevel="0" collapsed="false">
      <c r="A8" s="549"/>
      <c r="B8" s="556" t="s">
        <v>14</v>
      </c>
      <c r="C8" s="557" t="s">
        <v>143</v>
      </c>
      <c r="D8" s="42" t="s">
        <v>14</v>
      </c>
      <c r="E8" s="26" t="n">
        <v>945.25</v>
      </c>
      <c r="F8" s="35" t="n">
        <v>0.5</v>
      </c>
      <c r="G8" s="28" t="s">
        <v>24</v>
      </c>
      <c r="H8" s="29"/>
      <c r="I8" s="26" t="s">
        <v>464</v>
      </c>
      <c r="J8" s="25" t="s">
        <v>28</v>
      </c>
      <c r="K8" s="33" t="s">
        <v>66</v>
      </c>
      <c r="L8" s="33" t="s">
        <v>67</v>
      </c>
      <c r="M8" s="20" t="n">
        <v>0.8</v>
      </c>
      <c r="N8" s="21" t="n">
        <f aca="false">F8*E8*D8</f>
        <v>472.625</v>
      </c>
    </row>
    <row r="9" customFormat="false" ht="22.5" hidden="false" customHeight="false" outlineLevel="0" collapsed="false">
      <c r="A9" s="549"/>
      <c r="B9" s="550" t="s">
        <v>15</v>
      </c>
      <c r="C9" s="558" t="s">
        <v>121</v>
      </c>
      <c r="D9" s="150" t="s">
        <v>14</v>
      </c>
      <c r="E9" s="26" t="s">
        <v>35</v>
      </c>
      <c r="F9" s="174" t="n">
        <v>0.6</v>
      </c>
      <c r="G9" s="28" t="s">
        <v>24</v>
      </c>
      <c r="H9" s="29"/>
      <c r="I9" s="26" t="s">
        <v>655</v>
      </c>
      <c r="J9" s="39" t="s">
        <v>28</v>
      </c>
      <c r="K9" s="182" t="s">
        <v>243</v>
      </c>
      <c r="L9" s="40" t="s">
        <v>244</v>
      </c>
      <c r="M9" s="40" t="n">
        <v>0.6</v>
      </c>
      <c r="N9" s="21" t="n">
        <f aca="false">F9*E9*D9</f>
        <v>567.15</v>
      </c>
    </row>
    <row r="10" customFormat="false" ht="15" hidden="false" customHeight="false" outlineLevel="0" collapsed="false">
      <c r="A10" s="549"/>
      <c r="B10" s="559" t="s">
        <v>16</v>
      </c>
      <c r="C10" s="557" t="s">
        <v>68</v>
      </c>
      <c r="D10" s="42" t="s">
        <v>14</v>
      </c>
      <c r="E10" s="26" t="s">
        <v>35</v>
      </c>
      <c r="F10" s="44" t="n">
        <v>0.2</v>
      </c>
      <c r="G10" s="28" t="s">
        <v>24</v>
      </c>
      <c r="H10" s="29"/>
      <c r="I10" s="26" t="s">
        <v>587</v>
      </c>
      <c r="J10" s="25" t="s">
        <v>28</v>
      </c>
      <c r="K10" s="182" t="s">
        <v>69</v>
      </c>
      <c r="L10" s="40" t="n">
        <v>28003</v>
      </c>
      <c r="M10" s="40" t="n">
        <v>0.25</v>
      </c>
      <c r="N10" s="21" t="n">
        <f aca="false">F10*E10*D10</f>
        <v>189.05</v>
      </c>
    </row>
    <row r="11" customFormat="false" ht="22.5" hidden="false" customHeight="false" outlineLevel="0" collapsed="false">
      <c r="A11" s="549"/>
      <c r="B11" s="559" t="s">
        <v>17</v>
      </c>
      <c r="C11" s="558" t="s">
        <v>70</v>
      </c>
      <c r="D11" s="150" t="s">
        <v>14</v>
      </c>
      <c r="E11" s="26" t="s">
        <v>35</v>
      </c>
      <c r="F11" s="35" t="n">
        <v>0.45</v>
      </c>
      <c r="G11" s="28" t="s">
        <v>24</v>
      </c>
      <c r="H11" s="29"/>
      <c r="I11" s="26" t="s">
        <v>590</v>
      </c>
      <c r="J11" s="39" t="s">
        <v>28</v>
      </c>
      <c r="K11" s="182" t="s">
        <v>71</v>
      </c>
      <c r="L11" s="40" t="s">
        <v>72</v>
      </c>
      <c r="M11" s="40" t="n">
        <v>0.45</v>
      </c>
      <c r="N11" s="21" t="n">
        <f aca="false">F11*E11*D11</f>
        <v>425.3625</v>
      </c>
    </row>
    <row r="12" customFormat="false" ht="15" hidden="false" customHeight="false" outlineLevel="0" collapsed="false">
      <c r="A12" s="549"/>
      <c r="B12" s="559" t="s">
        <v>18</v>
      </c>
      <c r="C12" s="557" t="s">
        <v>73</v>
      </c>
      <c r="D12" s="42" t="s">
        <v>14</v>
      </c>
      <c r="E12" s="26" t="s">
        <v>35</v>
      </c>
      <c r="F12" s="44" t="n">
        <v>0.2</v>
      </c>
      <c r="G12" s="28" t="s">
        <v>24</v>
      </c>
      <c r="H12" s="29"/>
      <c r="I12" s="26" t="s">
        <v>587</v>
      </c>
      <c r="J12" s="25" t="s">
        <v>28</v>
      </c>
      <c r="K12" s="182" t="s">
        <v>74</v>
      </c>
      <c r="L12" s="40" t="n">
        <v>11023</v>
      </c>
      <c r="M12" s="40" t="n">
        <v>0.16</v>
      </c>
      <c r="N12" s="21" t="n">
        <f aca="false">F12*E12*D12</f>
        <v>189.05</v>
      </c>
    </row>
    <row r="13" customFormat="false" ht="15" hidden="false" customHeight="false" outlineLevel="0" collapsed="false">
      <c r="A13" s="549"/>
      <c r="B13" s="556" t="s">
        <v>19</v>
      </c>
      <c r="C13" s="557" t="s">
        <v>75</v>
      </c>
      <c r="D13" s="42" t="s">
        <v>14</v>
      </c>
      <c r="E13" s="26" t="s">
        <v>35</v>
      </c>
      <c r="F13" s="35" t="n">
        <v>0.3</v>
      </c>
      <c r="G13" s="28" t="s">
        <v>24</v>
      </c>
      <c r="H13" s="29"/>
      <c r="I13" s="26" t="s">
        <v>591</v>
      </c>
      <c r="J13" s="25" t="s">
        <v>28</v>
      </c>
      <c r="K13" s="182" t="s">
        <v>76</v>
      </c>
      <c r="L13" s="40" t="n">
        <v>81041</v>
      </c>
      <c r="M13" s="40" t="n">
        <v>0.45</v>
      </c>
      <c r="N13" s="21" t="n">
        <f aca="false">F13*E13*D13</f>
        <v>283.575</v>
      </c>
    </row>
    <row r="14" customFormat="false" ht="15" hidden="false" customHeight="false" outlineLevel="0" collapsed="false">
      <c r="A14" s="549"/>
      <c r="B14" s="559" t="s">
        <v>20</v>
      </c>
      <c r="C14" s="557" t="s">
        <v>77</v>
      </c>
      <c r="D14" s="42" t="s">
        <v>14</v>
      </c>
      <c r="E14" s="26" t="s">
        <v>35</v>
      </c>
      <c r="F14" s="35" t="n">
        <v>0.5</v>
      </c>
      <c r="G14" s="28" t="s">
        <v>24</v>
      </c>
      <c r="H14" s="29"/>
      <c r="I14" s="26" t="s">
        <v>747</v>
      </c>
      <c r="J14" s="25" t="s">
        <v>28</v>
      </c>
      <c r="K14" s="182" t="s">
        <v>78</v>
      </c>
      <c r="L14" s="40" t="n">
        <v>11026</v>
      </c>
      <c r="M14" s="40" t="n">
        <v>0.3</v>
      </c>
      <c r="N14" s="21" t="n">
        <f aca="false">F14*E14*D14</f>
        <v>472.625</v>
      </c>
    </row>
    <row r="15" customFormat="false" ht="15" hidden="false" customHeight="false" outlineLevel="0" collapsed="false">
      <c r="A15" s="549"/>
      <c r="B15" s="559" t="n">
        <v>8</v>
      </c>
      <c r="C15" s="557" t="s">
        <v>316</v>
      </c>
      <c r="D15" s="42" t="s">
        <v>14</v>
      </c>
      <c r="E15" s="26" t="n">
        <v>945.25</v>
      </c>
      <c r="F15" s="35" t="n">
        <v>0.9</v>
      </c>
      <c r="G15" s="28" t="s">
        <v>24</v>
      </c>
      <c r="H15" s="29"/>
      <c r="I15" s="26" t="s">
        <v>36</v>
      </c>
      <c r="J15" s="25" t="s">
        <v>28</v>
      </c>
      <c r="K15" s="33" t="s">
        <v>145</v>
      </c>
      <c r="L15" s="33" t="n">
        <v>10009</v>
      </c>
      <c r="M15" s="20" t="n">
        <v>0.4</v>
      </c>
      <c r="N15" s="21" t="n">
        <f aca="false">F15*E15*D15</f>
        <v>850.725</v>
      </c>
    </row>
    <row r="16" customFormat="false" ht="15" hidden="false" customHeight="false" outlineLevel="0" collapsed="false">
      <c r="A16" s="549"/>
      <c r="B16" s="559" t="s">
        <v>22</v>
      </c>
      <c r="C16" s="557" t="s">
        <v>251</v>
      </c>
      <c r="D16" s="42" t="s">
        <v>14</v>
      </c>
      <c r="E16" s="26" t="s">
        <v>35</v>
      </c>
      <c r="F16" s="212" t="n">
        <v>2.2</v>
      </c>
      <c r="G16" s="28" t="s">
        <v>24</v>
      </c>
      <c r="H16" s="29"/>
      <c r="I16" s="30" t="n">
        <v>2079.55</v>
      </c>
      <c r="J16" s="25" t="s">
        <v>28</v>
      </c>
      <c r="K16" s="182" t="s">
        <v>33</v>
      </c>
      <c r="L16" s="40" t="n">
        <v>10066</v>
      </c>
      <c r="M16" s="40" t="n">
        <v>1.1</v>
      </c>
      <c r="N16" s="21" t="n">
        <f aca="false">F16*E16*D16</f>
        <v>2079.55</v>
      </c>
    </row>
    <row r="17" customFormat="false" ht="15" hidden="false" customHeight="false" outlineLevel="0" collapsed="false">
      <c r="A17" s="549"/>
      <c r="B17" s="556" t="s">
        <v>84</v>
      </c>
      <c r="C17" s="557" t="s">
        <v>317</v>
      </c>
      <c r="D17" s="42" t="s">
        <v>14</v>
      </c>
      <c r="E17" s="26" t="n">
        <v>945.25</v>
      </c>
      <c r="F17" s="35" t="n">
        <v>0.5</v>
      </c>
      <c r="G17" s="28" t="s">
        <v>24</v>
      </c>
      <c r="H17" s="29"/>
      <c r="I17" s="26" t="s">
        <v>464</v>
      </c>
      <c r="J17" s="25" t="s">
        <v>694</v>
      </c>
      <c r="K17" s="33" t="s">
        <v>318</v>
      </c>
      <c r="L17" s="33" t="n">
        <v>2205</v>
      </c>
      <c r="M17" s="20" t="n">
        <v>0.5</v>
      </c>
      <c r="N17" s="21" t="n">
        <f aca="false">F17*E17*D17</f>
        <v>472.625</v>
      </c>
    </row>
    <row r="18" customFormat="false" ht="15" hidden="false" customHeight="false" outlineLevel="0" collapsed="false">
      <c r="A18" s="549"/>
      <c r="B18" s="556" t="s">
        <v>86</v>
      </c>
      <c r="C18" s="557" t="s">
        <v>317</v>
      </c>
      <c r="D18" s="42" t="s">
        <v>14</v>
      </c>
      <c r="E18" s="26" t="s">
        <v>35</v>
      </c>
      <c r="F18" s="35" t="n">
        <v>0.5</v>
      </c>
      <c r="G18" s="28" t="s">
        <v>24</v>
      </c>
      <c r="H18" s="29"/>
      <c r="I18" s="26" t="s">
        <v>464</v>
      </c>
      <c r="J18" s="25" t="s">
        <v>28</v>
      </c>
      <c r="K18" s="33" t="s">
        <v>318</v>
      </c>
      <c r="L18" s="33" t="n">
        <v>22006</v>
      </c>
      <c r="M18" s="20" t="n">
        <v>0.5</v>
      </c>
      <c r="N18" s="21" t="n">
        <f aca="false">F18*E18*D18</f>
        <v>472.625</v>
      </c>
    </row>
    <row r="19" customFormat="false" ht="15" hidden="false" customHeight="false" outlineLevel="0" collapsed="false">
      <c r="A19" s="549"/>
      <c r="B19" s="556" t="s">
        <v>89</v>
      </c>
      <c r="C19" s="557" t="s">
        <v>319</v>
      </c>
      <c r="D19" s="42" t="s">
        <v>14</v>
      </c>
      <c r="E19" s="26" t="s">
        <v>35</v>
      </c>
      <c r="F19" s="35" t="n">
        <v>0.5</v>
      </c>
      <c r="G19" s="28" t="s">
        <v>24</v>
      </c>
      <c r="H19" s="29"/>
      <c r="I19" s="26" t="s">
        <v>464</v>
      </c>
      <c r="J19" s="25" t="s">
        <v>28</v>
      </c>
      <c r="K19" s="33" t="s">
        <v>320</v>
      </c>
      <c r="L19" s="33" t="n">
        <v>22010</v>
      </c>
      <c r="M19" s="20" t="n">
        <v>0.5</v>
      </c>
      <c r="N19" s="21" t="n">
        <f aca="false">F19*E19*D19</f>
        <v>472.625</v>
      </c>
    </row>
    <row r="20" customFormat="false" ht="15" hidden="false" customHeight="false" outlineLevel="0" collapsed="false">
      <c r="A20" s="549"/>
      <c r="B20" s="559" t="s">
        <v>92</v>
      </c>
      <c r="C20" s="557" t="s">
        <v>321</v>
      </c>
      <c r="D20" s="42" t="s">
        <v>14</v>
      </c>
      <c r="E20" s="26" t="s">
        <v>35</v>
      </c>
      <c r="F20" s="35" t="n">
        <v>0.5</v>
      </c>
      <c r="G20" s="28" t="s">
        <v>24</v>
      </c>
      <c r="H20" s="29"/>
      <c r="I20" s="26" t="s">
        <v>464</v>
      </c>
      <c r="J20" s="25" t="s">
        <v>28</v>
      </c>
      <c r="K20" s="33" t="s">
        <v>320</v>
      </c>
      <c r="L20" s="33" t="n">
        <v>22011</v>
      </c>
      <c r="M20" s="20" t="n">
        <v>0.5</v>
      </c>
      <c r="N20" s="21" t="n">
        <f aca="false">F20*E20*D20</f>
        <v>472.625</v>
      </c>
    </row>
    <row r="21" customFormat="false" ht="15" hidden="false" customHeight="false" outlineLevel="0" collapsed="false">
      <c r="A21" s="549"/>
      <c r="B21" s="559" t="s">
        <v>94</v>
      </c>
      <c r="C21" s="557" t="s">
        <v>322</v>
      </c>
      <c r="D21" s="42" t="s">
        <v>15</v>
      </c>
      <c r="E21" s="26" t="s">
        <v>35</v>
      </c>
      <c r="F21" s="184" t="n">
        <v>0.4</v>
      </c>
      <c r="G21" s="28" t="s">
        <v>24</v>
      </c>
      <c r="H21" s="29"/>
      <c r="I21" s="26" t="s">
        <v>131</v>
      </c>
      <c r="J21" s="25" t="s">
        <v>28</v>
      </c>
      <c r="K21" s="33" t="s">
        <v>243</v>
      </c>
      <c r="L21" s="33" t="n">
        <v>29026</v>
      </c>
      <c r="M21" s="20" t="n">
        <f aca="false">2*0.12</f>
        <v>0.24</v>
      </c>
      <c r="N21" s="21" t="n">
        <f aca="false">F21*E21*D21</f>
        <v>756.2</v>
      </c>
    </row>
    <row r="22" customFormat="false" ht="15" hidden="false" customHeight="false" outlineLevel="0" collapsed="false">
      <c r="A22" s="549"/>
      <c r="B22" s="559" t="s">
        <v>98</v>
      </c>
      <c r="C22" s="557" t="s">
        <v>323</v>
      </c>
      <c r="D22" s="42" t="s">
        <v>14</v>
      </c>
      <c r="E22" s="26" t="s">
        <v>35</v>
      </c>
      <c r="F22" s="184" t="n">
        <v>1.3</v>
      </c>
      <c r="G22" s="28" t="s">
        <v>24</v>
      </c>
      <c r="H22" s="29"/>
      <c r="I22" s="26" t="s">
        <v>595</v>
      </c>
      <c r="J22" s="25" t="s">
        <v>28</v>
      </c>
      <c r="K22" s="33" t="s">
        <v>324</v>
      </c>
      <c r="L22" s="33" t="n">
        <v>29006</v>
      </c>
      <c r="M22" s="20" t="n">
        <v>1.1</v>
      </c>
      <c r="N22" s="21" t="n">
        <f aca="false">F22*E22*D22</f>
        <v>1228.825</v>
      </c>
    </row>
    <row r="23" customFormat="false" ht="15" hidden="false" customHeight="false" outlineLevel="0" collapsed="false">
      <c r="A23" s="549"/>
      <c r="B23" s="556" t="s">
        <v>102</v>
      </c>
      <c r="C23" s="557" t="s">
        <v>323</v>
      </c>
      <c r="D23" s="42" t="s">
        <v>14</v>
      </c>
      <c r="E23" s="26" t="n">
        <v>945.25</v>
      </c>
      <c r="F23" s="184" t="n">
        <v>1.3</v>
      </c>
      <c r="G23" s="28" t="s">
        <v>24</v>
      </c>
      <c r="H23" s="29"/>
      <c r="I23" s="26" t="s">
        <v>595</v>
      </c>
      <c r="J23" s="25" t="s">
        <v>28</v>
      </c>
      <c r="K23" s="33" t="s">
        <v>325</v>
      </c>
      <c r="L23" s="33" t="n">
        <v>29004</v>
      </c>
      <c r="M23" s="20" t="n">
        <v>1.1</v>
      </c>
      <c r="N23" s="21" t="n">
        <f aca="false">F23*E23*D23</f>
        <v>1228.825</v>
      </c>
    </row>
    <row r="24" customFormat="false" ht="15" hidden="false" customHeight="false" outlineLevel="0" collapsed="false">
      <c r="A24" s="549"/>
      <c r="B24" s="559" t="s">
        <v>106</v>
      </c>
      <c r="C24" s="557" t="s">
        <v>148</v>
      </c>
      <c r="D24" s="42" t="s">
        <v>15</v>
      </c>
      <c r="E24" s="26" t="s">
        <v>35</v>
      </c>
      <c r="F24" s="35" t="n">
        <v>0.4</v>
      </c>
      <c r="G24" s="28" t="s">
        <v>24</v>
      </c>
      <c r="H24" s="29"/>
      <c r="I24" s="26" t="s">
        <v>131</v>
      </c>
      <c r="J24" s="25" t="s">
        <v>28</v>
      </c>
      <c r="K24" s="33" t="s">
        <v>149</v>
      </c>
      <c r="L24" s="33" t="n">
        <v>29008</v>
      </c>
      <c r="M24" s="20" t="n">
        <f aca="false">2*0.1</f>
        <v>0.2</v>
      </c>
      <c r="N24" s="21" t="n">
        <f aca="false">F24*E24*D24</f>
        <v>756.2</v>
      </c>
    </row>
    <row r="25" customFormat="false" ht="15" hidden="false" customHeight="false" outlineLevel="0" collapsed="false">
      <c r="A25" s="549"/>
      <c r="B25" s="556" t="s">
        <v>109</v>
      </c>
      <c r="C25" s="557" t="s">
        <v>158</v>
      </c>
      <c r="D25" s="42" t="s">
        <v>15</v>
      </c>
      <c r="E25" s="26" t="s">
        <v>35</v>
      </c>
      <c r="F25" s="35" t="n">
        <v>0.7</v>
      </c>
      <c r="G25" s="28" t="s">
        <v>24</v>
      </c>
      <c r="H25" s="29"/>
      <c r="I25" s="26" t="s">
        <v>625</v>
      </c>
      <c r="J25" s="25" t="s">
        <v>28</v>
      </c>
      <c r="K25" s="33" t="s">
        <v>748</v>
      </c>
      <c r="L25" s="33" t="n">
        <v>34029.34031</v>
      </c>
      <c r="M25" s="20" t="n">
        <f aca="false">2*0.67</f>
        <v>1.34</v>
      </c>
      <c r="N25" s="21" t="n">
        <f aca="false">F25*E25*D25</f>
        <v>1323.35</v>
      </c>
    </row>
    <row r="26" customFormat="false" ht="15" hidden="false" customHeight="false" outlineLevel="0" collapsed="false">
      <c r="A26" s="549"/>
      <c r="B26" s="559" t="s">
        <v>112</v>
      </c>
      <c r="C26" s="557" t="s">
        <v>309</v>
      </c>
      <c r="D26" s="42" t="s">
        <v>15</v>
      </c>
      <c r="E26" s="26" t="s">
        <v>35</v>
      </c>
      <c r="F26" s="35" t="n">
        <v>0.4</v>
      </c>
      <c r="G26" s="28" t="s">
        <v>24</v>
      </c>
      <c r="H26" s="29"/>
      <c r="I26" s="26" t="s">
        <v>131</v>
      </c>
      <c r="J26" s="25" t="s">
        <v>28</v>
      </c>
      <c r="K26" s="33" t="s">
        <v>151</v>
      </c>
      <c r="L26" s="33" t="n">
        <v>29023.29022</v>
      </c>
      <c r="M26" s="20" t="n">
        <f aca="false">2*0.28</f>
        <v>0.56</v>
      </c>
      <c r="N26" s="21" t="n">
        <f aca="false">F26*E26*D26</f>
        <v>756.2</v>
      </c>
    </row>
    <row r="27" customFormat="false" ht="15" hidden="false" customHeight="false" outlineLevel="0" collapsed="false">
      <c r="A27" s="549"/>
      <c r="B27" s="556" t="s">
        <v>611</v>
      </c>
      <c r="C27" s="557" t="s">
        <v>167</v>
      </c>
      <c r="D27" s="42" t="s">
        <v>15</v>
      </c>
      <c r="E27" s="26" t="s">
        <v>35</v>
      </c>
      <c r="F27" s="35" t="n">
        <v>0.7</v>
      </c>
      <c r="G27" s="28" t="s">
        <v>24</v>
      </c>
      <c r="H27" s="29"/>
      <c r="I27" s="26" t="s">
        <v>625</v>
      </c>
      <c r="J27" s="25" t="s">
        <v>28</v>
      </c>
      <c r="K27" s="33" t="s">
        <v>168</v>
      </c>
      <c r="L27" s="33" t="n">
        <v>29043.29044</v>
      </c>
      <c r="M27" s="20" t="n">
        <f aca="false">2*0.55</f>
        <v>1.1</v>
      </c>
      <c r="N27" s="21" t="n">
        <f aca="false">F27*E27*D27</f>
        <v>1323.35</v>
      </c>
    </row>
    <row r="28" customFormat="false" ht="15" hidden="false" customHeight="false" outlineLevel="0" collapsed="false">
      <c r="A28" s="549"/>
      <c r="B28" s="556" t="s">
        <v>615</v>
      </c>
      <c r="C28" s="557" t="s">
        <v>162</v>
      </c>
      <c r="D28" s="42" t="s">
        <v>15</v>
      </c>
      <c r="E28" s="26" t="s">
        <v>35</v>
      </c>
      <c r="F28" s="35" t="n">
        <v>0.4</v>
      </c>
      <c r="G28" s="28" t="s">
        <v>24</v>
      </c>
      <c r="H28" s="29"/>
      <c r="I28" s="26" t="s">
        <v>131</v>
      </c>
      <c r="J28" s="25" t="s">
        <v>28</v>
      </c>
      <c r="K28" s="33" t="s">
        <v>163</v>
      </c>
      <c r="L28" s="33" t="n">
        <v>35008.35009</v>
      </c>
      <c r="M28" s="20" t="n">
        <f aca="false">2*0.2</f>
        <v>0.4</v>
      </c>
      <c r="N28" s="21" t="n">
        <f aca="false">F28*E28*D28</f>
        <v>756.2</v>
      </c>
    </row>
    <row r="29" customFormat="false" ht="15" hidden="false" customHeight="false" outlineLevel="0" collapsed="false">
      <c r="A29" s="549"/>
      <c r="B29" s="556" t="s">
        <v>618</v>
      </c>
      <c r="C29" s="557" t="s">
        <v>165</v>
      </c>
      <c r="D29" s="42" t="s">
        <v>14</v>
      </c>
      <c r="E29" s="26" t="s">
        <v>35</v>
      </c>
      <c r="F29" s="35" t="n">
        <v>0.5</v>
      </c>
      <c r="G29" s="28" t="s">
        <v>24</v>
      </c>
      <c r="H29" s="29"/>
      <c r="I29" s="26" t="s">
        <v>464</v>
      </c>
      <c r="J29" s="25" t="s">
        <v>28</v>
      </c>
      <c r="K29" s="33" t="s">
        <v>166</v>
      </c>
      <c r="L29" s="33" t="n">
        <v>35010</v>
      </c>
      <c r="M29" s="20" t="n">
        <f aca="false">2*0.26</f>
        <v>0.52</v>
      </c>
      <c r="N29" s="21" t="n">
        <f aca="false">F29*E29*D29</f>
        <v>472.625</v>
      </c>
    </row>
    <row r="30" customFormat="false" ht="15" hidden="false" customHeight="false" outlineLevel="0" collapsed="false">
      <c r="A30" s="549"/>
      <c r="B30" s="556" t="s">
        <v>619</v>
      </c>
      <c r="C30" s="560" t="s">
        <v>327</v>
      </c>
      <c r="D30" s="42" t="s">
        <v>14</v>
      </c>
      <c r="E30" s="25" t="s">
        <v>35</v>
      </c>
      <c r="F30" s="44" t="n">
        <v>1.2</v>
      </c>
      <c r="G30" s="42" t="s">
        <v>24</v>
      </c>
      <c r="H30" s="29"/>
      <c r="I30" s="25" t="s">
        <v>632</v>
      </c>
      <c r="J30" s="25" t="s">
        <v>25</v>
      </c>
      <c r="K30" s="33" t="s">
        <v>66</v>
      </c>
      <c r="L30" s="33"/>
      <c r="M30" s="20" t="n">
        <v>1.2</v>
      </c>
      <c r="N30" s="21" t="n">
        <f aca="false">F30*E30*D30</f>
        <v>1134.3</v>
      </c>
    </row>
    <row r="31" customFormat="false" ht="15" hidden="false" customHeight="false" outlineLevel="0" collapsed="false">
      <c r="A31" s="549"/>
      <c r="B31" s="559" t="s">
        <v>621</v>
      </c>
      <c r="C31" s="557" t="s">
        <v>327</v>
      </c>
      <c r="D31" s="42" t="s">
        <v>14</v>
      </c>
      <c r="E31" s="26" t="s">
        <v>35</v>
      </c>
      <c r="F31" s="44" t="n">
        <v>1.2</v>
      </c>
      <c r="G31" s="28" t="s">
        <v>24</v>
      </c>
      <c r="H31" s="29"/>
      <c r="I31" s="26" t="s">
        <v>632</v>
      </c>
      <c r="J31" s="25" t="s">
        <v>28</v>
      </c>
      <c r="K31" s="33" t="s">
        <v>66</v>
      </c>
      <c r="L31" s="33"/>
      <c r="M31" s="20" t="n">
        <v>1.2</v>
      </c>
      <c r="N31" s="21" t="n">
        <f aca="false">F31*E31*D31</f>
        <v>1134.3</v>
      </c>
    </row>
    <row r="32" customFormat="false" ht="15" hidden="false" customHeight="false" outlineLevel="0" collapsed="false">
      <c r="A32" s="549"/>
      <c r="B32" s="556" t="s">
        <v>623</v>
      </c>
      <c r="C32" s="560" t="s">
        <v>110</v>
      </c>
      <c r="D32" s="42" t="s">
        <v>15</v>
      </c>
      <c r="E32" s="25" t="s">
        <v>35</v>
      </c>
      <c r="F32" s="44" t="n">
        <v>0.2</v>
      </c>
      <c r="G32" s="42" t="s">
        <v>24</v>
      </c>
      <c r="H32" s="29"/>
      <c r="I32" s="25" t="s">
        <v>638</v>
      </c>
      <c r="J32" s="25" t="s">
        <v>28</v>
      </c>
      <c r="K32" s="33" t="s">
        <v>111</v>
      </c>
      <c r="L32" s="33" t="n">
        <v>37043</v>
      </c>
      <c r="M32" s="20" t="n">
        <f aca="false">0.05*2</f>
        <v>0.1</v>
      </c>
      <c r="N32" s="21" t="n">
        <f aca="false">F32*E32*D32</f>
        <v>378.1</v>
      </c>
    </row>
    <row r="33" customFormat="false" ht="15" hidden="false" customHeight="false" outlineLevel="0" collapsed="false">
      <c r="A33" s="549"/>
      <c r="B33" s="556" t="s">
        <v>116</v>
      </c>
      <c r="C33" s="560" t="s">
        <v>177</v>
      </c>
      <c r="D33" s="42" t="s">
        <v>14</v>
      </c>
      <c r="E33" s="25" t="s">
        <v>35</v>
      </c>
      <c r="F33" s="44" t="n">
        <v>1.5</v>
      </c>
      <c r="G33" s="42" t="s">
        <v>24</v>
      </c>
      <c r="H33" s="29"/>
      <c r="I33" s="25" t="s">
        <v>749</v>
      </c>
      <c r="J33" s="25" t="s">
        <v>28</v>
      </c>
      <c r="K33" s="33" t="s">
        <v>66</v>
      </c>
      <c r="L33" s="33"/>
      <c r="M33" s="20" t="n">
        <v>1.2</v>
      </c>
      <c r="N33" s="21" t="n">
        <f aca="false">F33*E33*D33</f>
        <v>1417.875</v>
      </c>
    </row>
    <row r="34" customFormat="false" ht="15" hidden="false" customHeight="false" outlineLevel="0" collapsed="false">
      <c r="A34" s="549"/>
      <c r="B34" s="559" t="s">
        <v>628</v>
      </c>
      <c r="C34" s="557" t="s">
        <v>113</v>
      </c>
      <c r="D34" s="42" t="s">
        <v>14</v>
      </c>
      <c r="E34" s="26" t="n">
        <v>945.25</v>
      </c>
      <c r="F34" s="44" t="n">
        <v>1.2</v>
      </c>
      <c r="G34" s="28" t="s">
        <v>24</v>
      </c>
      <c r="H34" s="29"/>
      <c r="I34" s="26" t="s">
        <v>632</v>
      </c>
      <c r="J34" s="25" t="s">
        <v>28</v>
      </c>
      <c r="K34" s="182" t="s">
        <v>114</v>
      </c>
      <c r="L34" s="182" t="s">
        <v>115</v>
      </c>
      <c r="M34" s="182" t="n">
        <v>1.38</v>
      </c>
      <c r="N34" s="21" t="n">
        <f aca="false">F34*E34*D34</f>
        <v>1134.3</v>
      </c>
    </row>
    <row r="35" s="52" customFormat="true" ht="15" hidden="false" customHeight="false" outlineLevel="0" collapsed="false">
      <c r="A35" s="561"/>
      <c r="B35" s="450" t="s">
        <v>41</v>
      </c>
      <c r="C35" s="450"/>
      <c r="D35" s="15" t="s">
        <v>734</v>
      </c>
      <c r="E35" s="189" t="n">
        <v>22.7</v>
      </c>
      <c r="F35" s="189"/>
      <c r="G35" s="189"/>
      <c r="H35" s="48"/>
      <c r="I35" s="189" t="n">
        <v>21220.92</v>
      </c>
      <c r="J35" s="46" t="s">
        <v>28</v>
      </c>
      <c r="K35" s="562"/>
      <c r="L35" s="125"/>
      <c r="M35" s="125"/>
      <c r="N35" s="51" t="n">
        <f aca="false">SUM(N8:N34)</f>
        <v>21220.8625</v>
      </c>
    </row>
    <row r="40" customFormat="false" ht="26.25" hidden="false" customHeight="false" outlineLevel="0" collapsed="false">
      <c r="B40" s="56"/>
      <c r="C40" s="57" t="s">
        <v>261</v>
      </c>
      <c r="D40" s="563"/>
      <c r="E40" s="56"/>
      <c r="F40" s="56"/>
      <c r="G40" s="57" t="s">
        <v>43</v>
      </c>
      <c r="H40" s="57" t="n">
        <v>10108</v>
      </c>
      <c r="J40" s="56"/>
      <c r="K40" s="163"/>
      <c r="L40" s="56"/>
      <c r="M40" s="57" t="n">
        <v>0.4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customFormat="false" ht="15" hidden="false" customHeight="false" outlineLevel="0" collapsed="false">
      <c r="B41" s="56"/>
      <c r="C41" s="57" t="s">
        <v>262</v>
      </c>
      <c r="D41" s="563"/>
      <c r="E41" s="56"/>
      <c r="F41" s="56"/>
      <c r="G41" s="57" t="s">
        <v>45</v>
      </c>
      <c r="H41" s="57" t="n">
        <v>1010</v>
      </c>
      <c r="J41" s="56"/>
      <c r="K41" s="163"/>
      <c r="L41" s="56"/>
      <c r="M41" s="57" t="n">
        <v>0.28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customFormat="false" ht="26.25" hidden="false" customHeight="false" outlineLevel="0" collapsed="false">
      <c r="B42" s="56"/>
      <c r="C42" s="57" t="s">
        <v>46</v>
      </c>
      <c r="D42" s="563"/>
      <c r="E42" s="56"/>
      <c r="F42" s="56"/>
      <c r="G42" s="57" t="s">
        <v>47</v>
      </c>
      <c r="H42" s="57" t="n">
        <v>10070</v>
      </c>
      <c r="J42" s="56"/>
      <c r="K42" s="163"/>
      <c r="L42" s="56"/>
      <c r="M42" s="57" t="n">
        <v>0.13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customFormat="false" ht="26.25" hidden="false" customHeight="false" outlineLevel="0" collapsed="false">
      <c r="B43" s="56"/>
      <c r="C43" s="57" t="s">
        <v>48</v>
      </c>
      <c r="D43" s="563"/>
      <c r="E43" s="56"/>
      <c r="F43" s="56"/>
      <c r="G43" s="57" t="s">
        <v>49</v>
      </c>
      <c r="H43" s="57" t="n">
        <v>10071</v>
      </c>
      <c r="J43" s="56"/>
      <c r="K43" s="163"/>
      <c r="L43" s="56"/>
      <c r="M43" s="57" t="n">
        <v>0.08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customFormat="false" ht="18.2" hidden="false" customHeight="true" outlineLevel="0" collapsed="false">
      <c r="B44" s="56"/>
      <c r="C44" s="57" t="s">
        <v>50</v>
      </c>
      <c r="D44" s="563"/>
      <c r="E44" s="56"/>
      <c r="F44" s="56"/>
      <c r="G44" s="57" t="s">
        <v>51</v>
      </c>
      <c r="H44" s="57" t="n">
        <v>10069</v>
      </c>
      <c r="J44" s="56"/>
      <c r="K44" s="214"/>
      <c r="L44" s="56"/>
      <c r="M44" s="57" t="n">
        <v>0.2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customFormat="false" ht="15" hidden="false" customHeight="false" outlineLevel="0" collapsed="false">
      <c r="B45" s="56"/>
      <c r="C45" s="57" t="s">
        <v>52</v>
      </c>
      <c r="D45" s="563"/>
      <c r="E45" s="56"/>
      <c r="F45" s="56"/>
      <c r="G45" s="57" t="s">
        <v>53</v>
      </c>
      <c r="H45" s="57" t="n">
        <v>10068</v>
      </c>
      <c r="J45" s="56"/>
      <c r="K45" s="163"/>
      <c r="L45" s="56"/>
      <c r="M45" s="57" t="n">
        <v>0.15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customFormat="false" ht="15" hidden="true" customHeight="false" outlineLevel="0" collapsed="false"/>
    <row r="47" customFormat="false" ht="15" hidden="false" customHeight="false" outlineLevel="0" collapsed="false">
      <c r="C47" s="0" t="s">
        <v>750</v>
      </c>
      <c r="K47" s="131" t="s">
        <v>329</v>
      </c>
      <c r="L47" s="4" t="n">
        <v>22001</v>
      </c>
      <c r="M47" s="2" t="n">
        <v>0.5</v>
      </c>
    </row>
    <row r="48" customFormat="false" ht="15" hidden="false" customHeight="false" outlineLevel="0" collapsed="false">
      <c r="C48" s="56" t="s">
        <v>751</v>
      </c>
      <c r="K48" s="131" t="s">
        <v>228</v>
      </c>
      <c r="L48" s="4" t="n">
        <v>2203</v>
      </c>
      <c r="M48" s="2" t="n">
        <v>0.5</v>
      </c>
    </row>
    <row r="49" customFormat="false" ht="15" hidden="true" customHeight="false" outlineLevel="0" collapsed="false"/>
    <row r="50" customFormat="false" ht="15" hidden="false" customHeight="false" outlineLevel="0" collapsed="false">
      <c r="C50" s="57" t="s">
        <v>236</v>
      </c>
      <c r="D50" s="563"/>
      <c r="E50" s="56"/>
      <c r="F50" s="56"/>
      <c r="G50" s="57" t="s">
        <v>69</v>
      </c>
      <c r="H50" s="57" t="n">
        <v>28011</v>
      </c>
      <c r="K50" s="214" t="s">
        <v>752</v>
      </c>
      <c r="L50" s="57" t="n">
        <v>28011</v>
      </c>
      <c r="M50" s="57" t="n">
        <v>0.15</v>
      </c>
    </row>
    <row r="51" customFormat="false" ht="26.25" hidden="false" customHeight="false" outlineLevel="0" collapsed="false">
      <c r="C51" s="57" t="s">
        <v>753</v>
      </c>
      <c r="K51" s="214" t="s">
        <v>754</v>
      </c>
      <c r="L51" s="214" t="s">
        <v>755</v>
      </c>
      <c r="M51" s="57" t="n">
        <v>0.25</v>
      </c>
    </row>
    <row r="52" customFormat="false" ht="15" hidden="false" customHeight="false" outlineLevel="0" collapsed="false">
      <c r="C52" s="0" t="s">
        <v>331</v>
      </c>
      <c r="K52" s="131" t="s">
        <v>332</v>
      </c>
      <c r="L52" s="4" t="n">
        <v>29014</v>
      </c>
      <c r="M52" s="2" t="n">
        <v>0.68</v>
      </c>
    </row>
    <row r="53" customFormat="false" ht="15" hidden="false" customHeight="false" outlineLevel="0" collapsed="false">
      <c r="C53" s="0" t="s">
        <v>333</v>
      </c>
      <c r="K53" s="131" t="s">
        <v>334</v>
      </c>
      <c r="L53" s="4" t="n">
        <v>29013</v>
      </c>
      <c r="M53" s="2" t="n">
        <v>0.68</v>
      </c>
    </row>
    <row r="54" customFormat="false" ht="15" hidden="true" customHeight="false" outlineLevel="0" collapsed="false"/>
    <row r="55" customFormat="false" ht="15" hidden="true" customHeight="false" outlineLevel="0" collapsed="false"/>
    <row r="56" customFormat="false" ht="15" hidden="false" customHeight="false" outlineLevel="0" collapsed="false">
      <c r="C56" s="60" t="s">
        <v>657</v>
      </c>
      <c r="M56" s="61" t="n">
        <f aca="false">SUM(M8:M53)</f>
        <v>22.15</v>
      </c>
    </row>
    <row r="57" customFormat="false" ht="15" hidden="false" customHeight="false" outlineLevel="0" collapsed="false">
      <c r="N57" s="3" t="n">
        <f aca="false">945.25*M56</f>
        <v>20937.2875</v>
      </c>
    </row>
    <row r="58" customFormat="false" ht="15" hidden="false" customHeight="false" outlineLevel="0" collapsed="false">
      <c r="N58" s="3" t="n">
        <f aca="false">I35-N57</f>
        <v>283.632500000011</v>
      </c>
    </row>
  </sheetData>
  <mergeCells count="3">
    <mergeCell ref="A6:A34"/>
    <mergeCell ref="B35:C35"/>
    <mergeCell ref="E35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069A2E"/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4.29"/>
    <col collapsed="false" customWidth="true" hidden="false" outlineLevel="0" max="3" min="3" style="0" width="6.28"/>
    <col collapsed="false" customWidth="true" hidden="true" outlineLevel="0" max="4" min="4" style="0" width="16"/>
    <col collapsed="false" customWidth="false" hidden="false" outlineLevel="0" max="5" min="5" style="2" width="8.86"/>
    <col collapsed="false" customWidth="true" hidden="true" outlineLevel="0" max="6" min="6" style="0" width="16"/>
    <col collapsed="false" customWidth="true" hidden="true" outlineLevel="0" max="7" min="7" style="0" width="11.99"/>
    <col collapsed="false" customWidth="true" hidden="false" outlineLevel="0" max="8" min="8" style="3" width="11.86"/>
    <col collapsed="false" customWidth="true" hidden="true" outlineLevel="0" max="9" min="9" style="0" width="13.01"/>
    <col collapsed="false" customWidth="true" hidden="false" outlineLevel="0" max="10" min="10" style="564" width="14.86"/>
    <col collapsed="false" customWidth="true" hidden="false" outlineLevel="0" max="11" min="11" style="564" width="10.29"/>
    <col collapsed="false" customWidth="true" hidden="false" outlineLevel="0" max="12" min="12" style="2" width="14.01"/>
    <col collapsed="false" customWidth="true" hidden="false" outlineLevel="0" max="13" min="13" style="2" width="11.57"/>
    <col collapsed="false" customWidth="true" hidden="false" outlineLevel="0" max="14" min="14" style="3" width="10.29"/>
  </cols>
  <sheetData>
    <row r="1" customFormat="false" ht="15" hidden="false" customHeight="false" outlineLevel="0" collapsed="false">
      <c r="A1" s="565" t="s">
        <v>756</v>
      </c>
    </row>
    <row r="2" customFormat="false" ht="15" hidden="false" customHeight="false" outlineLevel="0" collapsed="false">
      <c r="A2" s="565"/>
      <c r="B2" s="170" t="s">
        <v>297</v>
      </c>
    </row>
    <row r="5" s="12" customFormat="true" ht="63.75" hidden="false" customHeight="false" outlineLevel="0" collapsed="false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9" t="s">
        <v>9</v>
      </c>
      <c r="I5" s="7" t="s">
        <v>10</v>
      </c>
      <c r="J5" s="10" t="s">
        <v>11</v>
      </c>
      <c r="K5" s="10" t="s">
        <v>12</v>
      </c>
      <c r="L5" s="8" t="s">
        <v>757</v>
      </c>
      <c r="M5" s="8" t="s">
        <v>758</v>
      </c>
      <c r="N5" s="11"/>
    </row>
    <row r="6" customFormat="false" ht="15" hidden="true" customHeight="false" outlineLevel="0" collapsed="false">
      <c r="A6" s="566" t="s">
        <v>14</v>
      </c>
      <c r="B6" s="567" t="s">
        <v>15</v>
      </c>
      <c r="C6" s="568" t="s">
        <v>16</v>
      </c>
      <c r="D6" s="568" t="s">
        <v>17</v>
      </c>
      <c r="E6" s="569" t="s">
        <v>18</v>
      </c>
      <c r="F6" s="567" t="s">
        <v>19</v>
      </c>
      <c r="G6" s="568" t="s">
        <v>20</v>
      </c>
      <c r="H6" s="570" t="s">
        <v>21</v>
      </c>
      <c r="I6" s="571" t="s">
        <v>22</v>
      </c>
      <c r="J6" s="555"/>
      <c r="K6" s="555"/>
      <c r="L6" s="32"/>
      <c r="M6" s="32"/>
    </row>
    <row r="7" customFormat="false" ht="26.25" hidden="false" customHeight="false" outlineLevel="0" collapsed="false">
      <c r="A7" s="572" t="s">
        <v>14</v>
      </c>
      <c r="B7" s="573" t="s">
        <v>81</v>
      </c>
      <c r="C7" s="25" t="s">
        <v>14</v>
      </c>
      <c r="D7" s="26" t="n">
        <v>945.25</v>
      </c>
      <c r="E7" s="44" t="n">
        <v>1.1</v>
      </c>
      <c r="F7" s="28" t="s">
        <v>24</v>
      </c>
      <c r="G7" s="29"/>
      <c r="H7" s="30" t="n">
        <v>1039.78</v>
      </c>
      <c r="I7" s="25" t="s">
        <v>25</v>
      </c>
      <c r="J7" s="40" t="s">
        <v>66</v>
      </c>
      <c r="K7" s="40" t="s">
        <v>67</v>
      </c>
      <c r="L7" s="40" t="n">
        <v>1.1</v>
      </c>
      <c r="M7" s="40" t="n">
        <f aca="false">L7</f>
        <v>1.1</v>
      </c>
      <c r="N7" s="21" t="n">
        <f aca="false">E7*D7*C7</f>
        <v>1039.775</v>
      </c>
    </row>
    <row r="8" customFormat="false" ht="15" hidden="false" customHeight="false" outlineLevel="0" collapsed="false">
      <c r="A8" s="572" t="s">
        <v>15</v>
      </c>
      <c r="B8" s="573" t="s">
        <v>299</v>
      </c>
      <c r="C8" s="25" t="s">
        <v>14</v>
      </c>
      <c r="D8" s="26" t="n">
        <v>945.25</v>
      </c>
      <c r="E8" s="35" t="n">
        <v>0.3</v>
      </c>
      <c r="F8" s="28" t="s">
        <v>24</v>
      </c>
      <c r="G8" s="29"/>
      <c r="H8" s="30" t="n">
        <v>283.58</v>
      </c>
      <c r="I8" s="25" t="s">
        <v>25</v>
      </c>
      <c r="J8" s="33" t="s">
        <v>300</v>
      </c>
      <c r="K8" s="33" t="n">
        <v>11039</v>
      </c>
      <c r="L8" s="20" t="n">
        <v>0.16</v>
      </c>
      <c r="M8" s="20" t="n">
        <f aca="false">L8</f>
        <v>0.16</v>
      </c>
      <c r="N8" s="21" t="n">
        <f aca="false">E8*D8*C8</f>
        <v>283.575</v>
      </c>
    </row>
    <row r="9" customFormat="false" ht="15" hidden="false" customHeight="false" outlineLevel="0" collapsed="false">
      <c r="A9" s="574" t="s">
        <v>16</v>
      </c>
      <c r="B9" s="573" t="s">
        <v>127</v>
      </c>
      <c r="C9" s="25" t="s">
        <v>14</v>
      </c>
      <c r="D9" s="26" t="n">
        <v>945.25</v>
      </c>
      <c r="E9" s="35" t="n">
        <v>3</v>
      </c>
      <c r="F9" s="28" t="s">
        <v>24</v>
      </c>
      <c r="G9" s="29"/>
      <c r="H9" s="30" t="n">
        <v>2835.75</v>
      </c>
      <c r="I9" s="25" t="s">
        <v>25</v>
      </c>
      <c r="J9" s="33" t="s">
        <v>301</v>
      </c>
      <c r="K9" s="33" t="n">
        <v>10025</v>
      </c>
      <c r="L9" s="20" t="n">
        <v>4.8</v>
      </c>
      <c r="M9" s="20" t="n">
        <f aca="false">L9+20%</f>
        <v>5</v>
      </c>
      <c r="N9" s="21" t="n">
        <f aca="false">E9*D9*C9</f>
        <v>2835.75</v>
      </c>
    </row>
    <row r="10" customFormat="false" ht="15" hidden="false" customHeight="false" outlineLevel="0" collapsed="false">
      <c r="A10" s="574" t="s">
        <v>17</v>
      </c>
      <c r="B10" s="573" t="s">
        <v>302</v>
      </c>
      <c r="C10" s="25" t="s">
        <v>14</v>
      </c>
      <c r="D10" s="26" t="n">
        <v>945.25</v>
      </c>
      <c r="E10" s="44" t="n">
        <v>2.2</v>
      </c>
      <c r="F10" s="28" t="s">
        <v>24</v>
      </c>
      <c r="G10" s="29"/>
      <c r="H10" s="30" t="n">
        <v>2079.55</v>
      </c>
      <c r="I10" s="25" t="s">
        <v>25</v>
      </c>
      <c r="J10" s="33" t="s">
        <v>303</v>
      </c>
      <c r="K10" s="33"/>
      <c r="L10" s="20"/>
      <c r="M10" s="20" t="n">
        <v>0</v>
      </c>
      <c r="N10" s="21" t="n">
        <f aca="false">E10*D10*C10</f>
        <v>2079.55</v>
      </c>
    </row>
    <row r="11" customFormat="false" ht="15" hidden="false" customHeight="false" outlineLevel="0" collapsed="false">
      <c r="A11" s="574" t="s">
        <v>18</v>
      </c>
      <c r="B11" s="573" t="s">
        <v>217</v>
      </c>
      <c r="C11" s="25" t="s">
        <v>14</v>
      </c>
      <c r="D11" s="26" t="n">
        <v>945.25</v>
      </c>
      <c r="E11" s="35" t="n">
        <v>3</v>
      </c>
      <c r="F11" s="28" t="s">
        <v>24</v>
      </c>
      <c r="G11" s="29"/>
      <c r="H11" s="30" t="n">
        <v>2835.75</v>
      </c>
      <c r="I11" s="25" t="s">
        <v>25</v>
      </c>
      <c r="J11" s="33" t="s">
        <v>218</v>
      </c>
      <c r="K11" s="33" t="n">
        <v>1024</v>
      </c>
      <c r="L11" s="20" t="n">
        <v>7.8</v>
      </c>
      <c r="M11" s="20" t="n">
        <f aca="false">L11+20%</f>
        <v>8</v>
      </c>
      <c r="N11" s="21" t="n">
        <f aca="false">E11*D11*C11</f>
        <v>2835.75</v>
      </c>
    </row>
    <row r="12" customFormat="false" ht="15" hidden="false" customHeight="false" outlineLevel="0" collapsed="false">
      <c r="A12" s="572" t="s">
        <v>19</v>
      </c>
      <c r="B12" s="573" t="s">
        <v>251</v>
      </c>
      <c r="C12" s="25" t="s">
        <v>14</v>
      </c>
      <c r="D12" s="26" t="n">
        <v>945.25</v>
      </c>
      <c r="E12" s="35" t="n">
        <v>2.9</v>
      </c>
      <c r="F12" s="28" t="s">
        <v>24</v>
      </c>
      <c r="G12" s="29"/>
      <c r="H12" s="30" t="n">
        <v>2741.23</v>
      </c>
      <c r="I12" s="25" t="s">
        <v>28</v>
      </c>
      <c r="J12" s="33" t="s">
        <v>33</v>
      </c>
      <c r="K12" s="33" t="n">
        <v>10066</v>
      </c>
      <c r="L12" s="20" t="n">
        <v>1.1</v>
      </c>
      <c r="M12" s="20" t="n">
        <f aca="false">L12+20%</f>
        <v>1.3</v>
      </c>
      <c r="N12" s="21" t="n">
        <f aca="false">E12*D12*C12</f>
        <v>2741.225</v>
      </c>
    </row>
    <row r="13" customFormat="false" ht="15" hidden="false" customHeight="false" outlineLevel="0" collapsed="false">
      <c r="A13" s="575" t="s">
        <v>20</v>
      </c>
      <c r="B13" s="573" t="s">
        <v>304</v>
      </c>
      <c r="C13" s="25" t="s">
        <v>14</v>
      </c>
      <c r="D13" s="26" t="n">
        <v>945.25</v>
      </c>
      <c r="E13" s="44" t="n">
        <v>1.8</v>
      </c>
      <c r="F13" s="28" t="s">
        <v>24</v>
      </c>
      <c r="G13" s="29"/>
      <c r="H13" s="30" t="n">
        <v>1701.45</v>
      </c>
      <c r="I13" s="25" t="s">
        <v>25</v>
      </c>
      <c r="J13" s="33" t="s">
        <v>305</v>
      </c>
      <c r="K13" s="33" t="n">
        <v>13004</v>
      </c>
      <c r="L13" s="20" t="n">
        <v>0.45</v>
      </c>
      <c r="M13" s="20" t="n">
        <f aca="false">L13+20%</f>
        <v>0.65</v>
      </c>
      <c r="N13" s="21" t="n">
        <f aca="false">E13*D13*C13</f>
        <v>1701.45</v>
      </c>
    </row>
    <row r="14" customFormat="false" ht="26.25" hidden="false" customHeight="false" outlineLevel="0" collapsed="false">
      <c r="A14" s="566" t="s">
        <v>21</v>
      </c>
      <c r="B14" s="573" t="s">
        <v>225</v>
      </c>
      <c r="C14" s="25" t="s">
        <v>14</v>
      </c>
      <c r="D14" s="26" t="n">
        <v>945.25</v>
      </c>
      <c r="E14" s="44" t="n">
        <v>2.2</v>
      </c>
      <c r="F14" s="28" t="s">
        <v>24</v>
      </c>
      <c r="G14" s="29"/>
      <c r="H14" s="30" t="n">
        <v>2079.55</v>
      </c>
      <c r="I14" s="25" t="s">
        <v>25</v>
      </c>
      <c r="J14" s="40" t="s">
        <v>66</v>
      </c>
      <c r="K14" s="40" t="s">
        <v>67</v>
      </c>
      <c r="L14" s="40" t="n">
        <v>2.2</v>
      </c>
      <c r="M14" s="40" t="n">
        <f aca="false">L14</f>
        <v>2.2</v>
      </c>
      <c r="N14" s="21" t="n">
        <f aca="false">E14*D14*C14</f>
        <v>2079.55</v>
      </c>
    </row>
    <row r="15" customFormat="false" ht="15" hidden="false" customHeight="false" outlineLevel="0" collapsed="false">
      <c r="A15" s="574" t="s">
        <v>22</v>
      </c>
      <c r="B15" s="573" t="s">
        <v>38</v>
      </c>
      <c r="C15" s="25" t="s">
        <v>14</v>
      </c>
      <c r="D15" s="26" t="n">
        <v>945.25</v>
      </c>
      <c r="E15" s="44" t="n">
        <v>0.6</v>
      </c>
      <c r="F15" s="28" t="s">
        <v>24</v>
      </c>
      <c r="G15" s="29"/>
      <c r="H15" s="30" t="n">
        <v>567.15</v>
      </c>
      <c r="I15" s="25" t="s">
        <v>28</v>
      </c>
      <c r="J15" s="33" t="s">
        <v>39</v>
      </c>
      <c r="K15" s="33" t="s">
        <v>40</v>
      </c>
      <c r="L15" s="20" t="n">
        <v>0.6</v>
      </c>
      <c r="M15" s="20" t="n">
        <f aca="false">L15</f>
        <v>0.6</v>
      </c>
      <c r="N15" s="21" t="n">
        <f aca="false">E15*D15*C15</f>
        <v>567.15</v>
      </c>
    </row>
    <row r="16" s="52" customFormat="true" ht="12.75" hidden="false" customHeight="false" outlineLevel="0" collapsed="false">
      <c r="A16" s="576" t="s">
        <v>41</v>
      </c>
      <c r="B16" s="576"/>
      <c r="C16" s="189" t="s">
        <v>22</v>
      </c>
      <c r="D16" s="190" t="n">
        <f aca="false">16163.79/945.25</f>
        <v>17.1000158688178</v>
      </c>
      <c r="E16" s="190"/>
      <c r="F16" s="190"/>
      <c r="G16" s="48"/>
      <c r="H16" s="190" t="n">
        <v>16163.79</v>
      </c>
      <c r="I16" s="213" t="s">
        <v>28</v>
      </c>
      <c r="J16" s="192"/>
      <c r="K16" s="192"/>
      <c r="L16" s="50"/>
      <c r="M16" s="50"/>
      <c r="N16" s="51" t="n">
        <f aca="false">SUM(N7:N15)</f>
        <v>16163.775</v>
      </c>
    </row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false" customHeight="false" outlineLevel="0" collapsed="false">
      <c r="B20" s="60" t="s">
        <v>759</v>
      </c>
      <c r="L20" s="61" t="n">
        <f aca="false">SUM(L7:L15)</f>
        <v>18.21</v>
      </c>
      <c r="M20" s="61" t="n">
        <f aca="false">SUM(M7:M15)</f>
        <v>19.01</v>
      </c>
      <c r="N20" s="3" t="n">
        <f aca="false">945.25*M20</f>
        <v>17969.2025</v>
      </c>
    </row>
    <row r="21" customFormat="false" ht="15" hidden="false" customHeight="false" outlineLevel="0" collapsed="false">
      <c r="N21" s="3" t="n">
        <f aca="false">H16-N20</f>
        <v>-1805.4125</v>
      </c>
    </row>
  </sheetData>
  <mergeCells count="2">
    <mergeCell ref="A16:B16"/>
    <mergeCell ref="D16:F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H27" activeCellId="0" sqref="H2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1" width="43.71"/>
    <col collapsed="false" customWidth="true" hidden="false" outlineLevel="0" max="3" min="3" style="0" width="10.99"/>
    <col collapsed="false" customWidth="true" hidden="true" outlineLevel="0" max="4" min="4" style="0" width="14.01"/>
    <col collapsed="false" customWidth="true" hidden="false" outlineLevel="0" max="5" min="5" style="2" width="10.99"/>
    <col collapsed="false" customWidth="true" hidden="true" outlineLevel="0" max="6" min="6" style="0" width="15"/>
    <col collapsed="false" customWidth="true" hidden="true" outlineLevel="0" max="7" min="7" style="0" width="10.99"/>
    <col collapsed="false" customWidth="true" hidden="false" outlineLevel="0" max="8" min="8" style="3" width="15"/>
    <col collapsed="false" customWidth="true" hidden="true" outlineLevel="0" max="9" min="9" style="62" width="11.99"/>
    <col collapsed="false" customWidth="true" hidden="false" outlineLevel="0" max="10" min="10" style="63" width="19.71"/>
    <col collapsed="false" customWidth="true" hidden="false" outlineLevel="0" max="11" min="11" style="63" width="14.15"/>
    <col collapsed="false" customWidth="true" hidden="false" outlineLevel="0" max="12" min="12" style="62" width="11.14"/>
    <col collapsed="false" customWidth="true" hidden="false" outlineLevel="0" max="13" min="13" style="3" width="11.14"/>
  </cols>
  <sheetData>
    <row r="1" customFormat="false" ht="15" hidden="false" customHeight="false" outlineLevel="0" collapsed="false">
      <c r="A1" s="64" t="s">
        <v>17</v>
      </c>
    </row>
    <row r="3" customFormat="false" ht="15" hidden="false" customHeight="false" outlineLevel="0" collapsed="false">
      <c r="A3" s="65" t="s">
        <v>61</v>
      </c>
    </row>
    <row r="4" customFormat="false" ht="28.5" hidden="false" customHeight="true" outlineLevel="0" collapsed="false">
      <c r="A4" s="65"/>
      <c r="B4" s="66" t="s">
        <v>62</v>
      </c>
      <c r="C4" s="66"/>
      <c r="D4" s="66"/>
      <c r="E4" s="66"/>
      <c r="F4" s="66"/>
      <c r="G4" s="66"/>
    </row>
    <row r="6" s="76" customFormat="true" ht="15.75" hidden="false" customHeight="false" outlineLevel="0" collapsed="false">
      <c r="A6" s="67" t="s">
        <v>2</v>
      </c>
      <c r="B6" s="68" t="s">
        <v>3</v>
      </c>
      <c r="C6" s="69" t="s">
        <v>4</v>
      </c>
      <c r="D6" s="67" t="s">
        <v>5</v>
      </c>
      <c r="E6" s="70" t="s">
        <v>63</v>
      </c>
      <c r="F6" s="71" t="s">
        <v>7</v>
      </c>
      <c r="G6" s="72" t="s">
        <v>8</v>
      </c>
      <c r="H6" s="73" t="s">
        <v>64</v>
      </c>
      <c r="I6" s="74" t="s">
        <v>10</v>
      </c>
      <c r="J6" s="74"/>
      <c r="K6" s="74"/>
      <c r="L6" s="74"/>
      <c r="M6" s="75"/>
    </row>
    <row r="7" customFormat="false" ht="15" hidden="true" customHeight="false" outlineLevel="0" collapsed="false">
      <c r="A7" s="77" t="s">
        <v>14</v>
      </c>
      <c r="B7" s="78" t="s">
        <v>15</v>
      </c>
      <c r="C7" s="79" t="s">
        <v>16</v>
      </c>
      <c r="D7" s="79" t="s">
        <v>17</v>
      </c>
      <c r="E7" s="80" t="s">
        <v>18</v>
      </c>
      <c r="F7" s="81" t="s">
        <v>19</v>
      </c>
      <c r="G7" s="79" t="s">
        <v>20</v>
      </c>
      <c r="H7" s="82" t="s">
        <v>21</v>
      </c>
      <c r="I7" s="83" t="s">
        <v>22</v>
      </c>
      <c r="J7" s="84"/>
      <c r="K7" s="84"/>
      <c r="L7" s="83"/>
      <c r="M7" s="85"/>
    </row>
    <row r="8" customFormat="false" ht="15.75" hidden="false" customHeight="false" outlineLevel="0" collapsed="false">
      <c r="A8" s="86" t="s">
        <v>14</v>
      </c>
      <c r="B8" s="87" t="s">
        <v>65</v>
      </c>
      <c r="C8" s="88" t="s">
        <v>14</v>
      </c>
      <c r="D8" s="89" t="n">
        <v>945.25</v>
      </c>
      <c r="E8" s="90" t="n">
        <v>0.8</v>
      </c>
      <c r="F8" s="91" t="s">
        <v>24</v>
      </c>
      <c r="G8" s="92"/>
      <c r="H8" s="93" t="n">
        <v>756.2</v>
      </c>
      <c r="I8" s="94" t="n">
        <v>0</v>
      </c>
      <c r="J8" s="95" t="s">
        <v>66</v>
      </c>
      <c r="K8" s="95" t="s">
        <v>67</v>
      </c>
      <c r="L8" s="94" t="n">
        <v>0.8</v>
      </c>
      <c r="M8" s="96" t="n">
        <f aca="false">C8*D8*E8</f>
        <v>756.2</v>
      </c>
    </row>
    <row r="9" customFormat="false" ht="15.75" hidden="false" customHeight="false" outlineLevel="0" collapsed="false">
      <c r="A9" s="86" t="s">
        <v>15</v>
      </c>
      <c r="B9" s="87" t="s">
        <v>68</v>
      </c>
      <c r="C9" s="88" t="s">
        <v>14</v>
      </c>
      <c r="D9" s="89" t="n">
        <v>945.25</v>
      </c>
      <c r="E9" s="90" t="n">
        <v>0.2</v>
      </c>
      <c r="F9" s="91" t="s">
        <v>24</v>
      </c>
      <c r="G9" s="92"/>
      <c r="H9" s="93" t="n">
        <v>189.05</v>
      </c>
      <c r="I9" s="94" t="s">
        <v>25</v>
      </c>
      <c r="J9" s="97" t="s">
        <v>69</v>
      </c>
      <c r="K9" s="97" t="n">
        <v>28003</v>
      </c>
      <c r="L9" s="98" t="n">
        <v>0.25</v>
      </c>
      <c r="M9" s="96" t="n">
        <f aca="false">C9*D9*E9</f>
        <v>189.05</v>
      </c>
    </row>
    <row r="10" s="110" customFormat="true" ht="31.5" hidden="false" customHeight="false" outlineLevel="0" collapsed="false">
      <c r="A10" s="99" t="s">
        <v>16</v>
      </c>
      <c r="B10" s="100" t="s">
        <v>70</v>
      </c>
      <c r="C10" s="101" t="s">
        <v>14</v>
      </c>
      <c r="D10" s="101" t="n">
        <v>945.25</v>
      </c>
      <c r="E10" s="102" t="n">
        <v>0.45</v>
      </c>
      <c r="F10" s="103" t="s">
        <v>24</v>
      </c>
      <c r="G10" s="104"/>
      <c r="H10" s="105" t="n">
        <v>425.36</v>
      </c>
      <c r="I10" s="106" t="s">
        <v>25</v>
      </c>
      <c r="J10" s="107" t="s">
        <v>71</v>
      </c>
      <c r="K10" s="107" t="s">
        <v>72</v>
      </c>
      <c r="L10" s="108" t="n">
        <v>0.45</v>
      </c>
      <c r="M10" s="109" t="n">
        <f aca="false">C10*D10*E10</f>
        <v>425.3625</v>
      </c>
    </row>
    <row r="11" customFormat="false" ht="15.75" hidden="false" customHeight="false" outlineLevel="0" collapsed="false">
      <c r="A11" s="111" t="s">
        <v>17</v>
      </c>
      <c r="B11" s="87" t="s">
        <v>73</v>
      </c>
      <c r="C11" s="88" t="s">
        <v>14</v>
      </c>
      <c r="D11" s="89" t="n">
        <v>945.25</v>
      </c>
      <c r="E11" s="90" t="n">
        <v>0.2</v>
      </c>
      <c r="F11" s="91" t="s">
        <v>24</v>
      </c>
      <c r="G11" s="92"/>
      <c r="H11" s="93" t="n">
        <v>189.05</v>
      </c>
      <c r="I11" s="94" t="s">
        <v>25</v>
      </c>
      <c r="J11" s="97" t="s">
        <v>74</v>
      </c>
      <c r="K11" s="97" t="n">
        <v>11023</v>
      </c>
      <c r="L11" s="98" t="n">
        <v>0.16</v>
      </c>
      <c r="M11" s="96" t="n">
        <f aca="false">C11*D11*E11</f>
        <v>189.05</v>
      </c>
    </row>
    <row r="12" customFormat="false" ht="15.75" hidden="false" customHeight="false" outlineLevel="0" collapsed="false">
      <c r="A12" s="111" t="s">
        <v>18</v>
      </c>
      <c r="B12" s="87" t="s">
        <v>75</v>
      </c>
      <c r="C12" s="88" t="s">
        <v>14</v>
      </c>
      <c r="D12" s="89" t="n">
        <v>945.25</v>
      </c>
      <c r="E12" s="112" t="n">
        <v>0.3</v>
      </c>
      <c r="F12" s="91" t="s">
        <v>24</v>
      </c>
      <c r="G12" s="92"/>
      <c r="H12" s="93" t="n">
        <v>283.58</v>
      </c>
      <c r="I12" s="94" t="s">
        <v>25</v>
      </c>
      <c r="J12" s="97" t="s">
        <v>76</v>
      </c>
      <c r="K12" s="97" t="n">
        <v>81041</v>
      </c>
      <c r="L12" s="98" t="n">
        <v>0.45</v>
      </c>
      <c r="M12" s="96" t="n">
        <f aca="false">C12*D12*E12</f>
        <v>283.575</v>
      </c>
    </row>
    <row r="13" customFormat="false" ht="15.75" hidden="false" customHeight="false" outlineLevel="0" collapsed="false">
      <c r="A13" s="86" t="s">
        <v>19</v>
      </c>
      <c r="B13" s="87" t="s">
        <v>77</v>
      </c>
      <c r="C13" s="88" t="s">
        <v>14</v>
      </c>
      <c r="D13" s="89" t="n">
        <v>945.25</v>
      </c>
      <c r="E13" s="112" t="n">
        <v>0.5</v>
      </c>
      <c r="F13" s="91" t="s">
        <v>24</v>
      </c>
      <c r="G13" s="92"/>
      <c r="H13" s="93" t="n">
        <v>472.63</v>
      </c>
      <c r="I13" s="94" t="s">
        <v>25</v>
      </c>
      <c r="J13" s="97" t="s">
        <v>78</v>
      </c>
      <c r="K13" s="97" t="n">
        <v>11026</v>
      </c>
      <c r="L13" s="98" t="n">
        <v>0.3</v>
      </c>
      <c r="M13" s="96" t="n">
        <f aca="false">C13*D13*E13</f>
        <v>472.625</v>
      </c>
    </row>
    <row r="14" customFormat="false" ht="15.75" hidden="false" customHeight="false" outlineLevel="0" collapsed="false">
      <c r="A14" s="111" t="s">
        <v>20</v>
      </c>
      <c r="B14" s="87" t="s">
        <v>79</v>
      </c>
      <c r="C14" s="88" t="s">
        <v>14</v>
      </c>
      <c r="D14" s="89" t="n">
        <v>945.25</v>
      </c>
      <c r="E14" s="112" t="n">
        <v>0.3</v>
      </c>
      <c r="F14" s="91" t="s">
        <v>24</v>
      </c>
      <c r="G14" s="92"/>
      <c r="H14" s="93" t="n">
        <v>283.58</v>
      </c>
      <c r="I14" s="94" t="s">
        <v>25</v>
      </c>
      <c r="J14" s="97" t="s">
        <v>80</v>
      </c>
      <c r="K14" s="97" t="n">
        <v>37020</v>
      </c>
      <c r="L14" s="98" t="n">
        <v>0.4</v>
      </c>
      <c r="M14" s="96" t="n">
        <f aca="false">C14*D14*E14</f>
        <v>283.575</v>
      </c>
    </row>
    <row r="15" customFormat="false" ht="15.75" hidden="false" customHeight="false" outlineLevel="0" collapsed="false">
      <c r="A15" s="86" t="s">
        <v>21</v>
      </c>
      <c r="B15" s="87" t="s">
        <v>81</v>
      </c>
      <c r="C15" s="88" t="s">
        <v>14</v>
      </c>
      <c r="D15" s="89" t="n">
        <v>945.25</v>
      </c>
      <c r="E15" s="90" t="n">
        <v>1.1</v>
      </c>
      <c r="F15" s="91" t="s">
        <v>24</v>
      </c>
      <c r="G15" s="92"/>
      <c r="H15" s="93" t="n">
        <v>1039.78</v>
      </c>
      <c r="I15" s="94" t="s">
        <v>25</v>
      </c>
      <c r="J15" s="94" t="s">
        <v>66</v>
      </c>
      <c r="K15" s="94" t="s">
        <v>67</v>
      </c>
      <c r="L15" s="94" t="n">
        <v>1.1</v>
      </c>
      <c r="M15" s="96" t="n">
        <f aca="false">C15*D15*E15</f>
        <v>1039.775</v>
      </c>
    </row>
    <row r="16" customFormat="false" ht="15.75" hidden="false" customHeight="false" outlineLevel="0" collapsed="false">
      <c r="A16" s="111" t="s">
        <v>22</v>
      </c>
      <c r="B16" s="87" t="s">
        <v>82</v>
      </c>
      <c r="C16" s="88" t="s">
        <v>14</v>
      </c>
      <c r="D16" s="89" t="n">
        <v>945.25</v>
      </c>
      <c r="E16" s="90" t="n">
        <v>1.1</v>
      </c>
      <c r="F16" s="91" t="s">
        <v>24</v>
      </c>
      <c r="G16" s="92"/>
      <c r="H16" s="93" t="n">
        <v>1039.78</v>
      </c>
      <c r="I16" s="94" t="s">
        <v>28</v>
      </c>
      <c r="J16" s="97" t="s">
        <v>83</v>
      </c>
      <c r="K16" s="97" t="n">
        <v>31013</v>
      </c>
      <c r="L16" s="98" t="n">
        <v>1.45</v>
      </c>
      <c r="M16" s="96" t="n">
        <f aca="false">C16*D16*E16</f>
        <v>1039.775</v>
      </c>
    </row>
    <row r="17" customFormat="false" ht="15.75" hidden="false" customHeight="false" outlineLevel="0" collapsed="false">
      <c r="A17" s="86" t="s">
        <v>84</v>
      </c>
      <c r="B17" s="87" t="s">
        <v>85</v>
      </c>
      <c r="C17" s="88" t="s">
        <v>14</v>
      </c>
      <c r="D17" s="89" t="n">
        <v>945.25</v>
      </c>
      <c r="E17" s="90" t="n">
        <v>1.1</v>
      </c>
      <c r="F17" s="91" t="s">
        <v>24</v>
      </c>
      <c r="G17" s="92"/>
      <c r="H17" s="93" t="n">
        <v>1039.78</v>
      </c>
      <c r="I17" s="94" t="s">
        <v>25</v>
      </c>
      <c r="J17" s="97" t="s">
        <v>83</v>
      </c>
      <c r="K17" s="97" t="n">
        <v>31014</v>
      </c>
      <c r="L17" s="98" t="n">
        <v>1.45</v>
      </c>
      <c r="M17" s="96" t="n">
        <f aca="false">C17*D17*E17</f>
        <v>1039.775</v>
      </c>
    </row>
    <row r="18" customFormat="false" ht="15.75" hidden="false" customHeight="false" outlineLevel="0" collapsed="false">
      <c r="A18" s="86" t="s">
        <v>86</v>
      </c>
      <c r="B18" s="87" t="s">
        <v>87</v>
      </c>
      <c r="C18" s="88" t="s">
        <v>15</v>
      </c>
      <c r="D18" s="89" t="n">
        <v>945.25</v>
      </c>
      <c r="E18" s="112" t="n">
        <v>0.4</v>
      </c>
      <c r="F18" s="91" t="s">
        <v>24</v>
      </c>
      <c r="G18" s="92"/>
      <c r="H18" s="93" t="n">
        <v>756.2</v>
      </c>
      <c r="I18" s="94" t="s">
        <v>25</v>
      </c>
      <c r="J18" s="97" t="s">
        <v>88</v>
      </c>
      <c r="K18" s="97" t="n">
        <v>35021</v>
      </c>
      <c r="L18" s="98" t="n">
        <v>0.3</v>
      </c>
      <c r="M18" s="96" t="n">
        <f aca="false">C18*D18*E18</f>
        <v>756.2</v>
      </c>
    </row>
    <row r="19" customFormat="false" ht="15.75" hidden="false" customHeight="false" outlineLevel="0" collapsed="false">
      <c r="A19" s="86" t="s">
        <v>89</v>
      </c>
      <c r="B19" s="87" t="s">
        <v>90</v>
      </c>
      <c r="C19" s="88" t="s">
        <v>14</v>
      </c>
      <c r="D19" s="89" t="n">
        <v>945.25</v>
      </c>
      <c r="E19" s="112" t="n">
        <v>0.7</v>
      </c>
      <c r="F19" s="91" t="s">
        <v>24</v>
      </c>
      <c r="G19" s="92"/>
      <c r="H19" s="113" t="n">
        <v>661.68</v>
      </c>
      <c r="I19" s="94" t="s">
        <v>25</v>
      </c>
      <c r="J19" s="97" t="s">
        <v>91</v>
      </c>
      <c r="K19" s="97" t="n">
        <v>31019</v>
      </c>
      <c r="L19" s="98" t="n">
        <v>0.8</v>
      </c>
      <c r="M19" s="96" t="n">
        <f aca="false">C19*D19*E19</f>
        <v>661.675</v>
      </c>
    </row>
    <row r="20" customFormat="false" ht="15.75" hidden="false" customHeight="false" outlineLevel="0" collapsed="false">
      <c r="A20" s="111" t="s">
        <v>92</v>
      </c>
      <c r="B20" s="87" t="s">
        <v>93</v>
      </c>
      <c r="C20" s="88" t="s">
        <v>14</v>
      </c>
      <c r="D20" s="89" t="n">
        <v>945.25</v>
      </c>
      <c r="E20" s="112" t="n">
        <v>0.7</v>
      </c>
      <c r="F20" s="91" t="s">
        <v>24</v>
      </c>
      <c r="G20" s="92"/>
      <c r="H20" s="113" t="n">
        <v>661.68</v>
      </c>
      <c r="I20" s="94" t="s">
        <v>25</v>
      </c>
      <c r="J20" s="97" t="s">
        <v>91</v>
      </c>
      <c r="K20" s="97" t="n">
        <v>31020</v>
      </c>
      <c r="L20" s="98" t="n">
        <v>0.8</v>
      </c>
      <c r="M20" s="96" t="n">
        <f aca="false">C20*D20*E20</f>
        <v>661.675</v>
      </c>
    </row>
    <row r="21" customFormat="false" ht="15.75" hidden="false" customHeight="false" outlineLevel="0" collapsed="false">
      <c r="A21" s="111" t="s">
        <v>94</v>
      </c>
      <c r="B21" s="87" t="s">
        <v>95</v>
      </c>
      <c r="C21" s="88" t="s">
        <v>14</v>
      </c>
      <c r="D21" s="89" t="n">
        <v>945.25</v>
      </c>
      <c r="E21" s="112" t="s">
        <v>96</v>
      </c>
      <c r="F21" s="91" t="s">
        <v>24</v>
      </c>
      <c r="G21" s="92"/>
      <c r="H21" s="93" t="n">
        <v>472.63</v>
      </c>
      <c r="I21" s="94" t="s">
        <v>25</v>
      </c>
      <c r="J21" s="97" t="s">
        <v>97</v>
      </c>
      <c r="K21" s="97" t="n">
        <v>35023</v>
      </c>
      <c r="L21" s="98" t="n">
        <v>0.6</v>
      </c>
      <c r="M21" s="96" t="n">
        <f aca="false">C21*D21*E21</f>
        <v>472.625</v>
      </c>
    </row>
    <row r="22" customFormat="false" ht="15.75" hidden="false" customHeight="false" outlineLevel="0" collapsed="false">
      <c r="A22" s="111" t="s">
        <v>98</v>
      </c>
      <c r="B22" s="87" t="s">
        <v>99</v>
      </c>
      <c r="C22" s="88" t="s">
        <v>15</v>
      </c>
      <c r="D22" s="89" t="n">
        <v>945.25</v>
      </c>
      <c r="E22" s="90" t="s">
        <v>100</v>
      </c>
      <c r="F22" s="91" t="s">
        <v>24</v>
      </c>
      <c r="G22" s="92"/>
      <c r="H22" s="93" t="n">
        <v>378.1</v>
      </c>
      <c r="I22" s="94" t="s">
        <v>25</v>
      </c>
      <c r="J22" s="94" t="s">
        <v>101</v>
      </c>
      <c r="K22" s="94" t="n">
        <v>35017</v>
      </c>
      <c r="L22" s="94" t="n">
        <v>0.26</v>
      </c>
      <c r="M22" s="96" t="n">
        <f aca="false">C22*D22*E22</f>
        <v>378.1</v>
      </c>
    </row>
    <row r="23" customFormat="false" ht="15.75" hidden="false" customHeight="false" outlineLevel="0" collapsed="false">
      <c r="A23" s="86" t="s">
        <v>102</v>
      </c>
      <c r="B23" s="87" t="s">
        <v>103</v>
      </c>
      <c r="C23" s="88" t="s">
        <v>14</v>
      </c>
      <c r="D23" s="89" t="n">
        <v>945.25</v>
      </c>
      <c r="E23" s="90" t="n">
        <v>0.6</v>
      </c>
      <c r="F23" s="91" t="s">
        <v>24</v>
      </c>
      <c r="G23" s="92"/>
      <c r="H23" s="93" t="n">
        <v>567.15</v>
      </c>
      <c r="I23" s="94" t="s">
        <v>25</v>
      </c>
      <c r="J23" s="114" t="s">
        <v>104</v>
      </c>
      <c r="K23" s="115" t="s">
        <v>105</v>
      </c>
      <c r="L23" s="94" t="n">
        <v>0.75</v>
      </c>
      <c r="M23" s="96" t="n">
        <f aca="false">C23*D23*E23</f>
        <v>567.15</v>
      </c>
    </row>
    <row r="24" customFormat="false" ht="15.75" hidden="false" customHeight="false" outlineLevel="0" collapsed="false">
      <c r="A24" s="111" t="s">
        <v>106</v>
      </c>
      <c r="B24" s="87" t="s">
        <v>107</v>
      </c>
      <c r="C24" s="89" t="s">
        <v>16</v>
      </c>
      <c r="D24" s="89" t="n">
        <v>945.25</v>
      </c>
      <c r="E24" s="116" t="n">
        <v>0.2</v>
      </c>
      <c r="F24" s="91" t="s">
        <v>24</v>
      </c>
      <c r="G24" s="92"/>
      <c r="H24" s="93" t="n">
        <v>567.15</v>
      </c>
      <c r="I24" s="94" t="s">
        <v>25</v>
      </c>
      <c r="J24" s="115" t="s">
        <v>108</v>
      </c>
      <c r="K24" s="115" t="n">
        <v>37061</v>
      </c>
      <c r="L24" s="117" t="n">
        <v>0.15</v>
      </c>
      <c r="M24" s="96" t="n">
        <f aca="false">C24*D24*E24</f>
        <v>567.15</v>
      </c>
    </row>
    <row r="25" customFormat="false" ht="15.75" hidden="false" customHeight="false" outlineLevel="0" collapsed="false">
      <c r="A25" s="86" t="s">
        <v>109</v>
      </c>
      <c r="B25" s="87" t="s">
        <v>110</v>
      </c>
      <c r="C25" s="89" t="s">
        <v>17</v>
      </c>
      <c r="D25" s="89" t="n">
        <v>945.25</v>
      </c>
      <c r="E25" s="116" t="n">
        <v>0.2</v>
      </c>
      <c r="F25" s="91" t="s">
        <v>24</v>
      </c>
      <c r="G25" s="92"/>
      <c r="H25" s="93" t="n">
        <v>756.2</v>
      </c>
      <c r="I25" s="94" t="s">
        <v>25</v>
      </c>
      <c r="J25" s="94" t="s">
        <v>111</v>
      </c>
      <c r="K25" s="94" t="n">
        <v>37043</v>
      </c>
      <c r="L25" s="94" t="n">
        <v>0.2</v>
      </c>
      <c r="M25" s="96" t="n">
        <f aca="false">C25*D25*E25</f>
        <v>756.2</v>
      </c>
    </row>
    <row r="26" customFormat="false" ht="15.75" hidden="false" customHeight="false" outlineLevel="0" collapsed="false">
      <c r="A26" s="111" t="s">
        <v>112</v>
      </c>
      <c r="B26" s="87" t="s">
        <v>113</v>
      </c>
      <c r="C26" s="88" t="s">
        <v>14</v>
      </c>
      <c r="D26" s="89" t="n">
        <v>945.25</v>
      </c>
      <c r="E26" s="90" t="n">
        <v>1.2</v>
      </c>
      <c r="F26" s="91" t="s">
        <v>24</v>
      </c>
      <c r="G26" s="92"/>
      <c r="H26" s="93" t="n">
        <v>1134.3</v>
      </c>
      <c r="I26" s="94" t="s">
        <v>25</v>
      </c>
      <c r="J26" s="97" t="s">
        <v>114</v>
      </c>
      <c r="K26" s="97" t="s">
        <v>115</v>
      </c>
      <c r="L26" s="98" t="n">
        <v>1.38</v>
      </c>
      <c r="M26" s="96" t="n">
        <f aca="false">C26*D26*E26</f>
        <v>1134.3</v>
      </c>
    </row>
    <row r="27" s="124" customFormat="true" ht="15" hidden="false" customHeight="false" outlineLevel="0" collapsed="false">
      <c r="A27" s="118" t="s">
        <v>41</v>
      </c>
      <c r="B27" s="118"/>
      <c r="C27" s="119" t="s">
        <v>116</v>
      </c>
      <c r="D27" s="119" t="s">
        <v>117</v>
      </c>
      <c r="E27" s="119"/>
      <c r="F27" s="119"/>
      <c r="G27" s="120"/>
      <c r="H27" s="121" t="n">
        <v>11673.88</v>
      </c>
      <c r="I27" s="122" t="s">
        <v>28</v>
      </c>
      <c r="J27" s="122"/>
      <c r="K27" s="122"/>
      <c r="L27" s="122" t="n">
        <f aca="false">SUM(L9:L26)</f>
        <v>11.25</v>
      </c>
      <c r="M27" s="123" t="n">
        <f aca="false">SUM(M8:M26)</f>
        <v>11673.8375</v>
      </c>
    </row>
    <row r="28" customFormat="false" ht="15" hidden="false" customHeight="false" outlineLevel="0" collapsed="false">
      <c r="A28" s="125"/>
      <c r="B28" s="126"/>
      <c r="C28" s="125"/>
      <c r="D28" s="125"/>
      <c r="E28" s="32"/>
      <c r="F28" s="125"/>
      <c r="G28" s="125"/>
      <c r="H28" s="127"/>
      <c r="I28" s="128"/>
      <c r="J28" s="129"/>
      <c r="K28" s="129"/>
      <c r="L28" s="128"/>
    </row>
    <row r="29" customFormat="false" ht="15" hidden="false" customHeight="false" outlineLevel="0" collapsed="false">
      <c r="M29" s="3" t="n">
        <f aca="false">945.25*L27</f>
        <v>10634.0625</v>
      </c>
    </row>
    <row r="30" customFormat="false" ht="15" hidden="false" customHeight="false" outlineLevel="0" collapsed="false">
      <c r="M30" s="3" t="n">
        <f aca="false">H27-M29</f>
        <v>1039.8175</v>
      </c>
    </row>
  </sheetData>
  <mergeCells count="3">
    <mergeCell ref="B4:G4"/>
    <mergeCell ref="A27:B27"/>
    <mergeCell ref="D27:F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FFF5CE"/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2.29"/>
    <col collapsed="false" customWidth="true" hidden="false" outlineLevel="0" max="3" min="3" style="300" width="9.58"/>
    <col collapsed="false" customWidth="true" hidden="true" outlineLevel="0" max="4" min="4" style="0" width="18"/>
    <col collapsed="false" customWidth="true" hidden="false" outlineLevel="0" max="5" min="5" style="2" width="9.42"/>
    <col collapsed="false" customWidth="true" hidden="true" outlineLevel="0" max="6" min="6" style="0" width="19"/>
    <col collapsed="false" customWidth="true" hidden="true" outlineLevel="0" max="7" min="7" style="0" width="14.01"/>
    <col collapsed="false" customWidth="true" hidden="false" outlineLevel="0" max="8" min="8" style="3" width="10.42"/>
    <col collapsed="false" customWidth="true" hidden="true" outlineLevel="0" max="9" min="9" style="62" width="12.29"/>
    <col collapsed="false" customWidth="true" hidden="false" outlineLevel="0" max="10" min="10" style="4" width="13.43"/>
    <col collapsed="false" customWidth="true" hidden="false" outlineLevel="0" max="11" min="11" style="4" width="10.29"/>
    <col collapsed="false" customWidth="true" hidden="false" outlineLevel="0" max="12" min="12" style="2" width="13.14"/>
    <col collapsed="false" customWidth="true" hidden="false" outlineLevel="0" max="13" min="13" style="3" width="9.14"/>
  </cols>
  <sheetData>
    <row r="1" customFormat="false" ht="16.5" hidden="false" customHeight="false" outlineLevel="0" collapsed="false">
      <c r="A1" s="577" t="s">
        <v>760</v>
      </c>
    </row>
    <row r="2" customFormat="false" ht="15" hidden="false" customHeight="true" outlineLevel="0" collapsed="false">
      <c r="B2" s="170" t="s">
        <v>761</v>
      </c>
    </row>
    <row r="3" customFormat="false" ht="15" hidden="false" customHeight="true" outlineLevel="0" collapsed="false"/>
    <row r="4" s="584" customFormat="true" ht="48" hidden="false" customHeight="false" outlineLevel="0" collapsed="false">
      <c r="A4" s="578" t="s">
        <v>2</v>
      </c>
      <c r="B4" s="578" t="s">
        <v>3</v>
      </c>
      <c r="C4" s="578" t="s">
        <v>4</v>
      </c>
      <c r="D4" s="578" t="s">
        <v>5</v>
      </c>
      <c r="E4" s="579" t="s">
        <v>6</v>
      </c>
      <c r="F4" s="578" t="s">
        <v>7</v>
      </c>
      <c r="G4" s="578" t="s">
        <v>8</v>
      </c>
      <c r="H4" s="580" t="s">
        <v>9</v>
      </c>
      <c r="I4" s="581" t="s">
        <v>10</v>
      </c>
      <c r="J4" s="582" t="s">
        <v>180</v>
      </c>
      <c r="K4" s="582" t="s">
        <v>12</v>
      </c>
      <c r="L4" s="579" t="s">
        <v>13</v>
      </c>
      <c r="M4" s="583"/>
    </row>
    <row r="5" s="22" customFormat="true" ht="12.75" hidden="true" customHeight="false" outlineLevel="0" collapsed="false">
      <c r="A5" s="491" t="s">
        <v>14</v>
      </c>
      <c r="B5" s="585" t="s">
        <v>15</v>
      </c>
      <c r="C5" s="276" t="s">
        <v>16</v>
      </c>
      <c r="D5" s="276" t="s">
        <v>17</v>
      </c>
      <c r="E5" s="488" t="s">
        <v>18</v>
      </c>
      <c r="F5" s="585" t="n">
        <v>6</v>
      </c>
      <c r="G5" s="276" t="s">
        <v>20</v>
      </c>
      <c r="H5" s="586" t="s">
        <v>21</v>
      </c>
      <c r="I5" s="489" t="s">
        <v>22</v>
      </c>
      <c r="J5" s="587"/>
      <c r="K5" s="587"/>
      <c r="L5" s="588"/>
      <c r="M5" s="21"/>
    </row>
    <row r="6" s="22" customFormat="true" ht="12.75" hidden="false" customHeight="false" outlineLevel="0" collapsed="false">
      <c r="A6" s="491" t="s">
        <v>14</v>
      </c>
      <c r="B6" s="277" t="s">
        <v>65</v>
      </c>
      <c r="C6" s="585" t="s">
        <v>14</v>
      </c>
      <c r="D6" s="274" t="s">
        <v>35</v>
      </c>
      <c r="E6" s="275" t="n">
        <v>0.8</v>
      </c>
      <c r="F6" s="276" t="s">
        <v>24</v>
      </c>
      <c r="G6" s="277"/>
      <c r="H6" s="278" t="n">
        <v>756.2</v>
      </c>
      <c r="I6" s="589" t="n">
        <v>0</v>
      </c>
      <c r="J6" s="345" t="s">
        <v>66</v>
      </c>
      <c r="K6" s="345" t="s">
        <v>67</v>
      </c>
      <c r="L6" s="588" t="n">
        <v>0.8</v>
      </c>
      <c r="M6" s="21" t="n">
        <f aca="false">E6*D6*C6</f>
        <v>756.2</v>
      </c>
    </row>
    <row r="7" s="22" customFormat="true" ht="12.75" hidden="false" customHeight="false" outlineLevel="0" collapsed="false">
      <c r="A7" s="491" t="s">
        <v>15</v>
      </c>
      <c r="B7" s="277" t="s">
        <v>68</v>
      </c>
      <c r="C7" s="585" t="s">
        <v>14</v>
      </c>
      <c r="D7" s="274" t="s">
        <v>35</v>
      </c>
      <c r="E7" s="281" t="s">
        <v>100</v>
      </c>
      <c r="F7" s="276" t="s">
        <v>24</v>
      </c>
      <c r="G7" s="277"/>
      <c r="H7" s="278" t="s">
        <v>587</v>
      </c>
      <c r="I7" s="492" t="s">
        <v>28</v>
      </c>
      <c r="J7" s="33" t="s">
        <v>69</v>
      </c>
      <c r="K7" s="33" t="n">
        <v>28003</v>
      </c>
      <c r="L7" s="588" t="n">
        <v>0.25</v>
      </c>
      <c r="M7" s="21" t="n">
        <f aca="false">E7*D7*C7</f>
        <v>189.05</v>
      </c>
    </row>
    <row r="8" s="22" customFormat="true" ht="25.5" hidden="false" customHeight="false" outlineLevel="0" collapsed="false">
      <c r="A8" s="495" t="s">
        <v>16</v>
      </c>
      <c r="B8" s="590" t="s">
        <v>70</v>
      </c>
      <c r="C8" s="276" t="n">
        <v>1</v>
      </c>
      <c r="D8" s="274" t="s">
        <v>35</v>
      </c>
      <c r="E8" s="275" t="n">
        <v>0.45</v>
      </c>
      <c r="F8" s="276" t="s">
        <v>24</v>
      </c>
      <c r="G8" s="277"/>
      <c r="H8" s="278" t="s">
        <v>590</v>
      </c>
      <c r="I8" s="591" t="s">
        <v>28</v>
      </c>
      <c r="J8" s="514" t="s">
        <v>71</v>
      </c>
      <c r="K8" s="514" t="s">
        <v>72</v>
      </c>
      <c r="L8" s="588" t="n">
        <v>0.45</v>
      </c>
      <c r="M8" s="21" t="n">
        <f aca="false">E8*D8*C8</f>
        <v>425.3625</v>
      </c>
    </row>
    <row r="9" s="22" customFormat="true" ht="12.75" hidden="false" customHeight="false" outlineLevel="0" collapsed="false">
      <c r="A9" s="495" t="s">
        <v>17</v>
      </c>
      <c r="B9" s="277" t="s">
        <v>73</v>
      </c>
      <c r="C9" s="585" t="s">
        <v>14</v>
      </c>
      <c r="D9" s="274" t="s">
        <v>35</v>
      </c>
      <c r="E9" s="281" t="s">
        <v>100</v>
      </c>
      <c r="F9" s="276" t="s">
        <v>24</v>
      </c>
      <c r="G9" s="277"/>
      <c r="H9" s="278" t="s">
        <v>587</v>
      </c>
      <c r="I9" s="492" t="s">
        <v>28</v>
      </c>
      <c r="J9" s="345" t="s">
        <v>74</v>
      </c>
      <c r="K9" s="345" t="n">
        <v>11023</v>
      </c>
      <c r="L9" s="588" t="n">
        <v>0.16</v>
      </c>
      <c r="M9" s="21" t="n">
        <f aca="false">E9*D9*C9</f>
        <v>189.05</v>
      </c>
    </row>
    <row r="10" s="22" customFormat="true" ht="12.75" hidden="false" customHeight="false" outlineLevel="0" collapsed="false">
      <c r="A10" s="491" t="s">
        <v>18</v>
      </c>
      <c r="B10" s="592" t="s">
        <v>75</v>
      </c>
      <c r="C10" s="585" t="s">
        <v>14</v>
      </c>
      <c r="D10" s="273" t="s">
        <v>35</v>
      </c>
      <c r="E10" s="593" t="s">
        <v>627</v>
      </c>
      <c r="F10" s="585" t="s">
        <v>24</v>
      </c>
      <c r="G10" s="277"/>
      <c r="H10" s="594" t="s">
        <v>591</v>
      </c>
      <c r="I10" s="492" t="s">
        <v>28</v>
      </c>
      <c r="J10" s="33" t="s">
        <v>76</v>
      </c>
      <c r="K10" s="33" t="n">
        <v>81041</v>
      </c>
      <c r="L10" s="588" t="n">
        <v>0.45</v>
      </c>
      <c r="M10" s="21" t="n">
        <f aca="false">E10*D10*C10</f>
        <v>283.575</v>
      </c>
    </row>
    <row r="11" s="22" customFormat="true" ht="12.75" hidden="false" customHeight="false" outlineLevel="0" collapsed="false">
      <c r="A11" s="491" t="s">
        <v>19</v>
      </c>
      <c r="B11" s="277" t="s">
        <v>77</v>
      </c>
      <c r="C11" s="585" t="s">
        <v>14</v>
      </c>
      <c r="D11" s="274" t="s">
        <v>35</v>
      </c>
      <c r="E11" s="595" t="s">
        <v>96</v>
      </c>
      <c r="F11" s="276" t="s">
        <v>24</v>
      </c>
      <c r="G11" s="277"/>
      <c r="H11" s="278" t="s">
        <v>464</v>
      </c>
      <c r="I11" s="492" t="s">
        <v>28</v>
      </c>
      <c r="J11" s="33" t="s">
        <v>78</v>
      </c>
      <c r="K11" s="33" t="n">
        <v>11026</v>
      </c>
      <c r="L11" s="588" t="n">
        <v>0.3</v>
      </c>
      <c r="M11" s="21" t="n">
        <f aca="false">E11*D11*C11</f>
        <v>472.625</v>
      </c>
    </row>
    <row r="12" s="52" customFormat="true" ht="12.75" hidden="false" customHeight="false" outlineLevel="0" collapsed="false">
      <c r="A12" s="596"/>
      <c r="B12" s="497" t="s">
        <v>41</v>
      </c>
      <c r="C12" s="482" t="s">
        <v>19</v>
      </c>
      <c r="D12" s="596"/>
      <c r="E12" s="597"/>
      <c r="F12" s="498" t="s">
        <v>117</v>
      </c>
      <c r="G12" s="497"/>
      <c r="H12" s="598" t="n">
        <v>2315.87</v>
      </c>
      <c r="I12" s="599" t="s">
        <v>28</v>
      </c>
      <c r="J12" s="600"/>
      <c r="K12" s="600"/>
      <c r="L12" s="601"/>
      <c r="M12" s="51" t="n">
        <f aca="false">SUM(M6:M11)</f>
        <v>2315.8625</v>
      </c>
    </row>
    <row r="13" customFormat="false" ht="15" hidden="false" customHeight="false" outlineLevel="0" collapsed="false">
      <c r="B13" s="60" t="s">
        <v>657</v>
      </c>
      <c r="D13" s="22"/>
      <c r="E13" s="54"/>
      <c r="F13" s="22"/>
      <c r="G13" s="22"/>
      <c r="H13" s="21"/>
      <c r="I13" s="208"/>
      <c r="J13" s="55"/>
      <c r="K13" s="55"/>
      <c r="L13" s="602" t="n">
        <f aca="false">SUM(L6:L11)</f>
        <v>2.41</v>
      </c>
      <c r="M13" s="21"/>
    </row>
    <row r="15" customFormat="false" ht="15" hidden="false" customHeight="false" outlineLevel="0" collapsed="false">
      <c r="M15" s="3" t="n">
        <f aca="false">945.25*L13</f>
        <v>2278.0525</v>
      </c>
    </row>
    <row r="16" customFormat="false" ht="15" hidden="false" customHeight="false" outlineLevel="0" collapsed="false">
      <c r="M16" s="3" t="n">
        <f aca="false">H12-M15</f>
        <v>37.8175000000001</v>
      </c>
    </row>
    <row r="21" customFormat="false" ht="15" hidden="false" customHeight="false" outlineLevel="0" collapsed="false">
      <c r="K21" s="6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3FAF46"/>
    <pageSetUpPr fitToPage="false"/>
  </sheetPr>
  <dimension ref="A1:P52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H42" activeCellId="0" sqref="H4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3.99"/>
    <col collapsed="false" customWidth="true" hidden="false" outlineLevel="0" max="2" min="2" style="0" width="45.86"/>
    <col collapsed="false" customWidth="true" hidden="false" outlineLevel="0" max="3" min="3" style="0" width="8"/>
    <col collapsed="false" customWidth="true" hidden="true" outlineLevel="0" max="4" min="4" style="0" width="10.99"/>
    <col collapsed="false" customWidth="true" hidden="false" outlineLevel="0" max="5" min="5" style="2" width="8"/>
    <col collapsed="false" customWidth="true" hidden="true" outlineLevel="0" max="6" min="6" style="0" width="10.99"/>
    <col collapsed="false" customWidth="true" hidden="true" outlineLevel="0" max="7" min="7" style="0" width="8"/>
    <col collapsed="false" customWidth="true" hidden="false" outlineLevel="0" max="8" min="8" style="3" width="11.99"/>
    <col collapsed="false" customWidth="true" hidden="true" outlineLevel="0" max="9" min="9" style="62" width="9.85"/>
    <col collapsed="false" customWidth="true" hidden="false" outlineLevel="0" max="10" min="10" style="131" width="14.86"/>
    <col collapsed="false" customWidth="true" hidden="false" outlineLevel="0" max="11" min="11" style="131" width="13.57"/>
    <col collapsed="false" customWidth="true" hidden="false" outlineLevel="0" max="12" min="12" style="132" width="13.57"/>
    <col collapsed="false" customWidth="true" hidden="false" outlineLevel="0" max="13" min="13" style="132" width="12.42"/>
    <col collapsed="false" customWidth="true" hidden="false" outlineLevel="0" max="14" min="14" style="3" width="9.42"/>
  </cols>
  <sheetData>
    <row r="1" customFormat="false" ht="15" hidden="false" customHeight="false" outlineLevel="0" collapsed="false">
      <c r="A1" s="603" t="s">
        <v>762</v>
      </c>
    </row>
    <row r="2" customFormat="false" ht="15" hidden="false" customHeight="false" outlineLevel="0" collapsed="false">
      <c r="A2" s="165"/>
      <c r="B2" s="170" t="s">
        <v>763</v>
      </c>
      <c r="C2" s="22"/>
      <c r="D2" s="22"/>
      <c r="E2" s="54"/>
      <c r="F2" s="22"/>
      <c r="G2" s="22"/>
      <c r="H2" s="21"/>
      <c r="I2" s="208"/>
      <c r="J2" s="168"/>
      <c r="K2" s="168"/>
      <c r="L2" s="169"/>
      <c r="M2" s="169"/>
      <c r="N2" s="21"/>
    </row>
    <row r="5" s="12" customFormat="true" ht="76.5" hidden="false" customHeight="false" outlineLevel="0" collapsed="false">
      <c r="A5" s="7" t="s">
        <v>2</v>
      </c>
      <c r="B5" s="7" t="s">
        <v>3</v>
      </c>
      <c r="C5" s="7" t="s">
        <v>202</v>
      </c>
      <c r="D5" s="7" t="s">
        <v>5</v>
      </c>
      <c r="E5" s="8" t="s">
        <v>6</v>
      </c>
      <c r="F5" s="7" t="s">
        <v>7</v>
      </c>
      <c r="G5" s="7" t="s">
        <v>8</v>
      </c>
      <c r="H5" s="9" t="s">
        <v>9</v>
      </c>
      <c r="I5" s="171" t="s">
        <v>10</v>
      </c>
      <c r="J5" s="10" t="s">
        <v>11</v>
      </c>
      <c r="K5" s="10" t="s">
        <v>12</v>
      </c>
      <c r="L5" s="8" t="s">
        <v>13</v>
      </c>
      <c r="M5" s="8" t="s">
        <v>764</v>
      </c>
      <c r="N5" s="11"/>
    </row>
    <row r="6" s="22" customFormat="true" ht="12.75" hidden="true" customHeight="false" outlineLevel="0" collapsed="false">
      <c r="A6" s="175" t="s">
        <v>14</v>
      </c>
      <c r="B6" s="28" t="n">
        <v>2</v>
      </c>
      <c r="C6" s="28" t="s">
        <v>16</v>
      </c>
      <c r="D6" s="28" t="s">
        <v>17</v>
      </c>
      <c r="E6" s="16" t="s">
        <v>18</v>
      </c>
      <c r="F6" s="150" t="s">
        <v>19</v>
      </c>
      <c r="G6" s="28" t="s">
        <v>20</v>
      </c>
      <c r="H6" s="152" t="s">
        <v>21</v>
      </c>
      <c r="I6" s="306" t="s">
        <v>22</v>
      </c>
      <c r="J6" s="345"/>
      <c r="K6" s="345"/>
      <c r="L6" s="44"/>
      <c r="M6" s="44"/>
      <c r="N6" s="21"/>
    </row>
    <row r="7" customFormat="false" ht="15" hidden="false" customHeight="false" outlineLevel="0" collapsed="false">
      <c r="A7" s="185" t="s">
        <v>14</v>
      </c>
      <c r="B7" s="181" t="s">
        <v>143</v>
      </c>
      <c r="C7" s="26" t="n">
        <v>1</v>
      </c>
      <c r="D7" s="26" t="n">
        <v>945.25</v>
      </c>
      <c r="E7" s="35" t="n">
        <v>0.5</v>
      </c>
      <c r="F7" s="28" t="s">
        <v>24</v>
      </c>
      <c r="G7" s="29"/>
      <c r="H7" s="30" t="n">
        <v>472.63</v>
      </c>
      <c r="I7" s="183" t="s">
        <v>25</v>
      </c>
      <c r="J7" s="182" t="s">
        <v>66</v>
      </c>
      <c r="K7" s="182" t="s">
        <v>765</v>
      </c>
      <c r="L7" s="182" t="n">
        <v>0.8</v>
      </c>
      <c r="M7" s="182" t="n">
        <f aca="false">L7</f>
        <v>0.8</v>
      </c>
      <c r="N7" s="21" t="n">
        <f aca="false">E7*D7*C7</f>
        <v>472.625</v>
      </c>
    </row>
    <row r="8" customFormat="false" ht="14.25" hidden="false" customHeight="true" outlineLevel="0" collapsed="false">
      <c r="A8" s="185" t="s">
        <v>15</v>
      </c>
      <c r="B8" s="181" t="s">
        <v>68</v>
      </c>
      <c r="C8" s="25" t="s">
        <v>14</v>
      </c>
      <c r="D8" s="26" t="n">
        <v>945.25</v>
      </c>
      <c r="E8" s="44" t="n">
        <v>0.2</v>
      </c>
      <c r="F8" s="28" t="s">
        <v>24</v>
      </c>
      <c r="G8" s="26"/>
      <c r="H8" s="26" t="n">
        <v>189.05</v>
      </c>
      <c r="I8" s="183" t="s">
        <v>25</v>
      </c>
      <c r="J8" s="182" t="s">
        <v>69</v>
      </c>
      <c r="K8" s="182" t="n">
        <v>28003</v>
      </c>
      <c r="L8" s="182" t="n">
        <v>0.25</v>
      </c>
      <c r="M8" s="182" t="n">
        <f aca="false">L8</f>
        <v>0.25</v>
      </c>
      <c r="N8" s="21" t="n">
        <f aca="false">E8*D8*C8</f>
        <v>189.05</v>
      </c>
    </row>
    <row r="9" customFormat="false" ht="13.5" hidden="false" customHeight="true" outlineLevel="0" collapsed="false">
      <c r="A9" s="29" t="s">
        <v>766</v>
      </c>
      <c r="B9" s="24" t="s">
        <v>70</v>
      </c>
      <c r="C9" s="39" t="n">
        <v>1</v>
      </c>
      <c r="D9" s="26" t="n">
        <v>945.25</v>
      </c>
      <c r="E9" s="35" t="s">
        <v>589</v>
      </c>
      <c r="F9" s="28" t="s">
        <v>24</v>
      </c>
      <c r="G9" s="29"/>
      <c r="H9" s="30" t="n">
        <v>425.36</v>
      </c>
      <c r="I9" s="177" t="s">
        <v>25</v>
      </c>
      <c r="J9" s="182" t="s">
        <v>71</v>
      </c>
      <c r="K9" s="182" t="s">
        <v>72</v>
      </c>
      <c r="L9" s="182" t="n">
        <v>0.45</v>
      </c>
      <c r="M9" s="182" t="n">
        <f aca="false">L9</f>
        <v>0.45</v>
      </c>
      <c r="N9" s="21" t="n">
        <f aca="false">E9*D9*C9</f>
        <v>425.3625</v>
      </c>
    </row>
    <row r="10" customFormat="false" ht="15" hidden="false" customHeight="false" outlineLevel="0" collapsed="false">
      <c r="A10" s="29" t="s">
        <v>17</v>
      </c>
      <c r="B10" s="29" t="s">
        <v>73</v>
      </c>
      <c r="C10" s="25" t="s">
        <v>14</v>
      </c>
      <c r="D10" s="26" t="n">
        <v>945.25</v>
      </c>
      <c r="E10" s="44" t="n">
        <v>0.2</v>
      </c>
      <c r="F10" s="28" t="s">
        <v>24</v>
      </c>
      <c r="G10" s="29"/>
      <c r="H10" s="30" t="n">
        <v>189.05</v>
      </c>
      <c r="I10" s="183" t="s">
        <v>25</v>
      </c>
      <c r="J10" s="182" t="s">
        <v>74</v>
      </c>
      <c r="K10" s="182" t="n">
        <v>11023</v>
      </c>
      <c r="L10" s="182" t="n">
        <v>0.16</v>
      </c>
      <c r="M10" s="182" t="n">
        <f aca="false">L10</f>
        <v>0.16</v>
      </c>
      <c r="N10" s="21" t="n">
        <f aca="false">E10*D10*C10</f>
        <v>189.05</v>
      </c>
    </row>
    <row r="11" customFormat="false" ht="15" hidden="false" customHeight="false" outlineLevel="0" collapsed="false">
      <c r="A11" s="29" t="s">
        <v>18</v>
      </c>
      <c r="B11" s="29" t="s">
        <v>75</v>
      </c>
      <c r="C11" s="25" t="s">
        <v>14</v>
      </c>
      <c r="D11" s="26" t="n">
        <v>945.25</v>
      </c>
      <c r="E11" s="35" t="n">
        <v>0.3</v>
      </c>
      <c r="F11" s="28" t="s">
        <v>24</v>
      </c>
      <c r="G11" s="29"/>
      <c r="H11" s="30" t="n">
        <v>283.58</v>
      </c>
      <c r="I11" s="183" t="s">
        <v>25</v>
      </c>
      <c r="J11" s="182" t="s">
        <v>76</v>
      </c>
      <c r="K11" s="182" t="n">
        <v>81041</v>
      </c>
      <c r="L11" s="182" t="n">
        <v>0.05</v>
      </c>
      <c r="M11" s="182" t="n">
        <v>0.45</v>
      </c>
      <c r="N11" s="21" t="n">
        <f aca="false">E11*D11*C11</f>
        <v>283.575</v>
      </c>
    </row>
    <row r="12" customFormat="false" ht="15" hidden="false" customHeight="false" outlineLevel="0" collapsed="false">
      <c r="A12" s="185" t="s">
        <v>19</v>
      </c>
      <c r="B12" s="29" t="s">
        <v>77</v>
      </c>
      <c r="C12" s="25" t="n">
        <v>1</v>
      </c>
      <c r="D12" s="26" t="n">
        <v>945.25</v>
      </c>
      <c r="E12" s="35" t="n">
        <v>0.5</v>
      </c>
      <c r="F12" s="28" t="s">
        <v>24</v>
      </c>
      <c r="G12" s="29"/>
      <c r="H12" s="30" t="n">
        <v>472.63</v>
      </c>
      <c r="I12" s="183" t="s">
        <v>25</v>
      </c>
      <c r="J12" s="182" t="s">
        <v>78</v>
      </c>
      <c r="K12" s="182" t="n">
        <v>11026</v>
      </c>
      <c r="L12" s="182" t="n">
        <v>0.3</v>
      </c>
      <c r="M12" s="182" t="n">
        <f aca="false">L12</f>
        <v>0.3</v>
      </c>
      <c r="N12" s="21" t="n">
        <f aca="false">E12*D12*C12</f>
        <v>472.625</v>
      </c>
    </row>
    <row r="13" customFormat="false" ht="15" hidden="false" customHeight="false" outlineLevel="0" collapsed="false">
      <c r="A13" s="604" t="s">
        <v>20</v>
      </c>
      <c r="B13" s="24" t="s">
        <v>121</v>
      </c>
      <c r="C13" s="26" t="n">
        <v>1</v>
      </c>
      <c r="D13" s="26" t="n">
        <v>945.25</v>
      </c>
      <c r="E13" s="174" t="n">
        <v>0.6</v>
      </c>
      <c r="F13" s="28" t="s">
        <v>24</v>
      </c>
      <c r="G13" s="29"/>
      <c r="H13" s="30" t="n">
        <v>567.15</v>
      </c>
      <c r="I13" s="172" t="n">
        <v>0</v>
      </c>
      <c r="J13" s="182" t="s">
        <v>66</v>
      </c>
      <c r="K13" s="182" t="s">
        <v>67</v>
      </c>
      <c r="L13" s="182" t="n">
        <v>0.6</v>
      </c>
      <c r="M13" s="182" t="n">
        <f aca="false">L13</f>
        <v>0.6</v>
      </c>
      <c r="N13" s="21" t="n">
        <f aca="false">E13*D13*C13</f>
        <v>567.15</v>
      </c>
    </row>
    <row r="14" customFormat="false" ht="15" hidden="false" customHeight="false" outlineLevel="0" collapsed="false">
      <c r="A14" s="185" t="s">
        <v>21</v>
      </c>
      <c r="B14" s="29" t="s">
        <v>79</v>
      </c>
      <c r="C14" s="26" t="n">
        <v>1</v>
      </c>
      <c r="D14" s="26" t="n">
        <v>945.25</v>
      </c>
      <c r="E14" s="35" t="n">
        <v>0.3</v>
      </c>
      <c r="F14" s="28" t="s">
        <v>24</v>
      </c>
      <c r="G14" s="29"/>
      <c r="H14" s="30" t="s">
        <v>591</v>
      </c>
      <c r="I14" s="183" t="s">
        <v>25</v>
      </c>
      <c r="J14" s="182" t="s">
        <v>80</v>
      </c>
      <c r="K14" s="182" t="n">
        <v>37020</v>
      </c>
      <c r="L14" s="182" t="n">
        <v>0.4</v>
      </c>
      <c r="M14" s="182" t="n">
        <f aca="false">L14</f>
        <v>0.4</v>
      </c>
      <c r="N14" s="21" t="n">
        <f aca="false">E14*D14*C14</f>
        <v>283.575</v>
      </c>
    </row>
    <row r="15" customFormat="false" ht="15" hidden="false" customHeight="false" outlineLevel="0" collapsed="false">
      <c r="A15" s="29" t="s">
        <v>22</v>
      </c>
      <c r="B15" s="29" t="s">
        <v>81</v>
      </c>
      <c r="C15" s="25" t="s">
        <v>14</v>
      </c>
      <c r="D15" s="26" t="n">
        <v>945.25</v>
      </c>
      <c r="E15" s="44" t="n">
        <v>1.1</v>
      </c>
      <c r="F15" s="28" t="s">
        <v>24</v>
      </c>
      <c r="G15" s="29"/>
      <c r="H15" s="30" t="s">
        <v>637</v>
      </c>
      <c r="I15" s="183" t="s">
        <v>28</v>
      </c>
      <c r="J15" s="182" t="s">
        <v>66</v>
      </c>
      <c r="K15" s="182" t="s">
        <v>67</v>
      </c>
      <c r="L15" s="182" t="n">
        <v>1.1</v>
      </c>
      <c r="M15" s="182" t="n">
        <f aca="false">L15</f>
        <v>1.1</v>
      </c>
      <c r="N15" s="21" t="n">
        <f aca="false">E15*D15*C15</f>
        <v>1039.775</v>
      </c>
    </row>
    <row r="16" customFormat="false" ht="15" hidden="false" customHeight="false" outlineLevel="0" collapsed="false">
      <c r="A16" s="175" t="n">
        <v>10</v>
      </c>
      <c r="B16" s="29" t="s">
        <v>316</v>
      </c>
      <c r="C16" s="39" t="s">
        <v>14</v>
      </c>
      <c r="D16" s="26" t="n">
        <v>945.25</v>
      </c>
      <c r="E16" s="35" t="n">
        <v>0.9</v>
      </c>
      <c r="F16" s="28" t="s">
        <v>767</v>
      </c>
      <c r="G16" s="29"/>
      <c r="H16" s="30" t="n">
        <v>850.73</v>
      </c>
      <c r="I16" s="177" t="s">
        <v>25</v>
      </c>
      <c r="J16" s="182" t="s">
        <v>145</v>
      </c>
      <c r="K16" s="182" t="n">
        <v>10009</v>
      </c>
      <c r="L16" s="182" t="n">
        <v>0.4</v>
      </c>
      <c r="M16" s="516" t="n">
        <v>0.31</v>
      </c>
      <c r="N16" s="21" t="n">
        <f aca="false">E16*D16*C16</f>
        <v>850.725</v>
      </c>
      <c r="P16" s="3" t="n">
        <f aca="false">0.26+0.026*20</f>
        <v>0.78</v>
      </c>
    </row>
    <row r="17" customFormat="false" ht="15" hidden="false" customHeight="false" outlineLevel="0" collapsed="false">
      <c r="A17" s="185" t="s">
        <v>86</v>
      </c>
      <c r="B17" s="29" t="s">
        <v>323</v>
      </c>
      <c r="C17" s="25" t="s">
        <v>14</v>
      </c>
      <c r="D17" s="26" t="n">
        <v>945.25</v>
      </c>
      <c r="E17" s="35" t="n">
        <v>1.3</v>
      </c>
      <c r="F17" s="28" t="s">
        <v>24</v>
      </c>
      <c r="G17" s="29"/>
      <c r="H17" s="30" t="n">
        <v>1228.83</v>
      </c>
      <c r="I17" s="172" t="n">
        <v>0</v>
      </c>
      <c r="J17" s="182" t="s">
        <v>324</v>
      </c>
      <c r="K17" s="182" t="n">
        <v>29006</v>
      </c>
      <c r="L17" s="182" t="n">
        <v>1.1</v>
      </c>
      <c r="M17" s="516" t="n">
        <f aca="false">L17+20%</f>
        <v>1.3</v>
      </c>
      <c r="N17" s="21" t="n">
        <f aca="false">E17*D17*C17</f>
        <v>1228.825</v>
      </c>
    </row>
    <row r="18" customFormat="false" ht="15" hidden="false" customHeight="false" outlineLevel="0" collapsed="false">
      <c r="A18" s="185" t="s">
        <v>89</v>
      </c>
      <c r="B18" s="29" t="s">
        <v>768</v>
      </c>
      <c r="C18" s="25" t="s">
        <v>14</v>
      </c>
      <c r="D18" s="26" t="n">
        <v>945.25</v>
      </c>
      <c r="E18" s="35" t="n">
        <v>1.3</v>
      </c>
      <c r="F18" s="28" t="s">
        <v>24</v>
      </c>
      <c r="G18" s="29"/>
      <c r="H18" s="30" t="n">
        <v>1228.83</v>
      </c>
      <c r="I18" s="183" t="s">
        <v>25</v>
      </c>
      <c r="J18" s="182" t="s">
        <v>325</v>
      </c>
      <c r="K18" s="182" t="n">
        <v>29004</v>
      </c>
      <c r="L18" s="182" t="n">
        <v>1.1</v>
      </c>
      <c r="M18" s="516" t="n">
        <f aca="false">L18+20%</f>
        <v>1.3</v>
      </c>
      <c r="N18" s="21" t="n">
        <f aca="false">E18*D18*C18</f>
        <v>1228.825</v>
      </c>
    </row>
    <row r="19" customFormat="false" ht="15" hidden="false" customHeight="false" outlineLevel="0" collapsed="false">
      <c r="A19" s="29" t="s">
        <v>92</v>
      </c>
      <c r="B19" s="29" t="s">
        <v>148</v>
      </c>
      <c r="C19" s="25" t="s">
        <v>15</v>
      </c>
      <c r="D19" s="26" t="n">
        <v>945.25</v>
      </c>
      <c r="E19" s="35" t="n">
        <v>0.4</v>
      </c>
      <c r="F19" s="28" t="s">
        <v>24</v>
      </c>
      <c r="G19" s="29"/>
      <c r="H19" s="30" t="n">
        <v>756.2</v>
      </c>
      <c r="I19" s="183" t="s">
        <v>25</v>
      </c>
      <c r="J19" s="182" t="s">
        <v>314</v>
      </c>
      <c r="K19" s="182" t="n">
        <v>29007</v>
      </c>
      <c r="L19" s="182" t="n">
        <v>1.1</v>
      </c>
      <c r="M19" s="516" t="n">
        <f aca="false">L19+20%</f>
        <v>1.3</v>
      </c>
      <c r="N19" s="21" t="n">
        <f aca="false">E19*D19*C19</f>
        <v>756.2</v>
      </c>
    </row>
    <row r="20" customFormat="false" ht="15" hidden="false" customHeight="false" outlineLevel="0" collapsed="false">
      <c r="A20" s="29" t="s">
        <v>94</v>
      </c>
      <c r="B20" s="29" t="s">
        <v>388</v>
      </c>
      <c r="C20" s="25" t="s">
        <v>15</v>
      </c>
      <c r="D20" s="26" t="n">
        <v>945.25</v>
      </c>
      <c r="E20" s="35" t="n">
        <v>0.5</v>
      </c>
      <c r="F20" s="28" t="s">
        <v>24</v>
      </c>
      <c r="G20" s="29"/>
      <c r="H20" s="30" t="n">
        <v>945.25</v>
      </c>
      <c r="I20" s="183" t="s">
        <v>25</v>
      </c>
      <c r="J20" s="33" t="s">
        <v>325</v>
      </c>
      <c r="K20" s="33" t="n">
        <v>29004</v>
      </c>
      <c r="L20" s="605" t="n">
        <v>1.1</v>
      </c>
      <c r="M20" s="516" t="n">
        <f aca="false">L20+20%</f>
        <v>1.3</v>
      </c>
      <c r="N20" s="21" t="n">
        <f aca="false">E20*D20*C20</f>
        <v>945.25</v>
      </c>
    </row>
    <row r="21" customFormat="false" ht="15" hidden="false" customHeight="false" outlineLevel="0" collapsed="false">
      <c r="A21" s="29" t="n">
        <v>15</v>
      </c>
      <c r="B21" s="29" t="s">
        <v>150</v>
      </c>
      <c r="C21" s="25" t="s">
        <v>14</v>
      </c>
      <c r="D21" s="26" t="n">
        <v>945.25</v>
      </c>
      <c r="E21" s="35" t="n">
        <v>0.4</v>
      </c>
      <c r="F21" s="28" t="s">
        <v>24</v>
      </c>
      <c r="G21" s="29"/>
      <c r="H21" s="30" t="n">
        <v>378.1</v>
      </c>
      <c r="I21" s="183" t="s">
        <v>25</v>
      </c>
      <c r="J21" s="182" t="s">
        <v>151</v>
      </c>
      <c r="K21" s="182" t="n">
        <v>29023</v>
      </c>
      <c r="L21" s="182" t="n">
        <v>0.28</v>
      </c>
      <c r="M21" s="516" t="n">
        <f aca="false">L21+20%</f>
        <v>0.48</v>
      </c>
      <c r="N21" s="21" t="n">
        <f aca="false">E21*D21*C21</f>
        <v>378.1</v>
      </c>
    </row>
    <row r="22" customFormat="false" ht="15" hidden="false" customHeight="false" outlineLevel="0" collapsed="false">
      <c r="A22" s="185" t="s">
        <v>102</v>
      </c>
      <c r="B22" s="29" t="s">
        <v>152</v>
      </c>
      <c r="C22" s="25" t="s">
        <v>14</v>
      </c>
      <c r="D22" s="26" t="n">
        <v>945.25</v>
      </c>
      <c r="E22" s="35" t="n">
        <v>0.4</v>
      </c>
      <c r="F22" s="28" t="s">
        <v>24</v>
      </c>
      <c r="G22" s="29"/>
      <c r="H22" s="30" t="n">
        <v>378.1</v>
      </c>
      <c r="I22" s="172" t="n">
        <v>0</v>
      </c>
      <c r="J22" s="182" t="s">
        <v>151</v>
      </c>
      <c r="K22" s="182" t="n">
        <v>29024</v>
      </c>
      <c r="L22" s="182" t="n">
        <v>0.28</v>
      </c>
      <c r="M22" s="516" t="n">
        <f aca="false">L22+20%</f>
        <v>0.48</v>
      </c>
      <c r="N22" s="21" t="n">
        <f aca="false">E22*D22*C22</f>
        <v>378.1</v>
      </c>
    </row>
    <row r="23" customFormat="false" ht="15" hidden="false" customHeight="false" outlineLevel="0" collapsed="false">
      <c r="A23" s="29" t="s">
        <v>106</v>
      </c>
      <c r="B23" s="29" t="s">
        <v>153</v>
      </c>
      <c r="C23" s="25" t="s">
        <v>15</v>
      </c>
      <c r="D23" s="26" t="n">
        <v>945.25</v>
      </c>
      <c r="E23" s="44" t="n">
        <v>0.5</v>
      </c>
      <c r="F23" s="28" t="s">
        <v>24</v>
      </c>
      <c r="G23" s="29"/>
      <c r="H23" s="30" t="n">
        <v>945.25</v>
      </c>
      <c r="I23" s="183" t="s">
        <v>25</v>
      </c>
      <c r="J23" s="182" t="s">
        <v>154</v>
      </c>
      <c r="K23" s="182" t="n">
        <v>29033</v>
      </c>
      <c r="L23" s="182" t="n">
        <v>0.3</v>
      </c>
      <c r="M23" s="516" t="n">
        <f aca="false">L23+20%</f>
        <v>0.5</v>
      </c>
      <c r="N23" s="21" t="n">
        <f aca="false">E23*D23*C23</f>
        <v>945.25</v>
      </c>
    </row>
    <row r="24" customFormat="false" ht="15" hidden="false" customHeight="false" outlineLevel="0" collapsed="false">
      <c r="A24" s="185" t="s">
        <v>109</v>
      </c>
      <c r="B24" s="29" t="s">
        <v>343</v>
      </c>
      <c r="C24" s="25" t="s">
        <v>14</v>
      </c>
      <c r="D24" s="26" t="n">
        <v>945.25</v>
      </c>
      <c r="E24" s="35" t="n">
        <v>0.5</v>
      </c>
      <c r="F24" s="28" t="s">
        <v>24</v>
      </c>
      <c r="G24" s="29"/>
      <c r="H24" s="30" t="s">
        <v>464</v>
      </c>
      <c r="I24" s="183" t="s">
        <v>28</v>
      </c>
      <c r="J24" s="182" t="s">
        <v>318</v>
      </c>
      <c r="K24" s="182" t="n">
        <v>22006</v>
      </c>
      <c r="L24" s="182" t="n">
        <v>0.5</v>
      </c>
      <c r="M24" s="516" t="n">
        <f aca="false">L24+20%</f>
        <v>0.7</v>
      </c>
      <c r="N24" s="21" t="n">
        <f aca="false">E24*D24*C24</f>
        <v>472.625</v>
      </c>
    </row>
    <row r="25" customFormat="false" ht="15" hidden="false" customHeight="false" outlineLevel="0" collapsed="false">
      <c r="A25" s="29" t="s">
        <v>112</v>
      </c>
      <c r="B25" s="29" t="s">
        <v>769</v>
      </c>
      <c r="C25" s="25" t="s">
        <v>14</v>
      </c>
      <c r="D25" s="26" t="n">
        <v>945.25</v>
      </c>
      <c r="E25" s="35" t="n">
        <v>0.5</v>
      </c>
      <c r="F25" s="28" t="s">
        <v>24</v>
      </c>
      <c r="G25" s="29"/>
      <c r="H25" s="30" t="n">
        <v>472.63</v>
      </c>
      <c r="I25" s="183" t="s">
        <v>25</v>
      </c>
      <c r="J25" s="182" t="s">
        <v>318</v>
      </c>
      <c r="K25" s="182" t="n">
        <v>2205</v>
      </c>
      <c r="L25" s="182" t="n">
        <v>0.5</v>
      </c>
      <c r="M25" s="516" t="n">
        <f aca="false">L25+20%</f>
        <v>0.7</v>
      </c>
      <c r="N25" s="21" t="n">
        <f aca="false">E25*D25*C25</f>
        <v>472.625</v>
      </c>
    </row>
    <row r="26" customFormat="false" ht="15" hidden="false" customHeight="false" outlineLevel="0" collapsed="false">
      <c r="A26" s="185" t="s">
        <v>611</v>
      </c>
      <c r="B26" s="29" t="s">
        <v>319</v>
      </c>
      <c r="C26" s="26" t="n">
        <v>1</v>
      </c>
      <c r="D26" s="26" t="s">
        <v>35</v>
      </c>
      <c r="E26" s="35" t="n">
        <v>0.5</v>
      </c>
      <c r="F26" s="28" t="s">
        <v>24</v>
      </c>
      <c r="G26" s="29"/>
      <c r="H26" s="30" t="n">
        <v>472.63</v>
      </c>
      <c r="I26" s="172" t="n">
        <v>0</v>
      </c>
      <c r="J26" s="182" t="s">
        <v>320</v>
      </c>
      <c r="K26" s="182" t="n">
        <v>22010</v>
      </c>
      <c r="L26" s="182" t="n">
        <v>0.5</v>
      </c>
      <c r="M26" s="516" t="n">
        <f aca="false">L26+20%</f>
        <v>0.7</v>
      </c>
      <c r="N26" s="21" t="n">
        <f aca="false">E26*D26*C26</f>
        <v>472.625</v>
      </c>
    </row>
    <row r="27" customFormat="false" ht="15" hidden="false" customHeight="false" outlineLevel="0" collapsed="false">
      <c r="A27" s="185" t="s">
        <v>615</v>
      </c>
      <c r="B27" s="29" t="s">
        <v>321</v>
      </c>
      <c r="C27" s="25" t="s">
        <v>14</v>
      </c>
      <c r="D27" s="26" t="n">
        <v>945.25</v>
      </c>
      <c r="E27" s="35" t="n">
        <v>0.5</v>
      </c>
      <c r="F27" s="28" t="s">
        <v>24</v>
      </c>
      <c r="G27" s="29"/>
      <c r="H27" s="30" t="n">
        <v>472.63</v>
      </c>
      <c r="I27" s="183" t="s">
        <v>25</v>
      </c>
      <c r="J27" s="182" t="s">
        <v>320</v>
      </c>
      <c r="K27" s="182" t="n">
        <v>22011</v>
      </c>
      <c r="L27" s="182" t="n">
        <v>0.5</v>
      </c>
      <c r="M27" s="516" t="n">
        <f aca="false">L27+20%</f>
        <v>0.7</v>
      </c>
      <c r="N27" s="21" t="n">
        <f aca="false">E27*D27*C27</f>
        <v>472.625</v>
      </c>
    </row>
    <row r="28" customFormat="false" ht="15" hidden="false" customHeight="false" outlineLevel="0" collapsed="false">
      <c r="A28" s="185" t="s">
        <v>618</v>
      </c>
      <c r="B28" s="29" t="s">
        <v>23</v>
      </c>
      <c r="C28" s="25" t="s">
        <v>14</v>
      </c>
      <c r="D28" s="26" t="n">
        <v>945.25</v>
      </c>
      <c r="E28" s="35" t="n">
        <v>3</v>
      </c>
      <c r="F28" s="28" t="s">
        <v>24</v>
      </c>
      <c r="G28" s="29"/>
      <c r="H28" s="30" t="n">
        <v>2835.75</v>
      </c>
      <c r="I28" s="183" t="s">
        <v>25</v>
      </c>
      <c r="J28" s="182" t="s">
        <v>26</v>
      </c>
      <c r="K28" s="182" t="n">
        <v>17002</v>
      </c>
      <c r="L28" s="182" t="n">
        <v>3</v>
      </c>
      <c r="M28" s="516" t="n">
        <f aca="false">L28+20%</f>
        <v>3.2</v>
      </c>
      <c r="N28" s="21" t="n">
        <f aca="false">E28*D28*C28</f>
        <v>2835.75</v>
      </c>
    </row>
    <row r="29" customFormat="false" ht="15" hidden="false" customHeight="false" outlineLevel="0" collapsed="false">
      <c r="A29" s="29" t="s">
        <v>619</v>
      </c>
      <c r="B29" s="29" t="s">
        <v>182</v>
      </c>
      <c r="C29" s="25" t="s">
        <v>14</v>
      </c>
      <c r="D29" s="26" t="n">
        <v>945.25</v>
      </c>
      <c r="E29" s="35" t="n">
        <v>0.5</v>
      </c>
      <c r="F29" s="28" t="s">
        <v>24</v>
      </c>
      <c r="G29" s="29"/>
      <c r="H29" s="30" t="n">
        <v>472.63</v>
      </c>
      <c r="I29" s="183" t="s">
        <v>770</v>
      </c>
      <c r="J29" s="182" t="s">
        <v>31</v>
      </c>
      <c r="K29" s="182" t="n">
        <v>16001</v>
      </c>
      <c r="L29" s="182" t="n">
        <v>0.3</v>
      </c>
      <c r="M29" s="516" t="n">
        <f aca="false">L29+20%</f>
        <v>0.5</v>
      </c>
      <c r="N29" s="21" t="n">
        <f aca="false">E29*D29*C29</f>
        <v>472.625</v>
      </c>
    </row>
    <row r="30" customFormat="false" ht="15" hidden="false" customHeight="false" outlineLevel="0" collapsed="false">
      <c r="A30" s="29" t="s">
        <v>621</v>
      </c>
      <c r="B30" s="29" t="s">
        <v>386</v>
      </c>
      <c r="C30" s="25" t="s">
        <v>14</v>
      </c>
      <c r="D30" s="26" t="s">
        <v>35</v>
      </c>
      <c r="E30" s="35" t="s">
        <v>627</v>
      </c>
      <c r="F30" s="28" t="s">
        <v>24</v>
      </c>
      <c r="G30" s="29"/>
      <c r="H30" s="30" t="n">
        <v>283.58</v>
      </c>
      <c r="I30" s="172" t="n">
        <v>0</v>
      </c>
      <c r="J30" s="345" t="s">
        <v>387</v>
      </c>
      <c r="K30" s="345" t="n">
        <v>17026</v>
      </c>
      <c r="L30" s="183" t="n">
        <v>0.15</v>
      </c>
      <c r="M30" s="516" t="n">
        <f aca="false">L30+20%</f>
        <v>0.35</v>
      </c>
      <c r="N30" s="21" t="n">
        <f aca="false">E30*D30*C30</f>
        <v>283.575</v>
      </c>
    </row>
    <row r="31" customFormat="false" ht="15" hidden="false" customHeight="false" outlineLevel="0" collapsed="false">
      <c r="A31" s="29" t="s">
        <v>623</v>
      </c>
      <c r="B31" s="29" t="s">
        <v>160</v>
      </c>
      <c r="C31" s="25" t="s">
        <v>14</v>
      </c>
      <c r="D31" s="26" t="n">
        <v>945.25</v>
      </c>
      <c r="E31" s="44" t="n">
        <v>0.8</v>
      </c>
      <c r="F31" s="28" t="s">
        <v>24</v>
      </c>
      <c r="G31" s="29"/>
      <c r="H31" s="30" t="n">
        <v>756.2</v>
      </c>
      <c r="I31" s="172" t="n">
        <v>0</v>
      </c>
      <c r="J31" s="182" t="s">
        <v>161</v>
      </c>
      <c r="K31" s="182" t="n">
        <v>16013</v>
      </c>
      <c r="L31" s="606" t="n">
        <v>0.8</v>
      </c>
      <c r="M31" s="516" t="n">
        <f aca="false">L31+20%</f>
        <v>1</v>
      </c>
      <c r="N31" s="21" t="n">
        <f aca="false">E31*D31*C31</f>
        <v>756.2</v>
      </c>
    </row>
    <row r="32" customFormat="false" ht="15" hidden="false" customHeight="false" outlineLevel="0" collapsed="false">
      <c r="A32" s="185" t="s">
        <v>116</v>
      </c>
      <c r="B32" s="29" t="s">
        <v>167</v>
      </c>
      <c r="C32" s="25" t="n">
        <v>2</v>
      </c>
      <c r="D32" s="26" t="n">
        <v>945.25</v>
      </c>
      <c r="E32" s="35" t="s">
        <v>771</v>
      </c>
      <c r="F32" s="28" t="s">
        <v>24</v>
      </c>
      <c r="G32" s="29"/>
      <c r="H32" s="30" t="n">
        <v>1323.35</v>
      </c>
      <c r="I32" s="183" t="s">
        <v>28</v>
      </c>
      <c r="J32" s="182" t="s">
        <v>168</v>
      </c>
      <c r="K32" s="182" t="n">
        <v>29043</v>
      </c>
      <c r="L32" s="182" t="n">
        <v>1.1</v>
      </c>
      <c r="M32" s="516" t="n">
        <f aca="false">L32+20%</f>
        <v>1.3</v>
      </c>
      <c r="N32" s="21" t="n">
        <f aca="false">E32*D32*C32</f>
        <v>1323.35</v>
      </c>
    </row>
    <row r="33" customFormat="false" ht="15" hidden="false" customHeight="false" outlineLevel="0" collapsed="false">
      <c r="A33" s="29" t="s">
        <v>628</v>
      </c>
      <c r="B33" s="29" t="s">
        <v>600</v>
      </c>
      <c r="C33" s="25" t="s">
        <v>15</v>
      </c>
      <c r="D33" s="26" t="n">
        <v>945.25</v>
      </c>
      <c r="E33" s="35" t="n">
        <v>0.9</v>
      </c>
      <c r="F33" s="28" t="s">
        <v>24</v>
      </c>
      <c r="G33" s="29"/>
      <c r="H33" s="30" t="n">
        <v>1701.45</v>
      </c>
      <c r="I33" s="183" t="s">
        <v>25</v>
      </c>
      <c r="J33" s="182" t="s">
        <v>392</v>
      </c>
      <c r="K33" s="182" t="n">
        <v>10012</v>
      </c>
      <c r="L33" s="182" t="n">
        <v>0.72</v>
      </c>
      <c r="M33" s="516" t="n">
        <f aca="false">L33+20%</f>
        <v>0.92</v>
      </c>
      <c r="N33" s="21" t="n">
        <f aca="false">E33*D33*C33</f>
        <v>1701.45</v>
      </c>
    </row>
    <row r="34" customFormat="false" ht="15" hidden="false" customHeight="false" outlineLevel="0" collapsed="false">
      <c r="A34" s="185" t="s">
        <v>630</v>
      </c>
      <c r="B34" s="29" t="s">
        <v>162</v>
      </c>
      <c r="C34" s="25" t="s">
        <v>15</v>
      </c>
      <c r="D34" s="26" t="n">
        <v>945.25</v>
      </c>
      <c r="E34" s="35" t="n">
        <v>0.4</v>
      </c>
      <c r="F34" s="28" t="s">
        <v>24</v>
      </c>
      <c r="G34" s="29"/>
      <c r="H34" s="30" t="n">
        <v>756.2</v>
      </c>
      <c r="I34" s="183" t="s">
        <v>28</v>
      </c>
      <c r="J34" s="182" t="s">
        <v>163</v>
      </c>
      <c r="K34" s="182" t="n">
        <v>35008</v>
      </c>
      <c r="L34" s="182" t="n">
        <v>0.4</v>
      </c>
      <c r="M34" s="516" t="n">
        <f aca="false">L34+20%</f>
        <v>0.6</v>
      </c>
      <c r="N34" s="21" t="n">
        <f aca="false">E34*D34*C34</f>
        <v>756.2</v>
      </c>
    </row>
    <row r="35" customFormat="false" ht="15" hidden="false" customHeight="false" outlineLevel="0" collapsed="false">
      <c r="A35" s="29" t="s">
        <v>680</v>
      </c>
      <c r="B35" s="29" t="s">
        <v>165</v>
      </c>
      <c r="C35" s="25" t="s">
        <v>14</v>
      </c>
      <c r="D35" s="26" t="n">
        <v>945.25</v>
      </c>
      <c r="E35" s="35" t="n">
        <v>0.5</v>
      </c>
      <c r="F35" s="28" t="s">
        <v>24</v>
      </c>
      <c r="G35" s="29"/>
      <c r="H35" s="30" t="n">
        <v>472.63</v>
      </c>
      <c r="I35" s="172" t="n">
        <v>0</v>
      </c>
      <c r="J35" s="182" t="s">
        <v>166</v>
      </c>
      <c r="K35" s="182" t="n">
        <v>35010</v>
      </c>
      <c r="L35" s="182" t="n">
        <v>0.52</v>
      </c>
      <c r="M35" s="516" t="n">
        <f aca="false">L35+20%</f>
        <v>0.72</v>
      </c>
      <c r="N35" s="21" t="n">
        <f aca="false">E35*D35*C35</f>
        <v>472.625</v>
      </c>
    </row>
    <row r="36" customFormat="false" ht="15" hidden="false" customHeight="false" outlineLevel="0" collapsed="false">
      <c r="A36" s="29" t="s">
        <v>682</v>
      </c>
      <c r="B36" s="29" t="s">
        <v>95</v>
      </c>
      <c r="C36" s="25" t="s">
        <v>14</v>
      </c>
      <c r="D36" s="26" t="n">
        <v>945.25</v>
      </c>
      <c r="E36" s="35" t="n">
        <v>0.5</v>
      </c>
      <c r="F36" s="28" t="s">
        <v>24</v>
      </c>
      <c r="G36" s="29"/>
      <c r="H36" s="30" t="n">
        <v>472.63</v>
      </c>
      <c r="I36" s="172" t="n">
        <v>0</v>
      </c>
      <c r="J36" s="182" t="s">
        <v>97</v>
      </c>
      <c r="K36" s="182" t="n">
        <v>35023</v>
      </c>
      <c r="L36" s="182" t="n">
        <v>0.3</v>
      </c>
      <c r="M36" s="516" t="n">
        <f aca="false">L36+20%</f>
        <v>0.5</v>
      </c>
      <c r="N36" s="21" t="n">
        <f aca="false">E36*D36*C36</f>
        <v>472.625</v>
      </c>
    </row>
    <row r="37" customFormat="false" ht="15" hidden="false" customHeight="false" outlineLevel="0" collapsed="false">
      <c r="A37" s="29" t="s">
        <v>684</v>
      </c>
      <c r="B37" s="29" t="s">
        <v>87</v>
      </c>
      <c r="C37" s="25" t="s">
        <v>15</v>
      </c>
      <c r="D37" s="26" t="n">
        <v>945.25</v>
      </c>
      <c r="E37" s="35" t="n">
        <v>0.4</v>
      </c>
      <c r="F37" s="28" t="s">
        <v>24</v>
      </c>
      <c r="G37" s="29"/>
      <c r="H37" s="30" t="s">
        <v>131</v>
      </c>
      <c r="I37" s="183" t="s">
        <v>25</v>
      </c>
      <c r="J37" s="182" t="s">
        <v>88</v>
      </c>
      <c r="K37" s="182" t="n">
        <v>35020.35021</v>
      </c>
      <c r="L37" s="182" t="n">
        <v>0.3</v>
      </c>
      <c r="M37" s="516" t="n">
        <f aca="false">L37+20%</f>
        <v>0.5</v>
      </c>
      <c r="N37" s="21" t="n">
        <f aca="false">E37*D37*C37</f>
        <v>756.2</v>
      </c>
    </row>
    <row r="38" customFormat="false" ht="15" hidden="false" customHeight="false" outlineLevel="0" collapsed="false">
      <c r="A38" s="29" t="s">
        <v>732</v>
      </c>
      <c r="B38" s="29" t="s">
        <v>170</v>
      </c>
      <c r="C38" s="26" t="s">
        <v>17</v>
      </c>
      <c r="D38" s="26" t="n">
        <v>945.25</v>
      </c>
      <c r="E38" s="35" t="n">
        <v>0.1</v>
      </c>
      <c r="F38" s="28" t="s">
        <v>24</v>
      </c>
      <c r="G38" s="29"/>
      <c r="H38" s="30" t="n">
        <v>378.1</v>
      </c>
      <c r="I38" s="183" t="s">
        <v>25</v>
      </c>
      <c r="J38" s="182" t="s">
        <v>377</v>
      </c>
      <c r="K38" s="515" t="s">
        <v>67</v>
      </c>
      <c r="L38" s="182" t="n">
        <v>0.4</v>
      </c>
      <c r="M38" s="182" t="n">
        <f aca="false">L38</f>
        <v>0.4</v>
      </c>
      <c r="N38" s="21" t="n">
        <f aca="false">E38*D38*C38</f>
        <v>378.1</v>
      </c>
    </row>
    <row r="39" customFormat="false" ht="15" hidden="false" customHeight="false" outlineLevel="0" collapsed="false">
      <c r="A39" s="29" t="s">
        <v>733</v>
      </c>
      <c r="B39" s="29" t="s">
        <v>172</v>
      </c>
      <c r="C39" s="25" t="s">
        <v>15</v>
      </c>
      <c r="D39" s="26" t="n">
        <v>945.25</v>
      </c>
      <c r="E39" s="35" t="n">
        <v>0.5</v>
      </c>
      <c r="F39" s="28" t="s">
        <v>24</v>
      </c>
      <c r="G39" s="29"/>
      <c r="H39" s="30" t="n">
        <v>945.25</v>
      </c>
      <c r="I39" s="172" t="n">
        <v>0</v>
      </c>
      <c r="J39" s="182" t="s">
        <v>173</v>
      </c>
      <c r="K39" s="182" t="n">
        <v>35052</v>
      </c>
      <c r="L39" s="182" t="n">
        <v>0.9</v>
      </c>
      <c r="M39" s="182" t="n">
        <f aca="false">L39</f>
        <v>0.9</v>
      </c>
      <c r="N39" s="21" t="n">
        <f aca="false">E39*D39*C39</f>
        <v>945.25</v>
      </c>
    </row>
    <row r="40" customFormat="false" ht="15" hidden="false" customHeight="false" outlineLevel="0" collapsed="false">
      <c r="A40" s="29" t="s">
        <v>734</v>
      </c>
      <c r="B40" s="29" t="s">
        <v>174</v>
      </c>
      <c r="C40" s="25" t="s">
        <v>14</v>
      </c>
      <c r="D40" s="26" t="n">
        <v>945.25</v>
      </c>
      <c r="E40" s="35" t="n">
        <v>0.4</v>
      </c>
      <c r="F40" s="28" t="s">
        <v>767</v>
      </c>
      <c r="G40" s="29"/>
      <c r="H40" s="30" t="n">
        <v>378.1</v>
      </c>
      <c r="I40" s="172" t="n">
        <v>0</v>
      </c>
      <c r="J40" s="182" t="s">
        <v>175</v>
      </c>
      <c r="K40" s="182" t="s">
        <v>176</v>
      </c>
      <c r="L40" s="182" t="n">
        <v>0.15</v>
      </c>
      <c r="M40" s="182" t="n">
        <f aca="false">L40</f>
        <v>0.15</v>
      </c>
      <c r="N40" s="21" t="n">
        <f aca="false">E40*D40*C40</f>
        <v>378.1</v>
      </c>
    </row>
    <row r="41" customFormat="false" ht="15" hidden="false" customHeight="false" outlineLevel="0" collapsed="false">
      <c r="A41" s="29" t="s">
        <v>736</v>
      </c>
      <c r="B41" s="29" t="s">
        <v>113</v>
      </c>
      <c r="C41" s="25" t="s">
        <v>14</v>
      </c>
      <c r="D41" s="26" t="n">
        <v>945.25</v>
      </c>
      <c r="E41" s="44" t="n">
        <v>1.2</v>
      </c>
      <c r="F41" s="28" t="s">
        <v>24</v>
      </c>
      <c r="G41" s="29"/>
      <c r="H41" s="30" t="s">
        <v>632</v>
      </c>
      <c r="I41" s="183" t="s">
        <v>28</v>
      </c>
      <c r="J41" s="182" t="s">
        <v>114</v>
      </c>
      <c r="K41" s="182" t="s">
        <v>115</v>
      </c>
      <c r="L41" s="182" t="n">
        <v>1.38</v>
      </c>
      <c r="M41" s="182" t="n">
        <f aca="false">L41</f>
        <v>1.38</v>
      </c>
      <c r="N41" s="21" t="n">
        <f aca="false">E41*D41*C41</f>
        <v>1134.3</v>
      </c>
    </row>
    <row r="42" s="52" customFormat="true" ht="12.75" hidden="false" customHeight="false" outlineLevel="0" collapsed="false">
      <c r="A42" s="48" t="s">
        <v>41</v>
      </c>
      <c r="B42" s="48"/>
      <c r="C42" s="189" t="s">
        <v>738</v>
      </c>
      <c r="D42" s="190" t="n">
        <f aca="false">25190.99/945.25</f>
        <v>26.6500819888918</v>
      </c>
      <c r="E42" s="190"/>
      <c r="F42" s="190"/>
      <c r="G42" s="48"/>
      <c r="H42" s="190" t="n">
        <v>25190.99</v>
      </c>
      <c r="I42" s="352" t="s">
        <v>25</v>
      </c>
      <c r="J42" s="192"/>
      <c r="K42" s="192"/>
      <c r="L42" s="193"/>
      <c r="M42" s="193"/>
      <c r="N42" s="51" t="n">
        <f aca="false">SUM(N7:N41)</f>
        <v>25190.9125</v>
      </c>
    </row>
    <row r="43" customFormat="false" ht="15" hidden="false" customHeight="false" outlineLevel="0" collapsed="false">
      <c r="A43" s="330"/>
      <c r="B43" s="199" t="s">
        <v>772</v>
      </c>
      <c r="C43" s="330"/>
      <c r="D43" s="330"/>
      <c r="E43" s="607"/>
      <c r="F43" s="330"/>
      <c r="G43" s="330"/>
      <c r="H43" s="608"/>
      <c r="I43" s="332"/>
      <c r="J43" s="199" t="s">
        <v>228</v>
      </c>
      <c r="K43" s="199" t="n">
        <v>2203</v>
      </c>
      <c r="L43" s="199" t="n">
        <v>0.5</v>
      </c>
      <c r="M43" s="609" t="n">
        <f aca="false">L43+20%</f>
        <v>0.7</v>
      </c>
      <c r="N43" s="21"/>
    </row>
    <row r="44" customFormat="false" ht="15" hidden="false" customHeight="false" outlineLevel="0" collapsed="false">
      <c r="A44" s="241"/>
      <c r="B44" s="199" t="s">
        <v>773</v>
      </c>
      <c r="C44" s="241"/>
      <c r="D44" s="241"/>
      <c r="E44" s="503"/>
      <c r="F44" s="241"/>
      <c r="G44" s="241"/>
      <c r="H44" s="400"/>
      <c r="I44" s="401"/>
      <c r="J44" s="199" t="s">
        <v>329</v>
      </c>
      <c r="K44" s="199" t="n">
        <v>22001</v>
      </c>
      <c r="L44" s="199" t="n">
        <v>0.5</v>
      </c>
      <c r="M44" s="505" t="n">
        <f aca="false">L44+20%</f>
        <v>0.7</v>
      </c>
    </row>
    <row r="45" customFormat="false" ht="15" hidden="false" customHeight="false" outlineLevel="0" collapsed="false">
      <c r="A45" s="241"/>
      <c r="B45" s="464" t="s">
        <v>186</v>
      </c>
      <c r="C45" s="241"/>
      <c r="D45" s="241"/>
      <c r="E45" s="503"/>
      <c r="F45" s="241"/>
      <c r="G45" s="241"/>
      <c r="H45" s="400"/>
      <c r="I45" s="401"/>
      <c r="J45" s="466" t="s">
        <v>187</v>
      </c>
      <c r="K45" s="466" t="n">
        <v>16004</v>
      </c>
      <c r="L45" s="466" t="n">
        <v>0.12</v>
      </c>
      <c r="M45" s="610" t="n">
        <f aca="false">L45+10%</f>
        <v>0.22</v>
      </c>
    </row>
    <row r="46" customFormat="false" ht="26.25" hidden="false" customHeight="false" outlineLevel="0" collapsed="false">
      <c r="A46" s="241"/>
      <c r="B46" s="464" t="s">
        <v>188</v>
      </c>
      <c r="C46" s="241"/>
      <c r="D46" s="241"/>
      <c r="E46" s="503"/>
      <c r="F46" s="241"/>
      <c r="G46" s="241"/>
      <c r="H46" s="400"/>
      <c r="I46" s="401"/>
      <c r="J46" s="466" t="s">
        <v>55</v>
      </c>
      <c r="K46" s="466" t="n">
        <v>16005</v>
      </c>
      <c r="L46" s="466" t="n">
        <v>0.2</v>
      </c>
      <c r="M46" s="610" t="n">
        <f aca="false">L46+10%</f>
        <v>0.3</v>
      </c>
    </row>
    <row r="47" customFormat="false" ht="15" hidden="true" customHeight="false" outlineLevel="0" collapsed="false">
      <c r="A47" s="241"/>
      <c r="B47" s="241"/>
      <c r="C47" s="241"/>
      <c r="D47" s="241"/>
      <c r="E47" s="503"/>
      <c r="F47" s="241"/>
      <c r="G47" s="241"/>
      <c r="H47" s="400"/>
      <c r="I47" s="401"/>
      <c r="J47" s="504"/>
      <c r="K47" s="504"/>
      <c r="L47" s="505"/>
      <c r="M47" s="505"/>
    </row>
    <row r="48" customFormat="false" ht="15" hidden="true" customHeight="false" outlineLevel="0" collapsed="false">
      <c r="A48" s="241"/>
      <c r="B48" s="241"/>
      <c r="C48" s="241"/>
      <c r="D48" s="241"/>
      <c r="E48" s="503"/>
      <c r="F48" s="241"/>
      <c r="G48" s="241"/>
      <c r="H48" s="400"/>
      <c r="I48" s="401"/>
      <c r="J48" s="504"/>
      <c r="K48" s="504"/>
      <c r="L48" s="505"/>
      <c r="M48" s="505"/>
    </row>
    <row r="49" customFormat="false" ht="15" hidden="false" customHeight="false" outlineLevel="0" collapsed="false">
      <c r="A49" s="241"/>
      <c r="B49" s="241"/>
      <c r="C49" s="241"/>
      <c r="D49" s="241"/>
      <c r="E49" s="503"/>
      <c r="F49" s="241"/>
      <c r="G49" s="241"/>
      <c r="H49" s="400"/>
      <c r="I49" s="401"/>
      <c r="J49" s="504"/>
      <c r="K49" s="504"/>
      <c r="L49" s="505"/>
      <c r="M49" s="505"/>
    </row>
    <row r="50" customFormat="false" ht="15" hidden="false" customHeight="false" outlineLevel="0" collapsed="false">
      <c r="A50" s="241"/>
      <c r="B50" s="241"/>
      <c r="C50" s="241"/>
      <c r="D50" s="241"/>
      <c r="E50" s="503"/>
      <c r="F50" s="241"/>
      <c r="G50" s="241"/>
      <c r="H50" s="400"/>
      <c r="I50" s="401"/>
      <c r="J50" s="504"/>
      <c r="K50" s="504"/>
      <c r="L50" s="505"/>
      <c r="M50" s="505"/>
    </row>
    <row r="51" customFormat="false" ht="15" hidden="false" customHeight="false" outlineLevel="0" collapsed="false">
      <c r="A51" s="241"/>
      <c r="B51" s="469" t="s">
        <v>657</v>
      </c>
      <c r="C51" s="241"/>
      <c r="D51" s="241"/>
      <c r="E51" s="503"/>
      <c r="F51" s="241"/>
      <c r="G51" s="241"/>
      <c r="H51" s="400"/>
      <c r="I51" s="401"/>
      <c r="J51" s="504"/>
      <c r="K51" s="504"/>
      <c r="L51" s="509" t="n">
        <f aca="false">SUM(L7:L46)</f>
        <v>23.51</v>
      </c>
      <c r="M51" s="509" t="n">
        <f aca="false">SUM(M7:M46)</f>
        <v>28.62</v>
      </c>
      <c r="N51" s="3" t="n">
        <f aca="false">M51*945.25</f>
        <v>27053.055</v>
      </c>
    </row>
    <row r="52" customFormat="false" ht="15" hidden="false" customHeight="false" outlineLevel="0" collapsed="false">
      <c r="N52" s="3" t="n">
        <f aca="false">H42-N51</f>
        <v>-1862.06499999999</v>
      </c>
    </row>
  </sheetData>
  <mergeCells count="2">
    <mergeCell ref="A42:B42"/>
    <mergeCell ref="D42:F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L49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40" activeCellId="0" sqref="H40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3"/>
    <col collapsed="false" customWidth="true" hidden="false" outlineLevel="0" max="3" min="3" style="0" width="9"/>
    <col collapsed="false" customWidth="true" hidden="true" outlineLevel="0" max="4" min="4" style="0" width="11.99"/>
    <col collapsed="false" customWidth="true" hidden="false" outlineLevel="0" max="5" min="5" style="2" width="9"/>
    <col collapsed="false" customWidth="true" hidden="true" outlineLevel="0" max="6" min="6" style="0" width="11.99"/>
    <col collapsed="false" customWidth="true" hidden="true" outlineLevel="0" max="7" min="7" style="0" width="9"/>
    <col collapsed="false" customWidth="true" hidden="false" outlineLevel="0" max="8" min="8" style="3" width="13.01"/>
    <col collapsed="false" customWidth="true" hidden="true" outlineLevel="0" max="9" min="9" style="62" width="10"/>
    <col collapsed="false" customWidth="true" hidden="false" outlineLevel="0" max="10" min="10" style="131" width="14.01"/>
    <col collapsed="false" customWidth="true" hidden="false" outlineLevel="0" max="11" min="11" style="131" width="12.57"/>
    <col collapsed="false" customWidth="true" hidden="false" outlineLevel="0" max="12" min="12" style="2" width="14.57"/>
    <col collapsed="false" customWidth="true" hidden="false" outlineLevel="0" max="13" min="13" style="2" width="15"/>
    <col collapsed="false" customWidth="true" hidden="false" outlineLevel="0" max="14" min="14" style="3" width="9.58"/>
  </cols>
  <sheetData>
    <row r="1" customFormat="false" ht="15" hidden="false" customHeight="false" outlineLevel="0" collapsed="false">
      <c r="A1" s="611" t="s">
        <v>774</v>
      </c>
    </row>
    <row r="2" customFormat="false" ht="15" hidden="false" customHeight="false" outlineLevel="0" collapsed="false">
      <c r="B2" s="170" t="s">
        <v>775</v>
      </c>
    </row>
    <row r="5" s="12" customFormat="true" ht="63.75" hidden="false" customHeight="false" outlineLevel="0" collapsed="false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9" t="s">
        <v>9</v>
      </c>
      <c r="I5" s="171" t="s">
        <v>10</v>
      </c>
      <c r="J5" s="612" t="s">
        <v>11</v>
      </c>
      <c r="K5" s="10" t="s">
        <v>12</v>
      </c>
      <c r="L5" s="8" t="s">
        <v>776</v>
      </c>
      <c r="M5" s="8" t="s">
        <v>777</v>
      </c>
      <c r="N5" s="11"/>
    </row>
    <row r="6" s="22" customFormat="true" ht="12.75" hidden="true" customHeight="false" outlineLevel="0" collapsed="false">
      <c r="A6" s="185" t="s">
        <v>14</v>
      </c>
      <c r="B6" s="28" t="n">
        <v>2</v>
      </c>
      <c r="C6" s="28" t="s">
        <v>16</v>
      </c>
      <c r="D6" s="28" t="s">
        <v>17</v>
      </c>
      <c r="E6" s="16" t="s">
        <v>18</v>
      </c>
      <c r="F6" s="42" t="s">
        <v>19</v>
      </c>
      <c r="G6" s="28" t="s">
        <v>20</v>
      </c>
      <c r="H6" s="613" t="s">
        <v>778</v>
      </c>
      <c r="I6" s="306" t="s">
        <v>22</v>
      </c>
      <c r="J6" s="345"/>
      <c r="K6" s="345"/>
      <c r="L6" s="614"/>
      <c r="M6" s="614"/>
      <c r="N6" s="21"/>
    </row>
    <row r="7" customFormat="false" ht="25.5" hidden="false" customHeight="false" outlineLevel="0" collapsed="false">
      <c r="A7" s="175" t="s">
        <v>14</v>
      </c>
      <c r="B7" s="173" t="s">
        <v>143</v>
      </c>
      <c r="C7" s="39" t="n">
        <v>1</v>
      </c>
      <c r="D7" s="39" t="n">
        <v>945.25</v>
      </c>
      <c r="E7" s="174" t="n">
        <v>0.5</v>
      </c>
      <c r="F7" s="150" t="s">
        <v>24</v>
      </c>
      <c r="G7" s="175"/>
      <c r="H7" s="176" t="n">
        <v>472.63</v>
      </c>
      <c r="I7" s="177" t="n">
        <v>0</v>
      </c>
      <c r="J7" s="178" t="s">
        <v>66</v>
      </c>
      <c r="K7" s="178" t="s">
        <v>67</v>
      </c>
      <c r="L7" s="348" t="n">
        <v>0.8</v>
      </c>
      <c r="M7" s="348" t="n">
        <f aca="false">L7</f>
        <v>0.8</v>
      </c>
      <c r="N7" s="179" t="n">
        <f aca="false">E7*D7*C7</f>
        <v>472.625</v>
      </c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</row>
    <row r="8" s="22" customFormat="true" ht="12.75" hidden="false" customHeight="false" outlineLevel="0" collapsed="false">
      <c r="A8" s="175" t="s">
        <v>15</v>
      </c>
      <c r="B8" s="181" t="s">
        <v>68</v>
      </c>
      <c r="C8" s="25" t="s">
        <v>14</v>
      </c>
      <c r="D8" s="26" t="s">
        <v>35</v>
      </c>
      <c r="E8" s="44" t="n">
        <v>0.2</v>
      </c>
      <c r="F8" s="28" t="s">
        <v>24</v>
      </c>
      <c r="G8" s="29"/>
      <c r="H8" s="30" t="n">
        <v>189.05</v>
      </c>
      <c r="I8" s="183" t="s">
        <v>25</v>
      </c>
      <c r="J8" s="182" t="s">
        <v>69</v>
      </c>
      <c r="K8" s="182" t="n">
        <v>28003</v>
      </c>
      <c r="L8" s="40" t="n">
        <v>0.25</v>
      </c>
      <c r="M8" s="40" t="n">
        <f aca="false">L8</f>
        <v>0.25</v>
      </c>
      <c r="N8" s="21" t="n">
        <f aca="false">E8*D8*C8</f>
        <v>189.05</v>
      </c>
    </row>
    <row r="9" s="22" customFormat="true" ht="12.75" hidden="false" customHeight="false" outlineLevel="0" collapsed="false">
      <c r="A9" s="29" t="s">
        <v>16</v>
      </c>
      <c r="B9" s="181" t="s">
        <v>75</v>
      </c>
      <c r="C9" s="25" t="s">
        <v>14</v>
      </c>
      <c r="D9" s="26" t="s">
        <v>35</v>
      </c>
      <c r="E9" s="35" t="s">
        <v>627</v>
      </c>
      <c r="F9" s="28" t="s">
        <v>24</v>
      </c>
      <c r="G9" s="29"/>
      <c r="H9" s="30" t="s">
        <v>591</v>
      </c>
      <c r="I9" s="183" t="s">
        <v>25</v>
      </c>
      <c r="J9" s="182" t="s">
        <v>76</v>
      </c>
      <c r="K9" s="182" t="n">
        <v>81041</v>
      </c>
      <c r="L9" s="40" t="n">
        <v>0.45</v>
      </c>
      <c r="M9" s="40" t="n">
        <v>0.45</v>
      </c>
      <c r="N9" s="21" t="n">
        <f aca="false">E9*D9*C9</f>
        <v>283.575</v>
      </c>
    </row>
    <row r="10" s="22" customFormat="true" ht="12.75" hidden="false" customHeight="false" outlineLevel="0" collapsed="false">
      <c r="A10" s="29" t="s">
        <v>17</v>
      </c>
      <c r="B10" s="181" t="s">
        <v>77</v>
      </c>
      <c r="C10" s="25" t="s">
        <v>14</v>
      </c>
      <c r="D10" s="26" t="n">
        <v>945.25</v>
      </c>
      <c r="E10" s="35" t="s">
        <v>96</v>
      </c>
      <c r="F10" s="28" t="s">
        <v>24</v>
      </c>
      <c r="G10" s="29"/>
      <c r="H10" s="30" t="s">
        <v>464</v>
      </c>
      <c r="I10" s="183" t="s">
        <v>28</v>
      </c>
      <c r="J10" s="182" t="s">
        <v>78</v>
      </c>
      <c r="K10" s="182" t="n">
        <v>11026</v>
      </c>
      <c r="L10" s="40" t="n">
        <v>0.3</v>
      </c>
      <c r="M10" s="40" t="n">
        <f aca="false">L10</f>
        <v>0.3</v>
      </c>
      <c r="N10" s="21" t="n">
        <f aca="false">E10*D10*C10</f>
        <v>472.625</v>
      </c>
    </row>
    <row r="11" customFormat="false" ht="15.75" hidden="false" customHeight="true" outlineLevel="0" collapsed="false">
      <c r="A11" s="175" t="s">
        <v>18</v>
      </c>
      <c r="B11" s="615" t="s">
        <v>121</v>
      </c>
      <c r="C11" s="39" t="s">
        <v>14</v>
      </c>
      <c r="D11" s="39" t="n">
        <v>945.25</v>
      </c>
      <c r="E11" s="174" t="s">
        <v>724</v>
      </c>
      <c r="F11" s="150" t="s">
        <v>24</v>
      </c>
      <c r="G11" s="175"/>
      <c r="H11" s="176" t="s">
        <v>655</v>
      </c>
      <c r="I11" s="177" t="s">
        <v>25</v>
      </c>
      <c r="J11" s="178" t="s">
        <v>66</v>
      </c>
      <c r="K11" s="178" t="s">
        <v>67</v>
      </c>
      <c r="L11" s="348" t="n">
        <v>0.6</v>
      </c>
      <c r="M11" s="348" t="n">
        <f aca="false">L11</f>
        <v>0.6</v>
      </c>
      <c r="N11" s="179" t="n">
        <f aca="false">E11*D11*C11</f>
        <v>567.15</v>
      </c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</row>
    <row r="12" s="22" customFormat="true" ht="12.75" hidden="false" customHeight="false" outlineLevel="0" collapsed="false">
      <c r="A12" s="185" t="s">
        <v>19</v>
      </c>
      <c r="B12" s="616" t="s">
        <v>79</v>
      </c>
      <c r="C12" s="25" t="s">
        <v>14</v>
      </c>
      <c r="D12" s="25" t="n">
        <v>945.25</v>
      </c>
      <c r="E12" s="44" t="s">
        <v>627</v>
      </c>
      <c r="F12" s="42" t="s">
        <v>24</v>
      </c>
      <c r="G12" s="29"/>
      <c r="H12" s="30" t="n">
        <v>283.58</v>
      </c>
      <c r="I12" s="183" t="s">
        <v>28</v>
      </c>
      <c r="J12" s="182" t="s">
        <v>80</v>
      </c>
      <c r="K12" s="182" t="n">
        <v>37020</v>
      </c>
      <c r="L12" s="40" t="n">
        <v>0.4</v>
      </c>
      <c r="M12" s="40" t="n">
        <f aca="false">L12</f>
        <v>0.4</v>
      </c>
      <c r="N12" s="21" t="n">
        <f aca="false">E12*D12*C12</f>
        <v>283.575</v>
      </c>
    </row>
    <row r="13" s="618" customFormat="true" ht="25.5" hidden="false" customHeight="false" outlineLevel="0" collapsed="false">
      <c r="A13" s="185" t="s">
        <v>20</v>
      </c>
      <c r="B13" s="616" t="s">
        <v>81</v>
      </c>
      <c r="C13" s="25" t="s">
        <v>14</v>
      </c>
      <c r="D13" s="25" t="n">
        <v>945.25</v>
      </c>
      <c r="E13" s="44" t="s">
        <v>718</v>
      </c>
      <c r="F13" s="42" t="s">
        <v>24</v>
      </c>
      <c r="G13" s="185"/>
      <c r="H13" s="43" t="s">
        <v>637</v>
      </c>
      <c r="I13" s="183" t="s">
        <v>28</v>
      </c>
      <c r="J13" s="182" t="s">
        <v>66</v>
      </c>
      <c r="K13" s="182" t="s">
        <v>67</v>
      </c>
      <c r="L13" s="40" t="n">
        <v>1.1</v>
      </c>
      <c r="M13" s="40" t="n">
        <f aca="false">L13</f>
        <v>1.1</v>
      </c>
      <c r="N13" s="617" t="n">
        <f aca="false">E13*D13*C13</f>
        <v>1039.775</v>
      </c>
    </row>
    <row r="14" s="22" customFormat="true" ht="15" hidden="false" customHeight="true" outlineLevel="0" collapsed="false">
      <c r="A14" s="185" t="s">
        <v>21</v>
      </c>
      <c r="B14" s="181" t="s">
        <v>316</v>
      </c>
      <c r="C14" s="25" t="s">
        <v>14</v>
      </c>
      <c r="D14" s="26" t="n">
        <v>945.25</v>
      </c>
      <c r="E14" s="35" t="n">
        <v>0.9</v>
      </c>
      <c r="F14" s="28" t="s">
        <v>24</v>
      </c>
      <c r="G14" s="29"/>
      <c r="H14" s="30" t="n">
        <v>850.73</v>
      </c>
      <c r="I14" s="183" t="s">
        <v>25</v>
      </c>
      <c r="J14" s="182" t="s">
        <v>779</v>
      </c>
      <c r="K14" s="182" t="n">
        <v>10009</v>
      </c>
      <c r="L14" s="40" t="n">
        <v>0.4</v>
      </c>
      <c r="M14" s="351" t="n">
        <v>0.4</v>
      </c>
      <c r="N14" s="21" t="n">
        <f aca="false">E14*D14*C14</f>
        <v>850.725</v>
      </c>
    </row>
    <row r="15" s="319" customFormat="true" ht="25.5" hidden="false" customHeight="false" outlineLevel="0" collapsed="false">
      <c r="A15" s="513" t="s">
        <v>22</v>
      </c>
      <c r="B15" s="615" t="s">
        <v>146</v>
      </c>
      <c r="C15" s="619" t="n">
        <v>2</v>
      </c>
      <c r="D15" s="619" t="n">
        <v>945.25</v>
      </c>
      <c r="E15" s="317" t="n">
        <v>2.7</v>
      </c>
      <c r="F15" s="304" t="s">
        <v>24</v>
      </c>
      <c r="G15" s="513"/>
      <c r="H15" s="620" t="n">
        <v>2552.18</v>
      </c>
      <c r="I15" s="621" t="n">
        <v>0</v>
      </c>
      <c r="J15" s="178" t="s">
        <v>147</v>
      </c>
      <c r="K15" s="178" t="n">
        <v>29006.29004</v>
      </c>
      <c r="L15" s="348" t="n">
        <v>2.2</v>
      </c>
      <c r="M15" s="349" t="n">
        <f aca="false">L15+10%</f>
        <v>2.3</v>
      </c>
      <c r="N15" s="408" t="n">
        <f aca="false">E15*D15*C15</f>
        <v>5104.35</v>
      </c>
    </row>
    <row r="16" s="22" customFormat="true" ht="12.75" hidden="false" customHeight="false" outlineLevel="0" collapsed="false">
      <c r="A16" s="185" t="s">
        <v>84</v>
      </c>
      <c r="B16" s="181" t="s">
        <v>148</v>
      </c>
      <c r="C16" s="25" t="s">
        <v>15</v>
      </c>
      <c r="D16" s="26" t="n">
        <v>945.25</v>
      </c>
      <c r="E16" s="35" t="n">
        <v>0.4</v>
      </c>
      <c r="F16" s="28" t="s">
        <v>24</v>
      </c>
      <c r="G16" s="29"/>
      <c r="H16" s="30" t="s">
        <v>780</v>
      </c>
      <c r="I16" s="183" t="s">
        <v>25</v>
      </c>
      <c r="J16" s="182" t="s">
        <v>149</v>
      </c>
      <c r="K16" s="182" t="n">
        <v>29008</v>
      </c>
      <c r="L16" s="40" t="n">
        <v>0.2</v>
      </c>
      <c r="M16" s="351" t="n">
        <f aca="false">L16+10%</f>
        <v>0.3</v>
      </c>
      <c r="N16" s="21" t="n">
        <f aca="false">E16*D16*C16</f>
        <v>756.2</v>
      </c>
    </row>
    <row r="17" s="22" customFormat="true" ht="12.75" hidden="false" customHeight="false" outlineLevel="0" collapsed="false">
      <c r="A17" s="185" t="s">
        <v>86</v>
      </c>
      <c r="B17" s="181" t="s">
        <v>150</v>
      </c>
      <c r="C17" s="25" t="s">
        <v>14</v>
      </c>
      <c r="D17" s="26" t="n">
        <v>945.25</v>
      </c>
      <c r="E17" s="35" t="s">
        <v>620</v>
      </c>
      <c r="F17" s="28" t="s">
        <v>24</v>
      </c>
      <c r="G17" s="29"/>
      <c r="H17" s="30" t="s">
        <v>638</v>
      </c>
      <c r="I17" s="183" t="s">
        <v>25</v>
      </c>
      <c r="J17" s="182" t="s">
        <v>151</v>
      </c>
      <c r="K17" s="182" t="n">
        <v>29023</v>
      </c>
      <c r="L17" s="40" t="n">
        <v>0.28</v>
      </c>
      <c r="M17" s="351" t="n">
        <f aca="false">L17+10%</f>
        <v>0.38</v>
      </c>
      <c r="N17" s="21" t="n">
        <f aca="false">E17*D17*C17</f>
        <v>378.1</v>
      </c>
    </row>
    <row r="18" s="22" customFormat="true" ht="12.75" hidden="false" customHeight="false" outlineLevel="0" collapsed="false">
      <c r="A18" s="185" t="s">
        <v>89</v>
      </c>
      <c r="B18" s="181" t="s">
        <v>152</v>
      </c>
      <c r="C18" s="25" t="s">
        <v>14</v>
      </c>
      <c r="D18" s="26" t="n">
        <v>945.25</v>
      </c>
      <c r="E18" s="35" t="n">
        <v>0.4</v>
      </c>
      <c r="F18" s="28" t="s">
        <v>24</v>
      </c>
      <c r="G18" s="29"/>
      <c r="H18" s="30" t="n">
        <v>378.1</v>
      </c>
      <c r="I18" s="183" t="s">
        <v>25</v>
      </c>
      <c r="J18" s="182" t="s">
        <v>151</v>
      </c>
      <c r="K18" s="182" t="n">
        <v>29024</v>
      </c>
      <c r="L18" s="40" t="n">
        <v>0.28</v>
      </c>
      <c r="M18" s="351" t="n">
        <f aca="false">L18+10%</f>
        <v>0.38</v>
      </c>
      <c r="N18" s="21" t="n">
        <f aca="false">E18*D18*C18</f>
        <v>378.1</v>
      </c>
    </row>
    <row r="19" s="22" customFormat="true" ht="12.75" hidden="false" customHeight="false" outlineLevel="0" collapsed="false">
      <c r="A19" s="29" t="s">
        <v>92</v>
      </c>
      <c r="B19" s="181" t="s">
        <v>153</v>
      </c>
      <c r="C19" s="25" t="s">
        <v>15</v>
      </c>
      <c r="D19" s="26" t="n">
        <v>945.25</v>
      </c>
      <c r="E19" s="35" t="s">
        <v>96</v>
      </c>
      <c r="F19" s="28" t="s">
        <v>24</v>
      </c>
      <c r="G19" s="29"/>
      <c r="H19" s="30" t="s">
        <v>35</v>
      </c>
      <c r="I19" s="183" t="s">
        <v>25</v>
      </c>
      <c r="J19" s="182" t="s">
        <v>154</v>
      </c>
      <c r="K19" s="182" t="n">
        <v>29033</v>
      </c>
      <c r="L19" s="40" t="n">
        <v>0.3</v>
      </c>
      <c r="M19" s="351" t="n">
        <f aca="false">L19+10%</f>
        <v>0.4</v>
      </c>
      <c r="N19" s="21" t="n">
        <f aca="false">E19*D19*C19</f>
        <v>945.25</v>
      </c>
    </row>
    <row r="20" s="22" customFormat="true" ht="12.75" hidden="false" customHeight="false" outlineLevel="0" collapsed="false">
      <c r="A20" s="29" t="s">
        <v>94</v>
      </c>
      <c r="B20" s="181" t="s">
        <v>155</v>
      </c>
      <c r="C20" s="25" t="s">
        <v>14</v>
      </c>
      <c r="D20" s="26" t="n">
        <v>945.25</v>
      </c>
      <c r="E20" s="44" t="s">
        <v>781</v>
      </c>
      <c r="F20" s="28" t="s">
        <v>24</v>
      </c>
      <c r="G20" s="29"/>
      <c r="H20" s="30" t="s">
        <v>156</v>
      </c>
      <c r="I20" s="183" t="s">
        <v>593</v>
      </c>
      <c r="J20" s="182" t="s">
        <v>157</v>
      </c>
      <c r="K20" s="182" t="n">
        <v>34002</v>
      </c>
      <c r="L20" s="40" t="n">
        <v>2.5</v>
      </c>
      <c r="M20" s="351" t="n">
        <f aca="false">L20+10%</f>
        <v>2.6</v>
      </c>
      <c r="N20" s="21" t="n">
        <f aca="false">E20*D20*C20</f>
        <v>2079.55</v>
      </c>
    </row>
    <row r="21" s="22" customFormat="true" ht="12.75" hidden="false" customHeight="false" outlineLevel="0" collapsed="false">
      <c r="A21" s="29" t="s">
        <v>98</v>
      </c>
      <c r="B21" s="181" t="s">
        <v>23</v>
      </c>
      <c r="C21" s="25" t="s">
        <v>14</v>
      </c>
      <c r="D21" s="26" t="s">
        <v>35</v>
      </c>
      <c r="E21" s="35" t="n">
        <v>3</v>
      </c>
      <c r="F21" s="28" t="s">
        <v>24</v>
      </c>
      <c r="G21" s="29"/>
      <c r="H21" s="30" t="s">
        <v>649</v>
      </c>
      <c r="I21" s="183" t="s">
        <v>28</v>
      </c>
      <c r="J21" s="182" t="s">
        <v>26</v>
      </c>
      <c r="K21" s="182" t="n">
        <v>17002</v>
      </c>
      <c r="L21" s="40" t="n">
        <v>3</v>
      </c>
      <c r="M21" s="351" t="n">
        <f aca="false">L21+10%</f>
        <v>3.1</v>
      </c>
      <c r="N21" s="21" t="n">
        <f aca="false">E21*D21*C21</f>
        <v>2835.75</v>
      </c>
    </row>
    <row r="22" s="22" customFormat="true" ht="12.75" hidden="false" customHeight="false" outlineLevel="0" collapsed="false">
      <c r="A22" s="185" t="s">
        <v>102</v>
      </c>
      <c r="B22" s="181" t="s">
        <v>182</v>
      </c>
      <c r="C22" s="25" t="s">
        <v>14</v>
      </c>
      <c r="D22" s="26" t="s">
        <v>35</v>
      </c>
      <c r="E22" s="35" t="n">
        <v>0.5</v>
      </c>
      <c r="F22" s="28" t="s">
        <v>24</v>
      </c>
      <c r="G22" s="29"/>
      <c r="H22" s="30" t="n">
        <v>472.63</v>
      </c>
      <c r="I22" s="183" t="s">
        <v>25</v>
      </c>
      <c r="J22" s="182" t="s">
        <v>31</v>
      </c>
      <c r="K22" s="182" t="n">
        <v>16001</v>
      </c>
      <c r="L22" s="40" t="n">
        <v>0.3</v>
      </c>
      <c r="M22" s="351" t="n">
        <f aca="false">L22+10%</f>
        <v>0.4</v>
      </c>
      <c r="N22" s="21" t="n">
        <f aca="false">E22*D22*C22</f>
        <v>472.625</v>
      </c>
    </row>
    <row r="23" s="22" customFormat="true" ht="12.75" hidden="false" customHeight="false" outlineLevel="0" collapsed="false">
      <c r="A23" s="29" t="s">
        <v>106</v>
      </c>
      <c r="B23" s="181" t="s">
        <v>386</v>
      </c>
      <c r="C23" s="25" t="s">
        <v>14</v>
      </c>
      <c r="D23" s="26" t="n">
        <v>945.25</v>
      </c>
      <c r="E23" s="35" t="s">
        <v>627</v>
      </c>
      <c r="F23" s="28" t="s">
        <v>24</v>
      </c>
      <c r="G23" s="29"/>
      <c r="H23" s="30" t="n">
        <v>283.58</v>
      </c>
      <c r="I23" s="183" t="s">
        <v>25</v>
      </c>
      <c r="J23" s="182" t="s">
        <v>387</v>
      </c>
      <c r="K23" s="182" t="n">
        <v>17026</v>
      </c>
      <c r="L23" s="40" t="n">
        <v>0.15</v>
      </c>
      <c r="M23" s="351" t="n">
        <f aca="false">L23+10%</f>
        <v>0.25</v>
      </c>
      <c r="N23" s="21" t="n">
        <f aca="false">E23*D23*C23</f>
        <v>283.575</v>
      </c>
    </row>
    <row r="24" s="22" customFormat="true" ht="12.75" hidden="false" customHeight="false" outlineLevel="0" collapsed="false">
      <c r="A24" s="175" t="s">
        <v>109</v>
      </c>
      <c r="B24" s="173" t="s">
        <v>160</v>
      </c>
      <c r="C24" s="25" t="s">
        <v>14</v>
      </c>
      <c r="D24" s="39" t="s">
        <v>35</v>
      </c>
      <c r="E24" s="44" t="n">
        <v>0.8</v>
      </c>
      <c r="F24" s="150" t="s">
        <v>24</v>
      </c>
      <c r="G24" s="29"/>
      <c r="H24" s="176" t="n">
        <v>756.2</v>
      </c>
      <c r="I24" s="183" t="s">
        <v>28</v>
      </c>
      <c r="J24" s="182" t="s">
        <v>161</v>
      </c>
      <c r="K24" s="182" t="n">
        <v>16013</v>
      </c>
      <c r="L24" s="40" t="n">
        <v>0.8</v>
      </c>
      <c r="M24" s="351" t="n">
        <f aca="false">L24+10%</f>
        <v>0.9</v>
      </c>
      <c r="N24" s="21" t="n">
        <f aca="false">E24*D24*C24</f>
        <v>756.2</v>
      </c>
    </row>
    <row r="25" s="22" customFormat="true" ht="12.75" hidden="false" customHeight="false" outlineLevel="0" collapsed="false">
      <c r="A25" s="29" t="s">
        <v>112</v>
      </c>
      <c r="B25" s="181" t="s">
        <v>162</v>
      </c>
      <c r="C25" s="25" t="s">
        <v>15</v>
      </c>
      <c r="D25" s="26" t="n">
        <v>945.25</v>
      </c>
      <c r="E25" s="35" t="s">
        <v>620</v>
      </c>
      <c r="F25" s="28" t="s">
        <v>24</v>
      </c>
      <c r="G25" s="29"/>
      <c r="H25" s="30" t="s">
        <v>131</v>
      </c>
      <c r="I25" s="183" t="s">
        <v>25</v>
      </c>
      <c r="J25" s="182" t="s">
        <v>83</v>
      </c>
      <c r="K25" s="182" t="n">
        <v>35010</v>
      </c>
      <c r="L25" s="40" t="n">
        <v>0.52</v>
      </c>
      <c r="M25" s="351" t="n">
        <f aca="false">L25+10%</f>
        <v>0.62</v>
      </c>
      <c r="N25" s="21" t="n">
        <f aca="false">E25*D25*C25</f>
        <v>756.2</v>
      </c>
    </row>
    <row r="26" s="22" customFormat="true" ht="12.75" hidden="false" customHeight="false" outlineLevel="0" collapsed="false">
      <c r="A26" s="185" t="s">
        <v>611</v>
      </c>
      <c r="B26" s="181" t="s">
        <v>164</v>
      </c>
      <c r="C26" s="25" t="s">
        <v>15</v>
      </c>
      <c r="D26" s="26" t="n">
        <v>945.25</v>
      </c>
      <c r="E26" s="44" t="s">
        <v>718</v>
      </c>
      <c r="F26" s="28" t="s">
        <v>24</v>
      </c>
      <c r="G26" s="29"/>
      <c r="H26" s="30" t="n">
        <v>2079.55</v>
      </c>
      <c r="I26" s="183" t="s">
        <v>25</v>
      </c>
      <c r="J26" s="182" t="s">
        <v>83</v>
      </c>
      <c r="K26" s="182" t="n">
        <v>31013</v>
      </c>
      <c r="L26" s="40" t="n">
        <v>2.9</v>
      </c>
      <c r="M26" s="351" t="n">
        <f aca="false">L26+10%</f>
        <v>3</v>
      </c>
      <c r="N26" s="21" t="n">
        <f aca="false">E26*D26*C26</f>
        <v>2079.55</v>
      </c>
    </row>
    <row r="27" s="22" customFormat="true" ht="12.75" hidden="false" customHeight="false" outlineLevel="0" collapsed="false">
      <c r="A27" s="185" t="s">
        <v>615</v>
      </c>
      <c r="B27" s="616" t="s">
        <v>165</v>
      </c>
      <c r="C27" s="25" t="s">
        <v>14</v>
      </c>
      <c r="D27" s="25" t="n">
        <v>945.25</v>
      </c>
      <c r="E27" s="44" t="n">
        <v>0.5</v>
      </c>
      <c r="F27" s="42" t="s">
        <v>24</v>
      </c>
      <c r="G27" s="29"/>
      <c r="H27" s="43" t="n">
        <v>472.63</v>
      </c>
      <c r="I27" s="183" t="s">
        <v>25</v>
      </c>
      <c r="J27" s="182" t="s">
        <v>83</v>
      </c>
      <c r="K27" s="182" t="n">
        <v>35010</v>
      </c>
      <c r="L27" s="40" t="n">
        <v>0.52</v>
      </c>
      <c r="M27" s="351" t="n">
        <f aca="false">L27+10%</f>
        <v>0.62</v>
      </c>
      <c r="N27" s="21" t="n">
        <f aca="false">E27*D27*C27</f>
        <v>472.625</v>
      </c>
    </row>
    <row r="28" s="22" customFormat="true" ht="12.75" hidden="false" customHeight="false" outlineLevel="0" collapsed="false">
      <c r="A28" s="185" t="s">
        <v>618</v>
      </c>
      <c r="B28" s="181" t="s">
        <v>167</v>
      </c>
      <c r="C28" s="25" t="s">
        <v>15</v>
      </c>
      <c r="D28" s="26" t="n">
        <v>945.25</v>
      </c>
      <c r="E28" s="35" t="s">
        <v>771</v>
      </c>
      <c r="F28" s="28" t="s">
        <v>24</v>
      </c>
      <c r="G28" s="29"/>
      <c r="H28" s="30" t="n">
        <v>1323.35</v>
      </c>
      <c r="I28" s="183" t="s">
        <v>25</v>
      </c>
      <c r="J28" s="182" t="s">
        <v>168</v>
      </c>
      <c r="K28" s="182" t="n">
        <v>29043</v>
      </c>
      <c r="L28" s="40" t="n">
        <v>1.1</v>
      </c>
      <c r="M28" s="351" t="n">
        <f aca="false">L28+10%</f>
        <v>1.2</v>
      </c>
      <c r="N28" s="21" t="n">
        <f aca="false">E28*D28*C28</f>
        <v>1323.35</v>
      </c>
    </row>
    <row r="29" s="22" customFormat="true" ht="12.75" hidden="false" customHeight="false" outlineLevel="0" collapsed="false">
      <c r="A29" s="29" t="s">
        <v>619</v>
      </c>
      <c r="B29" s="181" t="s">
        <v>87</v>
      </c>
      <c r="C29" s="25" t="s">
        <v>15</v>
      </c>
      <c r="D29" s="26" t="n">
        <v>945.25</v>
      </c>
      <c r="E29" s="35" t="n">
        <v>0.4</v>
      </c>
      <c r="F29" s="28" t="s">
        <v>24</v>
      </c>
      <c r="G29" s="29"/>
      <c r="H29" s="30" t="n">
        <v>756.2</v>
      </c>
      <c r="I29" s="183" t="s">
        <v>25</v>
      </c>
      <c r="J29" s="182" t="s">
        <v>88</v>
      </c>
      <c r="K29" s="182" t="n">
        <v>35020</v>
      </c>
      <c r="L29" s="40" t="n">
        <v>0.3</v>
      </c>
      <c r="M29" s="351" t="n">
        <f aca="false">L29+10%</f>
        <v>0.4</v>
      </c>
      <c r="N29" s="21" t="n">
        <f aca="false">E29*D29*C29</f>
        <v>756.2</v>
      </c>
    </row>
    <row r="30" s="22" customFormat="true" ht="12.75" hidden="false" customHeight="false" outlineLevel="0" collapsed="false">
      <c r="A30" s="29" t="s">
        <v>621</v>
      </c>
      <c r="B30" s="181" t="s">
        <v>93</v>
      </c>
      <c r="C30" s="25" t="s">
        <v>14</v>
      </c>
      <c r="D30" s="26" t="n">
        <v>945.25</v>
      </c>
      <c r="E30" s="44" t="s">
        <v>631</v>
      </c>
      <c r="F30" s="28" t="s">
        <v>24</v>
      </c>
      <c r="G30" s="29"/>
      <c r="H30" s="30" t="n">
        <v>1134.3</v>
      </c>
      <c r="I30" s="183" t="s">
        <v>28</v>
      </c>
      <c r="J30" s="182" t="s">
        <v>91</v>
      </c>
      <c r="K30" s="182" t="n">
        <v>31019</v>
      </c>
      <c r="L30" s="40" t="n">
        <v>0.8</v>
      </c>
      <c r="M30" s="351" t="n">
        <f aca="false">L30+10%</f>
        <v>0.9</v>
      </c>
      <c r="N30" s="21" t="n">
        <f aca="false">E30*D30*C30</f>
        <v>1134.3</v>
      </c>
    </row>
    <row r="31" s="22" customFormat="true" ht="12.75" hidden="false" customHeight="false" outlineLevel="0" collapsed="false">
      <c r="A31" s="29" t="s">
        <v>623</v>
      </c>
      <c r="B31" s="181" t="s">
        <v>90</v>
      </c>
      <c r="C31" s="25" t="s">
        <v>14</v>
      </c>
      <c r="D31" s="26" t="n">
        <v>945.25</v>
      </c>
      <c r="E31" s="44" t="s">
        <v>631</v>
      </c>
      <c r="F31" s="28" t="s">
        <v>24</v>
      </c>
      <c r="G31" s="29"/>
      <c r="H31" s="30" t="n">
        <v>1134.3</v>
      </c>
      <c r="I31" s="183" t="s">
        <v>25</v>
      </c>
      <c r="J31" s="182" t="s">
        <v>91</v>
      </c>
      <c r="K31" s="182" t="n">
        <v>31020</v>
      </c>
      <c r="L31" s="40" t="n">
        <v>0.8</v>
      </c>
      <c r="M31" s="351" t="n">
        <f aca="false">L31+10%</f>
        <v>0.9</v>
      </c>
      <c r="N31" s="21" t="n">
        <f aca="false">E31*D31*C31</f>
        <v>1134.3</v>
      </c>
    </row>
    <row r="32" s="22" customFormat="true" ht="12.75" hidden="false" customHeight="false" outlineLevel="0" collapsed="false">
      <c r="A32" s="185" t="s">
        <v>116</v>
      </c>
      <c r="B32" s="181" t="s">
        <v>782</v>
      </c>
      <c r="C32" s="25" t="s">
        <v>14</v>
      </c>
      <c r="D32" s="26" t="s">
        <v>35</v>
      </c>
      <c r="E32" s="35" t="n">
        <v>0.5</v>
      </c>
      <c r="F32" s="28" t="s">
        <v>24</v>
      </c>
      <c r="G32" s="29"/>
      <c r="H32" s="30" t="n">
        <v>472.63</v>
      </c>
      <c r="I32" s="183" t="s">
        <v>25</v>
      </c>
      <c r="J32" s="182" t="s">
        <v>97</v>
      </c>
      <c r="K32" s="182" t="n">
        <v>35023</v>
      </c>
      <c r="L32" s="40" t="n">
        <v>0.6</v>
      </c>
      <c r="M32" s="351" t="n">
        <f aca="false">L32+10%</f>
        <v>0.7</v>
      </c>
      <c r="N32" s="21" t="n">
        <f aca="false">E32*D32*C32</f>
        <v>472.625</v>
      </c>
    </row>
    <row r="33" s="22" customFormat="true" ht="25.5" hidden="false" customHeight="false" outlineLevel="0" collapsed="false">
      <c r="A33" s="185" t="s">
        <v>628</v>
      </c>
      <c r="B33" s="616" t="s">
        <v>170</v>
      </c>
      <c r="C33" s="25" t="s">
        <v>17</v>
      </c>
      <c r="D33" s="25" t="n">
        <v>945.25</v>
      </c>
      <c r="E33" s="44" t="n">
        <v>0.1</v>
      </c>
      <c r="F33" s="42" t="s">
        <v>24</v>
      </c>
      <c r="G33" s="29"/>
      <c r="H33" s="43" t="s">
        <v>638</v>
      </c>
      <c r="I33" s="183" t="s">
        <v>25</v>
      </c>
      <c r="J33" s="182" t="s">
        <v>66</v>
      </c>
      <c r="K33" s="515"/>
      <c r="L33" s="40" t="n">
        <v>0.4</v>
      </c>
      <c r="M33" s="40" t="n">
        <f aca="false">L33</f>
        <v>0.4</v>
      </c>
      <c r="N33" s="21" t="n">
        <f aca="false">E33*D33*C33</f>
        <v>378.1</v>
      </c>
    </row>
    <row r="34" s="22" customFormat="true" ht="12.75" hidden="false" customHeight="false" outlineLevel="0" collapsed="false">
      <c r="A34" s="185" t="s">
        <v>630</v>
      </c>
      <c r="B34" s="181" t="s">
        <v>172</v>
      </c>
      <c r="C34" s="25" t="s">
        <v>15</v>
      </c>
      <c r="D34" s="26" t="n">
        <v>945.25</v>
      </c>
      <c r="E34" s="35" t="n">
        <v>0.5</v>
      </c>
      <c r="F34" s="28" t="s">
        <v>24</v>
      </c>
      <c r="G34" s="29"/>
      <c r="H34" s="30" t="s">
        <v>35</v>
      </c>
      <c r="I34" s="183" t="s">
        <v>25</v>
      </c>
      <c r="J34" s="182" t="s">
        <v>173</v>
      </c>
      <c r="K34" s="182" t="n">
        <v>35052</v>
      </c>
      <c r="L34" s="40" t="n">
        <v>0.9</v>
      </c>
      <c r="M34" s="351" t="n">
        <f aca="false">L34+10%</f>
        <v>1</v>
      </c>
      <c r="N34" s="21" t="n">
        <f aca="false">E34*D34*C34</f>
        <v>945.25</v>
      </c>
    </row>
    <row r="35" s="22" customFormat="true" ht="12.75" hidden="false" customHeight="false" outlineLevel="0" collapsed="false">
      <c r="A35" s="29" t="s">
        <v>680</v>
      </c>
      <c r="B35" s="181" t="s">
        <v>174</v>
      </c>
      <c r="C35" s="25" t="s">
        <v>14</v>
      </c>
      <c r="D35" s="26" t="n">
        <v>945.25</v>
      </c>
      <c r="E35" s="35" t="n">
        <v>0.4</v>
      </c>
      <c r="F35" s="28" t="s">
        <v>24</v>
      </c>
      <c r="G35" s="29"/>
      <c r="H35" s="30" t="s">
        <v>638</v>
      </c>
      <c r="I35" s="183" t="s">
        <v>25</v>
      </c>
      <c r="J35" s="182" t="s">
        <v>175</v>
      </c>
      <c r="K35" s="182" t="s">
        <v>176</v>
      </c>
      <c r="L35" s="40" t="n">
        <v>0.15</v>
      </c>
      <c r="M35" s="40" t="n">
        <f aca="false">L35</f>
        <v>0.15</v>
      </c>
      <c r="N35" s="21" t="n">
        <f aca="false">E35*D35*C35</f>
        <v>378.1</v>
      </c>
    </row>
    <row r="36" customFormat="false" ht="25.5" hidden="false" customHeight="false" outlineLevel="0" collapsed="false">
      <c r="A36" s="175" t="s">
        <v>682</v>
      </c>
      <c r="B36" s="173" t="s">
        <v>177</v>
      </c>
      <c r="C36" s="39" t="s">
        <v>14</v>
      </c>
      <c r="D36" s="39" t="n">
        <v>945.25</v>
      </c>
      <c r="E36" s="174" t="n">
        <v>1.5</v>
      </c>
      <c r="F36" s="150" t="s">
        <v>24</v>
      </c>
      <c r="G36" s="175"/>
      <c r="H36" s="176" t="n">
        <v>1417.88</v>
      </c>
      <c r="I36" s="177" t="s">
        <v>25</v>
      </c>
      <c r="J36" s="178" t="s">
        <v>66</v>
      </c>
      <c r="K36" s="535"/>
      <c r="L36" s="348" t="n">
        <v>1.5</v>
      </c>
      <c r="M36" s="348" t="n">
        <f aca="false">L36</f>
        <v>1.5</v>
      </c>
      <c r="N36" s="179" t="n">
        <f aca="false">E36*D36*C36</f>
        <v>1417.875</v>
      </c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</row>
    <row r="37" s="22" customFormat="true" ht="12.75" hidden="false" customHeight="false" outlineLevel="0" collapsed="false">
      <c r="A37" s="29" t="s">
        <v>684</v>
      </c>
      <c r="B37" s="181" t="s">
        <v>113</v>
      </c>
      <c r="C37" s="25" t="s">
        <v>14</v>
      </c>
      <c r="D37" s="26" t="s">
        <v>35</v>
      </c>
      <c r="E37" s="44" t="s">
        <v>631</v>
      </c>
      <c r="F37" s="28" t="s">
        <v>24</v>
      </c>
      <c r="G37" s="29"/>
      <c r="H37" s="30" t="s">
        <v>632</v>
      </c>
      <c r="I37" s="183" t="s">
        <v>28</v>
      </c>
      <c r="J37" s="182" t="s">
        <v>114</v>
      </c>
      <c r="K37" s="182" t="s">
        <v>115</v>
      </c>
      <c r="L37" s="40" t="n">
        <v>1.38</v>
      </c>
      <c r="M37" s="40" t="n">
        <f aca="false">L37</f>
        <v>1.38</v>
      </c>
      <c r="N37" s="21" t="n">
        <f aca="false">E37*D37*C37</f>
        <v>1134.3</v>
      </c>
    </row>
    <row r="38" s="22" customFormat="true" ht="12.75" hidden="false" customHeight="false" outlineLevel="0" collapsed="false">
      <c r="A38" s="29"/>
      <c r="B38" s="181"/>
      <c r="C38" s="25"/>
      <c r="D38" s="26"/>
      <c r="E38" s="44"/>
      <c r="F38" s="28"/>
      <c r="G38" s="29"/>
      <c r="H38" s="30"/>
      <c r="I38" s="183"/>
      <c r="J38" s="182"/>
      <c r="K38" s="182"/>
      <c r="L38" s="40"/>
      <c r="M38" s="40"/>
      <c r="N38" s="21"/>
    </row>
    <row r="39" s="22" customFormat="true" ht="12.75" hidden="false" customHeight="false" outlineLevel="0" collapsed="false">
      <c r="A39" s="29"/>
      <c r="B39" s="181"/>
      <c r="C39" s="25"/>
      <c r="D39" s="26"/>
      <c r="E39" s="44"/>
      <c r="F39" s="28"/>
      <c r="G39" s="29"/>
      <c r="H39" s="30"/>
      <c r="I39" s="183"/>
      <c r="J39" s="182"/>
      <c r="K39" s="182"/>
      <c r="L39" s="40"/>
      <c r="M39" s="40"/>
      <c r="N39" s="21"/>
    </row>
    <row r="40" s="52" customFormat="true" ht="12.75" hidden="false" customHeight="false" outlineLevel="0" collapsed="false">
      <c r="A40" s="48" t="s">
        <v>41</v>
      </c>
      <c r="B40" s="48"/>
      <c r="C40" s="189" t="s">
        <v>783</v>
      </c>
      <c r="D40" s="190" t="n">
        <f aca="false">27979.46/945.25</f>
        <v>29.6000634752711</v>
      </c>
      <c r="E40" s="190"/>
      <c r="F40" s="190"/>
      <c r="G40" s="48"/>
      <c r="H40" s="190" t="n">
        <v>27979.46</v>
      </c>
      <c r="I40" s="352" t="s">
        <v>28</v>
      </c>
      <c r="J40" s="192"/>
      <c r="K40" s="192"/>
      <c r="L40" s="50"/>
      <c r="M40" s="50"/>
      <c r="N40" s="51" t="n">
        <f aca="false">SUM(N7:N37)</f>
        <v>30531.575</v>
      </c>
    </row>
    <row r="41" s="52" customFormat="true" ht="12.75" hidden="false" customHeight="false" outlineLevel="0" collapsed="false">
      <c r="A41" s="48"/>
      <c r="B41" s="189"/>
      <c r="C41" s="189"/>
      <c r="D41" s="190"/>
      <c r="E41" s="190"/>
      <c r="F41" s="190"/>
      <c r="G41" s="48"/>
      <c r="H41" s="190"/>
      <c r="I41" s="352"/>
      <c r="J41" s="192"/>
      <c r="K41" s="192"/>
      <c r="L41" s="50"/>
      <c r="M41" s="50"/>
      <c r="N41" s="51"/>
    </row>
    <row r="42" s="52" customFormat="true" ht="12.75" hidden="false" customHeight="false" outlineLevel="0" collapsed="false">
      <c r="A42" s="48"/>
      <c r="B42" s="189"/>
      <c r="C42" s="189"/>
      <c r="D42" s="190"/>
      <c r="E42" s="190"/>
      <c r="F42" s="190"/>
      <c r="G42" s="48"/>
      <c r="H42" s="190"/>
      <c r="I42" s="352"/>
      <c r="J42" s="192"/>
      <c r="K42" s="192"/>
      <c r="L42" s="50"/>
      <c r="M42" s="50"/>
      <c r="N42" s="51"/>
    </row>
    <row r="43" customFormat="false" ht="15" hidden="false" customHeight="false" outlineLevel="0" collapsed="false">
      <c r="C43" s="22"/>
      <c r="D43" s="22"/>
      <c r="E43" s="54"/>
      <c r="F43" s="22"/>
      <c r="G43" s="22"/>
      <c r="H43" s="21"/>
      <c r="I43" s="208"/>
      <c r="J43" s="168"/>
      <c r="K43" s="168"/>
      <c r="L43" s="54"/>
      <c r="M43" s="54"/>
      <c r="N43" s="21"/>
      <c r="O43" s="22"/>
    </row>
    <row r="44" customFormat="false" ht="26.25" hidden="false" customHeight="false" outlineLevel="0" collapsed="false">
      <c r="B44" s="57" t="s">
        <v>186</v>
      </c>
      <c r="J44" s="214" t="s">
        <v>187</v>
      </c>
      <c r="K44" s="214" t="n">
        <v>16004</v>
      </c>
      <c r="L44" s="57" t="n">
        <v>0.12</v>
      </c>
      <c r="M44" s="531" t="n">
        <f aca="false">L44+10%</f>
        <v>0.22</v>
      </c>
    </row>
    <row r="45" customFormat="false" ht="26.25" hidden="false" customHeight="false" outlineLevel="0" collapsed="false">
      <c r="B45" s="57" t="s">
        <v>188</v>
      </c>
      <c r="J45" s="214" t="s">
        <v>55</v>
      </c>
      <c r="K45" s="214" t="n">
        <v>16005</v>
      </c>
      <c r="L45" s="57" t="n">
        <v>0.2</v>
      </c>
      <c r="M45" s="531" t="n">
        <f aca="false">L45+10%</f>
        <v>0.3</v>
      </c>
    </row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false" customHeight="false" outlineLevel="0" collapsed="false">
      <c r="A48" s="60"/>
      <c r="B48" s="60" t="s">
        <v>784</v>
      </c>
      <c r="L48" s="61"/>
      <c r="M48" s="61" t="n">
        <f aca="false">SUM(M7:M45)</f>
        <v>28.6</v>
      </c>
      <c r="N48" s="3" t="n">
        <f aca="false">M48*945.25</f>
        <v>27034.15</v>
      </c>
    </row>
    <row r="49" customFormat="false" ht="15" hidden="false" customHeight="false" outlineLevel="0" collapsed="false">
      <c r="N49" s="3" t="n">
        <f aca="false">H40-N48</f>
        <v>945.310000000009</v>
      </c>
    </row>
  </sheetData>
  <mergeCells count="2">
    <mergeCell ref="A40:B40"/>
    <mergeCell ref="D40:F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3FAF46"/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H25" activeCellId="0" sqref="H2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622" width="40.15"/>
    <col collapsed="false" customWidth="true" hidden="false" outlineLevel="0" max="3" min="3" style="300" width="6.86"/>
    <col collapsed="false" customWidth="true" hidden="true" outlineLevel="0" max="4" min="4" style="0" width="14.15"/>
    <col collapsed="false" customWidth="true" hidden="false" outlineLevel="0" max="5" min="5" style="394" width="10.71"/>
    <col collapsed="false" customWidth="true" hidden="true" outlineLevel="0" max="6" min="6" style="0" width="11.99"/>
    <col collapsed="false" customWidth="true" hidden="true" outlineLevel="0" max="7" min="7" style="0" width="1.42"/>
    <col collapsed="false" customWidth="true" hidden="false" outlineLevel="0" max="8" min="8" style="3" width="11.86"/>
    <col collapsed="false" customWidth="true" hidden="true" outlineLevel="0" max="9" min="9" style="62" width="1.58"/>
    <col collapsed="false" customWidth="true" hidden="false" outlineLevel="0" max="10" min="10" style="334" width="23.86"/>
    <col collapsed="false" customWidth="true" hidden="false" outlineLevel="0" max="11" min="11" style="623" width="13.14"/>
    <col collapsed="false" customWidth="true" hidden="false" outlineLevel="0" max="12" min="12" style="2" width="15.15"/>
    <col collapsed="false" customWidth="true" hidden="true" outlineLevel="0" max="13" min="13" style="3" width="14.01"/>
    <col collapsed="false" customWidth="true" hidden="false" outlineLevel="0" max="14" min="14" style="199" width="16.42"/>
  </cols>
  <sheetData>
    <row r="1" customFormat="false" ht="33" hidden="false" customHeight="true" outlineLevel="0" collapsed="false">
      <c r="A1" s="624" t="s">
        <v>785</v>
      </c>
      <c r="B1" s="624"/>
      <c r="C1" s="624"/>
      <c r="D1" s="624"/>
      <c r="E1" s="624"/>
      <c r="F1" s="624"/>
      <c r="G1" s="624"/>
      <c r="H1" s="624"/>
    </row>
    <row r="2" customFormat="false" ht="15" hidden="false" customHeight="false" outlineLevel="0" collapsed="false">
      <c r="A2" s="155" t="s">
        <v>786</v>
      </c>
      <c r="B2" s="155"/>
      <c r="C2" s="155"/>
      <c r="D2" s="155"/>
      <c r="E2" s="155"/>
      <c r="F2" s="155"/>
      <c r="G2" s="155"/>
      <c r="H2" s="155"/>
    </row>
    <row r="3" customFormat="false" ht="15" hidden="false" customHeight="false" outlineLevel="0" collapsed="false">
      <c r="A3" s="155"/>
      <c r="B3" s="155"/>
      <c r="C3" s="155"/>
      <c r="D3" s="155"/>
      <c r="E3" s="155"/>
      <c r="F3" s="155"/>
      <c r="G3" s="155"/>
      <c r="H3" s="155"/>
    </row>
    <row r="4" s="12" customFormat="true" ht="64.9" hidden="false" customHeight="true" outlineLevel="0" collapsed="false">
      <c r="A4" s="625" t="s">
        <v>2</v>
      </c>
      <c r="B4" s="625" t="s">
        <v>3</v>
      </c>
      <c r="C4" s="625" t="s">
        <v>202</v>
      </c>
      <c r="D4" s="625" t="s">
        <v>787</v>
      </c>
      <c r="E4" s="626" t="s">
        <v>6</v>
      </c>
      <c r="F4" s="625" t="s">
        <v>7</v>
      </c>
      <c r="G4" s="625" t="s">
        <v>8</v>
      </c>
      <c r="H4" s="625" t="s">
        <v>64</v>
      </c>
      <c r="I4" s="625" t="s">
        <v>10</v>
      </c>
      <c r="J4" s="625" t="s">
        <v>204</v>
      </c>
      <c r="K4" s="625" t="s">
        <v>180</v>
      </c>
      <c r="L4" s="625" t="s">
        <v>205</v>
      </c>
      <c r="M4" s="11"/>
      <c r="N4" s="627" t="s">
        <v>777</v>
      </c>
    </row>
    <row r="5" s="52" customFormat="true" ht="11.1" hidden="true" customHeight="true" outlineLevel="0" collapsed="false">
      <c r="A5" s="628"/>
      <c r="B5" s="629" t="s">
        <v>15</v>
      </c>
      <c r="C5" s="630" t="n">
        <v>3</v>
      </c>
      <c r="D5" s="628" t="s">
        <v>17</v>
      </c>
      <c r="E5" s="631" t="s">
        <v>18</v>
      </c>
      <c r="F5" s="628" t="s">
        <v>19</v>
      </c>
      <c r="G5" s="628" t="n">
        <v>7</v>
      </c>
      <c r="H5" s="628" t="s">
        <v>21</v>
      </c>
      <c r="I5" s="628" t="s">
        <v>22</v>
      </c>
      <c r="J5" s="632"/>
      <c r="K5" s="628"/>
      <c r="L5" s="628"/>
      <c r="M5" s="51"/>
      <c r="N5" s="633"/>
    </row>
    <row r="6" s="22" customFormat="true" ht="15" hidden="false" customHeight="false" outlineLevel="0" collapsed="false">
      <c r="A6" s="515" t="s">
        <v>14</v>
      </c>
      <c r="B6" s="634" t="s">
        <v>123</v>
      </c>
      <c r="C6" s="635" t="s">
        <v>14</v>
      </c>
      <c r="D6" s="515" t="n">
        <v>945.25</v>
      </c>
      <c r="E6" s="636" t="n">
        <v>0.5</v>
      </c>
      <c r="F6" s="515" t="s">
        <v>24</v>
      </c>
      <c r="G6" s="515"/>
      <c r="H6" s="515" t="n">
        <v>472.63</v>
      </c>
      <c r="I6" s="417" t="n">
        <v>0</v>
      </c>
      <c r="J6" s="182" t="s">
        <v>125</v>
      </c>
      <c r="K6" s="515" t="s">
        <v>126</v>
      </c>
      <c r="L6" s="515" t="n">
        <v>0.4</v>
      </c>
      <c r="M6" s="21" t="n">
        <f aca="false">E6*D6*C6</f>
        <v>472.625</v>
      </c>
      <c r="N6" s="637" t="n">
        <f aca="false">L6</f>
        <v>0.4</v>
      </c>
      <c r="Q6" s="515" t="n">
        <v>0.4</v>
      </c>
    </row>
    <row r="7" s="22" customFormat="true" ht="15" hidden="false" customHeight="false" outlineLevel="0" collapsed="false">
      <c r="A7" s="515" t="s">
        <v>15</v>
      </c>
      <c r="B7" s="634" t="s">
        <v>130</v>
      </c>
      <c r="C7" s="635" t="s">
        <v>14</v>
      </c>
      <c r="D7" s="515" t="n">
        <v>945.25</v>
      </c>
      <c r="E7" s="638" t="n">
        <v>0.8</v>
      </c>
      <c r="F7" s="515" t="s">
        <v>24</v>
      </c>
      <c r="G7" s="515"/>
      <c r="H7" s="515" t="s">
        <v>131</v>
      </c>
      <c r="I7" s="417" t="s">
        <v>25</v>
      </c>
      <c r="J7" s="182" t="n">
        <v>1008600</v>
      </c>
      <c r="K7" s="515" t="n">
        <v>10081</v>
      </c>
      <c r="L7" s="515" t="n">
        <v>-0.9</v>
      </c>
      <c r="M7" s="21" t="n">
        <f aca="false">E7*D7*C7</f>
        <v>756.2</v>
      </c>
      <c r="N7" s="639" t="n">
        <f aca="false">L7:L8+10%</f>
        <v>-0.8</v>
      </c>
      <c r="Q7" s="515" t="n">
        <v>0.9</v>
      </c>
    </row>
    <row r="8" s="22" customFormat="true" ht="14.25" hidden="false" customHeight="true" outlineLevel="0" collapsed="false">
      <c r="A8" s="515" t="s">
        <v>16</v>
      </c>
      <c r="B8" s="634" t="s">
        <v>132</v>
      </c>
      <c r="C8" s="635" t="s">
        <v>14</v>
      </c>
      <c r="D8" s="515" t="n">
        <v>945.25</v>
      </c>
      <c r="E8" s="638" t="n">
        <v>0.8</v>
      </c>
      <c r="F8" s="515" t="s">
        <v>24</v>
      </c>
      <c r="G8" s="515"/>
      <c r="H8" s="515" t="n">
        <v>756.2</v>
      </c>
      <c r="I8" s="417" t="s">
        <v>25</v>
      </c>
      <c r="J8" s="182" t="n">
        <v>1200308</v>
      </c>
      <c r="K8" s="515" t="n">
        <v>12003</v>
      </c>
      <c r="L8" s="515" t="n">
        <v>-0.5</v>
      </c>
      <c r="M8" s="21" t="n">
        <f aca="false">E8*D8*C8</f>
        <v>756.2</v>
      </c>
      <c r="N8" s="639" t="n">
        <f aca="false">L8:L9+10%</f>
        <v>-0.4</v>
      </c>
      <c r="Q8" s="515" t="n">
        <v>0.5</v>
      </c>
    </row>
    <row r="9" s="22" customFormat="true" ht="15" hidden="false" customHeight="false" outlineLevel="0" collapsed="false">
      <c r="A9" s="515" t="s">
        <v>17</v>
      </c>
      <c r="B9" s="634" t="s">
        <v>127</v>
      </c>
      <c r="C9" s="635" t="s">
        <v>14</v>
      </c>
      <c r="D9" s="515" t="n">
        <v>945.25</v>
      </c>
      <c r="E9" s="638" t="n">
        <v>3</v>
      </c>
      <c r="F9" s="515" t="s">
        <v>24</v>
      </c>
      <c r="G9" s="515"/>
      <c r="H9" s="515" t="n">
        <v>2835.75</v>
      </c>
      <c r="I9" s="417" t="s">
        <v>25</v>
      </c>
      <c r="J9" s="182" t="s">
        <v>788</v>
      </c>
      <c r="K9" s="515" t="n">
        <v>10025</v>
      </c>
      <c r="L9" s="515" t="n">
        <v>0</v>
      </c>
      <c r="M9" s="21" t="n">
        <f aca="false">E9*D9*C9</f>
        <v>2835.75</v>
      </c>
      <c r="N9" s="639" t="n">
        <f aca="false">L9:L10+10%</f>
        <v>0.1</v>
      </c>
      <c r="Q9" s="515" t="n">
        <v>0</v>
      </c>
    </row>
    <row r="10" s="22" customFormat="true" ht="15" hidden="false" customHeight="false" outlineLevel="0" collapsed="false">
      <c r="A10" s="515" t="s">
        <v>18</v>
      </c>
      <c r="B10" s="634" t="s">
        <v>129</v>
      </c>
      <c r="C10" s="635" t="s">
        <v>14</v>
      </c>
      <c r="D10" s="515" t="n">
        <v>945.25</v>
      </c>
      <c r="E10" s="638" t="n">
        <v>4</v>
      </c>
      <c r="F10" s="515" t="s">
        <v>24</v>
      </c>
      <c r="G10" s="515"/>
      <c r="H10" s="515" t="n">
        <v>3781</v>
      </c>
      <c r="I10" s="417" t="s">
        <v>25</v>
      </c>
      <c r="J10" s="182" t="s">
        <v>207</v>
      </c>
      <c r="K10" s="515" t="n">
        <v>10001</v>
      </c>
      <c r="L10" s="515" t="n">
        <v>5.6</v>
      </c>
      <c r="M10" s="21" t="n">
        <f aca="false">E10*D10*C10</f>
        <v>3781</v>
      </c>
      <c r="N10" s="639" t="n">
        <f aca="false">L10:L11+10%</f>
        <v>5.7</v>
      </c>
      <c r="Q10" s="515" t="n">
        <v>5.6</v>
      </c>
    </row>
    <row r="11" s="22" customFormat="true" ht="15" hidden="false" customHeight="false" outlineLevel="0" collapsed="false">
      <c r="A11" s="515" t="s">
        <v>19</v>
      </c>
      <c r="B11" s="634" t="s">
        <v>208</v>
      </c>
      <c r="C11" s="635" t="s">
        <v>14</v>
      </c>
      <c r="D11" s="515" t="n">
        <v>945.25</v>
      </c>
      <c r="E11" s="638" t="n">
        <v>0.5</v>
      </c>
      <c r="F11" s="515" t="s">
        <v>24</v>
      </c>
      <c r="G11" s="515"/>
      <c r="H11" s="515" t="n">
        <v>472.63</v>
      </c>
      <c r="I11" s="417" t="n">
        <v>0</v>
      </c>
      <c r="J11" s="182" t="s">
        <v>209</v>
      </c>
      <c r="K11" s="515" t="s">
        <v>210</v>
      </c>
      <c r="L11" s="515" t="n">
        <v>0.5</v>
      </c>
      <c r="M11" s="21" t="n">
        <f aca="false">E11*D11*C11</f>
        <v>472.625</v>
      </c>
      <c r="N11" s="639" t="n">
        <f aca="false">L11:L12+10%</f>
        <v>0.6</v>
      </c>
      <c r="Q11" s="515" t="n">
        <v>0.5</v>
      </c>
    </row>
    <row r="12" s="22" customFormat="true" ht="15" hidden="false" customHeight="false" outlineLevel="0" collapsed="false">
      <c r="A12" s="515" t="s">
        <v>20</v>
      </c>
      <c r="B12" s="634" t="s">
        <v>211</v>
      </c>
      <c r="C12" s="635" t="s">
        <v>14</v>
      </c>
      <c r="D12" s="515" t="s">
        <v>35</v>
      </c>
      <c r="E12" s="638" t="n">
        <v>0.5</v>
      </c>
      <c r="F12" s="515" t="s">
        <v>24</v>
      </c>
      <c r="G12" s="515"/>
      <c r="H12" s="515" t="n">
        <v>472.63</v>
      </c>
      <c r="I12" s="417" t="s">
        <v>25</v>
      </c>
      <c r="J12" s="182" t="s">
        <v>209</v>
      </c>
      <c r="K12" s="515" t="s">
        <v>210</v>
      </c>
      <c r="L12" s="515" t="n">
        <v>0.5</v>
      </c>
      <c r="M12" s="21" t="n">
        <f aca="false">E12*D12*C12</f>
        <v>472.625</v>
      </c>
      <c r="N12" s="639" t="n">
        <f aca="false">L12:L13+10%</f>
        <v>0.6</v>
      </c>
      <c r="Q12" s="515" t="n">
        <v>0.5</v>
      </c>
    </row>
    <row r="13" s="22" customFormat="true" ht="15" hidden="false" customHeight="false" outlineLevel="0" collapsed="false">
      <c r="A13" s="515" t="n">
        <v>8</v>
      </c>
      <c r="B13" s="634" t="s">
        <v>212</v>
      </c>
      <c r="C13" s="635" t="n">
        <v>1</v>
      </c>
      <c r="D13" s="515" t="n">
        <v>945.25</v>
      </c>
      <c r="E13" s="638" t="n">
        <v>0.8</v>
      </c>
      <c r="F13" s="515" t="s">
        <v>24</v>
      </c>
      <c r="G13" s="515"/>
      <c r="H13" s="515" t="n">
        <v>756.2</v>
      </c>
      <c r="I13" s="417" t="s">
        <v>25</v>
      </c>
      <c r="J13" s="182" t="s">
        <v>209</v>
      </c>
      <c r="K13" s="515" t="s">
        <v>210</v>
      </c>
      <c r="L13" s="515" t="n">
        <v>0.8</v>
      </c>
      <c r="M13" s="21" t="n">
        <f aca="false">E13*D13*C13</f>
        <v>756.2</v>
      </c>
      <c r="N13" s="639" t="n">
        <f aca="false">L13:L14+10%</f>
        <v>0.9</v>
      </c>
      <c r="Q13" s="515" t="n">
        <v>0.8</v>
      </c>
    </row>
    <row r="14" s="22" customFormat="true" ht="15" hidden="false" customHeight="false" outlineLevel="0" collapsed="false">
      <c r="A14" s="515" t="s">
        <v>22</v>
      </c>
      <c r="B14" s="634" t="s">
        <v>213</v>
      </c>
      <c r="C14" s="635" t="n">
        <v>1</v>
      </c>
      <c r="D14" s="515" t="n">
        <v>945.25</v>
      </c>
      <c r="E14" s="638" t="n">
        <v>0.8</v>
      </c>
      <c r="F14" s="515" t="s">
        <v>24</v>
      </c>
      <c r="G14" s="515"/>
      <c r="H14" s="515" t="n">
        <v>756.2</v>
      </c>
      <c r="I14" s="417" t="n">
        <v>0</v>
      </c>
      <c r="J14" s="182" t="n">
        <v>1002010</v>
      </c>
      <c r="K14" s="515" t="n">
        <v>10022</v>
      </c>
      <c r="L14" s="515" t="n">
        <v>3.2</v>
      </c>
      <c r="M14" s="21" t="n">
        <f aca="false">E14*D14*C14</f>
        <v>756.2</v>
      </c>
      <c r="N14" s="639" t="n">
        <f aca="false">L14:L15+10%</f>
        <v>3.3</v>
      </c>
      <c r="Q14" s="515" t="n">
        <v>3.2</v>
      </c>
    </row>
    <row r="15" s="22" customFormat="true" ht="15" hidden="false" customHeight="false" outlineLevel="0" collapsed="false">
      <c r="A15" s="515" t="n">
        <v>10</v>
      </c>
      <c r="B15" s="634" t="s">
        <v>214</v>
      </c>
      <c r="C15" s="635" t="s">
        <v>14</v>
      </c>
      <c r="D15" s="515" t="n">
        <v>945.25</v>
      </c>
      <c r="E15" s="638" t="n">
        <v>0.8</v>
      </c>
      <c r="F15" s="515" t="s">
        <v>24</v>
      </c>
      <c r="G15" s="515"/>
      <c r="H15" s="515" t="n">
        <v>756.2</v>
      </c>
      <c r="I15" s="417" t="s">
        <v>25</v>
      </c>
      <c r="J15" s="182" t="n">
        <v>1005016</v>
      </c>
      <c r="K15" s="515" t="n">
        <v>10040.10041</v>
      </c>
      <c r="L15" s="515" t="n">
        <v>1.9</v>
      </c>
      <c r="M15" s="21" t="n">
        <f aca="false">E15*D15*C15</f>
        <v>756.2</v>
      </c>
      <c r="N15" s="639" t="n">
        <f aca="false">L15:L16+10%</f>
        <v>2</v>
      </c>
      <c r="Q15" s="515" t="n">
        <v>1.9</v>
      </c>
    </row>
    <row r="16" s="22" customFormat="true" ht="15" hidden="false" customHeight="false" outlineLevel="0" collapsed="false">
      <c r="A16" s="515" t="s">
        <v>86</v>
      </c>
      <c r="B16" s="634" t="s">
        <v>215</v>
      </c>
      <c r="C16" s="635" t="s">
        <v>14</v>
      </c>
      <c r="D16" s="515" t="n">
        <v>945.25</v>
      </c>
      <c r="E16" s="638" t="n">
        <v>0.5</v>
      </c>
      <c r="F16" s="515" t="s">
        <v>24</v>
      </c>
      <c r="G16" s="515"/>
      <c r="H16" s="515" t="n">
        <v>472.63</v>
      </c>
      <c r="I16" s="417" t="s">
        <v>25</v>
      </c>
      <c r="J16" s="182" t="s">
        <v>128</v>
      </c>
      <c r="K16" s="515" t="s">
        <v>210</v>
      </c>
      <c r="L16" s="515" t="n">
        <v>0</v>
      </c>
      <c r="M16" s="21" t="n">
        <f aca="false">E16*D16*C16</f>
        <v>472.625</v>
      </c>
      <c r="N16" s="639" t="n">
        <f aca="false">L16:L17+10%</f>
        <v>0.1</v>
      </c>
      <c r="Q16" s="515" t="n">
        <v>0</v>
      </c>
    </row>
    <row r="17" s="22" customFormat="true" ht="15" hidden="false" customHeight="false" outlineLevel="0" collapsed="false">
      <c r="A17" s="515" t="s">
        <v>89</v>
      </c>
      <c r="B17" s="634" t="s">
        <v>217</v>
      </c>
      <c r="C17" s="635" t="s">
        <v>14</v>
      </c>
      <c r="D17" s="515" t="n">
        <v>945.25</v>
      </c>
      <c r="E17" s="638" t="n">
        <v>3</v>
      </c>
      <c r="F17" s="515" t="s">
        <v>24</v>
      </c>
      <c r="G17" s="515"/>
      <c r="H17" s="515" t="n">
        <v>2835.75</v>
      </c>
      <c r="I17" s="417" t="s">
        <v>25</v>
      </c>
      <c r="J17" s="182" t="s">
        <v>218</v>
      </c>
      <c r="K17" s="515" t="n">
        <v>10024</v>
      </c>
      <c r="L17" s="515" t="n">
        <v>7.8</v>
      </c>
      <c r="M17" s="21" t="n">
        <f aca="false">E17*D17*C17</f>
        <v>2835.75</v>
      </c>
      <c r="N17" s="639" t="n">
        <f aca="false">L17:L18+10%</f>
        <v>7.9</v>
      </c>
      <c r="Q17" s="515" t="n">
        <v>7.8</v>
      </c>
    </row>
    <row r="18" s="22" customFormat="true" ht="15" hidden="false" customHeight="false" outlineLevel="0" collapsed="false">
      <c r="A18" s="515" t="s">
        <v>92</v>
      </c>
      <c r="B18" s="634" t="s">
        <v>133</v>
      </c>
      <c r="C18" s="635" t="s">
        <v>14</v>
      </c>
      <c r="D18" s="515" t="n">
        <v>945.25</v>
      </c>
      <c r="E18" s="638" t="n">
        <v>7.5</v>
      </c>
      <c r="F18" s="515" t="s">
        <v>24</v>
      </c>
      <c r="G18" s="515"/>
      <c r="H18" s="515" t="n">
        <v>7089.38</v>
      </c>
      <c r="I18" s="417" t="s">
        <v>25</v>
      </c>
      <c r="J18" s="182" t="s">
        <v>134</v>
      </c>
      <c r="K18" s="515" t="n">
        <v>10004</v>
      </c>
      <c r="L18" s="515" t="n">
        <v>13.6</v>
      </c>
      <c r="M18" s="21" t="n">
        <f aca="false">E18*D18*C18</f>
        <v>7089.375</v>
      </c>
      <c r="N18" s="639" t="n">
        <f aca="false">L18:L19+10%</f>
        <v>13.7</v>
      </c>
      <c r="Q18" s="628" t="n">
        <v>13.6</v>
      </c>
    </row>
    <row r="19" s="22" customFormat="true" ht="15" hidden="false" customHeight="false" outlineLevel="0" collapsed="false">
      <c r="A19" s="515" t="n">
        <v>14</v>
      </c>
      <c r="B19" s="634" t="s">
        <v>219</v>
      </c>
      <c r="C19" s="635" t="s">
        <v>14</v>
      </c>
      <c r="D19" s="515" t="s">
        <v>35</v>
      </c>
      <c r="E19" s="638" t="n">
        <v>0.5</v>
      </c>
      <c r="F19" s="515" t="s">
        <v>24</v>
      </c>
      <c r="G19" s="515"/>
      <c r="H19" s="515" t="n">
        <v>472.63</v>
      </c>
      <c r="I19" s="417" t="s">
        <v>25</v>
      </c>
      <c r="J19" s="182" t="n">
        <v>1005160</v>
      </c>
      <c r="K19" s="515" t="n">
        <v>10049</v>
      </c>
      <c r="L19" s="515" t="n">
        <v>-0.5</v>
      </c>
      <c r="M19" s="21" t="n">
        <f aca="false">E19*D19*C19</f>
        <v>472.625</v>
      </c>
      <c r="N19" s="639" t="n">
        <f aca="false">L19:L20+10%</f>
        <v>-0.4</v>
      </c>
      <c r="Q19" s="515" t="n">
        <v>0.5</v>
      </c>
    </row>
    <row r="20" s="22" customFormat="true" ht="15" hidden="false" customHeight="false" outlineLevel="0" collapsed="false">
      <c r="A20" s="515" t="s">
        <v>98</v>
      </c>
      <c r="B20" s="634" t="s">
        <v>220</v>
      </c>
      <c r="C20" s="635" t="s">
        <v>14</v>
      </c>
      <c r="D20" s="515" t="s">
        <v>35</v>
      </c>
      <c r="E20" s="638" t="n">
        <v>0.5</v>
      </c>
      <c r="F20" s="515" t="s">
        <v>24</v>
      </c>
      <c r="G20" s="515"/>
      <c r="H20" s="515" t="n">
        <v>472.63</v>
      </c>
      <c r="I20" s="417" t="s">
        <v>25</v>
      </c>
      <c r="J20" s="182" t="n">
        <v>1005040</v>
      </c>
      <c r="K20" s="515" t="n">
        <v>10043</v>
      </c>
      <c r="L20" s="515" t="n">
        <v>-0.3</v>
      </c>
      <c r="M20" s="21" t="n">
        <f aca="false">E20*D20*C20</f>
        <v>472.625</v>
      </c>
      <c r="N20" s="639" t="n">
        <f aca="false">L20:L21+10%</f>
        <v>-0.2</v>
      </c>
      <c r="Q20" s="515" t="n">
        <v>0.3</v>
      </c>
    </row>
    <row r="21" s="22" customFormat="true" ht="15" hidden="false" customHeight="false" outlineLevel="0" collapsed="false">
      <c r="A21" s="515" t="s">
        <v>102</v>
      </c>
      <c r="B21" s="634" t="s">
        <v>136</v>
      </c>
      <c r="C21" s="635" t="s">
        <v>14</v>
      </c>
      <c r="D21" s="515" t="n">
        <v>945.25</v>
      </c>
      <c r="E21" s="638" t="n">
        <v>2.9</v>
      </c>
      <c r="F21" s="515" t="s">
        <v>24</v>
      </c>
      <c r="G21" s="515"/>
      <c r="H21" s="515" t="s">
        <v>137</v>
      </c>
      <c r="I21" s="417" t="n">
        <v>0</v>
      </c>
      <c r="J21" s="182" t="n">
        <v>1006040</v>
      </c>
      <c r="K21" s="515" t="n">
        <v>10056</v>
      </c>
      <c r="L21" s="515" t="n">
        <v>-0.32</v>
      </c>
      <c r="M21" s="21" t="n">
        <f aca="false">E21*D21*C21</f>
        <v>2741.225</v>
      </c>
      <c r="N21" s="639" t="n">
        <f aca="false">L21:L22+10%</f>
        <v>-0.22</v>
      </c>
      <c r="Q21" s="515" t="n">
        <v>0.32</v>
      </c>
    </row>
    <row r="22" s="22" customFormat="true" ht="15" hidden="false" customHeight="false" outlineLevel="0" collapsed="false">
      <c r="A22" s="515" t="s">
        <v>106</v>
      </c>
      <c r="B22" s="634" t="s">
        <v>34</v>
      </c>
      <c r="C22" s="635" t="s">
        <v>14</v>
      </c>
      <c r="D22" s="515" t="n">
        <v>945.25</v>
      </c>
      <c r="E22" s="638" t="n">
        <v>0.9</v>
      </c>
      <c r="F22" s="515" t="s">
        <v>24</v>
      </c>
      <c r="G22" s="515"/>
      <c r="H22" s="515" t="n">
        <v>850.73</v>
      </c>
      <c r="I22" s="417" t="n">
        <v>0</v>
      </c>
      <c r="J22" s="182" t="n">
        <v>1307010</v>
      </c>
      <c r="K22" s="515" t="n">
        <v>13012</v>
      </c>
      <c r="L22" s="515" t="n">
        <v>-0.6</v>
      </c>
      <c r="M22" s="21" t="n">
        <f aca="false">E22*D22*C22</f>
        <v>850.725</v>
      </c>
      <c r="N22" s="639" t="n">
        <f aca="false">L22:L23+10%</f>
        <v>-0.5</v>
      </c>
      <c r="Q22" s="515" t="n">
        <v>0.6</v>
      </c>
    </row>
    <row r="23" s="22" customFormat="true" ht="15" hidden="false" customHeight="true" outlineLevel="0" collapsed="false">
      <c r="A23" s="515" t="s">
        <v>109</v>
      </c>
      <c r="B23" s="634" t="s">
        <v>70</v>
      </c>
      <c r="C23" s="635" t="s">
        <v>14</v>
      </c>
      <c r="D23" s="515" t="s">
        <v>35</v>
      </c>
      <c r="E23" s="638" t="n">
        <v>0.45</v>
      </c>
      <c r="F23" s="515" t="s">
        <v>24</v>
      </c>
      <c r="G23" s="515"/>
      <c r="H23" s="515" t="n">
        <v>425.36</v>
      </c>
      <c r="I23" s="417" t="n">
        <v>0</v>
      </c>
      <c r="J23" s="182" t="n">
        <v>1000260</v>
      </c>
      <c r="K23" s="515" t="n">
        <v>10202</v>
      </c>
      <c r="L23" s="515" t="n">
        <v>-0.45</v>
      </c>
      <c r="M23" s="21" t="n">
        <f aca="false">E23*D23*C23</f>
        <v>425.3625</v>
      </c>
      <c r="N23" s="637" t="n">
        <f aca="false">L23</f>
        <v>-0.45</v>
      </c>
      <c r="Q23" s="515" t="n">
        <v>0.45</v>
      </c>
    </row>
    <row r="24" s="22" customFormat="true" ht="15" hidden="false" customHeight="false" outlineLevel="0" collapsed="false">
      <c r="A24" s="515" t="s">
        <v>112</v>
      </c>
      <c r="B24" s="634" t="s">
        <v>73</v>
      </c>
      <c r="C24" s="635" t="s">
        <v>14</v>
      </c>
      <c r="D24" s="515" t="n">
        <v>945.25</v>
      </c>
      <c r="E24" s="638" t="n">
        <v>0.2</v>
      </c>
      <c r="F24" s="515" t="s">
        <v>24</v>
      </c>
      <c r="G24" s="515"/>
      <c r="H24" s="515" t="n">
        <v>189.05</v>
      </c>
      <c r="I24" s="417" t="s">
        <v>25</v>
      </c>
      <c r="J24" s="182" t="n">
        <v>1109010</v>
      </c>
      <c r="K24" s="515" t="n">
        <v>11015</v>
      </c>
      <c r="L24" s="515" t="n">
        <v>0.16</v>
      </c>
      <c r="M24" s="21" t="n">
        <f aca="false">E24*D24*C24</f>
        <v>189.05</v>
      </c>
      <c r="N24" s="637" t="n">
        <v>0.16</v>
      </c>
      <c r="Q24" s="515" t="n">
        <v>0.06</v>
      </c>
    </row>
    <row r="25" s="52" customFormat="true" ht="15" hidden="false" customHeight="false" outlineLevel="0" collapsed="false">
      <c r="A25" s="515"/>
      <c r="B25" s="629" t="s">
        <v>789</v>
      </c>
      <c r="C25" s="635" t="s">
        <v>112</v>
      </c>
      <c r="D25" s="515" t="s">
        <v>790</v>
      </c>
      <c r="E25" s="638"/>
      <c r="F25" s="515"/>
      <c r="G25" s="515"/>
      <c r="H25" s="515" t="n">
        <v>27365.03</v>
      </c>
      <c r="I25" s="417" t="s">
        <v>28</v>
      </c>
      <c r="J25" s="182"/>
      <c r="K25" s="515"/>
      <c r="L25" s="515"/>
      <c r="M25" s="21" t="n">
        <f aca="false">SUM(M6:M24)</f>
        <v>27364.9875</v>
      </c>
      <c r="N25" s="637"/>
    </row>
    <row r="26" s="22" customFormat="true" ht="15" hidden="false" customHeight="false" outlineLevel="0" collapsed="false">
      <c r="A26" s="515"/>
      <c r="B26" s="629" t="s">
        <v>60</v>
      </c>
      <c r="C26" s="635"/>
      <c r="D26" s="515" t="s">
        <v>791</v>
      </c>
      <c r="E26" s="640" t="n">
        <f aca="false">SUM(E5:E24)</f>
        <v>28.95</v>
      </c>
      <c r="F26" s="515"/>
      <c r="G26" s="515"/>
      <c r="H26" s="515"/>
      <c r="I26" s="515"/>
      <c r="J26" s="182"/>
      <c r="K26" s="515"/>
      <c r="L26" s="628" t="n">
        <f aca="false">SUM(L6:L24)</f>
        <v>30.89</v>
      </c>
      <c r="M26" s="21"/>
      <c r="N26" s="633" t="n">
        <f aca="false">SUM(N6:N24)</f>
        <v>32.49</v>
      </c>
      <c r="Q26" s="22" t="n">
        <f aca="false">SUM(Q6:Q24)</f>
        <v>37.93</v>
      </c>
    </row>
    <row r="28" customFormat="false" ht="15" hidden="false" customHeight="false" outlineLevel="0" collapsed="false">
      <c r="B28" s="641" t="s">
        <v>792</v>
      </c>
    </row>
    <row r="31" customFormat="false" ht="15" hidden="false" customHeight="false" outlineLevel="0" collapsed="false">
      <c r="L31" s="2" t="n">
        <f aca="false">13.6-0.5-0.3-0.32-0.65-0.9-0.5-0.45-0.6</f>
        <v>9.38</v>
      </c>
      <c r="N31" s="642" t="n">
        <f aca="false">945.25*30.79</f>
        <v>29104.2475</v>
      </c>
    </row>
    <row r="32" customFormat="false" ht="15" hidden="false" customHeight="false" outlineLevel="0" collapsed="false">
      <c r="N32" s="643" t="n">
        <f aca="false">H25-N31</f>
        <v>-1739.2175</v>
      </c>
    </row>
    <row r="33" customFormat="false" ht="15" hidden="false" customHeight="false" outlineLevel="0" collapsed="false">
      <c r="C33" s="300" t="n">
        <v>945.25</v>
      </c>
      <c r="E33" s="394" t="n">
        <f aca="false">C33*E26</f>
        <v>27364.9875</v>
      </c>
      <c r="H33" s="3" t="n">
        <f aca="false">C33*L26</f>
        <v>29198.7725</v>
      </c>
      <c r="J33" s="334" t="n">
        <f aca="false">E33-H33</f>
        <v>-1833.785</v>
      </c>
    </row>
  </sheetData>
  <mergeCells count="2">
    <mergeCell ref="A1:H1"/>
    <mergeCell ref="A2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10D0C"/>
    <pageSetUpPr fitToPage="false"/>
  </sheetPr>
  <dimension ref="A1:B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7.71"/>
    <col collapsed="false" customWidth="true" hidden="false" outlineLevel="0" max="3" min="3" style="0" width="8.42"/>
    <col collapsed="false" customWidth="true" hidden="true" outlineLevel="0" max="4" min="4" style="0" width="15"/>
    <col collapsed="false" customWidth="true" hidden="false" outlineLevel="0" max="5" min="5" style="2" width="14.15"/>
    <col collapsed="false" customWidth="true" hidden="true" outlineLevel="0" max="6" min="6" style="0" width="15"/>
    <col collapsed="false" customWidth="true" hidden="true" outlineLevel="0" max="7" min="7" style="0" width="10.99"/>
    <col collapsed="false" customWidth="true" hidden="false" outlineLevel="0" max="8" min="8" style="3" width="11.29"/>
    <col collapsed="false" customWidth="true" hidden="true" outlineLevel="0" max="9" min="9" style="62" width="11.99"/>
    <col collapsed="false" customWidth="true" hidden="false" outlineLevel="0" max="10" min="10" style="4" width="17"/>
    <col collapsed="false" customWidth="true" hidden="false" outlineLevel="0" max="11" min="11" style="4" width="14.28"/>
    <col collapsed="false" customWidth="true" hidden="false" outlineLevel="0" max="12" min="12" style="2" width="15.15"/>
    <col collapsed="false" customWidth="true" hidden="false" outlineLevel="0" max="13" min="13" style="2" width="13.57"/>
    <col collapsed="false" customWidth="true" hidden="false" outlineLevel="0" max="14" min="14" style="3" width="9.14"/>
  </cols>
  <sheetData>
    <row r="1" customFormat="false" ht="15" hidden="false" customHeight="false" outlineLevel="0" collapsed="false">
      <c r="A1" s="644" t="s">
        <v>793</v>
      </c>
      <c r="H1" s="134"/>
      <c r="I1" s="340"/>
      <c r="J1" s="645"/>
      <c r="K1" s="645"/>
    </row>
    <row r="2" customFormat="false" ht="15" hidden="false" customHeight="false" outlineLevel="0" collapsed="false">
      <c r="A2" s="644"/>
      <c r="B2" s="170" t="s">
        <v>794</v>
      </c>
    </row>
    <row r="4" s="647" customFormat="true" ht="51" hidden="false" customHeight="false" outlineLevel="0" collapsed="false">
      <c r="A4" s="7" t="s">
        <v>2</v>
      </c>
      <c r="B4" s="7" t="s">
        <v>3</v>
      </c>
      <c r="C4" s="7" t="s">
        <v>4</v>
      </c>
      <c r="D4" s="7" t="s">
        <v>5</v>
      </c>
      <c r="E4" s="8" t="s">
        <v>6</v>
      </c>
      <c r="F4" s="7" t="s">
        <v>7</v>
      </c>
      <c r="G4" s="7" t="s">
        <v>8</v>
      </c>
      <c r="H4" s="9" t="s">
        <v>9</v>
      </c>
      <c r="I4" s="171" t="s">
        <v>10</v>
      </c>
      <c r="J4" s="10" t="s">
        <v>11</v>
      </c>
      <c r="K4" s="10" t="s">
        <v>12</v>
      </c>
      <c r="L4" s="8" t="s">
        <v>13</v>
      </c>
      <c r="M4" s="8" t="s">
        <v>795</v>
      </c>
      <c r="N4" s="646"/>
    </row>
    <row r="5" customFormat="false" ht="15" hidden="true" customHeight="false" outlineLevel="0" collapsed="false">
      <c r="A5" s="23" t="s">
        <v>14</v>
      </c>
      <c r="B5" s="42" t="s">
        <v>15</v>
      </c>
      <c r="C5" s="28" t="s">
        <v>16</v>
      </c>
      <c r="D5" s="28" t="s">
        <v>17</v>
      </c>
      <c r="E5" s="16" t="s">
        <v>18</v>
      </c>
      <c r="F5" s="42" t="s">
        <v>19</v>
      </c>
      <c r="G5" s="28" t="s">
        <v>20</v>
      </c>
      <c r="H5" s="344" t="s">
        <v>21</v>
      </c>
      <c r="I5" s="306" t="s">
        <v>22</v>
      </c>
      <c r="J5" s="19"/>
      <c r="K5" s="19"/>
      <c r="L5" s="20"/>
      <c r="M5" s="20"/>
      <c r="N5" s="21"/>
    </row>
    <row r="6" customFormat="false" ht="15" hidden="false" customHeight="false" outlineLevel="0" collapsed="false">
      <c r="A6" s="23" t="s">
        <v>14</v>
      </c>
      <c r="B6" s="29" t="s">
        <v>23</v>
      </c>
      <c r="C6" s="25" t="s">
        <v>14</v>
      </c>
      <c r="D6" s="26" t="n">
        <v>945.25</v>
      </c>
      <c r="E6" s="35" t="n">
        <v>3</v>
      </c>
      <c r="F6" s="28" t="s">
        <v>24</v>
      </c>
      <c r="G6" s="29"/>
      <c r="H6" s="30" t="n">
        <v>2835.75</v>
      </c>
      <c r="I6" s="183" t="s">
        <v>28</v>
      </c>
      <c r="J6" s="33" t="s">
        <v>26</v>
      </c>
      <c r="K6" s="33" t="n">
        <v>17001</v>
      </c>
      <c r="L6" s="20" t="n">
        <v>2.9</v>
      </c>
      <c r="M6" s="20" t="n">
        <f aca="false">L6+10%</f>
        <v>3</v>
      </c>
      <c r="N6" s="21" t="n">
        <f aca="false">E6*D6*C6</f>
        <v>2835.75</v>
      </c>
    </row>
    <row r="7" customFormat="false" ht="15" hidden="false" customHeight="false" outlineLevel="0" collapsed="false">
      <c r="A7" s="23" t="s">
        <v>15</v>
      </c>
      <c r="B7" s="29" t="s">
        <v>27</v>
      </c>
      <c r="C7" s="25" t="s">
        <v>14</v>
      </c>
      <c r="D7" s="26" t="n">
        <v>945.25</v>
      </c>
      <c r="E7" s="35" t="n">
        <v>5.7</v>
      </c>
      <c r="F7" s="28" t="s">
        <v>24</v>
      </c>
      <c r="G7" s="29"/>
      <c r="H7" s="30" t="n">
        <v>5387.93</v>
      </c>
      <c r="I7" s="172" t="n">
        <v>0</v>
      </c>
      <c r="J7" s="345" t="s">
        <v>463</v>
      </c>
      <c r="K7" s="345" t="n">
        <v>17003</v>
      </c>
      <c r="L7" s="20" t="n">
        <v>5.5</v>
      </c>
      <c r="M7" s="20" t="n">
        <f aca="false">L7+10%</f>
        <v>5.6</v>
      </c>
      <c r="N7" s="21" t="n">
        <f aca="false">E7*D7*C7</f>
        <v>5387.925</v>
      </c>
    </row>
    <row r="8" customFormat="false" ht="15" hidden="false" customHeight="false" outlineLevel="0" collapsed="false">
      <c r="A8" s="37" t="s">
        <v>16</v>
      </c>
      <c r="B8" s="29" t="s">
        <v>182</v>
      </c>
      <c r="C8" s="25" t="s">
        <v>14</v>
      </c>
      <c r="D8" s="26" t="n">
        <v>945.25</v>
      </c>
      <c r="E8" s="35" t="n">
        <v>0.5</v>
      </c>
      <c r="F8" s="28" t="s">
        <v>24</v>
      </c>
      <c r="G8" s="29"/>
      <c r="H8" s="30" t="n">
        <v>472.63</v>
      </c>
      <c r="I8" s="183" t="s">
        <v>25</v>
      </c>
      <c r="J8" s="33" t="s">
        <v>31</v>
      </c>
      <c r="K8" s="33" t="n">
        <v>16001</v>
      </c>
      <c r="L8" s="20" t="n">
        <v>0.3</v>
      </c>
      <c r="M8" s="20" t="n">
        <f aca="false">L8+10%</f>
        <v>0.4</v>
      </c>
      <c r="N8" s="21" t="n">
        <f aca="false">E8*D8*C8</f>
        <v>472.625</v>
      </c>
    </row>
    <row r="9" customFormat="false" ht="15" hidden="false" customHeight="false" outlineLevel="0" collapsed="false">
      <c r="A9" s="37" t="s">
        <v>17</v>
      </c>
      <c r="B9" s="29" t="s">
        <v>701</v>
      </c>
      <c r="C9" s="25" t="s">
        <v>14</v>
      </c>
      <c r="D9" s="26" t="s">
        <v>35</v>
      </c>
      <c r="E9" s="648" t="n">
        <v>0.3</v>
      </c>
      <c r="F9" s="28" t="s">
        <v>24</v>
      </c>
      <c r="G9" s="29"/>
      <c r="H9" s="30" t="s">
        <v>591</v>
      </c>
      <c r="I9" s="183" t="s">
        <v>25</v>
      </c>
      <c r="J9" s="33" t="s">
        <v>796</v>
      </c>
      <c r="K9" s="33" t="s">
        <v>797</v>
      </c>
      <c r="L9" s="20"/>
      <c r="M9" s="20" t="n">
        <v>0</v>
      </c>
      <c r="N9" s="21" t="n">
        <f aca="false">E9*D9*C9</f>
        <v>283.575</v>
      </c>
    </row>
    <row r="10" customFormat="false" ht="15" hidden="false" customHeight="false" outlineLevel="0" collapsed="false">
      <c r="A10" s="37" t="s">
        <v>18</v>
      </c>
      <c r="B10" s="29" t="s">
        <v>185</v>
      </c>
      <c r="C10" s="25" t="s">
        <v>14</v>
      </c>
      <c r="D10" s="26" t="n">
        <v>945.25</v>
      </c>
      <c r="E10" s="44" t="n">
        <v>0.8</v>
      </c>
      <c r="F10" s="28" t="s">
        <v>24</v>
      </c>
      <c r="G10" s="29"/>
      <c r="H10" s="30" t="n">
        <v>756.2</v>
      </c>
      <c r="I10" s="183" t="s">
        <v>28</v>
      </c>
      <c r="J10" s="515" t="s">
        <v>798</v>
      </c>
      <c r="K10" s="515" t="s">
        <v>799</v>
      </c>
      <c r="L10" s="125" t="n">
        <v>0.25</v>
      </c>
      <c r="M10" s="125" t="n">
        <f aca="false">L10</f>
        <v>0.25</v>
      </c>
      <c r="N10" s="21" t="n">
        <f aca="false">E10*D10*C10</f>
        <v>756.2</v>
      </c>
    </row>
    <row r="11" customFormat="false" ht="15" hidden="false" customHeight="false" outlineLevel="0" collapsed="false">
      <c r="A11" s="213" t="s">
        <v>41</v>
      </c>
      <c r="B11" s="213"/>
      <c r="C11" s="213" t="s">
        <v>18</v>
      </c>
      <c r="D11" s="376" t="n">
        <f aca="false">9736.09/945.25</f>
        <v>10.3000158688178</v>
      </c>
      <c r="E11" s="376"/>
      <c r="F11" s="376"/>
      <c r="G11" s="48"/>
      <c r="H11" s="376" t="n">
        <v>9736.09</v>
      </c>
      <c r="I11" s="352" t="s">
        <v>28</v>
      </c>
      <c r="J11" s="192"/>
      <c r="K11" s="192"/>
      <c r="L11" s="50"/>
      <c r="M11" s="50"/>
      <c r="N11" s="51" t="n">
        <f aca="false">SUM(N5:N10)</f>
        <v>9736.075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</row>
    <row r="13" customFormat="false" ht="15" hidden="false" customHeight="false" outlineLevel="0" collapsed="false">
      <c r="B13" s="0" t="s">
        <v>800</v>
      </c>
      <c r="J13" s="4" t="s">
        <v>187</v>
      </c>
      <c r="K13" s="4" t="n">
        <v>16004</v>
      </c>
      <c r="L13" s="2" t="n">
        <v>0.12</v>
      </c>
      <c r="M13" s="2" t="n">
        <f aca="false">L13+10%</f>
        <v>0.22</v>
      </c>
    </row>
    <row r="14" customFormat="false" ht="15" hidden="false" customHeight="false" outlineLevel="0" collapsed="false">
      <c r="B14" s="0" t="s">
        <v>801</v>
      </c>
      <c r="J14" s="4" t="s">
        <v>55</v>
      </c>
      <c r="K14" s="4" t="n">
        <v>16005</v>
      </c>
      <c r="L14" s="2" t="n">
        <v>0.2</v>
      </c>
      <c r="M14" s="2" t="n">
        <f aca="false">L14+10%</f>
        <v>0.3</v>
      </c>
    </row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false" customHeight="false" outlineLevel="0" collapsed="false">
      <c r="B17" s="60" t="s">
        <v>657</v>
      </c>
      <c r="L17" s="61"/>
      <c r="M17" s="61" t="n">
        <f aca="false">SUM(M6:M14)</f>
        <v>9.77</v>
      </c>
      <c r="N17" s="3" t="n">
        <f aca="false">945.25*M17</f>
        <v>9235.0925</v>
      </c>
    </row>
    <row r="18" customFormat="false" ht="15" hidden="false" customHeight="false" outlineLevel="0" collapsed="false">
      <c r="N18" s="3" t="n">
        <f aca="false">H11-N17</f>
        <v>500.997499999999</v>
      </c>
    </row>
    <row r="21" customFormat="false" ht="15" hidden="false" customHeight="false" outlineLevel="0" collapsed="false">
      <c r="D21" s="52"/>
    </row>
  </sheetData>
  <mergeCells count="2">
    <mergeCell ref="A11:B11"/>
    <mergeCell ref="D11:F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DDE8CB"/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32.29"/>
    <col collapsed="false" customWidth="true" hidden="false" outlineLevel="0" max="3" min="3" style="0" width="9.14"/>
    <col collapsed="false" customWidth="true" hidden="true" outlineLevel="0" max="4" min="4" style="0" width="9.71"/>
    <col collapsed="false" customWidth="true" hidden="false" outlineLevel="0" max="5" min="5" style="3" width="10.99"/>
    <col collapsed="false" customWidth="true" hidden="true" outlineLevel="0" max="6" min="6" style="0" width="15"/>
    <col collapsed="false" customWidth="true" hidden="true" outlineLevel="0" max="7" min="7" style="0" width="10.99"/>
    <col collapsed="false" customWidth="true" hidden="false" outlineLevel="0" max="8" min="8" style="0" width="16"/>
    <col collapsed="false" customWidth="true" hidden="true" outlineLevel="0" max="9" min="9" style="0" width="11.99"/>
    <col collapsed="false" customWidth="true" hidden="false" outlineLevel="0" max="10" min="10" style="131" width="16.42"/>
    <col collapsed="false" customWidth="true" hidden="false" outlineLevel="0" max="11" min="11" style="131" width="8.57"/>
    <col collapsed="false" customWidth="true" hidden="false" outlineLevel="0" max="12" min="12" style="395" width="15.15"/>
    <col collapsed="false" customWidth="true" hidden="false" outlineLevel="0" max="13" min="13" style="395" width="13.14"/>
    <col collapsed="false" customWidth="true" hidden="false" outlineLevel="0" max="14" min="14" style="3" width="9.71"/>
  </cols>
  <sheetData>
    <row r="1" customFormat="false" ht="15" hidden="false" customHeight="false" outlineLevel="0" collapsed="false">
      <c r="A1" s="565" t="s">
        <v>802</v>
      </c>
    </row>
    <row r="2" customFormat="false" ht="15" hidden="false" customHeight="false" outlineLevel="0" collapsed="false">
      <c r="B2" s="170" t="s">
        <v>642</v>
      </c>
    </row>
    <row r="5" s="303" customFormat="true" ht="51" hidden="false" customHeight="false" outlineLevel="0" collapsed="false">
      <c r="A5" s="158" t="s">
        <v>2</v>
      </c>
      <c r="B5" s="158" t="s">
        <v>3</v>
      </c>
      <c r="C5" s="158" t="s">
        <v>4</v>
      </c>
      <c r="D5" s="158" t="s">
        <v>5</v>
      </c>
      <c r="E5" s="9" t="s">
        <v>6</v>
      </c>
      <c r="F5" s="158" t="s">
        <v>7</v>
      </c>
      <c r="G5" s="158" t="s">
        <v>8</v>
      </c>
      <c r="H5" s="158" t="s">
        <v>9</v>
      </c>
      <c r="I5" s="158" t="s">
        <v>10</v>
      </c>
      <c r="J5" s="10" t="s">
        <v>11</v>
      </c>
      <c r="K5" s="10" t="s">
        <v>12</v>
      </c>
      <c r="L5" s="9" t="s">
        <v>13</v>
      </c>
      <c r="M5" s="365" t="s">
        <v>803</v>
      </c>
      <c r="N5" s="302"/>
    </row>
    <row r="6" s="22" customFormat="true" ht="12.75" hidden="true" customHeight="false" outlineLevel="0" collapsed="false">
      <c r="A6" s="185" t="s">
        <v>14</v>
      </c>
      <c r="B6" s="42" t="s">
        <v>15</v>
      </c>
      <c r="C6" s="28" t="s">
        <v>16</v>
      </c>
      <c r="D6" s="28" t="s">
        <v>17</v>
      </c>
      <c r="E6" s="449" t="s">
        <v>18</v>
      </c>
      <c r="F6" s="42" t="s">
        <v>19</v>
      </c>
      <c r="G6" s="28" t="s">
        <v>20</v>
      </c>
      <c r="H6" s="42" t="s">
        <v>21</v>
      </c>
      <c r="I6" s="28" t="s">
        <v>22</v>
      </c>
      <c r="J6" s="345"/>
      <c r="K6" s="345"/>
      <c r="L6" s="43"/>
      <c r="M6" s="43"/>
      <c r="N6" s="21"/>
    </row>
    <row r="7" s="22" customFormat="true" ht="12.75" hidden="false" customHeight="false" outlineLevel="0" collapsed="false">
      <c r="A7" s="185" t="s">
        <v>14</v>
      </c>
      <c r="B7" s="29" t="s">
        <v>23</v>
      </c>
      <c r="C7" s="25" t="s">
        <v>14</v>
      </c>
      <c r="D7" s="26" t="s">
        <v>35</v>
      </c>
      <c r="E7" s="30" t="n">
        <v>3</v>
      </c>
      <c r="F7" s="28" t="s">
        <v>24</v>
      </c>
      <c r="G7" s="29"/>
      <c r="H7" s="30" t="n">
        <v>2835.75</v>
      </c>
      <c r="I7" s="25" t="s">
        <v>25</v>
      </c>
      <c r="J7" s="182" t="s">
        <v>26</v>
      </c>
      <c r="K7" s="182" t="n">
        <v>17002</v>
      </c>
      <c r="L7" s="516" t="n">
        <v>3</v>
      </c>
      <c r="M7" s="516" t="n">
        <f aca="false">L7+10%</f>
        <v>3.1</v>
      </c>
      <c r="N7" s="21" t="n">
        <f aca="false">E7*D7*C7</f>
        <v>2835.75</v>
      </c>
    </row>
    <row r="8" s="22" customFormat="true" ht="12.75" hidden="false" customHeight="false" outlineLevel="0" collapsed="false">
      <c r="A8" s="185" t="s">
        <v>15</v>
      </c>
      <c r="B8" s="29" t="s">
        <v>27</v>
      </c>
      <c r="C8" s="25" t="s">
        <v>14</v>
      </c>
      <c r="D8" s="26" t="n">
        <v>945.25</v>
      </c>
      <c r="E8" s="649" t="n">
        <v>5.7</v>
      </c>
      <c r="F8" s="28" t="s">
        <v>24</v>
      </c>
      <c r="G8" s="29"/>
      <c r="H8" s="26" t="s">
        <v>462</v>
      </c>
      <c r="I8" s="25" t="s">
        <v>25</v>
      </c>
      <c r="J8" s="182" t="s">
        <v>463</v>
      </c>
      <c r="K8" s="182" t="n">
        <v>17003</v>
      </c>
      <c r="L8" s="516" t="n">
        <v>5.5</v>
      </c>
      <c r="M8" s="516" t="n">
        <f aca="false">L8+10%</f>
        <v>5.6</v>
      </c>
      <c r="N8" s="21" t="n">
        <f aca="false">E8*D8*C8</f>
        <v>5387.925</v>
      </c>
    </row>
    <row r="9" s="22" customFormat="true" ht="12.75" hidden="false" customHeight="false" outlineLevel="0" collapsed="false">
      <c r="A9" s="29" t="s">
        <v>16</v>
      </c>
      <c r="B9" s="29" t="s">
        <v>182</v>
      </c>
      <c r="C9" s="25" t="s">
        <v>14</v>
      </c>
      <c r="D9" s="26" t="n">
        <v>945.25</v>
      </c>
      <c r="E9" s="30" t="n">
        <v>0.5</v>
      </c>
      <c r="F9" s="28" t="s">
        <v>24</v>
      </c>
      <c r="G9" s="29"/>
      <c r="H9" s="26" t="n">
        <v>472.63</v>
      </c>
      <c r="I9" s="25" t="s">
        <v>25</v>
      </c>
      <c r="J9" s="182" t="s">
        <v>31</v>
      </c>
      <c r="K9" s="182" t="n">
        <v>16001</v>
      </c>
      <c r="L9" s="516" t="n">
        <v>0.3</v>
      </c>
      <c r="M9" s="516" t="n">
        <f aca="false">L9+10%</f>
        <v>0.4</v>
      </c>
      <c r="N9" s="21" t="n">
        <f aca="false">E9*D9*C9</f>
        <v>472.625</v>
      </c>
    </row>
    <row r="10" s="22" customFormat="true" ht="12.75" hidden="false" customHeight="false" outlineLevel="0" collapsed="false">
      <c r="A10" s="29" t="s">
        <v>17</v>
      </c>
      <c r="B10" s="29" t="s">
        <v>185</v>
      </c>
      <c r="C10" s="25" t="s">
        <v>14</v>
      </c>
      <c r="D10" s="26" t="n">
        <v>945.25</v>
      </c>
      <c r="E10" s="650" t="n">
        <v>0.8</v>
      </c>
      <c r="F10" s="28" t="s">
        <v>24</v>
      </c>
      <c r="G10" s="29"/>
      <c r="H10" s="26" t="s">
        <v>131</v>
      </c>
      <c r="I10" s="25" t="s">
        <v>25</v>
      </c>
      <c r="J10" s="182" t="s">
        <v>58</v>
      </c>
      <c r="K10" s="182" t="s">
        <v>59</v>
      </c>
      <c r="L10" s="516" t="n">
        <v>0.25</v>
      </c>
      <c r="M10" s="516" t="n">
        <f aca="false">L10</f>
        <v>0.25</v>
      </c>
      <c r="N10" s="21" t="n">
        <f aca="false">E10*D10*C10</f>
        <v>756.2</v>
      </c>
    </row>
    <row r="11" s="22" customFormat="true" ht="12.75" hidden="false" customHeight="false" outlineLevel="0" collapsed="false">
      <c r="A11" s="29" t="s">
        <v>18</v>
      </c>
      <c r="B11" s="29" t="s">
        <v>113</v>
      </c>
      <c r="C11" s="25" t="s">
        <v>14</v>
      </c>
      <c r="D11" s="26" t="n">
        <v>945.25</v>
      </c>
      <c r="E11" s="43" t="n">
        <v>1.2</v>
      </c>
      <c r="F11" s="28" t="s">
        <v>24</v>
      </c>
      <c r="G11" s="29"/>
      <c r="H11" s="30" t="n">
        <v>1134.3</v>
      </c>
      <c r="I11" s="25" t="s">
        <v>25</v>
      </c>
      <c r="J11" s="182" t="s">
        <v>114</v>
      </c>
      <c r="K11" s="182" t="s">
        <v>115</v>
      </c>
      <c r="L11" s="516" t="n">
        <v>1.38</v>
      </c>
      <c r="M11" s="516" t="n">
        <f aca="false">L11</f>
        <v>1.38</v>
      </c>
      <c r="N11" s="21" t="n">
        <f aca="false">E11*D11*C11</f>
        <v>1134.3</v>
      </c>
    </row>
    <row r="12" s="52" customFormat="true" ht="12.75" hidden="false" customHeight="false" outlineLevel="0" collapsed="false">
      <c r="A12" s="189" t="s">
        <v>41</v>
      </c>
      <c r="B12" s="189"/>
      <c r="C12" s="189" t="s">
        <v>18</v>
      </c>
      <c r="D12" s="189" t="n">
        <v>11.2</v>
      </c>
      <c r="E12" s="189"/>
      <c r="F12" s="189"/>
      <c r="G12" s="48"/>
      <c r="H12" s="189" t="n">
        <v>10586.81</v>
      </c>
      <c r="I12" s="213" t="s">
        <v>28</v>
      </c>
      <c r="J12" s="192"/>
      <c r="K12" s="192"/>
      <c r="L12" s="376"/>
      <c r="M12" s="376"/>
      <c r="N12" s="51" t="n">
        <f aca="false">SUM(N7:N11)</f>
        <v>10586.8</v>
      </c>
    </row>
    <row r="13" customFormat="false" ht="15" hidden="false" customHeight="false" outlineLevel="0" collapsed="false">
      <c r="A13" s="125"/>
      <c r="B13" s="125"/>
      <c r="C13" s="614"/>
      <c r="D13" s="614"/>
      <c r="E13" s="651"/>
      <c r="F13" s="614"/>
      <c r="G13" s="614"/>
      <c r="H13" s="614"/>
      <c r="I13" s="614"/>
      <c r="J13" s="33"/>
      <c r="K13" s="33"/>
      <c r="L13" s="43"/>
      <c r="M13" s="43"/>
      <c r="N13" s="21"/>
    </row>
    <row r="14" customFormat="false" ht="15" hidden="false" customHeight="false" outlineLevel="0" collapsed="false">
      <c r="A14" s="125"/>
      <c r="B14" s="125" t="s">
        <v>804</v>
      </c>
      <c r="C14" s="614"/>
      <c r="D14" s="614"/>
      <c r="E14" s="651"/>
      <c r="F14" s="614"/>
      <c r="G14" s="614"/>
      <c r="H14" s="614"/>
      <c r="I14" s="614"/>
      <c r="J14" s="33" t="s">
        <v>187</v>
      </c>
      <c r="K14" s="33" t="n">
        <v>16004</v>
      </c>
      <c r="L14" s="43" t="n">
        <v>0.12</v>
      </c>
      <c r="M14" s="43" t="n">
        <f aca="false">L14+10%</f>
        <v>0.22</v>
      </c>
      <c r="N14" s="21"/>
    </row>
    <row r="15" customFormat="false" ht="26.25" hidden="false" customHeight="false" outlineLevel="0" collapsed="false">
      <c r="A15" s="125"/>
      <c r="B15" s="40" t="s">
        <v>805</v>
      </c>
      <c r="C15" s="125"/>
      <c r="D15" s="125"/>
      <c r="E15" s="127"/>
      <c r="F15" s="125"/>
      <c r="G15" s="125"/>
      <c r="H15" s="125"/>
      <c r="I15" s="125"/>
      <c r="J15" s="182" t="s">
        <v>55</v>
      </c>
      <c r="K15" s="182" t="n">
        <v>16005</v>
      </c>
      <c r="L15" s="516" t="n">
        <v>0.2</v>
      </c>
      <c r="M15" s="516" t="n">
        <f aca="false">L15+10%</f>
        <v>0.3</v>
      </c>
    </row>
    <row r="16" customFormat="false" ht="15" hidden="true" customHeight="false" outlineLevel="0" collapsed="false">
      <c r="A16" s="125"/>
      <c r="B16" s="40"/>
      <c r="C16" s="125"/>
      <c r="D16" s="125"/>
      <c r="E16" s="127"/>
      <c r="F16" s="125"/>
      <c r="G16" s="125"/>
      <c r="H16" s="125"/>
      <c r="I16" s="125"/>
      <c r="J16" s="182"/>
      <c r="K16" s="182"/>
      <c r="L16" s="516"/>
      <c r="M16" s="516"/>
    </row>
    <row r="17" customFormat="false" ht="15" hidden="true" customHeight="false" outlineLevel="0" collapsed="false">
      <c r="A17" s="125"/>
      <c r="B17" s="125"/>
      <c r="C17" s="125"/>
      <c r="D17" s="125"/>
      <c r="E17" s="127"/>
      <c r="F17" s="125"/>
      <c r="G17" s="125"/>
      <c r="H17" s="125"/>
      <c r="I17" s="125"/>
      <c r="J17" s="652"/>
      <c r="K17" s="652"/>
      <c r="L17" s="417"/>
      <c r="M17" s="417"/>
    </row>
    <row r="18" customFormat="false" ht="15" hidden="true" customHeight="false" outlineLevel="0" collapsed="false">
      <c r="A18" s="125"/>
      <c r="B18" s="125"/>
      <c r="C18" s="125"/>
      <c r="D18" s="125"/>
      <c r="E18" s="127"/>
      <c r="F18" s="125"/>
      <c r="G18" s="125"/>
      <c r="H18" s="125"/>
      <c r="I18" s="125"/>
      <c r="J18" s="652"/>
      <c r="K18" s="652"/>
      <c r="L18" s="417"/>
      <c r="M18" s="417"/>
    </row>
    <row r="19" customFormat="false" ht="15" hidden="false" customHeight="false" outlineLevel="0" collapsed="false">
      <c r="A19" s="653"/>
      <c r="B19" s="653" t="s">
        <v>657</v>
      </c>
      <c r="C19" s="125"/>
      <c r="D19" s="125"/>
      <c r="E19" s="127"/>
      <c r="F19" s="125"/>
      <c r="G19" s="125"/>
      <c r="H19" s="125"/>
      <c r="I19" s="125"/>
      <c r="J19" s="652"/>
      <c r="K19" s="652"/>
      <c r="L19" s="654"/>
      <c r="M19" s="654" t="n">
        <f aca="false">SUM(M7:M15)</f>
        <v>11.25</v>
      </c>
    </row>
    <row r="21" customFormat="false" ht="15" hidden="false" customHeight="false" outlineLevel="0" collapsed="false">
      <c r="N21" s="3" t="n">
        <f aca="false">945.25*M19</f>
        <v>10634.0625</v>
      </c>
    </row>
    <row r="22" customFormat="false" ht="15" hidden="false" customHeight="false" outlineLevel="0" collapsed="false">
      <c r="N22" s="3" t="n">
        <f aca="false">H12-N21</f>
        <v>-47.2525000000023</v>
      </c>
    </row>
  </sheetData>
  <mergeCells count="2">
    <mergeCell ref="A12:B12"/>
    <mergeCell ref="D12:F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AFD095"/>
    <pageSetUpPr fitToPage="false"/>
  </sheetPr>
  <dimension ref="A1:B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1.01"/>
    <col collapsed="false" customWidth="true" hidden="false" outlineLevel="0" max="3" min="3" style="300" width="5.43"/>
    <col collapsed="false" customWidth="true" hidden="true" outlineLevel="0" max="4" min="4" style="0" width="18"/>
    <col collapsed="false" customWidth="true" hidden="false" outlineLevel="0" max="5" min="5" style="2" width="12.42"/>
    <col collapsed="false" customWidth="true" hidden="true" outlineLevel="0" max="6" min="6" style="0" width="6.86"/>
    <col collapsed="false" customWidth="true" hidden="true" outlineLevel="0" max="7" min="7" style="0" width="2.57"/>
    <col collapsed="false" customWidth="true" hidden="false" outlineLevel="0" max="8" min="8" style="3" width="10.85"/>
    <col collapsed="false" customWidth="true" hidden="true" outlineLevel="0" max="9" min="9" style="62" width="15"/>
    <col collapsed="false" customWidth="true" hidden="false" outlineLevel="0" max="10" min="10" style="131" width="14.86"/>
    <col collapsed="false" customWidth="true" hidden="false" outlineLevel="0" max="11" min="11" style="655" width="10.29"/>
    <col collapsed="false" customWidth="true" hidden="false" outlineLevel="0" max="12" min="12" style="2" width="10.85"/>
    <col collapsed="false" customWidth="true" hidden="false" outlineLevel="0" max="13" min="13" style="3" width="9.14"/>
  </cols>
  <sheetData>
    <row r="1" customFormat="false" ht="16.5" hidden="false" customHeight="false" outlineLevel="0" collapsed="false">
      <c r="A1" s="397" t="s">
        <v>806</v>
      </c>
    </row>
    <row r="2" customFormat="false" ht="15" hidden="false" customHeight="false" outlineLevel="0" collapsed="false">
      <c r="B2" s="52" t="s">
        <v>807</v>
      </c>
    </row>
    <row r="5" s="12" customFormat="true" ht="67.5" hidden="false" customHeight="false" outlineLevel="0" collapsed="false">
      <c r="A5" s="656" t="s">
        <v>2</v>
      </c>
      <c r="B5" s="656" t="s">
        <v>3</v>
      </c>
      <c r="C5" s="656" t="s">
        <v>4</v>
      </c>
      <c r="D5" s="656" t="s">
        <v>5</v>
      </c>
      <c r="E5" s="657" t="s">
        <v>6</v>
      </c>
      <c r="F5" s="656" t="s">
        <v>7</v>
      </c>
      <c r="G5" s="656" t="s">
        <v>8</v>
      </c>
      <c r="H5" s="658" t="s">
        <v>9</v>
      </c>
      <c r="I5" s="659" t="s">
        <v>10</v>
      </c>
      <c r="J5" s="10" t="s">
        <v>11</v>
      </c>
      <c r="K5" s="10" t="s">
        <v>12</v>
      </c>
      <c r="L5" s="8" t="s">
        <v>13</v>
      </c>
      <c r="M5" s="11"/>
    </row>
    <row r="6" customFormat="false" ht="15" hidden="true" customHeight="false" outlineLevel="0" collapsed="false">
      <c r="A6" s="447" t="s">
        <v>14</v>
      </c>
      <c r="B6" s="419" t="s">
        <v>15</v>
      </c>
      <c r="C6" s="412" t="s">
        <v>16</v>
      </c>
      <c r="D6" s="412" t="s">
        <v>17</v>
      </c>
      <c r="E6" s="660" t="s">
        <v>18</v>
      </c>
      <c r="F6" s="419" t="s">
        <v>19</v>
      </c>
      <c r="G6" s="412" t="s">
        <v>20</v>
      </c>
      <c r="H6" s="661" t="s">
        <v>21</v>
      </c>
      <c r="I6" s="415" t="s">
        <v>22</v>
      </c>
      <c r="J6" s="554"/>
      <c r="K6" s="662"/>
      <c r="L6" s="32"/>
    </row>
    <row r="7" customFormat="false" ht="26.25" hidden="false" customHeight="false" outlineLevel="0" collapsed="false">
      <c r="A7" s="411" t="s">
        <v>14</v>
      </c>
      <c r="B7" s="412" t="s">
        <v>65</v>
      </c>
      <c r="C7" s="42" t="s">
        <v>14</v>
      </c>
      <c r="D7" s="28" t="s">
        <v>35</v>
      </c>
      <c r="E7" s="44" t="n">
        <v>0.8</v>
      </c>
      <c r="F7" s="28" t="s">
        <v>24</v>
      </c>
      <c r="G7" s="28"/>
      <c r="H7" s="187" t="n">
        <v>756.2</v>
      </c>
      <c r="I7" s="306" t="n">
        <v>0</v>
      </c>
      <c r="J7" s="663" t="s">
        <v>66</v>
      </c>
      <c r="K7" s="663" t="s">
        <v>67</v>
      </c>
      <c r="L7" s="182" t="n">
        <v>0.8</v>
      </c>
      <c r="M7" s="664" t="n">
        <f aca="false">E7*D7*C7</f>
        <v>756.2</v>
      </c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  <c r="AI7" s="300"/>
      <c r="AJ7" s="300"/>
      <c r="AK7" s="300"/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0"/>
      <c r="AX7" s="300"/>
      <c r="AY7" s="300"/>
      <c r="AZ7" s="300"/>
      <c r="BA7" s="300"/>
      <c r="BB7" s="300"/>
      <c r="BC7" s="300"/>
      <c r="BD7" s="300"/>
      <c r="BE7" s="300"/>
      <c r="BF7" s="300"/>
      <c r="BG7" s="300"/>
      <c r="BH7" s="300"/>
      <c r="BI7" s="300"/>
      <c r="BJ7" s="300"/>
      <c r="BK7" s="300"/>
      <c r="BL7" s="300"/>
    </row>
    <row r="8" customFormat="false" ht="15" hidden="false" customHeight="false" outlineLevel="0" collapsed="false">
      <c r="A8" s="410" t="s">
        <v>15</v>
      </c>
      <c r="B8" s="428" t="s">
        <v>68</v>
      </c>
      <c r="C8" s="42" t="s">
        <v>14</v>
      </c>
      <c r="D8" s="26" t="s">
        <v>35</v>
      </c>
      <c r="E8" s="44" t="n">
        <v>0.2</v>
      </c>
      <c r="F8" s="28" t="s">
        <v>24</v>
      </c>
      <c r="G8" s="29"/>
      <c r="H8" s="30" t="s">
        <v>587</v>
      </c>
      <c r="I8" s="183" t="s">
        <v>28</v>
      </c>
      <c r="J8" s="182" t="n">
        <v>2802034</v>
      </c>
      <c r="K8" s="663" t="n">
        <v>28007</v>
      </c>
      <c r="L8" s="40" t="n">
        <v>0.25</v>
      </c>
      <c r="M8" s="21" t="n">
        <f aca="false">E8*D8*C8</f>
        <v>189.05</v>
      </c>
    </row>
    <row r="9" customFormat="false" ht="22.5" hidden="false" customHeight="false" outlineLevel="0" collapsed="false">
      <c r="A9" s="437" t="s">
        <v>16</v>
      </c>
      <c r="B9" s="438" t="s">
        <v>70</v>
      </c>
      <c r="C9" s="150" t="s">
        <v>14</v>
      </c>
      <c r="D9" s="26" t="s">
        <v>35</v>
      </c>
      <c r="E9" s="35" t="n">
        <v>0.45</v>
      </c>
      <c r="F9" s="28" t="s">
        <v>24</v>
      </c>
      <c r="G9" s="29"/>
      <c r="H9" s="30" t="s">
        <v>590</v>
      </c>
      <c r="I9" s="177" t="s">
        <v>28</v>
      </c>
      <c r="J9" s="182" t="s">
        <v>71</v>
      </c>
      <c r="K9" s="663" t="s">
        <v>808</v>
      </c>
      <c r="L9" s="40" t="n">
        <v>0.45</v>
      </c>
      <c r="M9" s="21" t="n">
        <f aca="false">E9*D9*C9</f>
        <v>425.3625</v>
      </c>
    </row>
    <row r="10" customFormat="false" ht="15" hidden="false" customHeight="false" outlineLevel="0" collapsed="false">
      <c r="A10" s="437" t="s">
        <v>17</v>
      </c>
      <c r="B10" s="428" t="s">
        <v>73</v>
      </c>
      <c r="C10" s="42" t="s">
        <v>14</v>
      </c>
      <c r="D10" s="26" t="s">
        <v>35</v>
      </c>
      <c r="E10" s="212" t="n">
        <v>0.2</v>
      </c>
      <c r="F10" s="28" t="s">
        <v>24</v>
      </c>
      <c r="G10" s="29"/>
      <c r="H10" s="30" t="s">
        <v>587</v>
      </c>
      <c r="I10" s="183" t="s">
        <v>28</v>
      </c>
      <c r="J10" s="182" t="s">
        <v>74</v>
      </c>
      <c r="K10" s="663" t="n">
        <v>11017</v>
      </c>
      <c r="L10" s="40" t="n">
        <v>0.16</v>
      </c>
      <c r="M10" s="21" t="n">
        <f aca="false">E10*D10*C10</f>
        <v>189.05</v>
      </c>
    </row>
    <row r="11" customFormat="false" ht="15" hidden="false" customHeight="false" outlineLevel="0" collapsed="false">
      <c r="A11" s="437" t="s">
        <v>18</v>
      </c>
      <c r="B11" s="428" t="s">
        <v>75</v>
      </c>
      <c r="C11" s="42" t="s">
        <v>14</v>
      </c>
      <c r="D11" s="26" t="n">
        <v>945.25</v>
      </c>
      <c r="E11" s="184" t="n">
        <v>0.3</v>
      </c>
      <c r="F11" s="28" t="s">
        <v>24</v>
      </c>
      <c r="G11" s="29"/>
      <c r="H11" s="30" t="s">
        <v>591</v>
      </c>
      <c r="I11" s="183" t="s">
        <v>28</v>
      </c>
      <c r="J11" s="182" t="s">
        <v>809</v>
      </c>
      <c r="K11" s="663" t="n">
        <v>81025</v>
      </c>
      <c r="L11" s="40" t="n">
        <v>0.45</v>
      </c>
      <c r="M11" s="21" t="n">
        <f aca="false">E11*D11*C11</f>
        <v>283.575</v>
      </c>
    </row>
    <row r="12" customFormat="false" ht="15" hidden="false" customHeight="false" outlineLevel="0" collapsed="false">
      <c r="A12" s="410" t="s">
        <v>19</v>
      </c>
      <c r="B12" s="428" t="s">
        <v>79</v>
      </c>
      <c r="C12" s="42" t="s">
        <v>14</v>
      </c>
      <c r="D12" s="26" t="s">
        <v>35</v>
      </c>
      <c r="E12" s="184" t="n">
        <v>0.3</v>
      </c>
      <c r="F12" s="28" t="s">
        <v>24</v>
      </c>
      <c r="G12" s="29"/>
      <c r="H12" s="30" t="s">
        <v>591</v>
      </c>
      <c r="I12" s="183" t="s">
        <v>28</v>
      </c>
      <c r="J12" s="33" t="s">
        <v>80</v>
      </c>
      <c r="K12" s="665" t="n">
        <v>37009</v>
      </c>
      <c r="L12" s="20" t="n">
        <f aca="false">4*0.05</f>
        <v>0.2</v>
      </c>
      <c r="M12" s="21" t="n">
        <f aca="false">E12*D12*C12</f>
        <v>283.575</v>
      </c>
    </row>
    <row r="13" customFormat="false" ht="26.25" hidden="false" customHeight="false" outlineLevel="0" collapsed="false">
      <c r="A13" s="437" t="s">
        <v>20</v>
      </c>
      <c r="B13" s="428" t="s">
        <v>81</v>
      </c>
      <c r="C13" s="42" t="s">
        <v>14</v>
      </c>
      <c r="D13" s="26" t="s">
        <v>35</v>
      </c>
      <c r="E13" s="44" t="n">
        <v>1.1</v>
      </c>
      <c r="F13" s="28" t="s">
        <v>24</v>
      </c>
      <c r="G13" s="29"/>
      <c r="H13" s="30" t="s">
        <v>637</v>
      </c>
      <c r="I13" s="183" t="s">
        <v>28</v>
      </c>
      <c r="J13" s="182" t="s">
        <v>66</v>
      </c>
      <c r="K13" s="663" t="s">
        <v>67</v>
      </c>
      <c r="L13" s="40" t="n">
        <v>1.1</v>
      </c>
      <c r="M13" s="21" t="n">
        <f aca="false">E13*D13*C13</f>
        <v>1039.775</v>
      </c>
    </row>
    <row r="14" s="52" customFormat="true" ht="12.75" hidden="false" customHeight="false" outlineLevel="0" collapsed="false">
      <c r="A14" s="450" t="s">
        <v>41</v>
      </c>
      <c r="B14" s="450"/>
      <c r="C14" s="15" t="s">
        <v>20</v>
      </c>
      <c r="D14" s="190" t="n">
        <f aca="false">H14/945.25</f>
        <v>3.35001322401481</v>
      </c>
      <c r="E14" s="190"/>
      <c r="F14" s="190"/>
      <c r="G14" s="48"/>
      <c r="H14" s="190" t="n">
        <v>3166.6</v>
      </c>
      <c r="I14" s="352" t="n">
        <v>0</v>
      </c>
      <c r="J14" s="192"/>
      <c r="K14" s="666"/>
      <c r="L14" s="50" t="n">
        <v>3.03</v>
      </c>
      <c r="M14" s="51" t="n">
        <f aca="false">SUM(M7:M13)</f>
        <v>3166.5875</v>
      </c>
    </row>
    <row r="17" customFormat="false" ht="15" hidden="false" customHeight="false" outlineLevel="0" collapsed="false">
      <c r="E17" s="2" t="n">
        <f aca="false">SUM(E7:E13)</f>
        <v>3.35</v>
      </c>
      <c r="L17" s="2" t="n">
        <f aca="false">SUM(L7:L13)</f>
        <v>3.41</v>
      </c>
      <c r="M17" s="3" t="n">
        <f aca="false">945.25*L17</f>
        <v>3223.3025</v>
      </c>
    </row>
    <row r="18" customFormat="false" ht="15" hidden="false" customHeight="false" outlineLevel="0" collapsed="false">
      <c r="M18" s="3" t="n">
        <f aca="false">H14-M17</f>
        <v>-56.7025000000003</v>
      </c>
    </row>
  </sheetData>
  <mergeCells count="2">
    <mergeCell ref="A14:B14"/>
    <mergeCell ref="D14:F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EA7500"/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33" activeCellId="0" sqref="H33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199" width="35.58"/>
    <col collapsed="false" customWidth="true" hidden="false" outlineLevel="0" max="3" min="3" style="300" width="9"/>
    <col collapsed="false" customWidth="true" hidden="true" outlineLevel="0" max="4" min="4" style="0" width="11.99"/>
    <col collapsed="false" customWidth="true" hidden="false" outlineLevel="0" max="5" min="5" style="300" width="10.29"/>
    <col collapsed="false" customWidth="true" hidden="true" outlineLevel="0" max="6" min="6" style="0" width="11.99"/>
    <col collapsed="false" customWidth="true" hidden="true" outlineLevel="0" max="7" min="7" style="0" width="2.42"/>
    <col collapsed="false" customWidth="true" hidden="false" outlineLevel="0" max="8" min="8" style="0" width="10"/>
    <col collapsed="false" customWidth="true" hidden="true" outlineLevel="0" max="9" min="9" style="62" width="11.57"/>
    <col collapsed="false" customWidth="true" hidden="false" outlineLevel="0" max="10" min="10" style="131" width="15.57"/>
    <col collapsed="false" customWidth="true" hidden="false" outlineLevel="0" max="11" min="11" style="131" width="13.7"/>
    <col collapsed="false" customWidth="true" hidden="false" outlineLevel="0" max="12" min="12" style="132" width="13.7"/>
    <col collapsed="false" customWidth="true" hidden="false" outlineLevel="0" max="13" min="13" style="395" width="10.29"/>
  </cols>
  <sheetData>
    <row r="1" customFormat="false" ht="15" hidden="false" customHeight="false" outlineLevel="0" collapsed="false">
      <c r="A1" s="667" t="s">
        <v>810</v>
      </c>
    </row>
    <row r="2" customFormat="false" ht="26.25" hidden="false" customHeight="false" outlineLevel="0" collapsed="false">
      <c r="B2" s="6" t="s">
        <v>811</v>
      </c>
    </row>
    <row r="6" s="12" customFormat="true" ht="55.35" hidden="false" customHeight="true" outlineLevel="0" collapsed="false">
      <c r="A6" s="627" t="s">
        <v>2</v>
      </c>
      <c r="B6" s="627" t="s">
        <v>3</v>
      </c>
      <c r="C6" s="627" t="s">
        <v>202</v>
      </c>
      <c r="D6" s="627" t="s">
        <v>5</v>
      </c>
      <c r="E6" s="627" t="s">
        <v>6</v>
      </c>
      <c r="F6" s="627" t="s">
        <v>7</v>
      </c>
      <c r="G6" s="627" t="s">
        <v>8</v>
      </c>
      <c r="H6" s="627" t="s">
        <v>9</v>
      </c>
      <c r="I6" s="668" t="s">
        <v>10</v>
      </c>
      <c r="J6" s="669" t="s">
        <v>11</v>
      </c>
      <c r="K6" s="670" t="s">
        <v>12</v>
      </c>
      <c r="L6" s="483" t="s">
        <v>13</v>
      </c>
      <c r="M6" s="671"/>
    </row>
    <row r="7" s="22" customFormat="true" ht="15" hidden="true" customHeight="false" outlineLevel="0" collapsed="false">
      <c r="A7" s="672" t="s">
        <v>14</v>
      </c>
      <c r="B7" s="673" t="s">
        <v>15</v>
      </c>
      <c r="C7" s="674" t="s">
        <v>16</v>
      </c>
      <c r="D7" s="675" t="s">
        <v>17</v>
      </c>
      <c r="E7" s="675" t="n">
        <v>4</v>
      </c>
      <c r="F7" s="675" t="s">
        <v>812</v>
      </c>
      <c r="G7" s="675" t="s">
        <v>20</v>
      </c>
      <c r="H7" s="676" t="s">
        <v>21</v>
      </c>
      <c r="I7" s="677" t="s">
        <v>22</v>
      </c>
      <c r="J7" s="490"/>
      <c r="K7" s="490"/>
      <c r="L7" s="281"/>
      <c r="M7" s="594"/>
    </row>
    <row r="8" s="22" customFormat="true" ht="12.75" hidden="false" customHeight="false" outlineLevel="0" collapsed="false">
      <c r="A8" s="592" t="s">
        <v>14</v>
      </c>
      <c r="B8" s="590" t="s">
        <v>143</v>
      </c>
      <c r="C8" s="276" t="n">
        <v>1</v>
      </c>
      <c r="D8" s="274" t="n">
        <v>945.25</v>
      </c>
      <c r="E8" s="675" t="n">
        <v>0.5</v>
      </c>
      <c r="F8" s="276" t="s">
        <v>24</v>
      </c>
      <c r="G8" s="277"/>
      <c r="H8" s="274" t="n">
        <v>472.63</v>
      </c>
      <c r="I8" s="492" t="s">
        <v>25</v>
      </c>
      <c r="J8" s="493" t="s">
        <v>66</v>
      </c>
      <c r="K8" s="493" t="s">
        <v>67</v>
      </c>
      <c r="L8" s="493" t="n">
        <v>0.8</v>
      </c>
      <c r="M8" s="594" t="n">
        <f aca="false">E8*D8*C8</f>
        <v>472.625</v>
      </c>
    </row>
    <row r="9" s="22" customFormat="true" ht="12.75" hidden="false" customHeight="false" outlineLevel="0" collapsed="false">
      <c r="A9" s="592" t="s">
        <v>15</v>
      </c>
      <c r="B9" s="590" t="s">
        <v>68</v>
      </c>
      <c r="C9" s="585" t="s">
        <v>14</v>
      </c>
      <c r="D9" s="274" t="n">
        <v>945.25</v>
      </c>
      <c r="E9" s="675" t="n">
        <v>0.2</v>
      </c>
      <c r="F9" s="276" t="s">
        <v>24</v>
      </c>
      <c r="G9" s="277"/>
      <c r="H9" s="274" t="n">
        <v>189.05</v>
      </c>
      <c r="I9" s="492" t="s">
        <v>25</v>
      </c>
      <c r="J9" s="493" t="s">
        <v>69</v>
      </c>
      <c r="K9" s="493" t="n">
        <v>28003</v>
      </c>
      <c r="L9" s="493" t="n">
        <v>0.25</v>
      </c>
      <c r="M9" s="594" t="n">
        <f aca="false">E9*D9*C9</f>
        <v>189.05</v>
      </c>
    </row>
    <row r="10" s="22" customFormat="true" ht="15" hidden="false" customHeight="true" outlineLevel="0" collapsed="false">
      <c r="A10" s="277" t="s">
        <v>16</v>
      </c>
      <c r="B10" s="590" t="s">
        <v>70</v>
      </c>
      <c r="C10" s="678" t="s">
        <v>14</v>
      </c>
      <c r="D10" s="274" t="n">
        <v>945.25</v>
      </c>
      <c r="E10" s="675" t="n">
        <v>0.45</v>
      </c>
      <c r="F10" s="276" t="s">
        <v>24</v>
      </c>
      <c r="G10" s="277"/>
      <c r="H10" s="274" t="n">
        <v>425.36</v>
      </c>
      <c r="I10" s="591" t="s">
        <v>25</v>
      </c>
      <c r="J10" s="493" t="s">
        <v>71</v>
      </c>
      <c r="K10" s="493" t="s">
        <v>72</v>
      </c>
      <c r="L10" s="493" t="n">
        <v>0.45</v>
      </c>
      <c r="M10" s="594" t="n">
        <f aca="false">E10*D10*C10</f>
        <v>425.3625</v>
      </c>
    </row>
    <row r="11" s="22" customFormat="true" ht="12.75" hidden="false" customHeight="false" outlineLevel="0" collapsed="false">
      <c r="A11" s="277" t="s">
        <v>17</v>
      </c>
      <c r="B11" s="590" t="s">
        <v>73</v>
      </c>
      <c r="C11" s="585" t="s">
        <v>14</v>
      </c>
      <c r="D11" s="274" t="s">
        <v>35</v>
      </c>
      <c r="E11" s="585" t="n">
        <v>0.2</v>
      </c>
      <c r="F11" s="276" t="s">
        <v>24</v>
      </c>
      <c r="G11" s="277"/>
      <c r="H11" s="274" t="n">
        <v>189.05</v>
      </c>
      <c r="I11" s="492" t="s">
        <v>25</v>
      </c>
      <c r="J11" s="493" t="s">
        <v>74</v>
      </c>
      <c r="K11" s="493" t="n">
        <v>11023</v>
      </c>
      <c r="L11" s="493" t="n">
        <v>0.16</v>
      </c>
      <c r="M11" s="594" t="n">
        <f aca="false">E11*D11*C11</f>
        <v>189.05</v>
      </c>
    </row>
    <row r="12" s="22" customFormat="true" ht="12.75" hidden="false" customHeight="false" outlineLevel="0" collapsed="false">
      <c r="A12" s="277" t="s">
        <v>18</v>
      </c>
      <c r="B12" s="590" t="s">
        <v>77</v>
      </c>
      <c r="C12" s="585" t="s">
        <v>14</v>
      </c>
      <c r="D12" s="274" t="s">
        <v>35</v>
      </c>
      <c r="E12" s="675" t="n">
        <v>0.5</v>
      </c>
      <c r="F12" s="276" t="s">
        <v>24</v>
      </c>
      <c r="G12" s="277"/>
      <c r="H12" s="274" t="n">
        <v>472.63</v>
      </c>
      <c r="I12" s="589" t="n">
        <v>0</v>
      </c>
      <c r="J12" s="493" t="s">
        <v>78</v>
      </c>
      <c r="K12" s="493" t="n">
        <v>11026</v>
      </c>
      <c r="L12" s="493" t="n">
        <v>0.3</v>
      </c>
      <c r="M12" s="594" t="n">
        <f aca="false">E12*D12*C12</f>
        <v>472.625</v>
      </c>
    </row>
    <row r="13" s="22" customFormat="true" ht="12.75" hidden="false" customHeight="false" outlineLevel="0" collapsed="false">
      <c r="A13" s="277" t="s">
        <v>18</v>
      </c>
      <c r="B13" s="590" t="s">
        <v>79</v>
      </c>
      <c r="C13" s="585" t="s">
        <v>14</v>
      </c>
      <c r="D13" s="274" t="n">
        <v>945.25</v>
      </c>
      <c r="E13" s="675" t="n">
        <v>0.3</v>
      </c>
      <c r="F13" s="276" t="s">
        <v>24</v>
      </c>
      <c r="G13" s="277"/>
      <c r="H13" s="274" t="n">
        <v>283.58</v>
      </c>
      <c r="I13" s="492" t="s">
        <v>593</v>
      </c>
      <c r="J13" s="493" t="s">
        <v>80</v>
      </c>
      <c r="K13" s="493" t="n">
        <v>37020</v>
      </c>
      <c r="L13" s="493" t="n">
        <v>0.4</v>
      </c>
      <c r="M13" s="594" t="n">
        <f aca="false">E13*D13*C13</f>
        <v>283.575</v>
      </c>
    </row>
    <row r="14" s="22" customFormat="true" ht="12.75" hidden="false" customHeight="false" outlineLevel="0" collapsed="false">
      <c r="A14" s="277" t="s">
        <v>20</v>
      </c>
      <c r="B14" s="590" t="s">
        <v>81</v>
      </c>
      <c r="C14" s="585" t="n">
        <v>1</v>
      </c>
      <c r="D14" s="274" t="n">
        <v>945.25</v>
      </c>
      <c r="E14" s="585" t="n">
        <v>1.1</v>
      </c>
      <c r="F14" s="276" t="s">
        <v>24</v>
      </c>
      <c r="G14" s="277"/>
      <c r="H14" s="274" t="s">
        <v>637</v>
      </c>
      <c r="I14" s="492" t="s">
        <v>25</v>
      </c>
      <c r="J14" s="493" t="s">
        <v>66</v>
      </c>
      <c r="K14" s="679" t="s">
        <v>67</v>
      </c>
      <c r="L14" s="493" t="n">
        <v>1.1</v>
      </c>
      <c r="M14" s="594" t="n">
        <f aca="false">E14*D14*C14</f>
        <v>1039.775</v>
      </c>
    </row>
    <row r="15" s="22" customFormat="true" ht="25.5" hidden="false" customHeight="false" outlineLevel="0" collapsed="false">
      <c r="A15" s="287" t="s">
        <v>21</v>
      </c>
      <c r="B15" s="590" t="s">
        <v>246</v>
      </c>
      <c r="C15" s="286" t="s">
        <v>14</v>
      </c>
      <c r="D15" s="274" t="n">
        <v>945.25</v>
      </c>
      <c r="E15" s="675" t="n">
        <v>1.4</v>
      </c>
      <c r="F15" s="276" t="s">
        <v>24</v>
      </c>
      <c r="G15" s="277"/>
      <c r="H15" s="278" t="n">
        <v>1323.35</v>
      </c>
      <c r="I15" s="589" t="n">
        <v>0</v>
      </c>
      <c r="J15" s="490" t="s">
        <v>66</v>
      </c>
      <c r="K15" s="490" t="s">
        <v>67</v>
      </c>
      <c r="L15" s="281" t="n">
        <v>1.4</v>
      </c>
      <c r="M15" s="594" t="n">
        <f aca="false">E15*D15*C15</f>
        <v>1323.35</v>
      </c>
    </row>
    <row r="16" s="22" customFormat="true" ht="12.75" hidden="false" customHeight="false" outlineLevel="0" collapsed="false">
      <c r="A16" s="277" t="s">
        <v>22</v>
      </c>
      <c r="B16" s="590" t="s">
        <v>382</v>
      </c>
      <c r="C16" s="585" t="s">
        <v>14</v>
      </c>
      <c r="D16" s="274" t="n">
        <v>945.25</v>
      </c>
      <c r="E16" s="675" t="n">
        <v>1.3</v>
      </c>
      <c r="F16" s="276" t="s">
        <v>813</v>
      </c>
      <c r="G16" s="277"/>
      <c r="H16" s="274" t="s">
        <v>383</v>
      </c>
      <c r="I16" s="492" t="s">
        <v>25</v>
      </c>
      <c r="J16" s="496" t="s">
        <v>260</v>
      </c>
      <c r="K16" s="496" t="n">
        <v>11001</v>
      </c>
      <c r="L16" s="281" t="n">
        <v>1.1</v>
      </c>
      <c r="M16" s="594" t="n">
        <f aca="false">E16*D16*C16</f>
        <v>1228.825</v>
      </c>
    </row>
    <row r="17" s="22" customFormat="true" ht="12.75" hidden="false" customHeight="false" outlineLevel="0" collapsed="false">
      <c r="A17" s="592" t="s">
        <v>84</v>
      </c>
      <c r="B17" s="590" t="s">
        <v>384</v>
      </c>
      <c r="C17" s="585" t="s">
        <v>14</v>
      </c>
      <c r="D17" s="274" t="n">
        <v>945.25</v>
      </c>
      <c r="E17" s="675" t="n">
        <v>0.5</v>
      </c>
      <c r="F17" s="276" t="s">
        <v>24</v>
      </c>
      <c r="G17" s="277"/>
      <c r="H17" s="274" t="s">
        <v>464</v>
      </c>
      <c r="I17" s="492" t="s">
        <v>25</v>
      </c>
      <c r="J17" s="496" t="s">
        <v>385</v>
      </c>
      <c r="K17" s="496" t="n">
        <v>11030</v>
      </c>
      <c r="L17" s="281" t="n">
        <v>0.7</v>
      </c>
      <c r="M17" s="594" t="n">
        <f aca="false">E17*D17*C17</f>
        <v>472.625</v>
      </c>
    </row>
    <row r="18" s="22" customFormat="true" ht="12.75" hidden="false" customHeight="false" outlineLevel="0" collapsed="false">
      <c r="A18" s="592" t="s">
        <v>86</v>
      </c>
      <c r="B18" s="590" t="s">
        <v>768</v>
      </c>
      <c r="C18" s="585" t="s">
        <v>14</v>
      </c>
      <c r="D18" s="274" t="s">
        <v>35</v>
      </c>
      <c r="E18" s="675" t="n">
        <v>1.3</v>
      </c>
      <c r="F18" s="276" t="s">
        <v>24</v>
      </c>
      <c r="G18" s="277"/>
      <c r="H18" s="278" t="n">
        <v>1228.83</v>
      </c>
      <c r="I18" s="492" t="s">
        <v>25</v>
      </c>
      <c r="J18" s="493" t="s">
        <v>324</v>
      </c>
      <c r="K18" s="493" t="n">
        <v>29006</v>
      </c>
      <c r="L18" s="493" t="n">
        <v>1.1</v>
      </c>
      <c r="M18" s="594" t="n">
        <f aca="false">E18*D18*C18</f>
        <v>1228.825</v>
      </c>
    </row>
    <row r="19" s="22" customFormat="true" ht="12.75" hidden="false" customHeight="false" outlineLevel="0" collapsed="false">
      <c r="A19" s="592" t="s">
        <v>89</v>
      </c>
      <c r="B19" s="590" t="s">
        <v>323</v>
      </c>
      <c r="C19" s="585" t="s">
        <v>14</v>
      </c>
      <c r="D19" s="274" t="n">
        <v>945.25</v>
      </c>
      <c r="E19" s="675" t="n">
        <v>1.3</v>
      </c>
      <c r="F19" s="276" t="s">
        <v>24</v>
      </c>
      <c r="G19" s="277"/>
      <c r="H19" s="278" t="n">
        <v>1228.83</v>
      </c>
      <c r="I19" s="589" t="n">
        <v>0</v>
      </c>
      <c r="J19" s="493" t="s">
        <v>325</v>
      </c>
      <c r="K19" s="493" t="n">
        <v>29004</v>
      </c>
      <c r="L19" s="493" t="n">
        <v>1.1</v>
      </c>
      <c r="M19" s="594" t="n">
        <f aca="false">E19*D19*C19</f>
        <v>1228.825</v>
      </c>
    </row>
    <row r="20" s="22" customFormat="true" ht="25.5" hidden="false" customHeight="false" outlineLevel="0" collapsed="false">
      <c r="A20" s="277" t="s">
        <v>92</v>
      </c>
      <c r="B20" s="590" t="s">
        <v>148</v>
      </c>
      <c r="C20" s="585" t="s">
        <v>15</v>
      </c>
      <c r="D20" s="274" t="s">
        <v>35</v>
      </c>
      <c r="E20" s="675" t="n">
        <v>0.4</v>
      </c>
      <c r="F20" s="276" t="s">
        <v>24</v>
      </c>
      <c r="G20" s="277"/>
      <c r="H20" s="274" t="n">
        <v>756.2</v>
      </c>
      <c r="I20" s="492" t="s">
        <v>25</v>
      </c>
      <c r="J20" s="493" t="s">
        <v>149</v>
      </c>
      <c r="K20" s="493" t="n">
        <v>29008</v>
      </c>
      <c r="L20" s="493" t="n">
        <v>0.2</v>
      </c>
      <c r="M20" s="594" t="n">
        <f aca="false">E20*D20*C20</f>
        <v>756.2</v>
      </c>
    </row>
    <row r="21" s="22" customFormat="true" ht="12.75" hidden="false" customHeight="false" outlineLevel="0" collapsed="false">
      <c r="A21" s="592" t="s">
        <v>94</v>
      </c>
      <c r="B21" s="680" t="s">
        <v>158</v>
      </c>
      <c r="C21" s="585" t="s">
        <v>15</v>
      </c>
      <c r="D21" s="273" t="n">
        <v>945.25</v>
      </c>
      <c r="E21" s="585" t="n">
        <v>0.7</v>
      </c>
      <c r="F21" s="585" t="s">
        <v>24</v>
      </c>
      <c r="G21" s="277"/>
      <c r="H21" s="594" t="n">
        <v>1323.35</v>
      </c>
      <c r="I21" s="492" t="s">
        <v>25</v>
      </c>
      <c r="J21" s="493" t="s">
        <v>339</v>
      </c>
      <c r="K21" s="493" t="n">
        <v>34031.34029</v>
      </c>
      <c r="L21" s="493" t="n">
        <f aca="false">2*0.67</f>
        <v>1.34</v>
      </c>
      <c r="M21" s="594" t="n">
        <f aca="false">E21*D21*C21</f>
        <v>1323.35</v>
      </c>
    </row>
    <row r="22" s="22" customFormat="true" ht="12.75" hidden="false" customHeight="false" outlineLevel="0" collapsed="false">
      <c r="A22" s="277" t="s">
        <v>98</v>
      </c>
      <c r="B22" s="590" t="s">
        <v>317</v>
      </c>
      <c r="C22" s="585" t="s">
        <v>14</v>
      </c>
      <c r="D22" s="274" t="n">
        <v>945.25</v>
      </c>
      <c r="E22" s="675" t="n">
        <v>0.5</v>
      </c>
      <c r="F22" s="276" t="s">
        <v>24</v>
      </c>
      <c r="G22" s="277"/>
      <c r="H22" s="274" t="n">
        <v>472.63</v>
      </c>
      <c r="I22" s="492" t="s">
        <v>25</v>
      </c>
      <c r="J22" s="493" t="s">
        <v>318</v>
      </c>
      <c r="K22" s="493" t="n">
        <v>2205</v>
      </c>
      <c r="L22" s="493" t="n">
        <v>0.5</v>
      </c>
      <c r="M22" s="594" t="n">
        <f aca="false">E22*D22*C22</f>
        <v>472.625</v>
      </c>
    </row>
    <row r="23" s="22" customFormat="true" ht="12.75" hidden="false" customHeight="false" outlineLevel="0" collapsed="false">
      <c r="A23" s="592" t="s">
        <v>102</v>
      </c>
      <c r="B23" s="590" t="s">
        <v>769</v>
      </c>
      <c r="C23" s="585" t="s">
        <v>14</v>
      </c>
      <c r="D23" s="274" t="n">
        <v>945.25</v>
      </c>
      <c r="E23" s="675" t="n">
        <v>0.5</v>
      </c>
      <c r="F23" s="276" t="s">
        <v>24</v>
      </c>
      <c r="G23" s="277"/>
      <c r="H23" s="274" t="s">
        <v>464</v>
      </c>
      <c r="I23" s="492" t="s">
        <v>25</v>
      </c>
      <c r="J23" s="493" t="s">
        <v>318</v>
      </c>
      <c r="K23" s="493" t="n">
        <v>22006</v>
      </c>
      <c r="L23" s="493" t="n">
        <v>0.5</v>
      </c>
      <c r="M23" s="594" t="n">
        <f aca="false">E23*D23*C23</f>
        <v>472.625</v>
      </c>
    </row>
    <row r="24" s="22" customFormat="true" ht="12.75" hidden="false" customHeight="false" outlineLevel="0" collapsed="false">
      <c r="A24" s="277" t="s">
        <v>106</v>
      </c>
      <c r="B24" s="590" t="s">
        <v>319</v>
      </c>
      <c r="C24" s="585" t="s">
        <v>14</v>
      </c>
      <c r="D24" s="274" t="n">
        <v>945.25</v>
      </c>
      <c r="E24" s="675" t="n">
        <v>0.5</v>
      </c>
      <c r="F24" s="276" t="s">
        <v>24</v>
      </c>
      <c r="G24" s="277"/>
      <c r="H24" s="274" t="n">
        <v>472.63</v>
      </c>
      <c r="I24" s="492" t="s">
        <v>25</v>
      </c>
      <c r="J24" s="493" t="s">
        <v>320</v>
      </c>
      <c r="K24" s="493" t="n">
        <v>22010</v>
      </c>
      <c r="L24" s="493" t="n">
        <v>0.5</v>
      </c>
      <c r="M24" s="594" t="n">
        <f aca="false">E24*D24*C24</f>
        <v>472.625</v>
      </c>
    </row>
    <row r="25" s="22" customFormat="true" ht="12.75" hidden="false" customHeight="false" outlineLevel="0" collapsed="false">
      <c r="A25" s="592" t="s">
        <v>109</v>
      </c>
      <c r="B25" s="590" t="s">
        <v>321</v>
      </c>
      <c r="C25" s="585" t="s">
        <v>14</v>
      </c>
      <c r="D25" s="274" t="s">
        <v>35</v>
      </c>
      <c r="E25" s="675" t="n">
        <v>0.5</v>
      </c>
      <c r="F25" s="276" t="s">
        <v>24</v>
      </c>
      <c r="G25" s="277"/>
      <c r="H25" s="274" t="n">
        <v>472.63</v>
      </c>
      <c r="I25" s="492" t="s">
        <v>25</v>
      </c>
      <c r="J25" s="493" t="s">
        <v>320</v>
      </c>
      <c r="K25" s="493" t="n">
        <v>22011</v>
      </c>
      <c r="L25" s="493" t="n">
        <v>0.5</v>
      </c>
      <c r="M25" s="594" t="n">
        <f aca="false">E25*D25*C25</f>
        <v>472.625</v>
      </c>
    </row>
    <row r="26" s="22" customFormat="true" ht="12.75" hidden="false" customHeight="false" outlineLevel="0" collapsed="false">
      <c r="A26" s="592" t="s">
        <v>112</v>
      </c>
      <c r="B26" s="680" t="s">
        <v>370</v>
      </c>
      <c r="C26" s="585" t="s">
        <v>14</v>
      </c>
      <c r="D26" s="273" t="s">
        <v>35</v>
      </c>
      <c r="E26" s="585" t="n">
        <v>0.9</v>
      </c>
      <c r="F26" s="585" t="s">
        <v>24</v>
      </c>
      <c r="G26" s="277"/>
      <c r="H26" s="273" t="n">
        <v>850.73</v>
      </c>
      <c r="I26" s="492" t="s">
        <v>25</v>
      </c>
      <c r="J26" s="493" t="s">
        <v>272</v>
      </c>
      <c r="K26" s="493" t="n">
        <v>10012</v>
      </c>
      <c r="L26" s="493" t="n">
        <v>0.8</v>
      </c>
      <c r="M26" s="594" t="n">
        <f aca="false">E26*D26*C26</f>
        <v>850.725</v>
      </c>
    </row>
    <row r="27" s="22" customFormat="true" ht="12.75" hidden="false" customHeight="false" outlineLevel="0" collapsed="false">
      <c r="A27" s="592" t="s">
        <v>611</v>
      </c>
      <c r="B27" s="590" t="s">
        <v>162</v>
      </c>
      <c r="C27" s="585" t="s">
        <v>15</v>
      </c>
      <c r="D27" s="274" t="n">
        <v>945.25</v>
      </c>
      <c r="E27" s="675" t="n">
        <v>0.4</v>
      </c>
      <c r="F27" s="276" t="s">
        <v>24</v>
      </c>
      <c r="G27" s="277"/>
      <c r="H27" s="274" t="s">
        <v>131</v>
      </c>
      <c r="I27" s="589" t="n">
        <v>0</v>
      </c>
      <c r="J27" s="493" t="s">
        <v>163</v>
      </c>
      <c r="K27" s="493" t="n">
        <v>35005</v>
      </c>
      <c r="L27" s="493" t="n">
        <v>0.24</v>
      </c>
      <c r="M27" s="594" t="n">
        <f aca="false">E27*D27*C27</f>
        <v>756.2</v>
      </c>
    </row>
    <row r="28" s="22" customFormat="true" ht="15" hidden="false" customHeight="false" outlineLevel="0" collapsed="false">
      <c r="A28" s="592" t="s">
        <v>615</v>
      </c>
      <c r="B28" s="590" t="s">
        <v>371</v>
      </c>
      <c r="C28" s="585" t="s">
        <v>14</v>
      </c>
      <c r="D28" s="274" t="n">
        <v>945.25</v>
      </c>
      <c r="E28" s="681" t="n">
        <v>1.2</v>
      </c>
      <c r="F28" s="276" t="s">
        <v>24</v>
      </c>
      <c r="G28" s="277"/>
      <c r="H28" s="278" t="n">
        <v>1134.3</v>
      </c>
      <c r="I28" s="589" t="n">
        <v>0</v>
      </c>
      <c r="J28" s="493" t="s">
        <v>66</v>
      </c>
      <c r="K28" s="493" t="s">
        <v>67</v>
      </c>
      <c r="L28" s="22" t="n">
        <v>1.2</v>
      </c>
      <c r="M28" s="594" t="n">
        <f aca="false">E28*D28*C28</f>
        <v>1134.3</v>
      </c>
    </row>
    <row r="29" s="22" customFormat="true" ht="15" hidden="false" customHeight="false" outlineLevel="0" collapsed="false">
      <c r="A29" s="592" t="s">
        <v>618</v>
      </c>
      <c r="B29" s="590" t="s">
        <v>373</v>
      </c>
      <c r="C29" s="585" t="s">
        <v>14</v>
      </c>
      <c r="D29" s="274" t="n">
        <v>945.25</v>
      </c>
      <c r="E29" s="681" t="n">
        <v>1.2</v>
      </c>
      <c r="F29" s="276" t="s">
        <v>24</v>
      </c>
      <c r="G29" s="277"/>
      <c r="H29" s="274" t="s">
        <v>632</v>
      </c>
      <c r="I29" s="492" t="s">
        <v>25</v>
      </c>
      <c r="J29" s="493" t="s">
        <v>66</v>
      </c>
      <c r="K29" s="493" t="s">
        <v>67</v>
      </c>
      <c r="L29" s="22" t="n">
        <v>1.2</v>
      </c>
      <c r="M29" s="594" t="n">
        <f aca="false">E29*D29*C29</f>
        <v>1134.3</v>
      </c>
    </row>
    <row r="30" s="22" customFormat="true" ht="12.75" hidden="false" customHeight="false" outlineLevel="0" collapsed="false">
      <c r="A30" s="277" t="s">
        <v>619</v>
      </c>
      <c r="B30" s="590" t="s">
        <v>165</v>
      </c>
      <c r="C30" s="585" t="s">
        <v>14</v>
      </c>
      <c r="D30" s="274" t="n">
        <v>945.25</v>
      </c>
      <c r="E30" s="675" t="n">
        <v>0.5</v>
      </c>
      <c r="F30" s="276" t="s">
        <v>24</v>
      </c>
      <c r="G30" s="277"/>
      <c r="H30" s="274" t="n">
        <v>472.63</v>
      </c>
      <c r="I30" s="492" t="s">
        <v>25</v>
      </c>
      <c r="J30" s="493" t="s">
        <v>97</v>
      </c>
      <c r="K30" s="493" t="n">
        <v>35023</v>
      </c>
      <c r="L30" s="493" t="n">
        <v>0.3</v>
      </c>
      <c r="M30" s="594" t="n">
        <f aca="false">E30*D30*C30</f>
        <v>472.625</v>
      </c>
    </row>
    <row r="31" s="22" customFormat="true" ht="12.75" hidden="false" customHeight="false" outlineLevel="0" collapsed="false">
      <c r="A31" s="277" t="s">
        <v>621</v>
      </c>
      <c r="B31" s="590" t="s">
        <v>38</v>
      </c>
      <c r="C31" s="585" t="s">
        <v>14</v>
      </c>
      <c r="D31" s="274" t="n">
        <v>945.25</v>
      </c>
      <c r="E31" s="675" t="n">
        <v>0.6</v>
      </c>
      <c r="F31" s="276" t="s">
        <v>24</v>
      </c>
      <c r="G31" s="277"/>
      <c r="H31" s="274" t="n">
        <v>567.15</v>
      </c>
      <c r="I31" s="492" t="s">
        <v>25</v>
      </c>
      <c r="J31" s="493" t="s">
        <v>39</v>
      </c>
      <c r="K31" s="493" t="s">
        <v>40</v>
      </c>
      <c r="L31" s="493" t="n">
        <v>0.6</v>
      </c>
      <c r="M31" s="594" t="n">
        <f aca="false">E31*D31*C31</f>
        <v>567.15</v>
      </c>
    </row>
    <row r="32" s="22" customFormat="true" ht="12.75" hidden="false" customHeight="false" outlineLevel="0" collapsed="false">
      <c r="A32" s="592" t="s">
        <v>623</v>
      </c>
      <c r="B32" s="680" t="s">
        <v>113</v>
      </c>
      <c r="C32" s="585" t="s">
        <v>14</v>
      </c>
      <c r="D32" s="273" t="n">
        <v>945.25</v>
      </c>
      <c r="E32" s="585" t="n">
        <v>1.2</v>
      </c>
      <c r="F32" s="585" t="s">
        <v>24</v>
      </c>
      <c r="G32" s="277"/>
      <c r="H32" s="594" t="n">
        <v>1134.3</v>
      </c>
      <c r="I32" s="492" t="s">
        <v>25</v>
      </c>
      <c r="J32" s="493" t="s">
        <v>114</v>
      </c>
      <c r="K32" s="493" t="s">
        <v>115</v>
      </c>
      <c r="L32" s="493" t="n">
        <v>1.38</v>
      </c>
      <c r="M32" s="594" t="n">
        <f aca="false">E32*D32*C32</f>
        <v>1134.3</v>
      </c>
    </row>
    <row r="33" s="52" customFormat="true" ht="12.75" hidden="false" customHeight="false" outlineLevel="0" collapsed="false">
      <c r="A33" s="497" t="s">
        <v>41</v>
      </c>
      <c r="B33" s="497"/>
      <c r="C33" s="482" t="s">
        <v>630</v>
      </c>
      <c r="D33" s="598" t="n">
        <f aca="false">H33/945.25</f>
        <v>19.65007140968</v>
      </c>
      <c r="E33" s="598"/>
      <c r="F33" s="598"/>
      <c r="G33" s="497"/>
      <c r="H33" s="598" t="n">
        <v>18574.23</v>
      </c>
      <c r="I33" s="599" t="s">
        <v>25</v>
      </c>
      <c r="J33" s="600"/>
      <c r="K33" s="600"/>
      <c r="L33" s="501"/>
      <c r="M33" s="682" t="n">
        <f aca="false">SUM(M8:M32)</f>
        <v>18574.1625</v>
      </c>
    </row>
    <row r="34" customFormat="false" ht="15" hidden="false" customHeight="false" outlineLevel="0" collapsed="false">
      <c r="A34" s="241"/>
      <c r="B34" s="545"/>
      <c r="C34" s="329"/>
      <c r="D34" s="241"/>
      <c r="E34" s="329"/>
      <c r="F34" s="241"/>
      <c r="G34" s="241"/>
      <c r="H34" s="241"/>
      <c r="I34" s="401"/>
      <c r="J34" s="504"/>
      <c r="K34" s="504"/>
      <c r="L34" s="505"/>
    </row>
    <row r="35" customFormat="false" ht="15" hidden="true" customHeight="false" outlineLevel="0" collapsed="false">
      <c r="A35" s="241"/>
      <c r="B35" s="545"/>
      <c r="C35" s="329"/>
      <c r="D35" s="241"/>
      <c r="E35" s="329"/>
      <c r="F35" s="241"/>
      <c r="G35" s="241"/>
      <c r="H35" s="241"/>
      <c r="I35" s="401"/>
      <c r="J35" s="504"/>
      <c r="K35" s="504"/>
      <c r="L35" s="505"/>
    </row>
    <row r="36" customFormat="false" ht="15" hidden="true" customHeight="false" outlineLevel="0" collapsed="false">
      <c r="A36" s="241"/>
      <c r="B36" s="545"/>
      <c r="C36" s="329"/>
      <c r="D36" s="241"/>
      <c r="E36" s="329"/>
      <c r="F36" s="241"/>
      <c r="G36" s="241"/>
      <c r="H36" s="241"/>
      <c r="I36" s="401"/>
      <c r="J36" s="504"/>
      <c r="K36" s="504"/>
      <c r="L36" s="505"/>
    </row>
    <row r="37" customFormat="false" ht="15" hidden="false" customHeight="false" outlineLevel="0" collapsed="false">
      <c r="A37" s="241"/>
      <c r="B37" s="545"/>
      <c r="C37" s="329"/>
      <c r="D37" s="241"/>
      <c r="E37" s="329"/>
      <c r="F37" s="241"/>
      <c r="G37" s="241"/>
      <c r="H37" s="241"/>
      <c r="I37" s="401"/>
      <c r="J37" s="504"/>
      <c r="K37" s="504"/>
      <c r="L37" s="505"/>
    </row>
    <row r="38" customFormat="false" ht="30" hidden="false" customHeight="false" outlineLevel="0" collapsed="false">
      <c r="A38" s="241"/>
      <c r="B38" s="199" t="s">
        <v>772</v>
      </c>
      <c r="C38" s="329"/>
      <c r="D38" s="241"/>
      <c r="E38" s="329"/>
      <c r="F38" s="241"/>
      <c r="G38" s="241"/>
      <c r="H38" s="241"/>
      <c r="I38" s="401"/>
      <c r="J38" s="199" t="s">
        <v>228</v>
      </c>
      <c r="K38" s="199" t="n">
        <v>2203</v>
      </c>
      <c r="L38" s="199" t="n">
        <v>0.5</v>
      </c>
    </row>
    <row r="39" customFormat="false" ht="30" hidden="false" customHeight="false" outlineLevel="0" collapsed="false">
      <c r="A39" s="241"/>
      <c r="B39" s="199" t="s">
        <v>773</v>
      </c>
      <c r="C39" s="329"/>
      <c r="D39" s="241"/>
      <c r="E39" s="329"/>
      <c r="F39" s="241"/>
      <c r="G39" s="241"/>
      <c r="H39" s="241"/>
      <c r="I39" s="401"/>
      <c r="J39" s="199" t="s">
        <v>329</v>
      </c>
      <c r="K39" s="199" t="n">
        <v>22001</v>
      </c>
      <c r="L39" s="199" t="n">
        <v>0.5</v>
      </c>
    </row>
    <row r="40" customFormat="false" ht="26.25" hidden="false" customHeight="false" outlineLevel="0" collapsed="false">
      <c r="A40" s="241"/>
      <c r="B40" s="464" t="s">
        <v>378</v>
      </c>
      <c r="C40" s="329"/>
      <c r="D40" s="241"/>
      <c r="E40" s="329"/>
      <c r="F40" s="241"/>
      <c r="G40" s="241"/>
      <c r="H40" s="241"/>
      <c r="I40" s="401"/>
      <c r="J40" s="466" t="s">
        <v>379</v>
      </c>
      <c r="K40" s="466" t="n">
        <v>35003</v>
      </c>
      <c r="L40" s="466" t="n">
        <v>0.27</v>
      </c>
    </row>
    <row r="41" customFormat="false" ht="26.25" hidden="false" customHeight="false" outlineLevel="0" collapsed="false">
      <c r="A41" s="241"/>
      <c r="B41" s="464" t="s">
        <v>380</v>
      </c>
      <c r="C41" s="329"/>
      <c r="D41" s="241"/>
      <c r="E41" s="329"/>
      <c r="F41" s="241"/>
      <c r="G41" s="241"/>
      <c r="H41" s="241"/>
      <c r="I41" s="401"/>
      <c r="J41" s="466" t="s">
        <v>381</v>
      </c>
      <c r="K41" s="466" t="n">
        <v>35001</v>
      </c>
      <c r="L41" s="466" t="n">
        <v>0.27</v>
      </c>
    </row>
    <row r="42" customFormat="false" ht="15" hidden="true" customHeight="false" outlineLevel="0" collapsed="false">
      <c r="A42" s="241"/>
      <c r="B42" s="545"/>
      <c r="C42" s="329"/>
      <c r="D42" s="241"/>
      <c r="E42" s="329"/>
      <c r="F42" s="241"/>
      <c r="G42" s="241"/>
      <c r="H42" s="241"/>
      <c r="I42" s="401"/>
      <c r="J42" s="504"/>
      <c r="K42" s="504"/>
      <c r="L42" s="505"/>
    </row>
    <row r="43" customFormat="false" ht="15" hidden="true" customHeight="false" outlineLevel="0" collapsed="false">
      <c r="A43" s="241"/>
      <c r="B43" s="545"/>
      <c r="C43" s="329"/>
      <c r="D43" s="241"/>
      <c r="E43" s="329"/>
      <c r="F43" s="241"/>
      <c r="G43" s="241"/>
      <c r="H43" s="241"/>
      <c r="I43" s="401"/>
      <c r="J43" s="504"/>
      <c r="K43" s="504"/>
      <c r="L43" s="505"/>
    </row>
    <row r="44" customFormat="false" ht="15" hidden="false" customHeight="false" outlineLevel="0" collapsed="false">
      <c r="A44" s="469" t="s">
        <v>657</v>
      </c>
      <c r="B44" s="545"/>
      <c r="C44" s="329"/>
      <c r="D44" s="241"/>
      <c r="E44" s="329"/>
      <c r="F44" s="241"/>
      <c r="G44" s="241"/>
      <c r="H44" s="241"/>
      <c r="I44" s="401"/>
      <c r="J44" s="504"/>
      <c r="K44" s="504"/>
      <c r="L44" s="509" t="n">
        <f aca="false">SUM(L6:L41)</f>
        <v>19.66</v>
      </c>
      <c r="M44" s="395" t="n">
        <f aca="false">945.25*L44</f>
        <v>18583.615</v>
      </c>
    </row>
    <row r="45" customFormat="false" ht="15" hidden="false" customHeight="false" outlineLevel="0" collapsed="false">
      <c r="M45" s="395" t="n">
        <f aca="false">H33-M44</f>
        <v>-9.3849999999984</v>
      </c>
    </row>
  </sheetData>
  <mergeCells count="2">
    <mergeCell ref="A33:B33"/>
    <mergeCell ref="D33:F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ED4C05"/>
    <pageSetUpPr fitToPage="false"/>
  </sheetPr>
  <dimension ref="A1:M3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H28" activeCellId="0" sqref="H2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37.42"/>
    <col collapsed="false" customWidth="true" hidden="false" outlineLevel="0" max="3" min="3" style="0" width="7.86"/>
    <col collapsed="false" customWidth="true" hidden="true" outlineLevel="0" max="4" min="4" style="0" width="14.01"/>
    <col collapsed="false" customWidth="true" hidden="false" outlineLevel="0" max="5" min="5" style="2" width="10"/>
    <col collapsed="false" customWidth="true" hidden="true" outlineLevel="0" max="6" min="6" style="0" width="14.01"/>
    <col collapsed="false" customWidth="true" hidden="true" outlineLevel="0" max="7" min="7" style="0" width="12.86"/>
    <col collapsed="false" customWidth="true" hidden="false" outlineLevel="0" max="8" min="8" style="3" width="15"/>
    <col collapsed="false" customWidth="true" hidden="true" outlineLevel="0" max="9" min="9" style="0" width="11.99"/>
    <col collapsed="false" customWidth="true" hidden="false" outlineLevel="0" max="10" min="10" style="131" width="15.29"/>
    <col collapsed="false" customWidth="true" hidden="false" outlineLevel="0" max="11" min="11" style="131" width="10.99"/>
    <col collapsed="false" customWidth="true" hidden="false" outlineLevel="0" max="12" min="12" style="132" width="14.28"/>
    <col collapsed="false" customWidth="true" hidden="false" outlineLevel="0" max="13" min="13" style="3" width="10.58"/>
  </cols>
  <sheetData>
    <row r="1" customFormat="false" ht="15" hidden="false" customHeight="false" outlineLevel="0" collapsed="false">
      <c r="A1" s="683" t="s">
        <v>814</v>
      </c>
      <c r="H1" s="134"/>
      <c r="I1" s="241"/>
      <c r="J1" s="504"/>
      <c r="K1" s="504"/>
    </row>
    <row r="2" customFormat="false" ht="15" hidden="false" customHeight="false" outlineLevel="0" collapsed="false">
      <c r="A2" s="683"/>
      <c r="B2" s="170" t="s">
        <v>815</v>
      </c>
      <c r="C2" s="22"/>
      <c r="D2" s="22"/>
      <c r="E2" s="54"/>
      <c r="F2" s="22"/>
      <c r="G2" s="22"/>
      <c r="H2" s="21"/>
      <c r="I2" s="22"/>
      <c r="J2" s="168"/>
      <c r="K2" s="168"/>
      <c r="L2" s="169"/>
      <c r="M2" s="21"/>
    </row>
    <row r="4" customFormat="false" ht="15" hidden="false" customHeight="false" outlineLevel="0" collapsed="false">
      <c r="B4" s="130"/>
    </row>
    <row r="6" s="12" customFormat="true" ht="51" hidden="false" customHeight="false" outlineLevel="0" collapsed="false">
      <c r="A6" s="7" t="s">
        <v>2</v>
      </c>
      <c r="B6" s="7" t="s">
        <v>3</v>
      </c>
      <c r="C6" s="7" t="s">
        <v>202</v>
      </c>
      <c r="D6" s="7" t="s">
        <v>5</v>
      </c>
      <c r="E6" s="8" t="s">
        <v>6</v>
      </c>
      <c r="F6" s="7" t="s">
        <v>7</v>
      </c>
      <c r="G6" s="7" t="s">
        <v>8</v>
      </c>
      <c r="H6" s="9" t="s">
        <v>9</v>
      </c>
      <c r="I6" s="7" t="s">
        <v>10</v>
      </c>
      <c r="J6" s="10" t="s">
        <v>11</v>
      </c>
      <c r="K6" s="10" t="s">
        <v>12</v>
      </c>
      <c r="L6" s="8" t="s">
        <v>13</v>
      </c>
      <c r="M6" s="11"/>
    </row>
    <row r="7" customFormat="false" ht="15" hidden="true" customHeight="false" outlineLevel="0" collapsed="false">
      <c r="A7" s="23" t="s">
        <v>14</v>
      </c>
      <c r="B7" s="42" t="s">
        <v>15</v>
      </c>
      <c r="C7" s="28" t="s">
        <v>16</v>
      </c>
      <c r="D7" s="28" t="s">
        <v>17</v>
      </c>
      <c r="E7" s="16" t="s">
        <v>18</v>
      </c>
      <c r="F7" s="42" t="s">
        <v>19</v>
      </c>
      <c r="G7" s="28" t="s">
        <v>20</v>
      </c>
      <c r="H7" s="344" t="s">
        <v>21</v>
      </c>
      <c r="I7" s="28" t="s">
        <v>22</v>
      </c>
      <c r="J7" s="33"/>
      <c r="K7" s="33"/>
      <c r="L7" s="44"/>
      <c r="M7" s="21"/>
    </row>
    <row r="8" customFormat="false" ht="15" hidden="false" customHeight="false" outlineLevel="0" collapsed="false">
      <c r="A8" s="23" t="s">
        <v>14</v>
      </c>
      <c r="B8" s="29" t="s">
        <v>143</v>
      </c>
      <c r="C8" s="25" t="s">
        <v>14</v>
      </c>
      <c r="D8" s="26" t="n">
        <v>945.25</v>
      </c>
      <c r="E8" s="35" t="n">
        <v>0.5</v>
      </c>
      <c r="F8" s="28" t="s">
        <v>24</v>
      </c>
      <c r="G8" s="29"/>
      <c r="H8" s="30" t="s">
        <v>464</v>
      </c>
      <c r="I8" s="25" t="s">
        <v>25</v>
      </c>
      <c r="J8" s="182" t="s">
        <v>66</v>
      </c>
      <c r="K8" s="182" t="s">
        <v>67</v>
      </c>
      <c r="L8" s="182" t="n">
        <v>0.8</v>
      </c>
      <c r="M8" s="21" t="n">
        <f aca="false">E8*D8*C8</f>
        <v>472.625</v>
      </c>
    </row>
    <row r="9" customFormat="false" ht="15" hidden="false" customHeight="false" outlineLevel="0" collapsed="false">
      <c r="A9" s="28" t="n">
        <v>2</v>
      </c>
      <c r="B9" s="29" t="s">
        <v>323</v>
      </c>
      <c r="C9" s="25" t="s">
        <v>14</v>
      </c>
      <c r="D9" s="26" t="n">
        <v>945.25</v>
      </c>
      <c r="E9" s="35" t="n">
        <v>1.3</v>
      </c>
      <c r="F9" s="28" t="s">
        <v>24</v>
      </c>
      <c r="G9" s="29"/>
      <c r="H9" s="30" t="n">
        <v>1228.83</v>
      </c>
      <c r="I9" s="25" t="s">
        <v>25</v>
      </c>
      <c r="J9" s="182" t="s">
        <v>325</v>
      </c>
      <c r="K9" s="182" t="n">
        <v>29004</v>
      </c>
      <c r="L9" s="182" t="n">
        <v>1.1</v>
      </c>
      <c r="M9" s="21" t="n">
        <f aca="false">E9*D9*C9</f>
        <v>1228.825</v>
      </c>
    </row>
    <row r="10" customFormat="false" ht="15" hidden="false" customHeight="false" outlineLevel="0" collapsed="false">
      <c r="A10" s="37" t="s">
        <v>16</v>
      </c>
      <c r="B10" s="29" t="s">
        <v>768</v>
      </c>
      <c r="C10" s="25" t="s">
        <v>14</v>
      </c>
      <c r="D10" s="26" t="n">
        <v>945.25</v>
      </c>
      <c r="E10" s="35" t="n">
        <v>1.3</v>
      </c>
      <c r="F10" s="28" t="s">
        <v>24</v>
      </c>
      <c r="G10" s="29"/>
      <c r="H10" s="30" t="n">
        <v>1228.83</v>
      </c>
      <c r="I10" s="25" t="s">
        <v>25</v>
      </c>
      <c r="J10" s="182" t="s">
        <v>324</v>
      </c>
      <c r="K10" s="182" t="n">
        <v>29006</v>
      </c>
      <c r="L10" s="182" t="n">
        <v>1.1</v>
      </c>
      <c r="M10" s="21" t="n">
        <f aca="false">E10*D10*C10</f>
        <v>1228.825</v>
      </c>
    </row>
    <row r="11" customFormat="false" ht="15" hidden="false" customHeight="false" outlineLevel="0" collapsed="false">
      <c r="A11" s="37" t="s">
        <v>17</v>
      </c>
      <c r="B11" s="29" t="s">
        <v>148</v>
      </c>
      <c r="C11" s="25" t="s">
        <v>15</v>
      </c>
      <c r="D11" s="26" t="s">
        <v>35</v>
      </c>
      <c r="E11" s="35" t="n">
        <v>0.4</v>
      </c>
      <c r="F11" s="28" t="s">
        <v>24</v>
      </c>
      <c r="G11" s="29"/>
      <c r="H11" s="30" t="n">
        <v>756.2</v>
      </c>
      <c r="I11" s="25" t="s">
        <v>25</v>
      </c>
      <c r="J11" s="182" t="s">
        <v>149</v>
      </c>
      <c r="K11" s="182" t="n">
        <v>29008</v>
      </c>
      <c r="L11" s="182" t="n">
        <v>0.2</v>
      </c>
      <c r="M11" s="21" t="n">
        <f aca="false">E11*D11*C11</f>
        <v>756.2</v>
      </c>
    </row>
    <row r="12" customFormat="false" ht="15" hidden="false" customHeight="false" outlineLevel="0" collapsed="false">
      <c r="A12" s="37" t="s">
        <v>18</v>
      </c>
      <c r="B12" s="29" t="s">
        <v>150</v>
      </c>
      <c r="C12" s="25" t="s">
        <v>14</v>
      </c>
      <c r="D12" s="26" t="n">
        <v>945.25</v>
      </c>
      <c r="E12" s="35" t="n">
        <v>0.4</v>
      </c>
      <c r="F12" s="28" t="s">
        <v>24</v>
      </c>
      <c r="G12" s="29"/>
      <c r="H12" s="30" t="n">
        <v>378.1</v>
      </c>
      <c r="I12" s="25" t="s">
        <v>25</v>
      </c>
      <c r="J12" s="182" t="s">
        <v>151</v>
      </c>
      <c r="K12" s="182" t="n">
        <v>29023</v>
      </c>
      <c r="L12" s="182" t="n">
        <v>0.28</v>
      </c>
      <c r="M12" s="21" t="n">
        <f aca="false">E12*D12*C12</f>
        <v>378.1</v>
      </c>
    </row>
    <row r="13" customFormat="false" ht="15" hidden="false" customHeight="false" outlineLevel="0" collapsed="false">
      <c r="A13" s="23" t="s">
        <v>19</v>
      </c>
      <c r="B13" s="29" t="s">
        <v>152</v>
      </c>
      <c r="C13" s="25" t="s">
        <v>14</v>
      </c>
      <c r="D13" s="26" t="n">
        <v>945.25</v>
      </c>
      <c r="E13" s="35" t="n">
        <v>0.4</v>
      </c>
      <c r="F13" s="28" t="s">
        <v>24</v>
      </c>
      <c r="G13" s="29"/>
      <c r="H13" s="30" t="n">
        <v>378.1</v>
      </c>
      <c r="I13" s="25" t="s">
        <v>25</v>
      </c>
      <c r="J13" s="182" t="s">
        <v>151</v>
      </c>
      <c r="K13" s="182" t="n">
        <v>29024</v>
      </c>
      <c r="L13" s="182" t="n">
        <v>0.28</v>
      </c>
      <c r="M13" s="21" t="n">
        <f aca="false">E13*D13*C13</f>
        <v>378.1</v>
      </c>
    </row>
    <row r="14" customFormat="false" ht="15" hidden="false" customHeight="false" outlineLevel="0" collapsed="false">
      <c r="A14" s="37" t="s">
        <v>20</v>
      </c>
      <c r="B14" s="29" t="s">
        <v>155</v>
      </c>
      <c r="C14" s="25" t="s">
        <v>14</v>
      </c>
      <c r="D14" s="26" t="n">
        <v>945.25</v>
      </c>
      <c r="E14" s="44" t="n">
        <v>2.2</v>
      </c>
      <c r="F14" s="28" t="s">
        <v>24</v>
      </c>
      <c r="G14" s="29"/>
      <c r="H14" s="30" t="n">
        <v>2079.55</v>
      </c>
      <c r="I14" s="25" t="s">
        <v>25</v>
      </c>
      <c r="J14" s="182" t="s">
        <v>157</v>
      </c>
      <c r="K14" s="182" t="n">
        <v>34002</v>
      </c>
      <c r="L14" s="182" t="n">
        <v>2.5</v>
      </c>
      <c r="M14" s="21" t="n">
        <f aca="false">E14*D14*C14</f>
        <v>2079.55</v>
      </c>
    </row>
    <row r="15" customFormat="false" ht="15" hidden="false" customHeight="false" outlineLevel="0" collapsed="false">
      <c r="A15" s="23" t="s">
        <v>21</v>
      </c>
      <c r="B15" s="29" t="s">
        <v>158</v>
      </c>
      <c r="C15" s="25" t="s">
        <v>15</v>
      </c>
      <c r="D15" s="26" t="n">
        <v>945.25</v>
      </c>
      <c r="E15" s="35" t="n">
        <v>0.7</v>
      </c>
      <c r="F15" s="28" t="s">
        <v>24</v>
      </c>
      <c r="G15" s="29"/>
      <c r="H15" s="30" t="n">
        <v>1323.35</v>
      </c>
      <c r="I15" s="25" t="s">
        <v>25</v>
      </c>
      <c r="J15" s="182" t="s">
        <v>339</v>
      </c>
      <c r="K15" s="182" t="n">
        <v>34029.34031</v>
      </c>
      <c r="L15" s="182" t="n">
        <f aca="false">2*0.67</f>
        <v>1.34</v>
      </c>
      <c r="M15" s="21" t="n">
        <f aca="false">E15*D15*C15</f>
        <v>1323.35</v>
      </c>
    </row>
    <row r="16" customFormat="false" ht="15" hidden="false" customHeight="false" outlineLevel="0" collapsed="false">
      <c r="A16" s="37" t="s">
        <v>22</v>
      </c>
      <c r="B16" s="29" t="s">
        <v>167</v>
      </c>
      <c r="C16" s="25" t="s">
        <v>15</v>
      </c>
      <c r="D16" s="26" t="n">
        <v>945.25</v>
      </c>
      <c r="E16" s="35" t="n">
        <v>0.7</v>
      </c>
      <c r="F16" s="28" t="s">
        <v>24</v>
      </c>
      <c r="G16" s="29"/>
      <c r="H16" s="30" t="n">
        <v>1323.35</v>
      </c>
      <c r="I16" s="25" t="s">
        <v>25</v>
      </c>
      <c r="J16" s="182" t="s">
        <v>168</v>
      </c>
      <c r="K16" s="182" t="n">
        <v>29043</v>
      </c>
      <c r="L16" s="182" t="n">
        <v>1.1</v>
      </c>
      <c r="M16" s="21" t="n">
        <f aca="false">E16*D16*C16</f>
        <v>1323.35</v>
      </c>
    </row>
    <row r="17" customFormat="false" ht="15" hidden="false" customHeight="false" outlineLevel="0" collapsed="false">
      <c r="A17" s="23" t="s">
        <v>84</v>
      </c>
      <c r="B17" s="29" t="s">
        <v>290</v>
      </c>
      <c r="C17" s="25" t="s">
        <v>15</v>
      </c>
      <c r="D17" s="26" t="n">
        <v>945.25</v>
      </c>
      <c r="E17" s="35" t="n">
        <v>0.4</v>
      </c>
      <c r="F17" s="28" t="s">
        <v>24</v>
      </c>
      <c r="G17" s="29"/>
      <c r="H17" s="30" t="n">
        <v>756.2</v>
      </c>
      <c r="I17" s="25" t="s">
        <v>25</v>
      </c>
      <c r="J17" s="182" t="s">
        <v>88</v>
      </c>
      <c r="K17" s="182" t="n">
        <v>35020</v>
      </c>
      <c r="L17" s="182" t="n">
        <v>0.3</v>
      </c>
      <c r="M17" s="21" t="n">
        <f aca="false">E17*D17*C17</f>
        <v>756.2</v>
      </c>
    </row>
    <row r="18" customFormat="false" ht="15" hidden="false" customHeight="false" outlineLevel="0" collapsed="false">
      <c r="A18" s="23" t="s">
        <v>86</v>
      </c>
      <c r="B18" s="175" t="s">
        <v>90</v>
      </c>
      <c r="C18" s="25" t="s">
        <v>14</v>
      </c>
      <c r="D18" s="39" t="n">
        <v>945.25</v>
      </c>
      <c r="E18" s="212" t="n">
        <v>1.2</v>
      </c>
      <c r="F18" s="150" t="s">
        <v>24</v>
      </c>
      <c r="G18" s="29"/>
      <c r="H18" s="176" t="n">
        <v>1134.3</v>
      </c>
      <c r="I18" s="25" t="s">
        <v>25</v>
      </c>
      <c r="J18" s="182" t="s">
        <v>91</v>
      </c>
      <c r="K18" s="182" t="n">
        <v>31019</v>
      </c>
      <c r="L18" s="182" t="n">
        <v>0.8</v>
      </c>
      <c r="M18" s="21" t="n">
        <f aca="false">E18*D18*C18</f>
        <v>1134.3</v>
      </c>
    </row>
    <row r="19" customFormat="false" ht="15" hidden="false" customHeight="false" outlineLevel="0" collapsed="false">
      <c r="A19" s="23" t="s">
        <v>89</v>
      </c>
      <c r="B19" s="29" t="s">
        <v>93</v>
      </c>
      <c r="C19" s="25" t="s">
        <v>14</v>
      </c>
      <c r="D19" s="26" t="n">
        <v>945.25</v>
      </c>
      <c r="E19" s="212" t="n">
        <v>1.2</v>
      </c>
      <c r="F19" s="28" t="s">
        <v>24</v>
      </c>
      <c r="G19" s="29"/>
      <c r="H19" s="30" t="n">
        <v>1134.3</v>
      </c>
      <c r="I19" s="25" t="s">
        <v>25</v>
      </c>
      <c r="J19" s="182" t="s">
        <v>91</v>
      </c>
      <c r="K19" s="182" t="n">
        <v>31020</v>
      </c>
      <c r="L19" s="182" t="n">
        <v>0.8</v>
      </c>
      <c r="M19" s="21" t="n">
        <f aca="false">E19*D19*C19</f>
        <v>1134.3</v>
      </c>
    </row>
    <row r="20" customFormat="false" ht="15" hidden="false" customHeight="false" outlineLevel="0" collapsed="false">
      <c r="A20" s="37" t="s">
        <v>92</v>
      </c>
      <c r="B20" s="29" t="s">
        <v>162</v>
      </c>
      <c r="C20" s="25" t="s">
        <v>15</v>
      </c>
      <c r="D20" s="26" t="n">
        <v>945.25</v>
      </c>
      <c r="E20" s="35" t="n">
        <v>0.4</v>
      </c>
      <c r="F20" s="28" t="s">
        <v>24</v>
      </c>
      <c r="G20" s="29"/>
      <c r="H20" s="30" t="n">
        <v>756.2</v>
      </c>
      <c r="I20" s="25" t="s">
        <v>25</v>
      </c>
      <c r="J20" s="182" t="s">
        <v>163</v>
      </c>
      <c r="K20" s="182" t="n">
        <v>35005</v>
      </c>
      <c r="L20" s="182" t="n">
        <v>0.24</v>
      </c>
      <c r="M20" s="21" t="n">
        <f aca="false">E20*D20*C20</f>
        <v>756.2</v>
      </c>
    </row>
    <row r="21" customFormat="false" ht="15" hidden="false" customHeight="false" outlineLevel="0" collapsed="false">
      <c r="A21" s="37" t="s">
        <v>94</v>
      </c>
      <c r="B21" s="29" t="s">
        <v>371</v>
      </c>
      <c r="C21" s="25" t="s">
        <v>14</v>
      </c>
      <c r="D21" s="26" t="s">
        <v>35</v>
      </c>
      <c r="E21" s="212" t="n">
        <v>1.2</v>
      </c>
      <c r="F21" s="28" t="s">
        <v>24</v>
      </c>
      <c r="G21" s="29"/>
      <c r="H21" s="30" t="n">
        <v>1134.3</v>
      </c>
      <c r="I21" s="25" t="s">
        <v>25</v>
      </c>
      <c r="J21" s="33" t="s">
        <v>66</v>
      </c>
      <c r="K21" s="33" t="s">
        <v>67</v>
      </c>
      <c r="L21" s="183" t="n">
        <v>1.2</v>
      </c>
      <c r="M21" s="21" t="n">
        <f aca="false">E21*D21*C21</f>
        <v>1134.3</v>
      </c>
    </row>
    <row r="22" customFormat="false" ht="15" hidden="false" customHeight="false" outlineLevel="0" collapsed="false">
      <c r="A22" s="37" t="s">
        <v>98</v>
      </c>
      <c r="B22" s="29" t="s">
        <v>373</v>
      </c>
      <c r="C22" s="25" t="s">
        <v>14</v>
      </c>
      <c r="D22" s="26" t="n">
        <v>945.25</v>
      </c>
      <c r="E22" s="212" t="n">
        <v>1.2</v>
      </c>
      <c r="F22" s="28" t="s">
        <v>24</v>
      </c>
      <c r="G22" s="29"/>
      <c r="H22" s="30" t="s">
        <v>632</v>
      </c>
      <c r="I22" s="25" t="s">
        <v>25</v>
      </c>
      <c r="J22" s="33" t="s">
        <v>66</v>
      </c>
      <c r="K22" s="33" t="s">
        <v>67</v>
      </c>
      <c r="L22" s="183" t="n">
        <v>1.2</v>
      </c>
      <c r="M22" s="21" t="n">
        <f aca="false">E22*D22*C22</f>
        <v>1134.3</v>
      </c>
    </row>
    <row r="23" customFormat="false" ht="15" hidden="false" customHeight="false" outlineLevel="0" collapsed="false">
      <c r="A23" s="23" t="s">
        <v>102</v>
      </c>
      <c r="B23" s="29" t="s">
        <v>165</v>
      </c>
      <c r="C23" s="25" t="s">
        <v>14</v>
      </c>
      <c r="D23" s="26" t="n">
        <v>945.25</v>
      </c>
      <c r="E23" s="35" t="n">
        <v>0.5</v>
      </c>
      <c r="F23" s="28" t="s">
        <v>24</v>
      </c>
      <c r="G23" s="29"/>
      <c r="H23" s="30" t="n">
        <v>472.63</v>
      </c>
      <c r="I23" s="25" t="s">
        <v>25</v>
      </c>
      <c r="J23" s="182" t="s">
        <v>166</v>
      </c>
      <c r="K23" s="182" t="n">
        <v>35010</v>
      </c>
      <c r="L23" s="182" t="n">
        <v>0.52</v>
      </c>
      <c r="M23" s="21" t="n">
        <f aca="false">E23*D23*C23</f>
        <v>472.625</v>
      </c>
    </row>
    <row r="24" customFormat="false" ht="15" hidden="false" customHeight="false" outlineLevel="0" collapsed="false">
      <c r="A24" s="37" t="s">
        <v>106</v>
      </c>
      <c r="B24" s="29" t="s">
        <v>170</v>
      </c>
      <c r="C24" s="25" t="s">
        <v>15</v>
      </c>
      <c r="D24" s="26" t="n">
        <v>945.25</v>
      </c>
      <c r="E24" s="44" t="n">
        <v>0.1</v>
      </c>
      <c r="F24" s="28" t="s">
        <v>24</v>
      </c>
      <c r="G24" s="29"/>
      <c r="H24" s="30" t="n">
        <v>189.05</v>
      </c>
      <c r="I24" s="25" t="s">
        <v>25</v>
      </c>
      <c r="J24" s="33" t="s">
        <v>66</v>
      </c>
      <c r="K24" s="33" t="s">
        <v>67</v>
      </c>
      <c r="L24" s="183" t="n">
        <v>0.2</v>
      </c>
      <c r="M24" s="21" t="n">
        <f aca="false">E24*D24*C24</f>
        <v>189.05</v>
      </c>
    </row>
    <row r="25" customFormat="false" ht="15" hidden="false" customHeight="false" outlineLevel="0" collapsed="false">
      <c r="A25" s="23" t="s">
        <v>109</v>
      </c>
      <c r="B25" s="29" t="s">
        <v>816</v>
      </c>
      <c r="C25" s="25" t="s">
        <v>14</v>
      </c>
      <c r="D25" s="26" t="n">
        <v>945.25</v>
      </c>
      <c r="E25" s="44" t="n">
        <v>0.6</v>
      </c>
      <c r="F25" s="28" t="s">
        <v>24</v>
      </c>
      <c r="G25" s="29"/>
      <c r="H25" s="30" t="n">
        <v>567.15</v>
      </c>
      <c r="I25" s="25" t="s">
        <v>25</v>
      </c>
      <c r="J25" s="33" t="s">
        <v>234</v>
      </c>
      <c r="K25" s="33" t="s">
        <v>235</v>
      </c>
      <c r="L25" s="183" t="n">
        <v>1</v>
      </c>
      <c r="M25" s="21" t="n">
        <f aca="false">E25*D25*C25</f>
        <v>567.15</v>
      </c>
    </row>
    <row r="26" customFormat="false" ht="15" hidden="false" customHeight="false" outlineLevel="0" collapsed="false">
      <c r="A26" s="37" t="s">
        <v>112</v>
      </c>
      <c r="B26" s="29" t="s">
        <v>817</v>
      </c>
      <c r="C26" s="25" t="s">
        <v>14</v>
      </c>
      <c r="D26" s="26" t="n">
        <v>945.25</v>
      </c>
      <c r="E26" s="35" t="n">
        <v>2.5</v>
      </c>
      <c r="F26" s="28" t="s">
        <v>24</v>
      </c>
      <c r="G26" s="29"/>
      <c r="H26" s="30" t="n">
        <v>2363.13</v>
      </c>
      <c r="I26" s="25" t="s">
        <v>25</v>
      </c>
      <c r="J26" s="33" t="s">
        <v>66</v>
      </c>
      <c r="K26" s="33" t="s">
        <v>67</v>
      </c>
      <c r="L26" s="183" t="n">
        <v>2.5</v>
      </c>
      <c r="M26" s="21" t="n">
        <f aca="false">E26*D26*C26</f>
        <v>2363.125</v>
      </c>
    </row>
    <row r="27" customFormat="false" ht="15" hidden="false" customHeight="false" outlineLevel="0" collapsed="false">
      <c r="A27" s="23" t="s">
        <v>611</v>
      </c>
      <c r="B27" s="29" t="s">
        <v>113</v>
      </c>
      <c r="C27" s="25" t="s">
        <v>14</v>
      </c>
      <c r="D27" s="26" t="n">
        <v>945.25</v>
      </c>
      <c r="E27" s="44" t="n">
        <v>1.2</v>
      </c>
      <c r="F27" s="28" t="s">
        <v>24</v>
      </c>
      <c r="G27" s="29"/>
      <c r="H27" s="30" t="n">
        <v>1134.3</v>
      </c>
      <c r="I27" s="25" t="s">
        <v>25</v>
      </c>
      <c r="J27" s="182" t="s">
        <v>114</v>
      </c>
      <c r="K27" s="182" t="s">
        <v>115</v>
      </c>
      <c r="L27" s="182" t="n">
        <v>1.38</v>
      </c>
      <c r="M27" s="21" t="n">
        <f aca="false">E27*D27*C27</f>
        <v>1134.3</v>
      </c>
    </row>
    <row r="28" s="52" customFormat="true" ht="12.75" hidden="false" customHeight="false" outlineLevel="0" collapsed="false">
      <c r="A28" s="684" t="s">
        <v>41</v>
      </c>
      <c r="B28" s="684"/>
      <c r="C28" s="46" t="s">
        <v>116</v>
      </c>
      <c r="D28" s="47" t="n">
        <f aca="false">19944.8/945.25</f>
        <v>21.1000264480296</v>
      </c>
      <c r="E28" s="47"/>
      <c r="F28" s="47"/>
      <c r="G28" s="48"/>
      <c r="H28" s="47" t="n">
        <v>19944.8</v>
      </c>
      <c r="I28" s="46" t="s">
        <v>28</v>
      </c>
      <c r="J28" s="192"/>
      <c r="K28" s="192"/>
      <c r="L28" s="193"/>
      <c r="M28" s="51" t="n">
        <f aca="false">SUM(M8:M27)</f>
        <v>19944.775</v>
      </c>
    </row>
    <row r="29" customFormat="false" ht="15" hidden="true" customHeight="false" outlineLevel="0" collapsed="false">
      <c r="C29" s="22"/>
      <c r="D29" s="22"/>
      <c r="E29" s="54"/>
      <c r="F29" s="22"/>
      <c r="G29" s="22"/>
      <c r="H29" s="21"/>
      <c r="I29" s="22"/>
      <c r="J29" s="168"/>
      <c r="K29" s="168"/>
      <c r="L29" s="169"/>
      <c r="M29" s="21"/>
    </row>
    <row r="30" customFormat="false" ht="15" hidden="true" customHeight="false" outlineLevel="0" collapsed="false">
      <c r="J30" s="164"/>
      <c r="K30" s="164"/>
      <c r="L30" s="164"/>
    </row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false" customHeight="false" outlineLevel="0" collapsed="false">
      <c r="A33" s="241"/>
      <c r="B33" s="241" t="s">
        <v>818</v>
      </c>
      <c r="C33" s="241"/>
      <c r="D33" s="241"/>
      <c r="E33" s="503"/>
      <c r="F33" s="241"/>
      <c r="G33" s="241"/>
      <c r="H33" s="400"/>
      <c r="I33" s="241"/>
      <c r="J33" s="504" t="s">
        <v>381</v>
      </c>
      <c r="K33" s="504" t="n">
        <v>35001</v>
      </c>
      <c r="L33" s="505" t="n">
        <v>0.27</v>
      </c>
    </row>
    <row r="34" customFormat="false" ht="15" hidden="false" customHeight="false" outlineLevel="0" collapsed="false">
      <c r="A34" s="241"/>
      <c r="B34" s="241" t="s">
        <v>819</v>
      </c>
      <c r="C34" s="241"/>
      <c r="D34" s="241"/>
      <c r="E34" s="503"/>
      <c r="F34" s="241"/>
      <c r="G34" s="241"/>
      <c r="H34" s="400"/>
      <c r="I34" s="241"/>
      <c r="J34" s="504" t="s">
        <v>379</v>
      </c>
      <c r="K34" s="504" t="n">
        <v>35003</v>
      </c>
      <c r="L34" s="505" t="n">
        <v>0.27</v>
      </c>
    </row>
    <row r="35" customFormat="false" ht="15" hidden="true" customHeight="false" outlineLevel="0" collapsed="false">
      <c r="A35" s="241"/>
      <c r="B35" s="241"/>
      <c r="C35" s="241"/>
      <c r="D35" s="241"/>
      <c r="E35" s="503"/>
      <c r="F35" s="241"/>
      <c r="G35" s="241"/>
      <c r="H35" s="400"/>
      <c r="I35" s="241"/>
      <c r="J35" s="504"/>
      <c r="K35" s="504"/>
      <c r="L35" s="505"/>
    </row>
    <row r="36" customFormat="false" ht="15" hidden="false" customHeight="false" outlineLevel="0" collapsed="false">
      <c r="A36" s="469" t="s">
        <v>820</v>
      </c>
      <c r="B36" s="241"/>
      <c r="C36" s="241"/>
      <c r="D36" s="241"/>
      <c r="E36" s="503"/>
      <c r="F36" s="241"/>
      <c r="G36" s="241"/>
      <c r="H36" s="400"/>
      <c r="I36" s="241"/>
      <c r="J36" s="504"/>
      <c r="K36" s="504"/>
      <c r="L36" s="509" t="n">
        <f aca="false">SUM(L8:L34)</f>
        <v>19.38</v>
      </c>
      <c r="M36" s="3" t="n">
        <f aca="false">945.25*L36</f>
        <v>18318.945</v>
      </c>
    </row>
    <row r="37" customFormat="false" ht="15" hidden="false" customHeight="false" outlineLevel="0" collapsed="false">
      <c r="M37" s="3" t="n">
        <f aca="false">H28-M36</f>
        <v>1625.855</v>
      </c>
    </row>
  </sheetData>
  <mergeCells count="2">
    <mergeCell ref="A28:B28"/>
    <mergeCell ref="D28:F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FFF5CE"/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199" width="36.57"/>
    <col collapsed="false" customWidth="true" hidden="true" outlineLevel="0" max="3" min="3" style="0" width="14.01"/>
    <col collapsed="false" customWidth="true" hidden="true" outlineLevel="0" max="4" min="4" style="0" width="18"/>
    <col collapsed="false" customWidth="true" hidden="false" outlineLevel="0" max="5" min="5" style="2" width="8.14"/>
    <col collapsed="false" customWidth="true" hidden="true" outlineLevel="0" max="6" min="6" style="0" width="18"/>
    <col collapsed="false" customWidth="true" hidden="true" outlineLevel="0" max="7" min="7" style="0" width="14.01"/>
    <col collapsed="false" customWidth="true" hidden="false" outlineLevel="0" max="8" min="8" style="3" width="9.58"/>
    <col collapsed="false" customWidth="true" hidden="true" outlineLevel="0" max="9" min="9" style="62" width="11.14"/>
    <col collapsed="false" customWidth="true" hidden="false" outlineLevel="0" max="10" min="10" style="131" width="14.86"/>
    <col collapsed="false" customWidth="true" hidden="false" outlineLevel="0" max="11" min="11" style="131" width="11.57"/>
    <col collapsed="false" customWidth="true" hidden="false" outlineLevel="0" max="12" min="12" style="2" width="10.71"/>
    <col collapsed="false" customWidth="true" hidden="false" outlineLevel="0" max="13" min="13" style="3" width="9.14"/>
  </cols>
  <sheetData>
    <row r="1" customFormat="false" ht="16.5" hidden="false" customHeight="false" outlineLevel="0" collapsed="false">
      <c r="A1" s="685" t="s">
        <v>821</v>
      </c>
    </row>
    <row r="2" customFormat="false" ht="26.25" hidden="false" customHeight="false" outlineLevel="0" collapsed="false">
      <c r="B2" s="6" t="s">
        <v>822</v>
      </c>
    </row>
    <row r="6" s="12" customFormat="true" ht="90" hidden="false" customHeight="false" outlineLevel="0" collapsed="false">
      <c r="A6" s="686" t="s">
        <v>2</v>
      </c>
      <c r="B6" s="687" t="s">
        <v>3</v>
      </c>
      <c r="C6" s="687" t="s">
        <v>4</v>
      </c>
      <c r="D6" s="687" t="s">
        <v>5</v>
      </c>
      <c r="E6" s="688" t="s">
        <v>6</v>
      </c>
      <c r="F6" s="687" t="s">
        <v>7</v>
      </c>
      <c r="G6" s="687" t="s">
        <v>8</v>
      </c>
      <c r="H6" s="689" t="s">
        <v>9</v>
      </c>
      <c r="I6" s="690" t="s">
        <v>10</v>
      </c>
      <c r="J6" s="691" t="s">
        <v>11</v>
      </c>
      <c r="K6" s="691" t="s">
        <v>12</v>
      </c>
      <c r="L6" s="8" t="s">
        <v>13</v>
      </c>
      <c r="M6" s="11"/>
    </row>
    <row r="7" customFormat="false" ht="15" hidden="true" customHeight="false" outlineLevel="0" collapsed="false">
      <c r="A7" s="692" t="s">
        <v>14</v>
      </c>
      <c r="B7" s="693" t="s">
        <v>15</v>
      </c>
      <c r="C7" s="79" t="s">
        <v>16</v>
      </c>
      <c r="D7" s="79" t="s">
        <v>17</v>
      </c>
      <c r="E7" s="80" t="s">
        <v>18</v>
      </c>
      <c r="F7" s="694" t="s">
        <v>19</v>
      </c>
      <c r="G7" s="79" t="s">
        <v>20</v>
      </c>
      <c r="H7" s="695" t="s">
        <v>21</v>
      </c>
      <c r="I7" s="696"/>
      <c r="J7" s="554"/>
      <c r="K7" s="554"/>
      <c r="L7" s="32"/>
    </row>
    <row r="8" customFormat="false" ht="15" hidden="false" customHeight="false" outlineLevel="0" collapsed="false">
      <c r="A8" s="566" t="s">
        <v>14</v>
      </c>
      <c r="B8" s="697" t="s">
        <v>65</v>
      </c>
      <c r="C8" s="698" t="s">
        <v>14</v>
      </c>
      <c r="D8" s="699" t="n">
        <v>945.25</v>
      </c>
      <c r="E8" s="700" t="n">
        <v>0.8</v>
      </c>
      <c r="F8" s="568" t="s">
        <v>24</v>
      </c>
      <c r="G8" s="701"/>
      <c r="H8" s="702" t="n">
        <v>756.2</v>
      </c>
      <c r="I8" s="129" t="n">
        <v>0</v>
      </c>
      <c r="J8" s="182" t="s">
        <v>66</v>
      </c>
      <c r="K8" s="182" t="s">
        <v>823</v>
      </c>
      <c r="L8" s="40" t="n">
        <v>0.8</v>
      </c>
      <c r="M8" s="3" t="n">
        <f aca="false">E8*D8*C8</f>
        <v>756.2</v>
      </c>
    </row>
    <row r="9" customFormat="false" ht="15" hidden="false" customHeight="false" outlineLevel="0" collapsed="false">
      <c r="A9" s="566" t="s">
        <v>15</v>
      </c>
      <c r="B9" s="697" t="s">
        <v>68</v>
      </c>
      <c r="C9" s="698" t="s">
        <v>14</v>
      </c>
      <c r="D9" s="699" t="n">
        <v>945.25</v>
      </c>
      <c r="E9" s="703" t="n">
        <v>0.2</v>
      </c>
      <c r="F9" s="568" t="s">
        <v>24</v>
      </c>
      <c r="G9" s="701"/>
      <c r="H9" s="702" t="n">
        <v>189.05</v>
      </c>
      <c r="I9" s="129" t="n">
        <v>0</v>
      </c>
      <c r="J9" s="182" t="s">
        <v>69</v>
      </c>
      <c r="K9" s="182" t="n">
        <v>28003</v>
      </c>
      <c r="L9" s="40" t="n">
        <v>0.25</v>
      </c>
      <c r="M9" s="3" t="n">
        <f aca="false">E9*D9*C9</f>
        <v>189.05</v>
      </c>
    </row>
    <row r="10" customFormat="false" ht="24" hidden="false" customHeight="false" outlineLevel="0" collapsed="false">
      <c r="A10" s="575" t="s">
        <v>16</v>
      </c>
      <c r="B10" s="697" t="s">
        <v>70</v>
      </c>
      <c r="C10" s="704" t="s">
        <v>14</v>
      </c>
      <c r="D10" s="699" t="n">
        <v>945.25</v>
      </c>
      <c r="E10" s="705" t="n">
        <v>0.45</v>
      </c>
      <c r="F10" s="568" t="s">
        <v>24</v>
      </c>
      <c r="G10" s="701"/>
      <c r="H10" s="702" t="n">
        <v>425.36</v>
      </c>
      <c r="I10" s="706" t="n">
        <v>0</v>
      </c>
      <c r="J10" s="182" t="s">
        <v>71</v>
      </c>
      <c r="K10" s="182" t="s">
        <v>72</v>
      </c>
      <c r="L10" s="40" t="n">
        <v>0.45</v>
      </c>
      <c r="M10" s="3" t="n">
        <f aca="false">E10*D10*C10</f>
        <v>425.3625</v>
      </c>
    </row>
    <row r="11" customFormat="false" ht="15" hidden="false" customHeight="false" outlineLevel="0" collapsed="false">
      <c r="A11" s="575" t="s">
        <v>17</v>
      </c>
      <c r="B11" s="697" t="s">
        <v>73</v>
      </c>
      <c r="C11" s="698" t="s">
        <v>14</v>
      </c>
      <c r="D11" s="699" t="n">
        <v>945.25</v>
      </c>
      <c r="E11" s="700" t="n">
        <v>0.2</v>
      </c>
      <c r="F11" s="568" t="s">
        <v>24</v>
      </c>
      <c r="G11" s="701"/>
      <c r="H11" s="702" t="n">
        <v>189.05</v>
      </c>
      <c r="I11" s="129" t="n">
        <v>0</v>
      </c>
      <c r="J11" s="182" t="s">
        <v>74</v>
      </c>
      <c r="K11" s="182" t="n">
        <v>11023</v>
      </c>
      <c r="L11" s="40" t="n">
        <v>0.16</v>
      </c>
      <c r="M11" s="3" t="n">
        <f aca="false">E11*D11*C11</f>
        <v>189.05</v>
      </c>
    </row>
    <row r="12" customFormat="false" ht="15" hidden="false" customHeight="false" outlineLevel="0" collapsed="false">
      <c r="A12" s="707" t="s">
        <v>18</v>
      </c>
      <c r="B12" s="697" t="s">
        <v>75</v>
      </c>
      <c r="C12" s="698" t="s">
        <v>14</v>
      </c>
      <c r="D12" s="699" t="n">
        <v>945.25</v>
      </c>
      <c r="E12" s="708" t="n">
        <v>0.3</v>
      </c>
      <c r="F12" s="568" t="s">
        <v>24</v>
      </c>
      <c r="G12" s="701"/>
      <c r="H12" s="702" t="n">
        <v>283.58</v>
      </c>
      <c r="I12" s="709" t="s">
        <v>28</v>
      </c>
      <c r="J12" s="182" t="s">
        <v>76</v>
      </c>
      <c r="K12" s="182" t="n">
        <v>81041</v>
      </c>
      <c r="L12" s="40" t="n">
        <v>0.45</v>
      </c>
      <c r="M12" s="3" t="n">
        <f aca="false">E12*D12*C12</f>
        <v>283.575</v>
      </c>
    </row>
    <row r="13" customFormat="false" ht="15" hidden="false" customHeight="false" outlineLevel="0" collapsed="false">
      <c r="A13" s="77" t="s">
        <v>19</v>
      </c>
      <c r="B13" s="697" t="s">
        <v>77</v>
      </c>
      <c r="C13" s="698" t="s">
        <v>14</v>
      </c>
      <c r="D13" s="699" t="n">
        <v>945.25</v>
      </c>
      <c r="E13" s="710" t="n">
        <v>0.5</v>
      </c>
      <c r="F13" s="568" t="s">
        <v>24</v>
      </c>
      <c r="G13" s="701"/>
      <c r="H13" s="702" t="n">
        <v>472.63</v>
      </c>
      <c r="I13" s="709" t="s">
        <v>25</v>
      </c>
      <c r="J13" s="182" t="s">
        <v>78</v>
      </c>
      <c r="K13" s="182" t="n">
        <v>11026</v>
      </c>
      <c r="L13" s="40" t="n">
        <v>0.3</v>
      </c>
      <c r="M13" s="3" t="n">
        <f aca="false">E13*D13*C13</f>
        <v>472.625</v>
      </c>
    </row>
    <row r="14" s="52" customFormat="true" ht="15" hidden="false" customHeight="false" outlineLevel="0" collapsed="false">
      <c r="A14" s="120" t="s">
        <v>41</v>
      </c>
      <c r="B14" s="120"/>
      <c r="C14" s="119" t="s">
        <v>19</v>
      </c>
      <c r="D14" s="711" t="n">
        <v>2.45</v>
      </c>
      <c r="E14" s="711"/>
      <c r="F14" s="711"/>
      <c r="G14" s="48"/>
      <c r="H14" s="712" t="n">
        <v>2315.87</v>
      </c>
      <c r="I14" s="122" t="s">
        <v>28</v>
      </c>
      <c r="J14" s="49"/>
      <c r="K14" s="49"/>
      <c r="L14" s="50" t="n">
        <v>2.01</v>
      </c>
      <c r="M14" s="51" t="n">
        <f aca="false">SUM(M8:M13)</f>
        <v>2315.8625</v>
      </c>
    </row>
    <row r="16" customFormat="false" ht="15" hidden="false" customHeight="false" outlineLevel="0" collapsed="false">
      <c r="J16" s="164"/>
      <c r="K16" s="164"/>
    </row>
    <row r="17" customFormat="false" ht="15" hidden="false" customHeight="false" outlineLevel="0" collapsed="false">
      <c r="E17" s="2" t="n">
        <f aca="false">SUM(E8:E13)</f>
        <v>2.45</v>
      </c>
      <c r="L17" s="2" t="n">
        <f aca="false">SUM(L8:L13)</f>
        <v>2.41</v>
      </c>
    </row>
    <row r="18" customFormat="false" ht="15" hidden="false" customHeight="false" outlineLevel="0" collapsed="false">
      <c r="M18" s="3" t="n">
        <f aca="false">945.25*L17</f>
        <v>2278.0525</v>
      </c>
    </row>
    <row r="19" customFormat="false" ht="15" hidden="false" customHeight="false" outlineLevel="0" collapsed="false">
      <c r="M19" s="3" t="n">
        <f aca="false">H14-M18</f>
        <v>37.8175000000001</v>
      </c>
    </row>
  </sheetData>
  <mergeCells count="2">
    <mergeCell ref="A14:B14"/>
    <mergeCell ref="D14:F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130" width="44.42"/>
    <col collapsed="false" customWidth="true" hidden="false" outlineLevel="0" max="3" min="3" style="0" width="9.58"/>
    <col collapsed="false" customWidth="true" hidden="true" outlineLevel="0" max="4" min="4" style="0" width="18"/>
    <col collapsed="false" customWidth="true" hidden="false" outlineLevel="0" max="5" min="5" style="2" width="14.28"/>
    <col collapsed="false" customWidth="true" hidden="true" outlineLevel="0" max="6" min="6" style="0" width="18"/>
    <col collapsed="false" customWidth="true" hidden="true" outlineLevel="0" max="7" min="7" style="0" width="14.01"/>
    <col collapsed="false" customWidth="true" hidden="false" outlineLevel="0" max="8" min="8" style="3" width="12.71"/>
    <col collapsed="false" customWidth="true" hidden="true" outlineLevel="0" max="9" min="9" style="62" width="15"/>
    <col collapsed="false" customWidth="true" hidden="false" outlineLevel="0" max="10" min="10" style="131" width="14.7"/>
    <col collapsed="false" customWidth="true" hidden="false" outlineLevel="0" max="11" min="11" style="131" width="14.43"/>
    <col collapsed="false" customWidth="true" hidden="false" outlineLevel="0" max="12" min="12" style="132" width="14.43"/>
    <col collapsed="false" customWidth="true" hidden="false" outlineLevel="0" max="13" min="13" style="132" width="10"/>
    <col collapsed="false" customWidth="true" hidden="false" outlineLevel="0" max="14" min="14" style="3" width="10"/>
  </cols>
  <sheetData>
    <row r="1" customFormat="false" ht="15" hidden="false" customHeight="false" outlineLevel="0" collapsed="false">
      <c r="A1" s="133" t="s">
        <v>118</v>
      </c>
      <c r="H1" s="134"/>
    </row>
    <row r="2" customFormat="false" ht="15" hidden="false" customHeight="false" outlineLevel="0" collapsed="false">
      <c r="B2" s="135" t="s">
        <v>119</v>
      </c>
    </row>
    <row r="4" customFormat="false" ht="15" hidden="false" customHeight="false" outlineLevel="0" collapsed="false">
      <c r="M4" s="8"/>
    </row>
    <row r="5" s="12" customFormat="true" ht="38.25" hidden="false" customHeight="false" outlineLevel="0" collapsed="false">
      <c r="A5" s="7" t="s">
        <v>2</v>
      </c>
      <c r="B5" s="136" t="s">
        <v>3</v>
      </c>
      <c r="C5" s="137" t="s">
        <v>4</v>
      </c>
      <c r="D5" s="137" t="s">
        <v>5</v>
      </c>
      <c r="E5" s="138" t="s">
        <v>6</v>
      </c>
      <c r="F5" s="137" t="s">
        <v>7</v>
      </c>
      <c r="G5" s="137" t="s">
        <v>8</v>
      </c>
      <c r="H5" s="139" t="s">
        <v>9</v>
      </c>
      <c r="I5" s="140" t="s">
        <v>10</v>
      </c>
      <c r="J5" s="10" t="s">
        <v>11</v>
      </c>
      <c r="K5" s="10" t="s">
        <v>12</v>
      </c>
      <c r="L5" s="8" t="s">
        <v>13</v>
      </c>
      <c r="M5" s="141" t="s">
        <v>120</v>
      </c>
      <c r="N5" s="11"/>
    </row>
    <row r="6" customFormat="false" ht="15" hidden="true" customHeight="false" outlineLevel="0" collapsed="false">
      <c r="A6" s="142" t="s">
        <v>14</v>
      </c>
      <c r="B6" s="143" t="s">
        <v>15</v>
      </c>
      <c r="C6" s="142" t="s">
        <v>16</v>
      </c>
      <c r="D6" s="142" t="s">
        <v>17</v>
      </c>
      <c r="E6" s="144" t="s">
        <v>18</v>
      </c>
      <c r="F6" s="142" t="s">
        <v>19</v>
      </c>
      <c r="G6" s="142" t="s">
        <v>20</v>
      </c>
      <c r="H6" s="145" t="s">
        <v>21</v>
      </c>
      <c r="I6" s="146" t="s">
        <v>22</v>
      </c>
      <c r="J6" s="147"/>
      <c r="K6" s="147"/>
      <c r="L6" s="141"/>
      <c r="M6" s="148"/>
    </row>
    <row r="7" customFormat="false" ht="25.5" hidden="false" customHeight="false" outlineLevel="0" collapsed="false">
      <c r="A7" s="142" t="s">
        <v>14</v>
      </c>
      <c r="B7" s="149" t="s">
        <v>121</v>
      </c>
      <c r="C7" s="150" t="s">
        <v>14</v>
      </c>
      <c r="D7" s="150" t="s">
        <v>35</v>
      </c>
      <c r="E7" s="151" t="n">
        <v>0.6</v>
      </c>
      <c r="F7" s="150" t="s">
        <v>24</v>
      </c>
      <c r="G7" s="150"/>
      <c r="H7" s="152" t="n">
        <v>567.15</v>
      </c>
      <c r="I7" s="153" t="n">
        <v>0</v>
      </c>
      <c r="J7" s="148" t="s">
        <v>122</v>
      </c>
      <c r="K7" s="148" t="s">
        <v>67</v>
      </c>
      <c r="L7" s="148" t="n">
        <v>0.6</v>
      </c>
      <c r="M7" s="132" t="n">
        <f aca="false">L7</f>
        <v>0.6</v>
      </c>
      <c r="N7" s="21" t="n">
        <f aca="false">E7*D7*C7</f>
        <v>567.15</v>
      </c>
      <c r="O7" s="22"/>
    </row>
    <row r="8" customFormat="false" ht="15" hidden="false" customHeight="false" outlineLevel="0" collapsed="false">
      <c r="A8" s="142" t="s">
        <v>15</v>
      </c>
      <c r="B8" s="143" t="s">
        <v>123</v>
      </c>
      <c r="C8" s="150" t="s">
        <v>14</v>
      </c>
      <c r="D8" s="150" t="n">
        <v>945.25</v>
      </c>
      <c r="E8" s="151" t="n">
        <v>2</v>
      </c>
      <c r="F8" s="150" t="s">
        <v>24</v>
      </c>
      <c r="G8" s="150"/>
      <c r="H8" s="152" t="s">
        <v>124</v>
      </c>
      <c r="I8" s="154" t="s">
        <v>25</v>
      </c>
      <c r="J8" s="148" t="s">
        <v>125</v>
      </c>
      <c r="K8" s="148" t="s">
        <v>126</v>
      </c>
      <c r="L8" s="148" t="n">
        <v>0.4</v>
      </c>
      <c r="M8" s="148" t="n">
        <f aca="false">L8</f>
        <v>0.4</v>
      </c>
      <c r="N8" s="21" t="n">
        <f aca="false">E8*D8*C8</f>
        <v>1890.5</v>
      </c>
      <c r="O8" s="22"/>
    </row>
    <row r="9" customFormat="false" ht="25.5" hidden="false" customHeight="false" outlineLevel="0" collapsed="false">
      <c r="A9" s="142" t="s">
        <v>16</v>
      </c>
      <c r="B9" s="143" t="s">
        <v>127</v>
      </c>
      <c r="C9" s="150" t="s">
        <v>14</v>
      </c>
      <c r="D9" s="150" t="n">
        <v>945.25</v>
      </c>
      <c r="E9" s="151" t="n">
        <v>2.5</v>
      </c>
      <c r="F9" s="150" t="s">
        <v>24</v>
      </c>
      <c r="G9" s="150"/>
      <c r="H9" s="152" t="n">
        <v>2363.13</v>
      </c>
      <c r="I9" s="154" t="s">
        <v>25</v>
      </c>
      <c r="J9" s="148" t="s">
        <v>128</v>
      </c>
      <c r="K9" s="148" t="n">
        <v>10025</v>
      </c>
      <c r="L9" s="148" t="n">
        <v>0</v>
      </c>
      <c r="M9" s="148" t="n">
        <f aca="false">L9</f>
        <v>0</v>
      </c>
      <c r="N9" s="21" t="n">
        <f aca="false">E9*D9*C9</f>
        <v>2363.125</v>
      </c>
      <c r="O9" s="22"/>
    </row>
    <row r="10" customFormat="false" ht="15" hidden="false" customHeight="false" outlineLevel="0" collapsed="false">
      <c r="A10" s="142" t="s">
        <v>17</v>
      </c>
      <c r="B10" s="143" t="s">
        <v>129</v>
      </c>
      <c r="C10" s="150" t="s">
        <v>14</v>
      </c>
      <c r="D10" s="150" t="s">
        <v>35</v>
      </c>
      <c r="E10" s="151" t="n">
        <v>4</v>
      </c>
      <c r="F10" s="150" t="s">
        <v>24</v>
      </c>
      <c r="G10" s="150"/>
      <c r="H10" s="152" t="n">
        <v>3781</v>
      </c>
      <c r="I10" s="154" t="s">
        <v>25</v>
      </c>
      <c r="J10" s="148" t="n">
        <v>1000260.21</v>
      </c>
      <c r="K10" s="148" t="n">
        <v>1006</v>
      </c>
      <c r="L10" s="148" t="n">
        <v>8.05</v>
      </c>
      <c r="M10" s="148" t="n">
        <f aca="false">L10</f>
        <v>8.05</v>
      </c>
      <c r="N10" s="21" t="n">
        <f aca="false">E10*D10*C10</f>
        <v>3781</v>
      </c>
      <c r="O10" s="22"/>
    </row>
    <row r="11" customFormat="false" ht="15" hidden="false" customHeight="false" outlineLevel="0" collapsed="false">
      <c r="A11" s="142" t="s">
        <v>18</v>
      </c>
      <c r="B11" s="143" t="s">
        <v>130</v>
      </c>
      <c r="C11" s="150" t="s">
        <v>14</v>
      </c>
      <c r="D11" s="150" t="s">
        <v>35</v>
      </c>
      <c r="E11" s="151" t="n">
        <v>0.8</v>
      </c>
      <c r="F11" s="150" t="s">
        <v>24</v>
      </c>
      <c r="G11" s="150"/>
      <c r="H11" s="152" t="s">
        <v>131</v>
      </c>
      <c r="I11" s="154" t="s">
        <v>25</v>
      </c>
      <c r="J11" s="148" t="n">
        <v>1008600</v>
      </c>
      <c r="K11" s="148" t="n">
        <v>10081</v>
      </c>
      <c r="L11" s="148" t="n">
        <v>-0.9</v>
      </c>
      <c r="M11" s="148" t="n">
        <f aca="false">L11</f>
        <v>-0.9</v>
      </c>
      <c r="N11" s="21" t="n">
        <f aca="false">E11*D11*C11</f>
        <v>756.2</v>
      </c>
      <c r="O11" s="22"/>
    </row>
    <row r="12" customFormat="false" ht="15" hidden="false" customHeight="false" outlineLevel="0" collapsed="false">
      <c r="A12" s="142" t="s">
        <v>19</v>
      </c>
      <c r="B12" s="149" t="s">
        <v>132</v>
      </c>
      <c r="C12" s="150" t="s">
        <v>14</v>
      </c>
      <c r="D12" s="150" t="s">
        <v>35</v>
      </c>
      <c r="E12" s="151" t="n">
        <v>0.8</v>
      </c>
      <c r="F12" s="150" t="s">
        <v>24</v>
      </c>
      <c r="G12" s="150"/>
      <c r="H12" s="152" t="n">
        <v>756.2</v>
      </c>
      <c r="I12" s="154" t="s">
        <v>25</v>
      </c>
      <c r="J12" s="148" t="n">
        <v>1200308</v>
      </c>
      <c r="K12" s="148" t="n">
        <v>12003</v>
      </c>
      <c r="L12" s="148" t="n">
        <v>-0.5</v>
      </c>
      <c r="M12" s="148" t="n">
        <f aca="false">L12</f>
        <v>-0.5</v>
      </c>
      <c r="N12" s="21" t="n">
        <f aca="false">E12*D12*C12</f>
        <v>756.2</v>
      </c>
      <c r="O12" s="22"/>
    </row>
    <row r="13" customFormat="false" ht="15" hidden="false" customHeight="false" outlineLevel="0" collapsed="false">
      <c r="A13" s="142" t="s">
        <v>20</v>
      </c>
      <c r="B13" s="143" t="s">
        <v>133</v>
      </c>
      <c r="C13" s="150" t="s">
        <v>14</v>
      </c>
      <c r="D13" s="150" t="n">
        <v>945.25</v>
      </c>
      <c r="E13" s="151" t="n">
        <v>7.5</v>
      </c>
      <c r="F13" s="150" t="s">
        <v>24</v>
      </c>
      <c r="G13" s="150"/>
      <c r="H13" s="152" t="n">
        <v>7089.38</v>
      </c>
      <c r="I13" s="154" t="s">
        <v>25</v>
      </c>
      <c r="J13" s="155" t="s">
        <v>134</v>
      </c>
      <c r="K13" s="155" t="n">
        <v>10007</v>
      </c>
      <c r="L13" s="155" t="n">
        <v>17.6</v>
      </c>
      <c r="M13" s="148" t="n">
        <f aca="false">L13</f>
        <v>17.6</v>
      </c>
      <c r="N13" s="21" t="n">
        <f aca="false">E13*D13*C13</f>
        <v>7089.375</v>
      </c>
      <c r="O13" s="22"/>
    </row>
    <row r="14" customFormat="false" ht="15" hidden="false" customHeight="false" outlineLevel="0" collapsed="false">
      <c r="A14" s="142" t="s">
        <v>21</v>
      </c>
      <c r="B14" s="143" t="s">
        <v>135</v>
      </c>
      <c r="C14" s="150" t="s">
        <v>17</v>
      </c>
      <c r="D14" s="150" t="n">
        <v>945.25</v>
      </c>
      <c r="E14" s="151" t="n">
        <v>0.5</v>
      </c>
      <c r="F14" s="150" t="s">
        <v>24</v>
      </c>
      <c r="G14" s="150"/>
      <c r="H14" s="152" t="n">
        <v>1890.5</v>
      </c>
      <c r="I14" s="154" t="s">
        <v>28</v>
      </c>
      <c r="J14" s="156" t="s">
        <v>122</v>
      </c>
      <c r="K14" s="156"/>
      <c r="L14" s="151" t="n">
        <f aca="false">4*0.5</f>
        <v>2</v>
      </c>
      <c r="M14" s="148" t="n">
        <f aca="false">L14</f>
        <v>2</v>
      </c>
      <c r="N14" s="21" t="n">
        <f aca="false">E14*D14*C14</f>
        <v>1890.5</v>
      </c>
      <c r="O14" s="22"/>
    </row>
    <row r="15" customFormat="false" ht="25.5" hidden="false" customHeight="false" outlineLevel="0" collapsed="false">
      <c r="A15" s="142" t="s">
        <v>22</v>
      </c>
      <c r="B15" s="143" t="s">
        <v>136</v>
      </c>
      <c r="C15" s="150" t="s">
        <v>14</v>
      </c>
      <c r="D15" s="150" t="s">
        <v>35</v>
      </c>
      <c r="E15" s="151" t="n">
        <v>2.9</v>
      </c>
      <c r="F15" s="150" t="s">
        <v>24</v>
      </c>
      <c r="G15" s="150"/>
      <c r="H15" s="152" t="s">
        <v>137</v>
      </c>
      <c r="I15" s="154" t="s">
        <v>28</v>
      </c>
      <c r="J15" s="148" t="s">
        <v>128</v>
      </c>
      <c r="K15" s="148"/>
      <c r="L15" s="148" t="n">
        <v>0</v>
      </c>
      <c r="M15" s="148" t="n">
        <f aca="false">L15</f>
        <v>0</v>
      </c>
      <c r="N15" s="21" t="n">
        <f aca="false">E15*D15*C15</f>
        <v>2741.225</v>
      </c>
      <c r="O15" s="22"/>
    </row>
    <row r="16" customFormat="false" ht="25.5" hidden="false" customHeight="false" outlineLevel="0" collapsed="false">
      <c r="A16" s="142" t="s">
        <v>84</v>
      </c>
      <c r="B16" s="143" t="s">
        <v>34</v>
      </c>
      <c r="C16" s="150" t="s">
        <v>14</v>
      </c>
      <c r="D16" s="150" t="n">
        <v>945.25</v>
      </c>
      <c r="E16" s="151" t="n">
        <v>0.9</v>
      </c>
      <c r="F16" s="150" t="s">
        <v>24</v>
      </c>
      <c r="G16" s="150"/>
      <c r="H16" s="152" t="s">
        <v>36</v>
      </c>
      <c r="I16" s="154" t="s">
        <v>28</v>
      </c>
      <c r="J16" s="148" t="s">
        <v>128</v>
      </c>
      <c r="K16" s="148"/>
      <c r="L16" s="148" t="n">
        <v>0</v>
      </c>
      <c r="M16" s="148" t="n">
        <f aca="false">L16</f>
        <v>0</v>
      </c>
      <c r="N16" s="21" t="n">
        <f aca="false">E16*D16*C16</f>
        <v>850.725</v>
      </c>
      <c r="O16" s="22"/>
    </row>
    <row r="17" s="52" customFormat="true" ht="12.75" hidden="false" customHeight="false" outlineLevel="0" collapsed="false">
      <c r="A17" s="157" t="s">
        <v>41</v>
      </c>
      <c r="B17" s="157"/>
      <c r="C17" s="158" t="s">
        <v>92</v>
      </c>
      <c r="D17" s="159" t="n">
        <f aca="false">22686.05/945.25</f>
        <v>24.0000528960592</v>
      </c>
      <c r="E17" s="159"/>
      <c r="F17" s="159"/>
      <c r="G17" s="158"/>
      <c r="H17" s="159" t="n">
        <v>22686.02</v>
      </c>
      <c r="I17" s="160" t="s">
        <v>28</v>
      </c>
      <c r="J17" s="161"/>
      <c r="K17" s="161"/>
      <c r="L17" s="162" t="n">
        <v>27.25</v>
      </c>
      <c r="M17" s="162"/>
      <c r="N17" s="51" t="n">
        <f aca="false">SUM(N7:N16)</f>
        <v>22686</v>
      </c>
    </row>
    <row r="19" customFormat="false" ht="15" hidden="false" customHeight="false" outlineLevel="0" collapsed="false">
      <c r="J19" s="163"/>
      <c r="K19" s="163"/>
      <c r="L19" s="163"/>
      <c r="M19" s="163"/>
    </row>
    <row r="20" customFormat="false" ht="15" hidden="false" customHeight="false" outlineLevel="0" collapsed="false">
      <c r="E20" s="2" t="n">
        <f aca="false">SUM(E7:E16)</f>
        <v>22.5</v>
      </c>
      <c r="L20" s="132" t="n">
        <f aca="false">SUM(L7:L16)</f>
        <v>27.25</v>
      </c>
      <c r="N20" s="3" t="n">
        <f aca="false">945.25*L20</f>
        <v>25758.0625</v>
      </c>
    </row>
    <row r="21" customFormat="false" ht="15" hidden="false" customHeight="false" outlineLevel="0" collapsed="false">
      <c r="N21" s="3" t="n">
        <f aca="false">H17-N20</f>
        <v>-3072.0425</v>
      </c>
    </row>
  </sheetData>
  <mergeCells count="2">
    <mergeCell ref="A17:B17"/>
    <mergeCell ref="D17:F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H25" activeCellId="0" sqref="H2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7.71"/>
    <col collapsed="false" customWidth="true" hidden="false" outlineLevel="0" max="3" min="3" style="22" width="7.86"/>
    <col collapsed="false" customWidth="true" hidden="true" outlineLevel="0" max="4" min="4" style="22" width="16"/>
    <col collapsed="false" customWidth="true" hidden="false" outlineLevel="0" max="5" min="5" style="713" width="9.42"/>
    <col collapsed="false" customWidth="true" hidden="true" outlineLevel="0" max="6" min="6" style="0" width="17"/>
    <col collapsed="false" customWidth="true" hidden="true" outlineLevel="0" max="7" min="7" style="0" width="11.99"/>
    <col collapsed="false" customWidth="true" hidden="false" outlineLevel="0" max="8" min="8" style="22" width="12.29"/>
    <col collapsed="false" customWidth="true" hidden="true" outlineLevel="0" max="9" min="9" style="208" width="14.01"/>
    <col collapsed="false" customWidth="true" hidden="false" outlineLevel="0" max="11" min="10" style="714" width="14.15"/>
    <col collapsed="false" customWidth="true" hidden="false" outlineLevel="0" max="12" min="12" style="132" width="14.15"/>
    <col collapsed="false" customWidth="true" hidden="false" outlineLevel="0" max="13" min="13" style="21" width="9.58"/>
  </cols>
  <sheetData>
    <row r="1" customFormat="false" ht="15" hidden="false" customHeight="false" outlineLevel="0" collapsed="false">
      <c r="A1" s="133" t="s">
        <v>824</v>
      </c>
    </row>
    <row r="2" customFormat="false" ht="15" hidden="false" customHeight="false" outlineLevel="0" collapsed="false">
      <c r="B2" s="0" t="s">
        <v>825</v>
      </c>
    </row>
    <row r="6" s="12" customFormat="true" ht="63.75" hidden="false" customHeight="false" outlineLevel="0" collapsed="false">
      <c r="A6" s="137" t="s">
        <v>2</v>
      </c>
      <c r="B6" s="137" t="s">
        <v>3</v>
      </c>
      <c r="C6" s="7" t="s">
        <v>4</v>
      </c>
      <c r="D6" s="7" t="s">
        <v>5</v>
      </c>
      <c r="E6" s="8" t="s">
        <v>6</v>
      </c>
      <c r="F6" s="137" t="s">
        <v>7</v>
      </c>
      <c r="G6" s="137" t="s">
        <v>8</v>
      </c>
      <c r="H6" s="7" t="s">
        <v>9</v>
      </c>
      <c r="I6" s="171" t="s">
        <v>10</v>
      </c>
      <c r="J6" s="10" t="s">
        <v>11</v>
      </c>
      <c r="K6" s="10" t="s">
        <v>12</v>
      </c>
      <c r="L6" s="8" t="s">
        <v>13</v>
      </c>
      <c r="M6" s="11"/>
    </row>
    <row r="7" customFormat="false" ht="15" hidden="true" customHeight="false" outlineLevel="0" collapsed="false">
      <c r="A7" s="715" t="n">
        <v>1</v>
      </c>
      <c r="B7" s="716" t="s">
        <v>15</v>
      </c>
      <c r="C7" s="525" t="s">
        <v>17</v>
      </c>
      <c r="D7" s="15" t="s">
        <v>17</v>
      </c>
      <c r="E7" s="717" t="s">
        <v>18</v>
      </c>
      <c r="F7" s="716" t="s">
        <v>19</v>
      </c>
      <c r="G7" s="718" t="s">
        <v>20</v>
      </c>
      <c r="H7" s="158" t="s">
        <v>21</v>
      </c>
      <c r="I7" s="719" t="s">
        <v>22</v>
      </c>
      <c r="J7" s="19"/>
      <c r="K7" s="19"/>
      <c r="L7" s="700"/>
    </row>
    <row r="8" s="110" customFormat="true" ht="25.5" hidden="false" customHeight="false" outlineLevel="0" collapsed="false">
      <c r="A8" s="550" t="s">
        <v>14</v>
      </c>
      <c r="B8" s="720" t="s">
        <v>143</v>
      </c>
      <c r="C8" s="39" t="s">
        <v>14</v>
      </c>
      <c r="D8" s="39" t="s">
        <v>35</v>
      </c>
      <c r="E8" s="151" t="n">
        <v>0.5</v>
      </c>
      <c r="F8" s="551" t="s">
        <v>24</v>
      </c>
      <c r="G8" s="720"/>
      <c r="H8" s="39" t="n">
        <v>472.63</v>
      </c>
      <c r="I8" s="177" t="s">
        <v>28</v>
      </c>
      <c r="J8" s="148" t="s">
        <v>66</v>
      </c>
      <c r="K8" s="148" t="s">
        <v>826</v>
      </c>
      <c r="L8" s="178" t="n">
        <v>0.8</v>
      </c>
      <c r="M8" s="179" t="n">
        <f aca="false">E8*D8*C8</f>
        <v>472.625</v>
      </c>
    </row>
    <row r="9" customFormat="false" ht="15" hidden="false" customHeight="false" outlineLevel="0" collapsed="false">
      <c r="A9" s="556" t="s">
        <v>15</v>
      </c>
      <c r="B9" s="557" t="s">
        <v>68</v>
      </c>
      <c r="C9" s="25" t="s">
        <v>14</v>
      </c>
      <c r="D9" s="26" t="s">
        <v>35</v>
      </c>
      <c r="E9" s="721" t="n">
        <v>0.2</v>
      </c>
      <c r="F9" s="552" t="s">
        <v>24</v>
      </c>
      <c r="G9" s="557"/>
      <c r="H9" s="26" t="s">
        <v>587</v>
      </c>
      <c r="I9" s="183" t="s">
        <v>28</v>
      </c>
      <c r="J9" s="663" t="s">
        <v>69</v>
      </c>
      <c r="K9" s="663" t="n">
        <v>28003</v>
      </c>
      <c r="L9" s="182" t="n">
        <v>0.25</v>
      </c>
      <c r="M9" s="21" t="n">
        <f aca="false">E9*D9*C9</f>
        <v>189.05</v>
      </c>
    </row>
    <row r="10" customFormat="false" ht="22.5" hidden="false" customHeight="false" outlineLevel="0" collapsed="false">
      <c r="A10" s="559" t="s">
        <v>16</v>
      </c>
      <c r="B10" s="558" t="s">
        <v>70</v>
      </c>
      <c r="C10" s="39" t="s">
        <v>14</v>
      </c>
      <c r="D10" s="26" t="s">
        <v>35</v>
      </c>
      <c r="E10" s="16" t="n">
        <v>0.45</v>
      </c>
      <c r="F10" s="552" t="s">
        <v>24</v>
      </c>
      <c r="G10" s="557"/>
      <c r="H10" s="26" t="s">
        <v>590</v>
      </c>
      <c r="I10" s="177" t="s">
        <v>28</v>
      </c>
      <c r="J10" s="663" t="s">
        <v>71</v>
      </c>
      <c r="K10" s="663" t="s">
        <v>72</v>
      </c>
      <c r="L10" s="182" t="n">
        <v>0.45</v>
      </c>
      <c r="M10" s="21" t="n">
        <f aca="false">E10*D10*C10</f>
        <v>425.3625</v>
      </c>
    </row>
    <row r="11" customFormat="false" ht="15" hidden="false" customHeight="false" outlineLevel="0" collapsed="false">
      <c r="A11" s="559" t="s">
        <v>17</v>
      </c>
      <c r="B11" s="557" t="s">
        <v>73</v>
      </c>
      <c r="C11" s="25" t="s">
        <v>14</v>
      </c>
      <c r="D11" s="26" t="s">
        <v>35</v>
      </c>
      <c r="E11" s="16" t="n">
        <v>0.2</v>
      </c>
      <c r="F11" s="552" t="s">
        <v>24</v>
      </c>
      <c r="G11" s="557"/>
      <c r="H11" s="26" t="s">
        <v>587</v>
      </c>
      <c r="I11" s="183" t="s">
        <v>28</v>
      </c>
      <c r="J11" s="663" t="s">
        <v>74</v>
      </c>
      <c r="K11" s="663" t="n">
        <v>11023</v>
      </c>
      <c r="L11" s="182" t="n">
        <v>0.16</v>
      </c>
      <c r="M11" s="21" t="n">
        <f aca="false">E11*D11*C11</f>
        <v>189.05</v>
      </c>
    </row>
    <row r="12" customFormat="false" ht="15" hidden="false" customHeight="false" outlineLevel="0" collapsed="false">
      <c r="A12" s="559" t="s">
        <v>18</v>
      </c>
      <c r="B12" s="557" t="s">
        <v>75</v>
      </c>
      <c r="C12" s="25" t="s">
        <v>14</v>
      </c>
      <c r="D12" s="26" t="s">
        <v>35</v>
      </c>
      <c r="E12" s="16" t="n">
        <v>0.3</v>
      </c>
      <c r="F12" s="552" t="s">
        <v>24</v>
      </c>
      <c r="G12" s="557"/>
      <c r="H12" s="26" t="s">
        <v>591</v>
      </c>
      <c r="I12" s="183" t="s">
        <v>28</v>
      </c>
      <c r="J12" s="663" t="s">
        <v>76</v>
      </c>
      <c r="K12" s="663" t="n">
        <v>81041</v>
      </c>
      <c r="L12" s="182" t="n">
        <v>0.45</v>
      </c>
      <c r="M12" s="21" t="n">
        <f aca="false">E12*D12*C12</f>
        <v>283.575</v>
      </c>
    </row>
    <row r="13" customFormat="false" ht="15" hidden="false" customHeight="false" outlineLevel="0" collapsed="false">
      <c r="A13" s="556" t="s">
        <v>19</v>
      </c>
      <c r="B13" s="557" t="s">
        <v>77</v>
      </c>
      <c r="C13" s="25" t="s">
        <v>14</v>
      </c>
      <c r="D13" s="26" t="s">
        <v>35</v>
      </c>
      <c r="E13" s="16" t="n">
        <v>0.5</v>
      </c>
      <c r="F13" s="552" t="s">
        <v>24</v>
      </c>
      <c r="G13" s="557"/>
      <c r="H13" s="26" t="s">
        <v>464</v>
      </c>
      <c r="I13" s="183" t="s">
        <v>28</v>
      </c>
      <c r="J13" s="663" t="s">
        <v>78</v>
      </c>
      <c r="K13" s="663" t="n">
        <v>11026</v>
      </c>
      <c r="L13" s="182" t="n">
        <v>0.3</v>
      </c>
      <c r="M13" s="21" t="n">
        <f aca="false">E13*D13*C13</f>
        <v>472.625</v>
      </c>
    </row>
    <row r="14" s="110" customFormat="true" ht="25.5" hidden="false" customHeight="false" outlineLevel="0" collapsed="false">
      <c r="A14" s="550" t="s">
        <v>20</v>
      </c>
      <c r="B14" s="720" t="s">
        <v>81</v>
      </c>
      <c r="C14" s="39" t="s">
        <v>14</v>
      </c>
      <c r="D14" s="39" t="s">
        <v>35</v>
      </c>
      <c r="E14" s="151" t="n">
        <v>1.1</v>
      </c>
      <c r="F14" s="551" t="s">
        <v>24</v>
      </c>
      <c r="G14" s="720"/>
      <c r="H14" s="39" t="s">
        <v>637</v>
      </c>
      <c r="I14" s="177" t="s">
        <v>28</v>
      </c>
      <c r="J14" s="148" t="s">
        <v>66</v>
      </c>
      <c r="K14" s="148" t="s">
        <v>67</v>
      </c>
      <c r="L14" s="178" t="n">
        <v>1.1</v>
      </c>
      <c r="M14" s="179" t="n">
        <f aca="false">E14*D14*C14</f>
        <v>1039.775</v>
      </c>
    </row>
    <row r="15" customFormat="false" ht="15" hidden="false" customHeight="false" outlineLevel="0" collapsed="false">
      <c r="A15" s="722" t="s">
        <v>21</v>
      </c>
      <c r="B15" s="557" t="s">
        <v>79</v>
      </c>
      <c r="C15" s="26" t="n">
        <v>1</v>
      </c>
      <c r="D15" s="26" t="s">
        <v>35</v>
      </c>
      <c r="E15" s="16" t="n">
        <v>0.3</v>
      </c>
      <c r="F15" s="552" t="s">
        <v>24</v>
      </c>
      <c r="G15" s="557"/>
      <c r="H15" s="26" t="s">
        <v>591</v>
      </c>
      <c r="I15" s="183" t="s">
        <v>28</v>
      </c>
      <c r="J15" s="663" t="s">
        <v>80</v>
      </c>
      <c r="K15" s="663" t="n">
        <v>37020</v>
      </c>
      <c r="L15" s="182" t="n">
        <v>0.4</v>
      </c>
      <c r="M15" s="21" t="n">
        <f aca="false">E15*D15*C15</f>
        <v>283.575</v>
      </c>
    </row>
    <row r="16" customFormat="false" ht="15" hidden="false" customHeight="false" outlineLevel="0" collapsed="false">
      <c r="A16" s="559" t="s">
        <v>22</v>
      </c>
      <c r="B16" s="557" t="s">
        <v>600</v>
      </c>
      <c r="C16" s="25" t="s">
        <v>14</v>
      </c>
      <c r="D16" s="26" t="n">
        <v>945.25</v>
      </c>
      <c r="E16" s="16" t="n">
        <v>0.9</v>
      </c>
      <c r="F16" s="552" t="s">
        <v>24</v>
      </c>
      <c r="G16" s="557"/>
      <c r="H16" s="26" t="s">
        <v>827</v>
      </c>
      <c r="I16" s="183" t="s">
        <v>28</v>
      </c>
      <c r="J16" s="723" t="s">
        <v>828</v>
      </c>
      <c r="K16" s="723"/>
      <c r="L16" s="700" t="n">
        <v>0</v>
      </c>
      <c r="M16" s="21" t="n">
        <f aca="false">E16*D16*C16</f>
        <v>850.725</v>
      </c>
    </row>
    <row r="17" customFormat="false" ht="15" hidden="false" customHeight="false" outlineLevel="0" collapsed="false">
      <c r="A17" s="556" t="s">
        <v>84</v>
      </c>
      <c r="B17" s="557" t="s">
        <v>282</v>
      </c>
      <c r="C17" s="25" t="s">
        <v>14</v>
      </c>
      <c r="D17" s="26" t="n">
        <v>945.25</v>
      </c>
      <c r="E17" s="16" t="n">
        <v>1.5</v>
      </c>
      <c r="F17" s="552" t="s">
        <v>24</v>
      </c>
      <c r="G17" s="557"/>
      <c r="H17" s="26" t="s">
        <v>749</v>
      </c>
      <c r="I17" s="183" t="s">
        <v>28</v>
      </c>
      <c r="J17" s="663" t="s">
        <v>283</v>
      </c>
      <c r="K17" s="663" t="n">
        <v>34005</v>
      </c>
      <c r="L17" s="182" t="n">
        <v>0.95</v>
      </c>
      <c r="M17" s="21" t="n">
        <f aca="false">E17*D17*C17</f>
        <v>1417.875</v>
      </c>
    </row>
    <row r="18" customFormat="false" ht="15" hidden="false" customHeight="false" outlineLevel="0" collapsed="false">
      <c r="A18" s="556" t="s">
        <v>86</v>
      </c>
      <c r="B18" s="557" t="s">
        <v>710</v>
      </c>
      <c r="C18" s="25" t="s">
        <v>14</v>
      </c>
      <c r="D18" s="26" t="s">
        <v>35</v>
      </c>
      <c r="E18" s="721" t="n">
        <v>1.2</v>
      </c>
      <c r="F18" s="552" t="s">
        <v>24</v>
      </c>
      <c r="G18" s="557"/>
      <c r="H18" s="30" t="n">
        <v>1134.3</v>
      </c>
      <c r="I18" s="183" t="s">
        <v>28</v>
      </c>
      <c r="J18" s="156" t="s">
        <v>829</v>
      </c>
      <c r="K18" s="156"/>
      <c r="L18" s="700" t="n">
        <v>1.2</v>
      </c>
      <c r="M18" s="21" t="n">
        <f aca="false">E18*D18*C18</f>
        <v>1134.3</v>
      </c>
    </row>
    <row r="19" customFormat="false" ht="15" hidden="false" customHeight="false" outlineLevel="0" collapsed="false">
      <c r="A19" s="556" t="s">
        <v>89</v>
      </c>
      <c r="B19" s="557" t="s">
        <v>711</v>
      </c>
      <c r="C19" s="25" t="s">
        <v>14</v>
      </c>
      <c r="D19" s="26" t="n">
        <v>945.25</v>
      </c>
      <c r="E19" s="721" t="n">
        <v>1.2</v>
      </c>
      <c r="F19" s="552" t="s">
        <v>24</v>
      </c>
      <c r="G19" s="557"/>
      <c r="H19" s="26" t="s">
        <v>632</v>
      </c>
      <c r="I19" s="183" t="s">
        <v>28</v>
      </c>
      <c r="J19" s="156" t="s">
        <v>829</v>
      </c>
      <c r="K19" s="156"/>
      <c r="L19" s="700" t="n">
        <v>1.2</v>
      </c>
      <c r="M19" s="21" t="n">
        <f aca="false">E19*D19*C19</f>
        <v>1134.3</v>
      </c>
    </row>
    <row r="20" customFormat="false" ht="15" hidden="false" customHeight="false" outlineLevel="0" collapsed="false">
      <c r="A20" s="559" t="s">
        <v>92</v>
      </c>
      <c r="B20" s="557" t="s">
        <v>93</v>
      </c>
      <c r="C20" s="25" t="s">
        <v>14</v>
      </c>
      <c r="D20" s="26" t="n">
        <v>945.25</v>
      </c>
      <c r="E20" s="16" t="n">
        <v>0.7</v>
      </c>
      <c r="F20" s="552" t="s">
        <v>24</v>
      </c>
      <c r="G20" s="557"/>
      <c r="H20" s="25" t="s">
        <v>830</v>
      </c>
      <c r="I20" s="183" t="s">
        <v>28</v>
      </c>
      <c r="J20" s="663" t="s">
        <v>310</v>
      </c>
      <c r="K20" s="663" t="n">
        <v>31020</v>
      </c>
      <c r="L20" s="182" t="n">
        <v>0.8</v>
      </c>
      <c r="M20" s="21" t="n">
        <f aca="false">E20*D20*C20</f>
        <v>661.675</v>
      </c>
    </row>
    <row r="21" customFormat="false" ht="15" hidden="false" customHeight="false" outlineLevel="0" collapsed="false">
      <c r="A21" s="559" t="s">
        <v>94</v>
      </c>
      <c r="B21" s="557" t="s">
        <v>90</v>
      </c>
      <c r="C21" s="25" t="s">
        <v>14</v>
      </c>
      <c r="D21" s="26" t="n">
        <v>945.25</v>
      </c>
      <c r="E21" s="16" t="n">
        <v>0.7</v>
      </c>
      <c r="F21" s="552" t="s">
        <v>24</v>
      </c>
      <c r="G21" s="557"/>
      <c r="H21" s="25" t="s">
        <v>830</v>
      </c>
      <c r="I21" s="183" t="s">
        <v>28</v>
      </c>
      <c r="J21" s="663" t="s">
        <v>91</v>
      </c>
      <c r="K21" s="663" t="n">
        <v>31019</v>
      </c>
      <c r="L21" s="182" t="n">
        <v>0.8</v>
      </c>
      <c r="M21" s="21" t="n">
        <f aca="false">E21*D21*C21</f>
        <v>661.675</v>
      </c>
    </row>
    <row r="22" customFormat="false" ht="15" hidden="false" customHeight="false" outlineLevel="0" collapsed="false">
      <c r="A22" s="559" t="s">
        <v>98</v>
      </c>
      <c r="B22" s="557" t="s">
        <v>160</v>
      </c>
      <c r="C22" s="25" t="s">
        <v>14</v>
      </c>
      <c r="D22" s="26" t="s">
        <v>35</v>
      </c>
      <c r="E22" s="721" t="n">
        <v>0.8</v>
      </c>
      <c r="F22" s="552" t="s">
        <v>24</v>
      </c>
      <c r="G22" s="557"/>
      <c r="H22" s="26" t="s">
        <v>131</v>
      </c>
      <c r="I22" s="183" t="s">
        <v>28</v>
      </c>
      <c r="J22" s="723" t="s">
        <v>161</v>
      </c>
      <c r="K22" s="723" t="n">
        <v>16013</v>
      </c>
      <c r="L22" s="700" t="n">
        <v>0.8</v>
      </c>
      <c r="M22" s="21" t="n">
        <f aca="false">E22*D22*C22</f>
        <v>756.2</v>
      </c>
    </row>
    <row r="23" customFormat="false" ht="15" hidden="false" customHeight="false" outlineLevel="0" collapsed="false">
      <c r="A23" s="556" t="s">
        <v>102</v>
      </c>
      <c r="B23" s="557" t="s">
        <v>831</v>
      </c>
      <c r="C23" s="25" t="s">
        <v>15</v>
      </c>
      <c r="D23" s="26" t="s">
        <v>35</v>
      </c>
      <c r="E23" s="16" t="n">
        <v>0.2</v>
      </c>
      <c r="F23" s="552" t="s">
        <v>24</v>
      </c>
      <c r="G23" s="557"/>
      <c r="H23" s="26" t="s">
        <v>638</v>
      </c>
      <c r="I23" s="183" t="s">
        <v>28</v>
      </c>
      <c r="J23" s="723" t="s">
        <v>832</v>
      </c>
      <c r="K23" s="723" t="s">
        <v>833</v>
      </c>
      <c r="L23" s="700" t="n">
        <v>0.6</v>
      </c>
      <c r="M23" s="21" t="n">
        <f aca="false">E23*D23*C23</f>
        <v>378.1</v>
      </c>
    </row>
    <row r="24" customFormat="false" ht="15" hidden="false" customHeight="false" outlineLevel="0" collapsed="false">
      <c r="A24" s="559" t="s">
        <v>106</v>
      </c>
      <c r="B24" s="557" t="s">
        <v>113</v>
      </c>
      <c r="C24" s="25" t="s">
        <v>14</v>
      </c>
      <c r="D24" s="26" t="n">
        <v>945.25</v>
      </c>
      <c r="E24" s="721" t="n">
        <v>1.2</v>
      </c>
      <c r="F24" s="552" t="s">
        <v>24</v>
      </c>
      <c r="G24" s="557"/>
      <c r="H24" s="30" t="n">
        <v>1134.3</v>
      </c>
      <c r="I24" s="183" t="n">
        <v>0</v>
      </c>
      <c r="J24" s="663" t="s">
        <v>114</v>
      </c>
      <c r="K24" s="663" t="s">
        <v>115</v>
      </c>
      <c r="L24" s="182" t="n">
        <v>1.38</v>
      </c>
      <c r="M24" s="21" t="n">
        <f aca="false">E24*D24*C24</f>
        <v>1134.3</v>
      </c>
    </row>
    <row r="25" s="52" customFormat="true" ht="15" hidden="false" customHeight="false" outlineLevel="0" collapsed="false">
      <c r="A25" s="724" t="s">
        <v>41</v>
      </c>
      <c r="B25" s="724"/>
      <c r="C25" s="46" t="s">
        <v>109</v>
      </c>
      <c r="D25" s="725" t="n">
        <v>11.95</v>
      </c>
      <c r="E25" s="725"/>
      <c r="F25" s="725"/>
      <c r="G25" s="48"/>
      <c r="H25" s="190" t="n">
        <v>11484.83</v>
      </c>
      <c r="I25" s="726" t="n">
        <f aca="false">SUM(I24)</f>
        <v>0</v>
      </c>
      <c r="J25" s="727"/>
      <c r="K25" s="727"/>
      <c r="L25" s="562"/>
      <c r="M25" s="51" t="n">
        <f aca="false">SUM(M8:M24)</f>
        <v>11484.7875</v>
      </c>
    </row>
    <row r="26" customFormat="false" ht="15" hidden="false" customHeight="false" outlineLevel="0" collapsed="false">
      <c r="A26" s="241"/>
      <c r="B26" s="241"/>
      <c r="C26" s="330"/>
      <c r="D26" s="330"/>
      <c r="E26" s="728"/>
      <c r="F26" s="241"/>
      <c r="G26" s="241"/>
      <c r="H26" s="330"/>
      <c r="I26" s="332"/>
      <c r="J26" s="729"/>
      <c r="K26" s="729"/>
      <c r="L26" s="505"/>
    </row>
    <row r="27" customFormat="false" ht="15" hidden="true" customHeight="false" outlineLevel="0" collapsed="false">
      <c r="A27" s="241"/>
      <c r="B27" s="241"/>
      <c r="C27" s="241"/>
      <c r="D27" s="241"/>
      <c r="E27" s="329"/>
      <c r="F27" s="241"/>
      <c r="G27" s="241"/>
      <c r="H27" s="241"/>
      <c r="I27" s="241"/>
      <c r="J27" s="329"/>
      <c r="K27" s="329"/>
      <c r="L27" s="506"/>
    </row>
    <row r="28" customFormat="false" ht="15" hidden="true" customHeight="false" outlineLevel="0" collapsed="false">
      <c r="A28" s="241"/>
      <c r="B28" s="241"/>
      <c r="C28" s="330"/>
      <c r="D28" s="330"/>
      <c r="E28" s="728"/>
      <c r="F28" s="241"/>
      <c r="G28" s="241"/>
      <c r="H28" s="330"/>
      <c r="I28" s="332"/>
      <c r="J28" s="729"/>
      <c r="K28" s="729"/>
      <c r="L28" s="505"/>
    </row>
    <row r="29" customFormat="false" ht="15" hidden="false" customHeight="false" outlineLevel="0" collapsed="false">
      <c r="A29" s="241"/>
      <c r="B29" s="464" t="s">
        <v>834</v>
      </c>
      <c r="C29" s="464"/>
      <c r="D29" s="464" t="n">
        <v>1.38</v>
      </c>
      <c r="E29" s="728"/>
      <c r="F29" s="241"/>
      <c r="G29" s="241"/>
      <c r="H29" s="330"/>
      <c r="I29" s="332"/>
      <c r="J29" s="730" t="s">
        <v>286</v>
      </c>
      <c r="K29" s="730" t="n">
        <v>34004</v>
      </c>
      <c r="L29" s="466" t="n">
        <v>0.85</v>
      </c>
    </row>
    <row r="30" customFormat="false" ht="15" hidden="false" customHeight="false" outlineLevel="0" collapsed="false">
      <c r="A30" s="241"/>
      <c r="B30" s="241" t="s">
        <v>835</v>
      </c>
      <c r="C30" s="330"/>
      <c r="D30" s="330"/>
      <c r="E30" s="728"/>
      <c r="F30" s="241"/>
      <c r="G30" s="241"/>
      <c r="H30" s="330"/>
      <c r="I30" s="332"/>
      <c r="J30" s="730" t="s">
        <v>272</v>
      </c>
      <c r="K30" s="730" t="n">
        <v>10012</v>
      </c>
      <c r="L30" s="466" t="n">
        <v>0.36</v>
      </c>
    </row>
    <row r="31" customFormat="false" ht="15" hidden="true" customHeight="false" outlineLevel="0" collapsed="false">
      <c r="A31" s="241"/>
      <c r="B31" s="463" t="s">
        <v>836</v>
      </c>
      <c r="C31" s="330"/>
      <c r="D31" s="330"/>
      <c r="E31" s="728"/>
      <c r="F31" s="241"/>
      <c r="G31" s="241"/>
      <c r="H31" s="330"/>
      <c r="I31" s="332"/>
      <c r="J31" s="730" t="s">
        <v>392</v>
      </c>
      <c r="K31" s="730" t="n">
        <v>10011</v>
      </c>
      <c r="L31" s="466" t="n">
        <v>0.36</v>
      </c>
    </row>
    <row r="32" customFormat="false" ht="15" hidden="true" customHeight="false" outlineLevel="0" collapsed="false">
      <c r="A32" s="241"/>
      <c r="B32" s="241"/>
      <c r="C32" s="330"/>
      <c r="D32" s="330"/>
      <c r="E32" s="728"/>
      <c r="F32" s="241"/>
      <c r="G32" s="241"/>
      <c r="H32" s="330"/>
      <c r="I32" s="332"/>
      <c r="J32" s="729"/>
      <c r="K32" s="729"/>
      <c r="L32" s="505"/>
    </row>
    <row r="33" customFormat="false" ht="15" hidden="true" customHeight="false" outlineLevel="0" collapsed="false">
      <c r="A33" s="241"/>
      <c r="B33" s="241"/>
      <c r="C33" s="330"/>
      <c r="D33" s="330"/>
      <c r="E33" s="728"/>
      <c r="F33" s="241"/>
      <c r="G33" s="241"/>
      <c r="H33" s="330"/>
      <c r="I33" s="332"/>
      <c r="J33" s="729"/>
      <c r="K33" s="729"/>
      <c r="L33" s="505"/>
    </row>
    <row r="34" s="60" customFormat="true" ht="12.75" hidden="false" customHeight="false" outlineLevel="0" collapsed="false">
      <c r="A34" s="469" t="s">
        <v>837</v>
      </c>
      <c r="B34" s="469"/>
      <c r="C34" s="339"/>
      <c r="D34" s="339"/>
      <c r="E34" s="731"/>
      <c r="F34" s="469"/>
      <c r="G34" s="469"/>
      <c r="H34" s="339"/>
      <c r="I34" s="340"/>
      <c r="J34" s="732"/>
      <c r="K34" s="732"/>
      <c r="L34" s="509" t="n">
        <f aca="false">SUM(L8:L31)</f>
        <v>13.21</v>
      </c>
      <c r="M34" s="51" t="n">
        <f aca="false">L34*945.25</f>
        <v>12486.7525</v>
      </c>
    </row>
    <row r="35" customFormat="false" ht="15" hidden="false" customHeight="false" outlineLevel="0" collapsed="false">
      <c r="M35" s="21" t="n">
        <f aca="false">H25-M34</f>
        <v>-1001.9225</v>
      </c>
    </row>
  </sheetData>
  <mergeCells count="4">
    <mergeCell ref="J18:K18"/>
    <mergeCell ref="J19:K19"/>
    <mergeCell ref="A25:B25"/>
    <mergeCell ref="D25:F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N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30" activeCellId="0" sqref="H30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43.71"/>
    <col collapsed="false" customWidth="true" hidden="false" outlineLevel="0" max="3" min="3" style="0" width="10"/>
    <col collapsed="false" customWidth="true" hidden="true" outlineLevel="0" max="4" min="4" style="0" width="18"/>
    <col collapsed="false" customWidth="true" hidden="false" outlineLevel="0" max="5" min="5" style="2" width="10.29"/>
    <col collapsed="false" customWidth="true" hidden="true" outlineLevel="0" max="6" min="6" style="0" width="18"/>
    <col collapsed="false" customWidth="true" hidden="true" outlineLevel="0" max="7" min="7" style="0" width="14.01"/>
    <col collapsed="false" customWidth="true" hidden="false" outlineLevel="0" max="8" min="8" style="0" width="11.71"/>
    <col collapsed="false" customWidth="true" hidden="true" outlineLevel="0" max="9" min="9" style="3" width="15"/>
    <col collapsed="false" customWidth="true" hidden="false" outlineLevel="0" max="10" min="10" style="733" width="14.7"/>
    <col collapsed="false" customWidth="true" hidden="false" outlineLevel="0" max="11" min="11" style="733" width="10.29"/>
    <col collapsed="false" customWidth="true" hidden="false" outlineLevel="0" max="12" min="12" style="337" width="11.14"/>
    <col collapsed="false" customWidth="true" hidden="false" outlineLevel="0" max="13" min="13" style="337" width="10"/>
    <col collapsed="false" customWidth="true" hidden="false" outlineLevel="0" max="14" min="14" style="3" width="10.58"/>
  </cols>
  <sheetData>
    <row r="1" customFormat="false" ht="16.5" hidden="false" customHeight="false" outlineLevel="0" collapsed="false">
      <c r="A1" s="577" t="s">
        <v>838</v>
      </c>
    </row>
    <row r="2" customFormat="false" ht="16.5" hidden="false" customHeight="false" outlineLevel="0" collapsed="false">
      <c r="A2" s="577"/>
      <c r="B2" s="170" t="s">
        <v>839</v>
      </c>
    </row>
    <row r="5" s="12" customFormat="true" ht="51" hidden="false" customHeight="false" outlineLevel="0" collapsed="false">
      <c r="A5" s="627" t="s">
        <v>2</v>
      </c>
      <c r="B5" s="627" t="s">
        <v>3</v>
      </c>
      <c r="C5" s="627" t="s">
        <v>202</v>
      </c>
      <c r="D5" s="627" t="s">
        <v>5</v>
      </c>
      <c r="E5" s="483" t="s">
        <v>840</v>
      </c>
      <c r="F5" s="627" t="s">
        <v>7</v>
      </c>
      <c r="G5" s="627" t="s">
        <v>8</v>
      </c>
      <c r="H5" s="627" t="s">
        <v>841</v>
      </c>
      <c r="I5" s="671" t="s">
        <v>10</v>
      </c>
      <c r="J5" s="734" t="s">
        <v>11</v>
      </c>
      <c r="K5" s="734" t="s">
        <v>12</v>
      </c>
      <c r="L5" s="483" t="s">
        <v>842</v>
      </c>
      <c r="M5" s="365" t="s">
        <v>472</v>
      </c>
      <c r="N5" s="11"/>
    </row>
    <row r="6" s="22" customFormat="true" ht="12.75" hidden="true" customHeight="false" outlineLevel="0" collapsed="false">
      <c r="A6" s="487" t="s">
        <v>14</v>
      </c>
      <c r="B6" s="286" t="s">
        <v>15</v>
      </c>
      <c r="C6" s="276" t="s">
        <v>16</v>
      </c>
      <c r="D6" s="276" t="s">
        <v>17</v>
      </c>
      <c r="E6" s="488" t="s">
        <v>18</v>
      </c>
      <c r="F6" s="286" t="s">
        <v>19</v>
      </c>
      <c r="G6" s="276" t="s">
        <v>20</v>
      </c>
      <c r="H6" s="286" t="s">
        <v>21</v>
      </c>
      <c r="I6" s="735" t="s">
        <v>22</v>
      </c>
      <c r="J6" s="736"/>
      <c r="K6" s="736"/>
      <c r="L6" s="737"/>
      <c r="M6" s="737"/>
      <c r="N6" s="21"/>
    </row>
    <row r="7" s="22" customFormat="true" ht="25.5" hidden="false" customHeight="false" outlineLevel="0" collapsed="false">
      <c r="A7" s="491" t="s">
        <v>14</v>
      </c>
      <c r="B7" s="277" t="s">
        <v>143</v>
      </c>
      <c r="C7" s="273" t="s">
        <v>14</v>
      </c>
      <c r="D7" s="274" t="n">
        <v>945.25</v>
      </c>
      <c r="E7" s="275" t="s">
        <v>96</v>
      </c>
      <c r="F7" s="276" t="s">
        <v>24</v>
      </c>
      <c r="G7" s="277"/>
      <c r="H7" s="274" t="s">
        <v>464</v>
      </c>
      <c r="I7" s="594" t="s">
        <v>25</v>
      </c>
      <c r="J7" s="493" t="s">
        <v>66</v>
      </c>
      <c r="K7" s="493" t="s">
        <v>67</v>
      </c>
      <c r="L7" s="738" t="n">
        <v>0.5</v>
      </c>
      <c r="M7" s="738" t="n">
        <f aca="false">L7</f>
        <v>0.5</v>
      </c>
      <c r="N7" s="21" t="n">
        <f aca="false">E7*D7*C7</f>
        <v>472.625</v>
      </c>
    </row>
    <row r="8" s="22" customFormat="true" ht="12.75" hidden="false" customHeight="false" outlineLevel="0" collapsed="false">
      <c r="A8" s="491" t="s">
        <v>15</v>
      </c>
      <c r="B8" s="277" t="s">
        <v>68</v>
      </c>
      <c r="C8" s="273" t="s">
        <v>14</v>
      </c>
      <c r="D8" s="274" t="n">
        <v>945.25</v>
      </c>
      <c r="E8" s="281" t="n">
        <v>0.2</v>
      </c>
      <c r="F8" s="276" t="s">
        <v>24</v>
      </c>
      <c r="G8" s="277"/>
      <c r="H8" s="274" t="s">
        <v>608</v>
      </c>
      <c r="I8" s="594" t="s">
        <v>28</v>
      </c>
      <c r="J8" s="493" t="s">
        <v>69</v>
      </c>
      <c r="K8" s="493" t="n">
        <v>28003</v>
      </c>
      <c r="L8" s="738" t="n">
        <v>0.25</v>
      </c>
      <c r="M8" s="738" t="n">
        <f aca="false">L8</f>
        <v>0.25</v>
      </c>
      <c r="N8" s="21" t="n">
        <f aca="false">E8*D8*C8</f>
        <v>189.05</v>
      </c>
    </row>
    <row r="9" s="22" customFormat="true" ht="12.75" hidden="false" customHeight="false" outlineLevel="0" collapsed="false">
      <c r="A9" s="495" t="n">
        <v>3</v>
      </c>
      <c r="B9" s="590" t="s">
        <v>70</v>
      </c>
      <c r="C9" s="284" t="s">
        <v>14</v>
      </c>
      <c r="D9" s="274" t="n">
        <v>945.25</v>
      </c>
      <c r="E9" s="275" t="s">
        <v>96</v>
      </c>
      <c r="F9" s="276" t="s">
        <v>24</v>
      </c>
      <c r="G9" s="277"/>
      <c r="H9" s="274" t="n">
        <v>472.63</v>
      </c>
      <c r="I9" s="233" t="s">
        <v>25</v>
      </c>
      <c r="J9" s="493" t="s">
        <v>71</v>
      </c>
      <c r="K9" s="493" t="s">
        <v>72</v>
      </c>
      <c r="L9" s="738" t="n">
        <v>0.45</v>
      </c>
      <c r="M9" s="738" t="n">
        <f aca="false">L9</f>
        <v>0.45</v>
      </c>
      <c r="N9" s="21" t="n">
        <f aca="false">E9*D9*C9</f>
        <v>472.625</v>
      </c>
    </row>
    <row r="10" s="22" customFormat="true" ht="12.75" hidden="false" customHeight="false" outlineLevel="0" collapsed="false">
      <c r="A10" s="495" t="s">
        <v>17</v>
      </c>
      <c r="B10" s="277" t="s">
        <v>73</v>
      </c>
      <c r="C10" s="273" t="s">
        <v>14</v>
      </c>
      <c r="D10" s="274" t="n">
        <v>945.25</v>
      </c>
      <c r="E10" s="281" t="n">
        <v>0.2</v>
      </c>
      <c r="F10" s="276" t="s">
        <v>24</v>
      </c>
      <c r="G10" s="277"/>
      <c r="H10" s="274" t="s">
        <v>587</v>
      </c>
      <c r="I10" s="278" t="n">
        <v>0</v>
      </c>
      <c r="J10" s="493" t="s">
        <v>74</v>
      </c>
      <c r="K10" s="493" t="n">
        <v>11023</v>
      </c>
      <c r="L10" s="738" t="n">
        <v>0.16</v>
      </c>
      <c r="M10" s="738" t="n">
        <f aca="false">L10</f>
        <v>0.16</v>
      </c>
      <c r="N10" s="21" t="n">
        <f aca="false">E10*D10*C10</f>
        <v>189.05</v>
      </c>
    </row>
    <row r="11" s="22" customFormat="true" ht="12.75" hidden="false" customHeight="false" outlineLevel="0" collapsed="false">
      <c r="A11" s="495" t="s">
        <v>18</v>
      </c>
      <c r="B11" s="277" t="s">
        <v>75</v>
      </c>
      <c r="C11" s="273" t="s">
        <v>14</v>
      </c>
      <c r="D11" s="274" t="n">
        <v>945.25</v>
      </c>
      <c r="E11" s="275" t="s">
        <v>627</v>
      </c>
      <c r="F11" s="276" t="s">
        <v>24</v>
      </c>
      <c r="G11" s="277"/>
      <c r="H11" s="274" t="n">
        <v>283.58</v>
      </c>
      <c r="I11" s="594" t="s">
        <v>25</v>
      </c>
      <c r="J11" s="493" t="s">
        <v>76</v>
      </c>
      <c r="K11" s="493" t="n">
        <v>81041</v>
      </c>
      <c r="L11" s="738" t="n">
        <v>0.45</v>
      </c>
      <c r="M11" s="738" t="n">
        <f aca="false">L11</f>
        <v>0.45</v>
      </c>
      <c r="N11" s="21" t="n">
        <f aca="false">E11*D11*C11</f>
        <v>283.575</v>
      </c>
    </row>
    <row r="12" s="22" customFormat="true" ht="12.75" hidden="false" customHeight="false" outlineLevel="0" collapsed="false">
      <c r="A12" s="491" t="s">
        <v>19</v>
      </c>
      <c r="B12" s="277" t="s">
        <v>77</v>
      </c>
      <c r="C12" s="273" t="s">
        <v>14</v>
      </c>
      <c r="D12" s="274" t="n">
        <v>945.25</v>
      </c>
      <c r="E12" s="275" t="n">
        <v>0.5</v>
      </c>
      <c r="F12" s="276" t="s">
        <v>24</v>
      </c>
      <c r="G12" s="277"/>
      <c r="H12" s="274" t="s">
        <v>464</v>
      </c>
      <c r="I12" s="594" t="s">
        <v>28</v>
      </c>
      <c r="J12" s="493" t="s">
        <v>78</v>
      </c>
      <c r="K12" s="493" t="n">
        <v>11026</v>
      </c>
      <c r="L12" s="738" t="n">
        <v>0.3</v>
      </c>
      <c r="M12" s="738" t="n">
        <f aca="false">L12</f>
        <v>0.3</v>
      </c>
      <c r="N12" s="21" t="n">
        <f aca="false">E12*D12*C12</f>
        <v>472.625</v>
      </c>
    </row>
    <row r="13" s="22" customFormat="true" ht="15" hidden="false" customHeight="true" outlineLevel="0" collapsed="false">
      <c r="A13" s="495" t="s">
        <v>20</v>
      </c>
      <c r="B13" s="277" t="s">
        <v>81</v>
      </c>
      <c r="C13" s="273" t="s">
        <v>14</v>
      </c>
      <c r="D13" s="274" t="n">
        <v>945.25</v>
      </c>
      <c r="E13" s="281" t="s">
        <v>718</v>
      </c>
      <c r="F13" s="276" t="s">
        <v>24</v>
      </c>
      <c r="G13" s="277"/>
      <c r="H13" s="278" t="n">
        <v>1039.78</v>
      </c>
      <c r="I13" s="594" t="s">
        <v>25</v>
      </c>
      <c r="J13" s="493" t="s">
        <v>66</v>
      </c>
      <c r="K13" s="739" t="s">
        <v>67</v>
      </c>
      <c r="L13" s="738" t="n">
        <v>1.1</v>
      </c>
      <c r="M13" s="738" t="n">
        <f aca="false">L13</f>
        <v>1.1</v>
      </c>
      <c r="N13" s="21" t="n">
        <f aca="false">E13*D13*C13</f>
        <v>1039.775</v>
      </c>
    </row>
    <row r="14" s="22" customFormat="true" ht="12.75" hidden="false" customHeight="false" outlineLevel="0" collapsed="false">
      <c r="A14" s="491" t="s">
        <v>21</v>
      </c>
      <c r="B14" s="277" t="s">
        <v>79</v>
      </c>
      <c r="C14" s="273" t="s">
        <v>14</v>
      </c>
      <c r="D14" s="274" t="s">
        <v>35</v>
      </c>
      <c r="E14" s="275" t="s">
        <v>627</v>
      </c>
      <c r="F14" s="276" t="s">
        <v>24</v>
      </c>
      <c r="G14" s="277"/>
      <c r="H14" s="274" t="s">
        <v>591</v>
      </c>
      <c r="I14" s="594" t="s">
        <v>28</v>
      </c>
      <c r="J14" s="493" t="s">
        <v>80</v>
      </c>
      <c r="K14" s="493" t="n">
        <v>37020</v>
      </c>
      <c r="L14" s="738" t="n">
        <v>0.4</v>
      </c>
      <c r="M14" s="738" t="n">
        <f aca="false">L14</f>
        <v>0.4</v>
      </c>
      <c r="N14" s="21" t="n">
        <f aca="false">E14*D14*C14</f>
        <v>283.575</v>
      </c>
    </row>
    <row r="15" s="22" customFormat="true" ht="12.75" hidden="false" customHeight="false" outlineLevel="0" collapsed="false">
      <c r="A15" s="495" t="s">
        <v>22</v>
      </c>
      <c r="B15" s="277" t="s">
        <v>23</v>
      </c>
      <c r="C15" s="273" t="s">
        <v>14</v>
      </c>
      <c r="D15" s="274" t="n">
        <v>945.25</v>
      </c>
      <c r="E15" s="275" t="n">
        <v>3</v>
      </c>
      <c r="F15" s="276" t="s">
        <v>24</v>
      </c>
      <c r="G15" s="277"/>
      <c r="H15" s="278" t="n">
        <v>2835.75</v>
      </c>
      <c r="I15" s="594" t="s">
        <v>25</v>
      </c>
      <c r="J15" s="493" t="s">
        <v>26</v>
      </c>
      <c r="K15" s="493" t="n">
        <v>17002</v>
      </c>
      <c r="L15" s="738" t="n">
        <v>3</v>
      </c>
      <c r="M15" s="740" t="n">
        <f aca="false">L15+10%</f>
        <v>3.1</v>
      </c>
      <c r="N15" s="21" t="n">
        <f aca="false">E15*D15*C15</f>
        <v>2835.75</v>
      </c>
    </row>
    <row r="16" s="22" customFormat="true" ht="12.75" hidden="false" customHeight="false" outlineLevel="0" collapsed="false">
      <c r="A16" s="491" t="s">
        <v>84</v>
      </c>
      <c r="B16" s="277" t="s">
        <v>27</v>
      </c>
      <c r="C16" s="273" t="s">
        <v>14</v>
      </c>
      <c r="D16" s="274" t="n">
        <v>945.25</v>
      </c>
      <c r="E16" s="275" t="n">
        <v>5.7</v>
      </c>
      <c r="F16" s="276" t="s">
        <v>24</v>
      </c>
      <c r="G16" s="277"/>
      <c r="H16" s="274" t="s">
        <v>462</v>
      </c>
      <c r="I16" s="594" t="s">
        <v>25</v>
      </c>
      <c r="J16" s="493" t="s">
        <v>463</v>
      </c>
      <c r="K16" s="493" t="n">
        <v>17003</v>
      </c>
      <c r="L16" s="738" t="n">
        <v>5.5</v>
      </c>
      <c r="M16" s="740" t="n">
        <f aca="false">L16+10%</f>
        <v>5.6</v>
      </c>
      <c r="N16" s="21" t="n">
        <f aca="false">E16*D16*C16</f>
        <v>5387.925</v>
      </c>
    </row>
    <row r="17" s="22" customFormat="true" ht="12.75" hidden="false" customHeight="false" outlineLevel="0" collapsed="false">
      <c r="A17" s="491" t="s">
        <v>86</v>
      </c>
      <c r="B17" s="277" t="s">
        <v>197</v>
      </c>
      <c r="C17" s="273" t="s">
        <v>14</v>
      </c>
      <c r="D17" s="274" t="n">
        <v>945.25</v>
      </c>
      <c r="E17" s="275" t="n">
        <v>0.5</v>
      </c>
      <c r="F17" s="276" t="s">
        <v>24</v>
      </c>
      <c r="G17" s="277"/>
      <c r="H17" s="274" t="s">
        <v>464</v>
      </c>
      <c r="I17" s="594" t="s">
        <v>25</v>
      </c>
      <c r="J17" s="493" t="s">
        <v>190</v>
      </c>
      <c r="K17" s="493" t="s">
        <v>191</v>
      </c>
      <c r="L17" s="738" t="n">
        <v>0.2</v>
      </c>
      <c r="M17" s="740" t="n">
        <f aca="false">L17+10%</f>
        <v>0.3</v>
      </c>
      <c r="N17" s="21" t="n">
        <f aca="false">E17*D17*C17</f>
        <v>472.625</v>
      </c>
    </row>
    <row r="18" s="22" customFormat="true" ht="12.75" hidden="false" customHeight="false" outlineLevel="0" collapsed="false">
      <c r="A18" s="491" t="s">
        <v>89</v>
      </c>
      <c r="B18" s="277" t="s">
        <v>182</v>
      </c>
      <c r="C18" s="273" t="s">
        <v>14</v>
      </c>
      <c r="D18" s="274" t="n">
        <v>945.25</v>
      </c>
      <c r="E18" s="275" t="n">
        <v>0.5</v>
      </c>
      <c r="F18" s="276" t="s">
        <v>24</v>
      </c>
      <c r="G18" s="277"/>
      <c r="H18" s="274" t="s">
        <v>464</v>
      </c>
      <c r="I18" s="594" t="s">
        <v>25</v>
      </c>
      <c r="J18" s="493" t="s">
        <v>31</v>
      </c>
      <c r="K18" s="493" t="n">
        <v>16001</v>
      </c>
      <c r="L18" s="738" t="n">
        <v>0.3</v>
      </c>
      <c r="M18" s="740" t="n">
        <f aca="false">L18+10%</f>
        <v>0.4</v>
      </c>
      <c r="N18" s="21" t="n">
        <f aca="false">E18*D18*C18</f>
        <v>472.625</v>
      </c>
    </row>
    <row r="19" s="22" customFormat="true" ht="12.75" hidden="false" customHeight="false" outlineLevel="0" collapsed="false">
      <c r="A19" s="495" t="s">
        <v>92</v>
      </c>
      <c r="B19" s="277" t="s">
        <v>183</v>
      </c>
      <c r="C19" s="273" t="s">
        <v>14</v>
      </c>
      <c r="D19" s="274" t="n">
        <v>945.25</v>
      </c>
      <c r="E19" s="275" t="n">
        <v>0.3</v>
      </c>
      <c r="F19" s="276" t="s">
        <v>24</v>
      </c>
      <c r="G19" s="277"/>
      <c r="H19" s="274" t="s">
        <v>591</v>
      </c>
      <c r="I19" s="594" t="s">
        <v>25</v>
      </c>
      <c r="J19" s="493" t="s">
        <v>184</v>
      </c>
      <c r="K19" s="493" t="n">
        <v>10047</v>
      </c>
      <c r="L19" s="738" t="n">
        <v>0.3</v>
      </c>
      <c r="M19" s="740" t="n">
        <f aca="false">L19+10%</f>
        <v>0.4</v>
      </c>
      <c r="N19" s="21" t="n">
        <f aca="false">E19*D19*C19</f>
        <v>283.575</v>
      </c>
    </row>
    <row r="20" s="22" customFormat="true" ht="12.75" hidden="false" customHeight="false" outlineLevel="0" collapsed="false">
      <c r="A20" s="495" t="s">
        <v>94</v>
      </c>
      <c r="B20" s="741" t="s">
        <v>701</v>
      </c>
      <c r="C20" s="273" t="s">
        <v>14</v>
      </c>
      <c r="D20" s="274" t="n">
        <v>945.25</v>
      </c>
      <c r="E20" s="595" t="n">
        <v>0.3</v>
      </c>
      <c r="F20" s="276" t="s">
        <v>24</v>
      </c>
      <c r="G20" s="277"/>
      <c r="H20" s="274" t="n">
        <v>283.58</v>
      </c>
      <c r="I20" s="594" t="s">
        <v>25</v>
      </c>
      <c r="J20" s="742" t="s">
        <v>843</v>
      </c>
      <c r="K20" s="742"/>
      <c r="L20" s="737" t="n">
        <v>0</v>
      </c>
      <c r="M20" s="740" t="n">
        <f aca="false">L200+10%</f>
        <v>0.1</v>
      </c>
      <c r="N20" s="21" t="n">
        <f aca="false">E20*D20*C20</f>
        <v>283.575</v>
      </c>
    </row>
    <row r="21" s="22" customFormat="true" ht="12.75" hidden="false" customHeight="false" outlineLevel="0" collapsed="false">
      <c r="A21" s="495" t="s">
        <v>98</v>
      </c>
      <c r="B21" s="277" t="s">
        <v>164</v>
      </c>
      <c r="C21" s="273" t="s">
        <v>15</v>
      </c>
      <c r="D21" s="274" t="n">
        <v>945.25</v>
      </c>
      <c r="E21" s="281" t="s">
        <v>718</v>
      </c>
      <c r="F21" s="276" t="s">
        <v>24</v>
      </c>
      <c r="G21" s="277"/>
      <c r="H21" s="278" t="n">
        <v>2079.55</v>
      </c>
      <c r="I21" s="594" t="s">
        <v>28</v>
      </c>
      <c r="J21" s="493" t="s">
        <v>83</v>
      </c>
      <c r="K21" s="493" t="n">
        <v>31013</v>
      </c>
      <c r="L21" s="738" t="n">
        <f aca="false">2*1.45</f>
        <v>2.9</v>
      </c>
      <c r="M21" s="740" t="n">
        <f aca="false">L21+10%</f>
        <v>3</v>
      </c>
      <c r="N21" s="21" t="n">
        <f aca="false">E21*D21*C21</f>
        <v>2079.55</v>
      </c>
    </row>
    <row r="22" s="22" customFormat="true" ht="12.75" hidden="false" customHeight="false" outlineLevel="0" collapsed="false">
      <c r="A22" s="491" t="s">
        <v>102</v>
      </c>
      <c r="B22" s="277" t="s">
        <v>844</v>
      </c>
      <c r="C22" s="274" t="n">
        <v>1</v>
      </c>
      <c r="D22" s="274" t="s">
        <v>35</v>
      </c>
      <c r="E22" s="275" t="s">
        <v>845</v>
      </c>
      <c r="F22" s="276" t="s">
        <v>24</v>
      </c>
      <c r="G22" s="277"/>
      <c r="H22" s="278" t="n">
        <v>2363.13</v>
      </c>
      <c r="I22" s="594" t="s">
        <v>28</v>
      </c>
      <c r="J22" s="742" t="s">
        <v>846</v>
      </c>
      <c r="K22" s="742" t="n">
        <v>53015</v>
      </c>
      <c r="L22" s="737" t="n">
        <v>2.7</v>
      </c>
      <c r="M22" s="740" t="n">
        <f aca="false">L22+10%</f>
        <v>2.8</v>
      </c>
      <c r="N22" s="21" t="n">
        <f aca="false">E22*D22*C22</f>
        <v>2363.125</v>
      </c>
    </row>
    <row r="23" s="22" customFormat="true" ht="12.75" hidden="false" customHeight="false" outlineLevel="0" collapsed="false">
      <c r="A23" s="495" t="s">
        <v>106</v>
      </c>
      <c r="B23" s="277" t="s">
        <v>225</v>
      </c>
      <c r="C23" s="273" t="s">
        <v>14</v>
      </c>
      <c r="D23" s="274" t="n">
        <v>945.25</v>
      </c>
      <c r="E23" s="281" t="s">
        <v>781</v>
      </c>
      <c r="F23" s="276" t="s">
        <v>24</v>
      </c>
      <c r="G23" s="277"/>
      <c r="H23" s="278" t="n">
        <v>2079.55</v>
      </c>
      <c r="I23" s="594" t="s">
        <v>28</v>
      </c>
      <c r="J23" s="742" t="s">
        <v>66</v>
      </c>
      <c r="K23" s="742" t="s">
        <v>67</v>
      </c>
      <c r="L23" s="737" t="n">
        <v>2.2</v>
      </c>
      <c r="M23" s="740" t="n">
        <f aca="false">L23</f>
        <v>2.2</v>
      </c>
      <c r="N23" s="21" t="n">
        <f aca="false">E23*D23*C23</f>
        <v>2079.55</v>
      </c>
    </row>
    <row r="24" s="22" customFormat="true" ht="12.75" hidden="false" customHeight="false" outlineLevel="0" collapsed="false">
      <c r="A24" s="491" t="s">
        <v>109</v>
      </c>
      <c r="B24" s="277" t="s">
        <v>252</v>
      </c>
      <c r="C24" s="273" t="s">
        <v>14</v>
      </c>
      <c r="D24" s="274" t="n">
        <v>945.25</v>
      </c>
      <c r="E24" s="275" t="s">
        <v>653</v>
      </c>
      <c r="F24" s="276" t="s">
        <v>24</v>
      </c>
      <c r="G24" s="277"/>
      <c r="H24" s="274" t="n">
        <v>850.73</v>
      </c>
      <c r="I24" s="594" t="s">
        <v>25</v>
      </c>
      <c r="J24" s="493" t="s">
        <v>253</v>
      </c>
      <c r="K24" s="493" t="n">
        <v>37001</v>
      </c>
      <c r="L24" s="738" t="n">
        <v>0.5</v>
      </c>
      <c r="M24" s="740" t="n">
        <f aca="false">L24+10%</f>
        <v>0.6</v>
      </c>
      <c r="N24" s="21" t="n">
        <f aca="false">E24*D24*C24</f>
        <v>850.725</v>
      </c>
    </row>
    <row r="25" s="22" customFormat="true" ht="12.75" hidden="false" customHeight="false" outlineLevel="0" collapsed="false">
      <c r="A25" s="495" t="s">
        <v>112</v>
      </c>
      <c r="B25" s="277" t="s">
        <v>847</v>
      </c>
      <c r="C25" s="273" t="s">
        <v>14</v>
      </c>
      <c r="D25" s="274" t="n">
        <v>945.25</v>
      </c>
      <c r="E25" s="281" t="n">
        <v>1.8</v>
      </c>
      <c r="F25" s="276" t="s">
        <v>24</v>
      </c>
      <c r="G25" s="277"/>
      <c r="H25" s="274" t="s">
        <v>629</v>
      </c>
      <c r="I25" s="594" t="s">
        <v>28</v>
      </c>
      <c r="J25" s="742" t="s">
        <v>848</v>
      </c>
      <c r="K25" s="742" t="n">
        <v>38002</v>
      </c>
      <c r="L25" s="737" t="n">
        <v>1.8</v>
      </c>
      <c r="M25" s="740" t="n">
        <f aca="false">L25+10%</f>
        <v>1.9</v>
      </c>
      <c r="N25" s="21" t="n">
        <f aca="false">E25*D25*C25</f>
        <v>1701.45</v>
      </c>
    </row>
    <row r="26" s="22" customFormat="true" ht="12.75" hidden="false" customHeight="false" outlineLevel="0" collapsed="false">
      <c r="A26" s="491" t="s">
        <v>611</v>
      </c>
      <c r="B26" s="277" t="s">
        <v>110</v>
      </c>
      <c r="C26" s="273" t="s">
        <v>15</v>
      </c>
      <c r="D26" s="274" t="n">
        <v>945.25</v>
      </c>
      <c r="E26" s="281" t="n">
        <v>0.2</v>
      </c>
      <c r="F26" s="276" t="s">
        <v>24</v>
      </c>
      <c r="G26" s="277"/>
      <c r="H26" s="274" t="s">
        <v>638</v>
      </c>
      <c r="I26" s="594" t="s">
        <v>25</v>
      </c>
      <c r="J26" s="493" t="s">
        <v>111</v>
      </c>
      <c r="K26" s="493" t="n">
        <v>37043</v>
      </c>
      <c r="L26" s="738" t="n">
        <v>0.1</v>
      </c>
      <c r="M26" s="740" t="n">
        <f aca="false">L26+10%</f>
        <v>0.2</v>
      </c>
      <c r="N26" s="21" t="n">
        <f aca="false">E26*D26*C26</f>
        <v>378.1</v>
      </c>
    </row>
    <row r="27" s="22" customFormat="true" ht="12.75" hidden="false" customHeight="false" outlineLevel="0" collapsed="false">
      <c r="A27" s="491" t="s">
        <v>615</v>
      </c>
      <c r="B27" s="277" t="s">
        <v>174</v>
      </c>
      <c r="C27" s="273" t="s">
        <v>14</v>
      </c>
      <c r="D27" s="274" t="n">
        <v>945.25</v>
      </c>
      <c r="E27" s="275" t="s">
        <v>620</v>
      </c>
      <c r="F27" s="276" t="s">
        <v>24</v>
      </c>
      <c r="G27" s="277"/>
      <c r="H27" s="274" t="s">
        <v>638</v>
      </c>
      <c r="I27" s="594" t="s">
        <v>28</v>
      </c>
      <c r="J27" s="493" t="s">
        <v>175</v>
      </c>
      <c r="K27" s="493" t="s">
        <v>176</v>
      </c>
      <c r="L27" s="738" t="n">
        <v>0.15</v>
      </c>
      <c r="M27" s="740" t="n">
        <f aca="false">L27+10%</f>
        <v>0.25</v>
      </c>
      <c r="N27" s="21" t="n">
        <f aca="false">E27*D27*C27</f>
        <v>378.1</v>
      </c>
    </row>
    <row r="28" s="22" customFormat="true" ht="12.75" hidden="false" customHeight="false" outlineLevel="0" collapsed="false">
      <c r="A28" s="491" t="s">
        <v>618</v>
      </c>
      <c r="B28" s="277" t="s">
        <v>38</v>
      </c>
      <c r="C28" s="273" t="s">
        <v>14</v>
      </c>
      <c r="D28" s="274" t="n">
        <v>945.25</v>
      </c>
      <c r="E28" s="281" t="n">
        <v>0.6</v>
      </c>
      <c r="F28" s="276" t="s">
        <v>24</v>
      </c>
      <c r="G28" s="277"/>
      <c r="H28" s="274" t="n">
        <v>567.15</v>
      </c>
      <c r="I28" s="594" t="s">
        <v>25</v>
      </c>
      <c r="J28" s="493" t="s">
        <v>39</v>
      </c>
      <c r="K28" s="493" t="s">
        <v>40</v>
      </c>
      <c r="L28" s="738" t="n">
        <v>0.6</v>
      </c>
      <c r="M28" s="740" t="n">
        <f aca="false">L28+10%</f>
        <v>0.7</v>
      </c>
      <c r="N28" s="21" t="n">
        <f aca="false">E28*D28*C28</f>
        <v>567.15</v>
      </c>
    </row>
    <row r="29" s="22" customFormat="true" ht="12.75" hidden="false" customHeight="false" outlineLevel="0" collapsed="false">
      <c r="A29" s="495" t="s">
        <v>619</v>
      </c>
      <c r="B29" s="277" t="s">
        <v>113</v>
      </c>
      <c r="C29" s="273" t="s">
        <v>14</v>
      </c>
      <c r="D29" s="274" t="n">
        <v>945.25</v>
      </c>
      <c r="E29" s="281" t="n">
        <v>1.2</v>
      </c>
      <c r="F29" s="276" t="s">
        <v>24</v>
      </c>
      <c r="G29" s="277"/>
      <c r="H29" s="274" t="s">
        <v>632</v>
      </c>
      <c r="I29" s="594" t="s">
        <v>28</v>
      </c>
      <c r="J29" s="493" t="s">
        <v>114</v>
      </c>
      <c r="K29" s="493" t="s">
        <v>115</v>
      </c>
      <c r="L29" s="738" t="n">
        <v>1.38</v>
      </c>
      <c r="M29" s="740" t="n">
        <f aca="false">L29+10%</f>
        <v>1.48</v>
      </c>
      <c r="N29" s="21" t="n">
        <f aca="false">E29*D29*C29</f>
        <v>1134.3</v>
      </c>
    </row>
    <row r="30" s="52" customFormat="true" ht="12.75" hidden="false" customHeight="false" outlineLevel="0" collapsed="false">
      <c r="A30" s="497" t="s">
        <v>41</v>
      </c>
      <c r="B30" s="497"/>
      <c r="C30" s="498" t="s">
        <v>623</v>
      </c>
      <c r="D30" s="598" t="n">
        <f aca="false">24671.09/945.25</f>
        <v>26.100068764877</v>
      </c>
      <c r="E30" s="598"/>
      <c r="F30" s="598"/>
      <c r="G30" s="497"/>
      <c r="H30" s="498" t="n">
        <v>24671.09</v>
      </c>
      <c r="I30" s="682" t="s">
        <v>28</v>
      </c>
      <c r="J30" s="743"/>
      <c r="K30" s="743"/>
      <c r="L30" s="744"/>
      <c r="M30" s="744"/>
      <c r="N30" s="51" t="n">
        <f aca="false">SUM(N7:N29)</f>
        <v>24671.025</v>
      </c>
    </row>
    <row r="31" customFormat="false" ht="15" hidden="false" customHeight="false" outlineLevel="0" collapsed="false">
      <c r="A31" s="241"/>
      <c r="B31" s="241"/>
      <c r="C31" s="330"/>
      <c r="D31" s="330"/>
      <c r="E31" s="607"/>
      <c r="F31" s="330"/>
      <c r="G31" s="330"/>
      <c r="H31" s="330"/>
      <c r="I31" s="608"/>
      <c r="J31" s="745"/>
      <c r="K31" s="745"/>
      <c r="L31" s="746"/>
      <c r="M31" s="746"/>
      <c r="N31" s="21"/>
    </row>
    <row r="32" customFormat="false" ht="15" hidden="true" customHeight="false" outlineLevel="0" collapsed="false">
      <c r="A32" s="241"/>
      <c r="B32" s="241"/>
      <c r="C32" s="241"/>
      <c r="D32" s="241"/>
      <c r="E32" s="503"/>
      <c r="F32" s="241"/>
      <c r="G32" s="241"/>
      <c r="H32" s="241"/>
      <c r="I32" s="400"/>
      <c r="J32" s="747"/>
      <c r="K32" s="747"/>
      <c r="L32" s="748"/>
      <c r="M32" s="748"/>
    </row>
    <row r="33" customFormat="false" ht="15" hidden="true" customHeight="false" outlineLevel="0" collapsed="false">
      <c r="A33" s="241"/>
      <c r="B33" s="241"/>
      <c r="C33" s="241"/>
      <c r="D33" s="241"/>
      <c r="E33" s="503"/>
      <c r="F33" s="241"/>
      <c r="G33" s="241"/>
      <c r="H33" s="241"/>
      <c r="I33" s="400"/>
      <c r="J33" s="747"/>
      <c r="K33" s="747"/>
      <c r="L33" s="748"/>
      <c r="M33" s="748"/>
    </row>
    <row r="34" customFormat="false" ht="26.25" hidden="false" customHeight="false" outlineLevel="0" collapsed="false">
      <c r="A34" s="241"/>
      <c r="B34" s="464" t="s">
        <v>186</v>
      </c>
      <c r="C34" s="241"/>
      <c r="D34" s="241"/>
      <c r="E34" s="503"/>
      <c r="F34" s="241"/>
      <c r="G34" s="241"/>
      <c r="H34" s="241"/>
      <c r="I34" s="400"/>
      <c r="J34" s="466" t="s">
        <v>187</v>
      </c>
      <c r="K34" s="466" t="n">
        <v>16004</v>
      </c>
      <c r="L34" s="464" t="n">
        <v>0.12</v>
      </c>
      <c r="M34" s="749" t="n">
        <f aca="false">L34+10%</f>
        <v>0.22</v>
      </c>
    </row>
    <row r="35" customFormat="false" ht="26.25" hidden="false" customHeight="false" outlineLevel="0" collapsed="false">
      <c r="A35" s="241"/>
      <c r="B35" s="464" t="s">
        <v>188</v>
      </c>
      <c r="C35" s="241"/>
      <c r="D35" s="241"/>
      <c r="E35" s="503"/>
      <c r="F35" s="241"/>
      <c r="G35" s="241"/>
      <c r="H35" s="241"/>
      <c r="I35" s="400"/>
      <c r="J35" s="466" t="s">
        <v>55</v>
      </c>
      <c r="K35" s="466" t="n">
        <v>16005</v>
      </c>
      <c r="L35" s="464" t="n">
        <v>0.2</v>
      </c>
      <c r="M35" s="464" t="n">
        <f aca="false">L35</f>
        <v>0.2</v>
      </c>
    </row>
    <row r="36" customFormat="false" ht="15" hidden="true" customHeight="false" outlineLevel="0" collapsed="false">
      <c r="A36" s="241"/>
      <c r="B36" s="241"/>
      <c r="C36" s="241"/>
      <c r="D36" s="241"/>
      <c r="E36" s="503"/>
      <c r="F36" s="241"/>
      <c r="G36" s="241"/>
      <c r="H36" s="241"/>
      <c r="I36" s="400"/>
      <c r="J36" s="747"/>
      <c r="K36" s="747"/>
      <c r="L36" s="748"/>
      <c r="M36" s="748"/>
    </row>
    <row r="37" customFormat="false" ht="15" hidden="false" customHeight="false" outlineLevel="0" collapsed="false">
      <c r="A37" s="469" t="s">
        <v>849</v>
      </c>
      <c r="B37" s="241"/>
      <c r="C37" s="241"/>
      <c r="D37" s="241"/>
      <c r="E37" s="503"/>
      <c r="F37" s="241"/>
      <c r="G37" s="241"/>
      <c r="H37" s="241"/>
      <c r="I37" s="400"/>
      <c r="J37" s="747"/>
      <c r="K37" s="747"/>
      <c r="L37" s="750"/>
      <c r="M37" s="750" t="n">
        <f aca="false">SUM(M7:M35)</f>
        <v>27.06</v>
      </c>
      <c r="N37" s="3" t="n">
        <f aca="false">M37*945.25</f>
        <v>25578.465</v>
      </c>
    </row>
    <row r="38" customFormat="false" ht="15" hidden="false" customHeight="false" outlineLevel="0" collapsed="false">
      <c r="N38" s="3" t="n">
        <f aca="false">H30-N37</f>
        <v>-907.374999999996</v>
      </c>
    </row>
  </sheetData>
  <mergeCells count="2">
    <mergeCell ref="A30:B30"/>
    <mergeCell ref="D30:F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ED4C05"/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H29" activeCellId="0" sqref="H29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38.43"/>
    <col collapsed="false" customWidth="true" hidden="false" outlineLevel="0" max="3" min="3" style="0" width="8.42"/>
    <col collapsed="false" customWidth="true" hidden="true" outlineLevel="0" max="4" min="4" style="0" width="14.01"/>
    <col collapsed="false" customWidth="true" hidden="false" outlineLevel="0" max="5" min="5" style="2" width="10"/>
    <col collapsed="false" customWidth="true" hidden="true" outlineLevel="0" max="6" min="6" style="0" width="14.01"/>
    <col collapsed="false" customWidth="true" hidden="true" outlineLevel="0" max="7" min="7" style="0" width="10"/>
    <col collapsed="false" customWidth="true" hidden="false" outlineLevel="0" max="8" min="8" style="3" width="15"/>
    <col collapsed="false" customWidth="true" hidden="true" outlineLevel="0" max="9" min="9" style="3" width="11.99"/>
    <col collapsed="false" customWidth="true" hidden="false" outlineLevel="0" max="10" min="10" style="751" width="14.57"/>
    <col collapsed="false" customWidth="true" hidden="false" outlineLevel="0" max="11" min="11" style="733" width="10.29"/>
    <col collapsed="false" customWidth="true" hidden="false" outlineLevel="0" max="12" min="12" style="132" width="14.7"/>
    <col collapsed="false" customWidth="true" hidden="false" outlineLevel="0" max="13" min="13" style="132" width="13.43"/>
    <col collapsed="false" customWidth="true" hidden="false" outlineLevel="0" max="14" min="14" style="3" width="10.85"/>
  </cols>
  <sheetData>
    <row r="1" s="22" customFormat="true" ht="12.75" hidden="false" customHeight="false" outlineLevel="0" collapsed="false">
      <c r="A1" s="644" t="s">
        <v>850</v>
      </c>
      <c r="E1" s="54"/>
      <c r="H1" s="21"/>
      <c r="I1" s="21"/>
      <c r="J1" s="752"/>
      <c r="K1" s="753"/>
      <c r="L1" s="169"/>
      <c r="M1" s="169"/>
      <c r="N1" s="21"/>
    </row>
    <row r="2" customFormat="false" ht="15" hidden="false" customHeight="false" outlineLevel="0" collapsed="false">
      <c r="B2" s="170" t="s">
        <v>851</v>
      </c>
    </row>
    <row r="3" s="22" customFormat="true" ht="12.75" hidden="false" customHeight="false" outlineLevel="0" collapsed="false">
      <c r="E3" s="54"/>
      <c r="H3" s="21"/>
      <c r="I3" s="21"/>
      <c r="J3" s="752"/>
      <c r="K3" s="753"/>
      <c r="L3" s="169"/>
      <c r="M3" s="169"/>
      <c r="N3" s="21"/>
    </row>
    <row r="4" s="22" customFormat="true" ht="12.75" hidden="false" customHeight="false" outlineLevel="0" collapsed="false">
      <c r="E4" s="54"/>
      <c r="H4" s="21"/>
      <c r="I4" s="21"/>
      <c r="J4" s="752"/>
      <c r="K4" s="753"/>
      <c r="L4" s="169"/>
      <c r="M4" s="169"/>
      <c r="N4" s="21"/>
    </row>
    <row r="5" s="22" customFormat="true" ht="12.75" hidden="false" customHeight="false" outlineLevel="0" collapsed="false">
      <c r="E5" s="54"/>
      <c r="H5" s="21"/>
      <c r="I5" s="21"/>
      <c r="J5" s="752"/>
      <c r="K5" s="753"/>
      <c r="L5" s="169"/>
      <c r="M5" s="169"/>
      <c r="N5" s="21"/>
    </row>
    <row r="6" s="12" customFormat="true" ht="51" hidden="false" customHeight="false" outlineLevel="0" collapsed="false">
      <c r="A6" s="7" t="s">
        <v>2</v>
      </c>
      <c r="B6" s="7" t="s">
        <v>3</v>
      </c>
      <c r="C6" s="7" t="s">
        <v>4</v>
      </c>
      <c r="D6" s="7" t="s">
        <v>5</v>
      </c>
      <c r="E6" s="8" t="s">
        <v>6</v>
      </c>
      <c r="F6" s="7" t="s">
        <v>7</v>
      </c>
      <c r="G6" s="7" t="s">
        <v>8</v>
      </c>
      <c r="H6" s="9" t="s">
        <v>9</v>
      </c>
      <c r="I6" s="9" t="s">
        <v>10</v>
      </c>
      <c r="J6" s="754" t="s">
        <v>11</v>
      </c>
      <c r="K6" s="754" t="s">
        <v>12</v>
      </c>
      <c r="L6" s="8" t="s">
        <v>13</v>
      </c>
      <c r="M6" s="365" t="s">
        <v>472</v>
      </c>
      <c r="N6" s="11"/>
    </row>
    <row r="7" s="22" customFormat="true" ht="12.75" hidden="true" customHeight="false" outlineLevel="0" collapsed="false">
      <c r="A7" s="526" t="s">
        <v>14</v>
      </c>
      <c r="B7" s="28" t="n">
        <v>2</v>
      </c>
      <c r="C7" s="28" t="s">
        <v>16</v>
      </c>
      <c r="D7" s="28" t="s">
        <v>17</v>
      </c>
      <c r="E7" s="16" t="s">
        <v>18</v>
      </c>
      <c r="F7" s="150" t="s">
        <v>19</v>
      </c>
      <c r="G7" s="525" t="n">
        <v>7</v>
      </c>
      <c r="H7" s="152" t="s">
        <v>21</v>
      </c>
      <c r="I7" s="449" t="s">
        <v>22</v>
      </c>
      <c r="J7" s="755"/>
      <c r="K7" s="756"/>
      <c r="L7" s="44"/>
      <c r="M7" s="44"/>
      <c r="N7" s="21"/>
    </row>
    <row r="8" s="22" customFormat="true" ht="25.5" hidden="false" customHeight="false" outlineLevel="0" collapsed="false">
      <c r="A8" s="37" t="n">
        <v>1</v>
      </c>
      <c r="B8" s="29" t="s">
        <v>143</v>
      </c>
      <c r="C8" s="26" t="n">
        <v>1</v>
      </c>
      <c r="D8" s="26" t="n">
        <v>945.25</v>
      </c>
      <c r="E8" s="35" t="n">
        <v>0.5</v>
      </c>
      <c r="F8" s="28" t="s">
        <v>24</v>
      </c>
      <c r="G8" s="29"/>
      <c r="H8" s="30" t="n">
        <v>472.63</v>
      </c>
      <c r="I8" s="757" t="n">
        <v>0</v>
      </c>
      <c r="J8" s="663" t="s">
        <v>66</v>
      </c>
      <c r="K8" s="182" t="s">
        <v>67</v>
      </c>
      <c r="L8" s="182" t="n">
        <v>0.5</v>
      </c>
      <c r="M8" s="182" t="n">
        <f aca="false">L8</f>
        <v>0.5</v>
      </c>
      <c r="N8" s="21" t="n">
        <f aca="false">E8*D8*C8</f>
        <v>472.625</v>
      </c>
    </row>
    <row r="9" s="22" customFormat="true" ht="12.75" hidden="false" customHeight="false" outlineLevel="0" collapsed="false">
      <c r="A9" s="23" t="s">
        <v>15</v>
      </c>
      <c r="B9" s="29" t="s">
        <v>68</v>
      </c>
      <c r="C9" s="25" t="s">
        <v>14</v>
      </c>
      <c r="D9" s="26" t="s">
        <v>35</v>
      </c>
      <c r="E9" s="44" t="n">
        <v>0.2</v>
      </c>
      <c r="F9" s="28" t="s">
        <v>24</v>
      </c>
      <c r="G9" s="29"/>
      <c r="H9" s="30" t="s">
        <v>587</v>
      </c>
      <c r="I9" s="43" t="s">
        <v>28</v>
      </c>
      <c r="J9" s="182" t="s">
        <v>69</v>
      </c>
      <c r="K9" s="182" t="n">
        <v>28003</v>
      </c>
      <c r="L9" s="182" t="n">
        <v>0.25</v>
      </c>
      <c r="M9" s="182" t="n">
        <f aca="false">L9</f>
        <v>0.25</v>
      </c>
      <c r="N9" s="21" t="n">
        <f aca="false">E9*D9*C9</f>
        <v>189.05</v>
      </c>
    </row>
    <row r="10" s="22" customFormat="true" ht="12.75" hidden="false" customHeight="true" outlineLevel="0" collapsed="false">
      <c r="A10" s="37" t="s">
        <v>16</v>
      </c>
      <c r="B10" s="24" t="s">
        <v>70</v>
      </c>
      <c r="C10" s="39" t="s">
        <v>14</v>
      </c>
      <c r="D10" s="26" t="s">
        <v>35</v>
      </c>
      <c r="E10" s="35" t="n">
        <v>0.45</v>
      </c>
      <c r="F10" s="28" t="s">
        <v>24</v>
      </c>
      <c r="G10" s="29"/>
      <c r="H10" s="30" t="n">
        <v>425.36</v>
      </c>
      <c r="I10" s="176" t="s">
        <v>28</v>
      </c>
      <c r="J10" s="182" t="s">
        <v>71</v>
      </c>
      <c r="K10" s="182" t="s">
        <v>72</v>
      </c>
      <c r="L10" s="182" t="n">
        <v>0.45</v>
      </c>
      <c r="M10" s="182" t="n">
        <f aca="false">L10</f>
        <v>0.45</v>
      </c>
      <c r="N10" s="21" t="n">
        <f aca="false">E10*D10*C10</f>
        <v>425.3625</v>
      </c>
    </row>
    <row r="11" s="22" customFormat="true" ht="12.75" hidden="false" customHeight="false" outlineLevel="0" collapsed="false">
      <c r="A11" s="37" t="s">
        <v>17</v>
      </c>
      <c r="B11" s="29" t="s">
        <v>73</v>
      </c>
      <c r="C11" s="25" t="s">
        <v>14</v>
      </c>
      <c r="D11" s="26" t="s">
        <v>35</v>
      </c>
      <c r="E11" s="212" t="n">
        <v>0.2</v>
      </c>
      <c r="F11" s="28" t="s">
        <v>24</v>
      </c>
      <c r="G11" s="29"/>
      <c r="H11" s="30" t="s">
        <v>587</v>
      </c>
      <c r="I11" s="43" t="s">
        <v>28</v>
      </c>
      <c r="J11" s="182" t="s">
        <v>74</v>
      </c>
      <c r="K11" s="182" t="n">
        <v>11023</v>
      </c>
      <c r="L11" s="182" t="n">
        <v>0.16</v>
      </c>
      <c r="M11" s="182" t="n">
        <f aca="false">L11</f>
        <v>0.16</v>
      </c>
      <c r="N11" s="21" t="n">
        <f aca="false">E11*D11*C11</f>
        <v>189.05</v>
      </c>
    </row>
    <row r="12" s="22" customFormat="true" ht="12.75" hidden="false" customHeight="false" outlineLevel="0" collapsed="false">
      <c r="A12" s="37" t="s">
        <v>18</v>
      </c>
      <c r="B12" s="29" t="s">
        <v>75</v>
      </c>
      <c r="C12" s="25" t="s">
        <v>14</v>
      </c>
      <c r="D12" s="26" t="s">
        <v>35</v>
      </c>
      <c r="E12" s="184" t="n">
        <v>0.3</v>
      </c>
      <c r="F12" s="28" t="s">
        <v>24</v>
      </c>
      <c r="G12" s="29"/>
      <c r="H12" s="30" t="s">
        <v>591</v>
      </c>
      <c r="I12" s="43" t="s">
        <v>28</v>
      </c>
      <c r="J12" s="182" t="s">
        <v>76</v>
      </c>
      <c r="K12" s="182" t="n">
        <v>81041</v>
      </c>
      <c r="L12" s="182" t="n">
        <v>0.45</v>
      </c>
      <c r="M12" s="182" t="n">
        <f aca="false">L12</f>
        <v>0.45</v>
      </c>
      <c r="N12" s="21" t="n">
        <f aca="false">E12*D12*C12</f>
        <v>283.575</v>
      </c>
    </row>
    <row r="13" s="22" customFormat="true" ht="12.75" hidden="false" customHeight="false" outlineLevel="0" collapsed="false">
      <c r="A13" s="23" t="s">
        <v>19</v>
      </c>
      <c r="B13" s="29" t="s">
        <v>77</v>
      </c>
      <c r="C13" s="25" t="s">
        <v>14</v>
      </c>
      <c r="D13" s="26" t="s">
        <v>35</v>
      </c>
      <c r="E13" s="184" t="n">
        <v>0.5</v>
      </c>
      <c r="F13" s="28" t="s">
        <v>24</v>
      </c>
      <c r="G13" s="29"/>
      <c r="H13" s="30" t="s">
        <v>464</v>
      </c>
      <c r="I13" s="43" t="s">
        <v>28</v>
      </c>
      <c r="J13" s="182" t="s">
        <v>78</v>
      </c>
      <c r="K13" s="182" t="n">
        <v>11026</v>
      </c>
      <c r="L13" s="182" t="n">
        <v>0.3</v>
      </c>
      <c r="M13" s="182" t="n">
        <f aca="false">L13</f>
        <v>0.3</v>
      </c>
      <c r="N13" s="21" t="n">
        <f aca="false">E13*D13*C13</f>
        <v>472.625</v>
      </c>
    </row>
    <row r="14" s="22" customFormat="true" ht="12.75" hidden="false" customHeight="false" outlineLevel="0" collapsed="false">
      <c r="A14" s="37" t="s">
        <v>20</v>
      </c>
      <c r="B14" s="29" t="s">
        <v>79</v>
      </c>
      <c r="C14" s="25" t="s">
        <v>14</v>
      </c>
      <c r="D14" s="26" t="n">
        <v>945.25</v>
      </c>
      <c r="E14" s="35" t="n">
        <v>0.3</v>
      </c>
      <c r="F14" s="28" t="s">
        <v>24</v>
      </c>
      <c r="G14" s="29"/>
      <c r="H14" s="30" t="n">
        <v>283.58</v>
      </c>
      <c r="I14" s="43" t="s">
        <v>25</v>
      </c>
      <c r="J14" s="182" t="s">
        <v>80</v>
      </c>
      <c r="K14" s="182" t="n">
        <v>37020</v>
      </c>
      <c r="L14" s="182" t="n">
        <v>0.4</v>
      </c>
      <c r="M14" s="182" t="n">
        <f aca="false">L14</f>
        <v>0.4</v>
      </c>
      <c r="N14" s="21" t="n">
        <f aca="false">E14*D14*C14</f>
        <v>283.575</v>
      </c>
    </row>
    <row r="15" s="22" customFormat="true" ht="12.75" hidden="false" customHeight="false" outlineLevel="0" collapsed="false">
      <c r="A15" s="23" t="s">
        <v>21</v>
      </c>
      <c r="B15" s="29" t="s">
        <v>23</v>
      </c>
      <c r="C15" s="25" t="s">
        <v>14</v>
      </c>
      <c r="D15" s="26" t="s">
        <v>35</v>
      </c>
      <c r="E15" s="35" t="n">
        <v>3</v>
      </c>
      <c r="F15" s="28" t="s">
        <v>24</v>
      </c>
      <c r="G15" s="29"/>
      <c r="H15" s="30" t="s">
        <v>649</v>
      </c>
      <c r="I15" s="43" t="s">
        <v>28</v>
      </c>
      <c r="J15" s="182" t="s">
        <v>26</v>
      </c>
      <c r="K15" s="182" t="n">
        <v>17002</v>
      </c>
      <c r="L15" s="182" t="n">
        <v>3</v>
      </c>
      <c r="M15" s="516" t="n">
        <f aca="false">L15+10%</f>
        <v>3.1</v>
      </c>
      <c r="N15" s="21" t="n">
        <f aca="false">E15*D15*C15</f>
        <v>2835.75</v>
      </c>
    </row>
    <row r="16" s="22" customFormat="true" ht="12.75" hidden="false" customHeight="false" outlineLevel="0" collapsed="false">
      <c r="A16" s="37" t="s">
        <v>22</v>
      </c>
      <c r="B16" s="29" t="s">
        <v>197</v>
      </c>
      <c r="C16" s="25" t="s">
        <v>14</v>
      </c>
      <c r="D16" s="26" t="s">
        <v>35</v>
      </c>
      <c r="E16" s="35" t="n">
        <v>0.5</v>
      </c>
      <c r="F16" s="28" t="s">
        <v>24</v>
      </c>
      <c r="G16" s="29"/>
      <c r="H16" s="30" t="n">
        <v>472.63</v>
      </c>
      <c r="I16" s="43" t="s">
        <v>28</v>
      </c>
      <c r="J16" s="758" t="s">
        <v>198</v>
      </c>
      <c r="K16" s="759" t="s">
        <v>199</v>
      </c>
      <c r="L16" s="183" t="n">
        <v>0.2</v>
      </c>
      <c r="M16" s="516" t="n">
        <f aca="false">L16+10%</f>
        <v>0.3</v>
      </c>
      <c r="N16" s="21" t="n">
        <f aca="false">E16*D16*C16</f>
        <v>472.625</v>
      </c>
    </row>
    <row r="17" s="22" customFormat="true" ht="12.75" hidden="false" customHeight="false" outlineLevel="0" collapsed="false">
      <c r="A17" s="23" t="s">
        <v>84</v>
      </c>
      <c r="B17" s="29" t="s">
        <v>27</v>
      </c>
      <c r="C17" s="25" t="s">
        <v>14</v>
      </c>
      <c r="D17" s="26" t="s">
        <v>35</v>
      </c>
      <c r="E17" s="184" t="n">
        <v>5.7</v>
      </c>
      <c r="F17" s="28" t="s">
        <v>24</v>
      </c>
      <c r="G17" s="29"/>
      <c r="H17" s="30" t="s">
        <v>462</v>
      </c>
      <c r="I17" s="43" t="n">
        <v>0</v>
      </c>
      <c r="J17" s="182" t="s">
        <v>463</v>
      </c>
      <c r="K17" s="182" t="n">
        <v>17003</v>
      </c>
      <c r="L17" s="182" t="n">
        <v>5.5</v>
      </c>
      <c r="M17" s="516" t="n">
        <f aca="false">L17+10%</f>
        <v>5.6</v>
      </c>
      <c r="N17" s="21" t="n">
        <f aca="false">E17*D17*C17</f>
        <v>5387.925</v>
      </c>
    </row>
    <row r="18" s="22" customFormat="true" ht="12.75" hidden="false" customHeight="false" outlineLevel="0" collapsed="false">
      <c r="A18" s="23" t="s">
        <v>86</v>
      </c>
      <c r="B18" s="29" t="s">
        <v>227</v>
      </c>
      <c r="C18" s="25" t="s">
        <v>15</v>
      </c>
      <c r="D18" s="26" t="s">
        <v>35</v>
      </c>
      <c r="E18" s="44" t="n">
        <v>0.8</v>
      </c>
      <c r="F18" s="28" t="s">
        <v>24</v>
      </c>
      <c r="G18" s="29"/>
      <c r="H18" s="30" t="n">
        <v>1512.4</v>
      </c>
      <c r="I18" s="43" t="s">
        <v>28</v>
      </c>
      <c r="J18" s="182" t="s">
        <v>228</v>
      </c>
      <c r="K18" s="182" t="n">
        <v>22002</v>
      </c>
      <c r="L18" s="182" t="n">
        <v>1</v>
      </c>
      <c r="M18" s="516" t="n">
        <f aca="false">L18+10%</f>
        <v>1.1</v>
      </c>
      <c r="N18" s="21" t="n">
        <f aca="false">E18*D18*C18</f>
        <v>1512.4</v>
      </c>
    </row>
    <row r="19" s="22" customFormat="true" ht="12.75" hidden="false" customHeight="false" outlineLevel="0" collapsed="false">
      <c r="A19" s="23" t="s">
        <v>89</v>
      </c>
      <c r="B19" s="29" t="s">
        <v>317</v>
      </c>
      <c r="C19" s="25" t="s">
        <v>14</v>
      </c>
      <c r="D19" s="26" t="s">
        <v>35</v>
      </c>
      <c r="E19" s="35" t="n">
        <v>0.4</v>
      </c>
      <c r="F19" s="28" t="s">
        <v>24</v>
      </c>
      <c r="G19" s="29"/>
      <c r="H19" s="30" t="s">
        <v>638</v>
      </c>
      <c r="I19" s="43" t="s">
        <v>28</v>
      </c>
      <c r="J19" s="182" t="s">
        <v>318</v>
      </c>
      <c r="K19" s="182" t="n">
        <v>22006</v>
      </c>
      <c r="L19" s="182" t="n">
        <v>0.5</v>
      </c>
      <c r="M19" s="516" t="n">
        <f aca="false">L19+10%</f>
        <v>0.6</v>
      </c>
      <c r="N19" s="21" t="n">
        <f aca="false">E19*D19*C19</f>
        <v>378.1</v>
      </c>
    </row>
    <row r="20" s="22" customFormat="true" ht="12.75" hidden="false" customHeight="false" outlineLevel="0" collapsed="false">
      <c r="A20" s="37" t="s">
        <v>92</v>
      </c>
      <c r="B20" s="29" t="s">
        <v>317</v>
      </c>
      <c r="C20" s="25" t="s">
        <v>14</v>
      </c>
      <c r="D20" s="26" t="s">
        <v>35</v>
      </c>
      <c r="E20" s="35" t="n">
        <v>0.4</v>
      </c>
      <c r="F20" s="28" t="s">
        <v>24</v>
      </c>
      <c r="G20" s="29"/>
      <c r="H20" s="30" t="s">
        <v>638</v>
      </c>
      <c r="I20" s="43" t="s">
        <v>28</v>
      </c>
      <c r="J20" s="182" t="s">
        <v>318</v>
      </c>
      <c r="K20" s="182" t="n">
        <v>2205</v>
      </c>
      <c r="L20" s="182" t="n">
        <v>0.5</v>
      </c>
      <c r="M20" s="516" t="n">
        <f aca="false">L20+10%</f>
        <v>0.6</v>
      </c>
      <c r="N20" s="21" t="n">
        <f aca="false">E20*D20*C20</f>
        <v>378.1</v>
      </c>
    </row>
    <row r="21" s="22" customFormat="true" ht="15" hidden="false" customHeight="false" outlineLevel="0" collapsed="false">
      <c r="A21" s="37" t="s">
        <v>94</v>
      </c>
      <c r="B21" s="29" t="s">
        <v>287</v>
      </c>
      <c r="C21" s="25" t="s">
        <v>15</v>
      </c>
      <c r="D21" s="26" t="s">
        <v>35</v>
      </c>
      <c r="E21" s="35" t="n">
        <v>0.4</v>
      </c>
      <c r="F21" s="28" t="s">
        <v>24</v>
      </c>
      <c r="G21" s="29"/>
      <c r="H21" s="30" t="s">
        <v>131</v>
      </c>
      <c r="I21" s="43" t="s">
        <v>28</v>
      </c>
      <c r="J21" s="758" t="s">
        <v>288</v>
      </c>
      <c r="K21" s="562" t="n">
        <v>22009</v>
      </c>
      <c r="L21" s="183" t="n">
        <v>1</v>
      </c>
      <c r="M21" s="516" t="n">
        <f aca="false">L21+10%</f>
        <v>1.1</v>
      </c>
      <c r="N21" s="21" t="n">
        <f aca="false">E21*D21*C21</f>
        <v>756.2</v>
      </c>
    </row>
    <row r="22" s="22" customFormat="true" ht="12.75" hidden="false" customHeight="false" outlineLevel="0" collapsed="false">
      <c r="A22" s="37" t="s">
        <v>98</v>
      </c>
      <c r="B22" s="29" t="s">
        <v>273</v>
      </c>
      <c r="C22" s="25" t="s">
        <v>14</v>
      </c>
      <c r="D22" s="26" t="s">
        <v>35</v>
      </c>
      <c r="E22" s="212" t="n">
        <v>0.8</v>
      </c>
      <c r="F22" s="28" t="s">
        <v>24</v>
      </c>
      <c r="G22" s="29"/>
      <c r="H22" s="30" t="s">
        <v>131</v>
      </c>
      <c r="I22" s="43" t="s">
        <v>28</v>
      </c>
      <c r="J22" s="758" t="s">
        <v>274</v>
      </c>
      <c r="K22" s="759" t="n">
        <v>13012</v>
      </c>
      <c r="L22" s="183" t="n">
        <v>0.28</v>
      </c>
      <c r="M22" s="516" t="n">
        <f aca="false">L22+10%</f>
        <v>0.38</v>
      </c>
      <c r="N22" s="21" t="n">
        <f aca="false">E22*D22*C22</f>
        <v>756.2</v>
      </c>
    </row>
    <row r="23" s="22" customFormat="true" ht="12.75" hidden="false" customHeight="false" outlineLevel="0" collapsed="false">
      <c r="A23" s="23" t="s">
        <v>102</v>
      </c>
      <c r="B23" s="29" t="s">
        <v>410</v>
      </c>
      <c r="C23" s="25" t="s">
        <v>14</v>
      </c>
      <c r="D23" s="26" t="s">
        <v>35</v>
      </c>
      <c r="E23" s="35" t="n">
        <v>1.7</v>
      </c>
      <c r="F23" s="28" t="s">
        <v>24</v>
      </c>
      <c r="G23" s="29"/>
      <c r="H23" s="30" t="s">
        <v>726</v>
      </c>
      <c r="I23" s="43" t="s">
        <v>28</v>
      </c>
      <c r="J23" s="182" t="s">
        <v>305</v>
      </c>
      <c r="K23" s="182" t="n">
        <v>13004</v>
      </c>
      <c r="L23" s="182" t="n">
        <v>0.45</v>
      </c>
      <c r="M23" s="516" t="n">
        <f aca="false">L23+10%</f>
        <v>0.55</v>
      </c>
      <c r="N23" s="21" t="n">
        <f aca="false">E23*D23*C23</f>
        <v>1606.925</v>
      </c>
    </row>
    <row r="24" s="22" customFormat="true" ht="12.75" hidden="false" customHeight="false" outlineLevel="0" collapsed="false">
      <c r="A24" s="37" t="s">
        <v>106</v>
      </c>
      <c r="B24" s="29" t="s">
        <v>38</v>
      </c>
      <c r="C24" s="25" t="s">
        <v>14</v>
      </c>
      <c r="D24" s="26" t="s">
        <v>35</v>
      </c>
      <c r="E24" s="44" t="n">
        <v>0.6</v>
      </c>
      <c r="F24" s="28" t="s">
        <v>24</v>
      </c>
      <c r="G24" s="29"/>
      <c r="H24" s="30" t="s">
        <v>655</v>
      </c>
      <c r="I24" s="43" t="s">
        <v>28</v>
      </c>
      <c r="J24" s="758" t="s">
        <v>39</v>
      </c>
      <c r="K24" s="759" t="s">
        <v>40</v>
      </c>
      <c r="L24" s="183" t="n">
        <v>0.6</v>
      </c>
      <c r="M24" s="516" t="n">
        <v>0.6</v>
      </c>
      <c r="N24" s="21" t="n">
        <f aca="false">E24*D24*C24</f>
        <v>567.15</v>
      </c>
    </row>
    <row r="25" s="22" customFormat="true" ht="12.75" hidden="false" customHeight="false" outlineLevel="0" collapsed="false">
      <c r="A25" s="23" t="s">
        <v>109</v>
      </c>
      <c r="B25" s="29" t="s">
        <v>290</v>
      </c>
      <c r="C25" s="25" t="s">
        <v>15</v>
      </c>
      <c r="D25" s="26" t="s">
        <v>35</v>
      </c>
      <c r="E25" s="35" t="n">
        <v>0.4</v>
      </c>
      <c r="F25" s="28" t="s">
        <v>24</v>
      </c>
      <c r="G25" s="29"/>
      <c r="H25" s="30" t="s">
        <v>131</v>
      </c>
      <c r="I25" s="43" t="s">
        <v>25</v>
      </c>
      <c r="J25" s="758" t="s">
        <v>88</v>
      </c>
      <c r="K25" s="759" t="n">
        <v>35021</v>
      </c>
      <c r="L25" s="183" t="n">
        <v>0.3</v>
      </c>
      <c r="M25" s="516" t="n">
        <f aca="false">L25+10%</f>
        <v>0.4</v>
      </c>
      <c r="N25" s="21" t="n">
        <f aca="false">E25*D25*C25</f>
        <v>756.2</v>
      </c>
    </row>
    <row r="26" s="22" customFormat="true" ht="12.75" hidden="false" customHeight="false" outlineLevel="0" collapsed="false">
      <c r="A26" s="37" t="s">
        <v>112</v>
      </c>
      <c r="B26" s="29" t="s">
        <v>624</v>
      </c>
      <c r="C26" s="25" t="s">
        <v>15</v>
      </c>
      <c r="D26" s="26" t="s">
        <v>35</v>
      </c>
      <c r="E26" s="35" t="n">
        <v>0.7</v>
      </c>
      <c r="F26" s="28" t="s">
        <v>24</v>
      </c>
      <c r="G26" s="29"/>
      <c r="H26" s="30" t="s">
        <v>625</v>
      </c>
      <c r="I26" s="43" t="s">
        <v>28</v>
      </c>
      <c r="J26" s="758" t="s">
        <v>91</v>
      </c>
      <c r="K26" s="759" t="n">
        <v>31019</v>
      </c>
      <c r="L26" s="183" t="n">
        <v>1.6</v>
      </c>
      <c r="M26" s="516" t="n">
        <f aca="false">L26+10%</f>
        <v>1.7</v>
      </c>
      <c r="N26" s="21"/>
    </row>
    <row r="27" s="22" customFormat="true" ht="12.75" hidden="false" customHeight="false" outlineLevel="0" collapsed="false">
      <c r="A27" s="23" t="s">
        <v>611</v>
      </c>
      <c r="B27" s="29" t="s">
        <v>110</v>
      </c>
      <c r="C27" s="25" t="s">
        <v>15</v>
      </c>
      <c r="D27" s="26" t="s">
        <v>35</v>
      </c>
      <c r="E27" s="212" t="n">
        <v>0.2</v>
      </c>
      <c r="F27" s="28" t="s">
        <v>24</v>
      </c>
      <c r="G27" s="29"/>
      <c r="H27" s="30" t="s">
        <v>638</v>
      </c>
      <c r="I27" s="43" t="s">
        <v>28</v>
      </c>
      <c r="J27" s="182" t="s">
        <v>111</v>
      </c>
      <c r="K27" s="182" t="n">
        <v>37043</v>
      </c>
      <c r="L27" s="182" t="n">
        <v>0.1</v>
      </c>
      <c r="M27" s="182" t="n">
        <f aca="false">L27</f>
        <v>0.1</v>
      </c>
      <c r="N27" s="21" t="n">
        <f aca="false">E27*D27*C27</f>
        <v>378.1</v>
      </c>
    </row>
    <row r="28" s="22" customFormat="true" ht="12.75" hidden="false" customHeight="false" outlineLevel="0" collapsed="false">
      <c r="A28" s="23" t="s">
        <v>615</v>
      </c>
      <c r="B28" s="29" t="s">
        <v>113</v>
      </c>
      <c r="C28" s="25" t="s">
        <v>14</v>
      </c>
      <c r="D28" s="26" t="s">
        <v>35</v>
      </c>
      <c r="E28" s="44" t="n">
        <v>1.2</v>
      </c>
      <c r="F28" s="28" t="s">
        <v>24</v>
      </c>
      <c r="G28" s="29"/>
      <c r="H28" s="30" t="n">
        <v>1134.3</v>
      </c>
      <c r="I28" s="43" t="s">
        <v>28</v>
      </c>
      <c r="J28" s="182" t="s">
        <v>114</v>
      </c>
      <c r="K28" s="182" t="s">
        <v>115</v>
      </c>
      <c r="L28" s="182" t="n">
        <v>1.38</v>
      </c>
      <c r="M28" s="182" t="n">
        <f aca="false">L28</f>
        <v>1.38</v>
      </c>
      <c r="N28" s="21" t="n">
        <f aca="false">E28*D28*C28</f>
        <v>1134.3</v>
      </c>
    </row>
    <row r="29" s="52" customFormat="true" ht="12.75" hidden="false" customHeight="false" outlineLevel="0" collapsed="false">
      <c r="A29" s="34"/>
      <c r="B29" s="48" t="s">
        <v>41</v>
      </c>
      <c r="C29" s="46" t="s">
        <v>116</v>
      </c>
      <c r="D29" s="34"/>
      <c r="E29" s="760" t="n">
        <f aca="false">H29/945.25</f>
        <v>21.7500343824385</v>
      </c>
      <c r="F29" s="189" t="s">
        <v>117</v>
      </c>
      <c r="G29" s="48"/>
      <c r="H29" s="190" t="n">
        <v>20559.22</v>
      </c>
      <c r="I29" s="47" t="s">
        <v>28</v>
      </c>
      <c r="J29" s="761"/>
      <c r="K29" s="762"/>
      <c r="L29" s="193" t="n">
        <v>18.2</v>
      </c>
      <c r="M29" s="193"/>
      <c r="N29" s="51" t="n">
        <f aca="false">SUM(N8:N28)</f>
        <v>19235.8375</v>
      </c>
    </row>
    <row r="31" customFormat="false" ht="15" hidden="false" customHeight="false" outlineLevel="0" collapsed="false">
      <c r="J31" s="355"/>
      <c r="K31" s="164"/>
      <c r="L31" s="164"/>
      <c r="M31" s="164"/>
    </row>
    <row r="32" customFormat="false" ht="15" hidden="false" customHeight="false" outlineLevel="0" collapsed="false">
      <c r="M32" s="132" t="n">
        <f aca="false">SUM(M8:M28)</f>
        <v>20.02</v>
      </c>
      <c r="N32" s="3" t="n">
        <f aca="false">M32*945.25</f>
        <v>18923.905</v>
      </c>
    </row>
    <row r="33" customFormat="false" ht="15" hidden="false" customHeight="false" outlineLevel="0" collapsed="false">
      <c r="N33" s="3" t="n">
        <f aca="false">H29-N32</f>
        <v>1635.31500000001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tabColor rgb="FFFFF5CE"/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H22" activeCellId="0" sqref="H2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6.71"/>
    <col collapsed="false" customWidth="true" hidden="false" outlineLevel="0" max="3" min="3" style="0" width="7.57"/>
    <col collapsed="false" customWidth="true" hidden="true" outlineLevel="0" max="4" min="4" style="0" width="7"/>
    <col collapsed="false" customWidth="true" hidden="false" outlineLevel="0" max="5" min="5" style="2" width="9.71"/>
    <col collapsed="false" customWidth="true" hidden="true" outlineLevel="0" max="7" min="6" style="0" width="11.57"/>
    <col collapsed="false" customWidth="true" hidden="false" outlineLevel="0" max="8" min="8" style="3" width="11.42"/>
    <col collapsed="false" customWidth="true" hidden="true" outlineLevel="0" max="9" min="9" style="62" width="14.01"/>
    <col collapsed="false" customWidth="true" hidden="false" outlineLevel="0" max="10" min="10" style="131" width="15.42"/>
    <col collapsed="false" customWidth="true" hidden="false" outlineLevel="0" max="11" min="11" style="131" width="10.42"/>
    <col collapsed="false" customWidth="true" hidden="false" outlineLevel="0" max="12" min="12" style="132" width="14.28"/>
    <col collapsed="false" customWidth="true" hidden="false" outlineLevel="0" max="13" min="13" style="132" width="12.86"/>
    <col collapsed="false" customWidth="true" hidden="false" outlineLevel="0" max="14" min="14" style="3" width="9.14"/>
  </cols>
  <sheetData>
    <row r="1" customFormat="false" ht="15" hidden="false" customHeight="false" outlineLevel="0" collapsed="false">
      <c r="A1" s="763" t="s">
        <v>852</v>
      </c>
    </row>
    <row r="2" customFormat="false" ht="15" hidden="false" customHeight="false" outlineLevel="0" collapsed="false">
      <c r="B2" s="170" t="s">
        <v>853</v>
      </c>
    </row>
    <row r="6" s="12" customFormat="true" ht="51" hidden="false" customHeight="false" outlineLevel="0" collapsed="false">
      <c r="A6" s="686" t="s">
        <v>2</v>
      </c>
      <c r="B6" s="7" t="s">
        <v>3</v>
      </c>
      <c r="C6" s="7" t="s">
        <v>4</v>
      </c>
      <c r="D6" s="7" t="s">
        <v>5</v>
      </c>
      <c r="E6" s="8" t="s">
        <v>6</v>
      </c>
      <c r="F6" s="7" t="s">
        <v>7</v>
      </c>
      <c r="G6" s="7" t="s">
        <v>8</v>
      </c>
      <c r="H6" s="9" t="s">
        <v>9</v>
      </c>
      <c r="I6" s="171" t="s">
        <v>10</v>
      </c>
      <c r="J6" s="10" t="s">
        <v>11</v>
      </c>
      <c r="K6" s="10" t="s">
        <v>12</v>
      </c>
      <c r="L6" s="8" t="s">
        <v>13</v>
      </c>
      <c r="M6" s="8" t="s">
        <v>472</v>
      </c>
      <c r="N6" s="11"/>
    </row>
    <row r="7" customFormat="false" ht="15" hidden="true" customHeight="false" outlineLevel="0" collapsed="false">
      <c r="A7" s="23" t="s">
        <v>14</v>
      </c>
      <c r="B7" s="42" t="s">
        <v>15</v>
      </c>
      <c r="C7" s="432" t="s">
        <v>16</v>
      </c>
      <c r="D7" s="28" t="s">
        <v>17</v>
      </c>
      <c r="E7" s="16" t="s">
        <v>18</v>
      </c>
      <c r="F7" s="42" t="s">
        <v>19</v>
      </c>
      <c r="G7" s="28" t="s">
        <v>20</v>
      </c>
      <c r="H7" s="344" t="s">
        <v>21</v>
      </c>
      <c r="I7" s="306" t="s">
        <v>22</v>
      </c>
      <c r="J7" s="554"/>
      <c r="K7" s="554"/>
      <c r="L7" s="700"/>
      <c r="M7" s="700"/>
    </row>
    <row r="8" customFormat="false" ht="26.25" hidden="false" customHeight="false" outlineLevel="0" collapsed="false">
      <c r="A8" s="23" t="s">
        <v>14</v>
      </c>
      <c r="B8" s="764" t="s">
        <v>143</v>
      </c>
      <c r="C8" s="25" t="s">
        <v>14</v>
      </c>
      <c r="D8" s="26" t="n">
        <v>945.25</v>
      </c>
      <c r="E8" s="35" t="n">
        <v>0.5</v>
      </c>
      <c r="F8" s="28" t="s">
        <v>24</v>
      </c>
      <c r="G8" s="29"/>
      <c r="H8" s="30" t="n">
        <v>472.63</v>
      </c>
      <c r="I8" s="183" t="s">
        <v>28</v>
      </c>
      <c r="J8" s="182" t="s">
        <v>66</v>
      </c>
      <c r="K8" s="182" t="s">
        <v>67</v>
      </c>
      <c r="L8" s="182" t="n">
        <v>0.5</v>
      </c>
      <c r="M8" s="182" t="n">
        <f aca="false">L8</f>
        <v>0.5</v>
      </c>
      <c r="N8" s="21" t="n">
        <f aca="false">E8*D8*C8</f>
        <v>472.625</v>
      </c>
    </row>
    <row r="9" customFormat="false" ht="26.25" hidden="false" customHeight="false" outlineLevel="0" collapsed="false">
      <c r="A9" s="765" t="s">
        <v>15</v>
      </c>
      <c r="B9" s="764" t="s">
        <v>854</v>
      </c>
      <c r="C9" s="25" t="s">
        <v>14</v>
      </c>
      <c r="D9" s="26" t="n">
        <v>945.25</v>
      </c>
      <c r="E9" s="44" t="n">
        <v>0.6</v>
      </c>
      <c r="F9" s="28" t="s">
        <v>24</v>
      </c>
      <c r="G9" s="29"/>
      <c r="H9" s="30" t="s">
        <v>655</v>
      </c>
      <c r="I9" s="183" t="s">
        <v>28</v>
      </c>
      <c r="J9" s="182" t="s">
        <v>66</v>
      </c>
      <c r="K9" s="182" t="s">
        <v>67</v>
      </c>
      <c r="L9" s="182" t="n">
        <v>0.6</v>
      </c>
      <c r="M9" s="182" t="n">
        <f aca="false">L9</f>
        <v>0.6</v>
      </c>
      <c r="N9" s="21" t="n">
        <f aca="false">E9*D9*C9</f>
        <v>567.15</v>
      </c>
    </row>
    <row r="10" customFormat="false" ht="24" hidden="false" customHeight="false" outlineLevel="0" collapsed="false">
      <c r="A10" s="766" t="s">
        <v>16</v>
      </c>
      <c r="B10" s="767" t="s">
        <v>70</v>
      </c>
      <c r="C10" s="39" t="s">
        <v>14</v>
      </c>
      <c r="D10" s="26" t="s">
        <v>35</v>
      </c>
      <c r="E10" s="35" t="n">
        <v>0.45</v>
      </c>
      <c r="F10" s="28" t="s">
        <v>24</v>
      </c>
      <c r="G10" s="29"/>
      <c r="H10" s="30" t="n">
        <v>425.36</v>
      </c>
      <c r="I10" s="177" t="s">
        <v>28</v>
      </c>
      <c r="J10" s="182" t="s">
        <v>71</v>
      </c>
      <c r="K10" s="182" t="s">
        <v>72</v>
      </c>
      <c r="L10" s="182" t="n">
        <v>0.45</v>
      </c>
      <c r="M10" s="182" t="n">
        <f aca="false">L10</f>
        <v>0.45</v>
      </c>
      <c r="N10" s="21" t="n">
        <f aca="false">E10*D10*C10</f>
        <v>425.3625</v>
      </c>
    </row>
    <row r="11" customFormat="false" ht="15" hidden="false" customHeight="false" outlineLevel="0" collapsed="false">
      <c r="A11" s="766" t="s">
        <v>17</v>
      </c>
      <c r="B11" s="764" t="s">
        <v>73</v>
      </c>
      <c r="C11" s="25" t="s">
        <v>14</v>
      </c>
      <c r="D11" s="26" t="s">
        <v>35</v>
      </c>
      <c r="E11" s="44" t="n">
        <v>0.2</v>
      </c>
      <c r="F11" s="28" t="s">
        <v>24</v>
      </c>
      <c r="G11" s="29"/>
      <c r="H11" s="30" t="s">
        <v>587</v>
      </c>
      <c r="I11" s="183" t="s">
        <v>28</v>
      </c>
      <c r="J11" s="182" t="s">
        <v>74</v>
      </c>
      <c r="K11" s="182" t="n">
        <v>11023</v>
      </c>
      <c r="L11" s="182" t="n">
        <v>0.16</v>
      </c>
      <c r="M11" s="182" t="n">
        <f aca="false">L11</f>
        <v>0.16</v>
      </c>
      <c r="N11" s="21" t="n">
        <f aca="false">E11*D11*C11</f>
        <v>189.05</v>
      </c>
    </row>
    <row r="12" customFormat="false" ht="15" hidden="false" customHeight="false" outlineLevel="0" collapsed="false">
      <c r="A12" s="37" t="s">
        <v>18</v>
      </c>
      <c r="B12" s="764" t="s">
        <v>77</v>
      </c>
      <c r="C12" s="25" t="s">
        <v>14</v>
      </c>
      <c r="D12" s="26" t="s">
        <v>35</v>
      </c>
      <c r="E12" s="35" t="n">
        <v>0.5</v>
      </c>
      <c r="F12" s="28" t="s">
        <v>24</v>
      </c>
      <c r="G12" s="29"/>
      <c r="H12" s="30" t="s">
        <v>464</v>
      </c>
      <c r="I12" s="183" t="s">
        <v>25</v>
      </c>
      <c r="J12" s="182" t="s">
        <v>78</v>
      </c>
      <c r="K12" s="182" t="n">
        <v>11026</v>
      </c>
      <c r="L12" s="182" t="n">
        <v>0.3</v>
      </c>
      <c r="M12" s="182" t="n">
        <f aca="false">L12</f>
        <v>0.3</v>
      </c>
      <c r="N12" s="21" t="n">
        <f aca="false">E12*D12*C12</f>
        <v>472.625</v>
      </c>
    </row>
    <row r="13" customFormat="false" ht="15" hidden="false" customHeight="false" outlineLevel="0" collapsed="false">
      <c r="A13" s="23" t="s">
        <v>19</v>
      </c>
      <c r="B13" s="764" t="s">
        <v>412</v>
      </c>
      <c r="C13" s="26" t="s">
        <v>17</v>
      </c>
      <c r="D13" s="26" t="s">
        <v>35</v>
      </c>
      <c r="E13" s="35" t="n">
        <v>0.3</v>
      </c>
      <c r="F13" s="28" t="s">
        <v>24</v>
      </c>
      <c r="G13" s="29"/>
      <c r="H13" s="30" t="s">
        <v>632</v>
      </c>
      <c r="I13" s="183" t="s">
        <v>28</v>
      </c>
      <c r="J13" s="33"/>
      <c r="K13" s="33"/>
      <c r="L13" s="44"/>
      <c r="M13" s="182" t="n">
        <v>0</v>
      </c>
      <c r="N13" s="21" t="n">
        <f aca="false">E13*D13*C13</f>
        <v>1134.3</v>
      </c>
    </row>
    <row r="14" customFormat="false" ht="15" hidden="false" customHeight="false" outlineLevel="0" collapsed="false">
      <c r="A14" s="766" t="s">
        <v>20</v>
      </c>
      <c r="B14" s="764" t="s">
        <v>273</v>
      </c>
      <c r="C14" s="25" t="s">
        <v>14</v>
      </c>
      <c r="D14" s="26" t="s">
        <v>35</v>
      </c>
      <c r="E14" s="44" t="n">
        <v>0.8</v>
      </c>
      <c r="F14" s="28" t="s">
        <v>855</v>
      </c>
      <c r="G14" s="29"/>
      <c r="H14" s="30" t="s">
        <v>131</v>
      </c>
      <c r="I14" s="183" t="s">
        <v>28</v>
      </c>
      <c r="J14" s="33" t="s">
        <v>274</v>
      </c>
      <c r="K14" s="33" t="n">
        <v>13012</v>
      </c>
      <c r="L14" s="44" t="n">
        <v>0.28</v>
      </c>
      <c r="M14" s="516" t="n">
        <f aca="false">L14+10%</f>
        <v>0.38</v>
      </c>
      <c r="N14" s="21" t="n">
        <f aca="false">E14*D14*C14</f>
        <v>756.2</v>
      </c>
    </row>
    <row r="15" customFormat="false" ht="15" hidden="false" customHeight="false" outlineLevel="0" collapsed="false">
      <c r="A15" s="765" t="s">
        <v>21</v>
      </c>
      <c r="B15" s="764" t="s">
        <v>600</v>
      </c>
      <c r="C15" s="25" t="s">
        <v>14</v>
      </c>
      <c r="D15" s="26" t="s">
        <v>35</v>
      </c>
      <c r="E15" s="35" t="n">
        <v>0.9</v>
      </c>
      <c r="F15" s="28" t="s">
        <v>24</v>
      </c>
      <c r="G15" s="29"/>
      <c r="H15" s="30" t="s">
        <v>36</v>
      </c>
      <c r="I15" s="183" t="s">
        <v>28</v>
      </c>
      <c r="J15" s="33" t="s">
        <v>392</v>
      </c>
      <c r="K15" s="33" t="n">
        <v>10011</v>
      </c>
      <c r="L15" s="44" t="n">
        <v>0.26</v>
      </c>
      <c r="M15" s="516" t="n">
        <f aca="false">L15+10%</f>
        <v>0.36</v>
      </c>
      <c r="N15" s="21" t="n">
        <f aca="false">E15*D15*C15</f>
        <v>850.725</v>
      </c>
    </row>
    <row r="16" customFormat="false" ht="15" hidden="false" customHeight="false" outlineLevel="0" collapsed="false">
      <c r="A16" s="766" t="s">
        <v>22</v>
      </c>
      <c r="B16" s="764" t="s">
        <v>227</v>
      </c>
      <c r="C16" s="25" t="s">
        <v>15</v>
      </c>
      <c r="D16" s="26" t="s">
        <v>35</v>
      </c>
      <c r="E16" s="44" t="n">
        <v>0.8</v>
      </c>
      <c r="F16" s="28" t="s">
        <v>24</v>
      </c>
      <c r="G16" s="29"/>
      <c r="H16" s="30" t="s">
        <v>664</v>
      </c>
      <c r="I16" s="183" t="n">
        <v>0</v>
      </c>
      <c r="J16" s="33" t="s">
        <v>329</v>
      </c>
      <c r="K16" s="33" t="n">
        <v>22001.22003</v>
      </c>
      <c r="L16" s="44" t="n">
        <v>1</v>
      </c>
      <c r="M16" s="516" t="n">
        <f aca="false">L16+10%</f>
        <v>1.1</v>
      </c>
      <c r="N16" s="21" t="n">
        <f aca="false">E16*D16*C16</f>
        <v>1512.4</v>
      </c>
    </row>
    <row r="17" customFormat="false" ht="15" hidden="false" customHeight="false" outlineLevel="0" collapsed="false">
      <c r="A17" s="765" t="s">
        <v>84</v>
      </c>
      <c r="B17" s="764" t="s">
        <v>317</v>
      </c>
      <c r="C17" s="25" t="s">
        <v>14</v>
      </c>
      <c r="D17" s="26" t="s">
        <v>35</v>
      </c>
      <c r="E17" s="35" t="n">
        <v>0.4</v>
      </c>
      <c r="F17" s="28" t="s">
        <v>24</v>
      </c>
      <c r="G17" s="29"/>
      <c r="H17" s="30" t="s">
        <v>638</v>
      </c>
      <c r="I17" s="183" t="s">
        <v>28</v>
      </c>
      <c r="J17" s="33" t="s">
        <v>318</v>
      </c>
      <c r="K17" s="33" t="n">
        <v>22006</v>
      </c>
      <c r="L17" s="44" t="n">
        <v>0.5</v>
      </c>
      <c r="M17" s="516" t="n">
        <f aca="false">L17+10%</f>
        <v>0.6</v>
      </c>
      <c r="N17" s="21" t="n">
        <f aca="false">E17*D17*C17</f>
        <v>378.1</v>
      </c>
    </row>
    <row r="18" customFormat="false" ht="15" hidden="false" customHeight="false" outlineLevel="0" collapsed="false">
      <c r="A18" s="765" t="s">
        <v>86</v>
      </c>
      <c r="B18" s="764" t="s">
        <v>287</v>
      </c>
      <c r="C18" s="25" t="s">
        <v>15</v>
      </c>
      <c r="D18" s="26" t="n">
        <v>945.25</v>
      </c>
      <c r="E18" s="35" t="n">
        <v>0.4</v>
      </c>
      <c r="F18" s="28" t="s">
        <v>24</v>
      </c>
      <c r="G18" s="29"/>
      <c r="H18" s="30" t="s">
        <v>131</v>
      </c>
      <c r="I18" s="183" t="s">
        <v>25</v>
      </c>
      <c r="J18" s="33" t="s">
        <v>288</v>
      </c>
      <c r="K18" s="33" t="n">
        <v>22009.22008</v>
      </c>
      <c r="L18" s="44" t="n">
        <v>1</v>
      </c>
      <c r="M18" s="516" t="n">
        <f aca="false">L18+10%</f>
        <v>1.1</v>
      </c>
      <c r="N18" s="21" t="n">
        <f aca="false">E18*D18*C18</f>
        <v>756.2</v>
      </c>
    </row>
    <row r="19" customFormat="false" ht="15" hidden="false" customHeight="false" outlineLevel="0" collapsed="false">
      <c r="A19" s="765" t="s">
        <v>89</v>
      </c>
      <c r="B19" s="768" t="s">
        <v>174</v>
      </c>
      <c r="C19" s="25" t="s">
        <v>14</v>
      </c>
      <c r="D19" s="25" t="s">
        <v>35</v>
      </c>
      <c r="E19" s="44" t="n">
        <v>0.4</v>
      </c>
      <c r="F19" s="42" t="s">
        <v>24</v>
      </c>
      <c r="G19" s="29"/>
      <c r="H19" s="43" t="s">
        <v>638</v>
      </c>
      <c r="I19" s="183" t="s">
        <v>25</v>
      </c>
      <c r="J19" s="33" t="s">
        <v>175</v>
      </c>
      <c r="K19" s="33" t="s">
        <v>176</v>
      </c>
      <c r="L19" s="44" t="n">
        <v>0.15</v>
      </c>
      <c r="M19" s="516" t="n">
        <f aca="false">L19+10%</f>
        <v>0.25</v>
      </c>
      <c r="N19" s="21" t="n">
        <f aca="false">E19*D19*C19</f>
        <v>378.1</v>
      </c>
    </row>
    <row r="20" customFormat="false" ht="15" hidden="false" customHeight="false" outlineLevel="0" collapsed="false">
      <c r="A20" s="766" t="s">
        <v>92</v>
      </c>
      <c r="B20" s="764" t="s">
        <v>38</v>
      </c>
      <c r="C20" s="25" t="s">
        <v>14</v>
      </c>
      <c r="D20" s="26" t="n">
        <v>945.25</v>
      </c>
      <c r="E20" s="44" t="n">
        <v>0.6</v>
      </c>
      <c r="F20" s="28" t="s">
        <v>24</v>
      </c>
      <c r="G20" s="29"/>
      <c r="H20" s="30" t="s">
        <v>655</v>
      </c>
      <c r="I20" s="183" t="s">
        <v>28</v>
      </c>
      <c r="J20" s="182" t="s">
        <v>39</v>
      </c>
      <c r="K20" s="182" t="s">
        <v>40</v>
      </c>
      <c r="L20" s="182" t="n">
        <v>0.6</v>
      </c>
      <c r="M20" s="182" t="n">
        <f aca="false">L20</f>
        <v>0.6</v>
      </c>
      <c r="N20" s="21" t="n">
        <f aca="false">E20*D20*C20</f>
        <v>567.15</v>
      </c>
    </row>
    <row r="21" customFormat="false" ht="15" hidden="false" customHeight="false" outlineLevel="0" collapsed="false">
      <c r="A21" s="766" t="s">
        <v>94</v>
      </c>
      <c r="B21" s="764" t="s">
        <v>113</v>
      </c>
      <c r="C21" s="25" t="s">
        <v>14</v>
      </c>
      <c r="D21" s="26" t="s">
        <v>35</v>
      </c>
      <c r="E21" s="44" t="n">
        <v>1.2</v>
      </c>
      <c r="F21" s="28" t="s">
        <v>24</v>
      </c>
      <c r="G21" s="29"/>
      <c r="H21" s="30" t="s">
        <v>632</v>
      </c>
      <c r="I21" s="183" t="s">
        <v>25</v>
      </c>
      <c r="J21" s="182" t="s">
        <v>114</v>
      </c>
      <c r="K21" s="182" t="s">
        <v>115</v>
      </c>
      <c r="L21" s="182" t="n">
        <v>1.38</v>
      </c>
      <c r="M21" s="182" t="n">
        <f aca="false">L21</f>
        <v>1.38</v>
      </c>
      <c r="N21" s="21" t="n">
        <f aca="false">E21*D21*C21</f>
        <v>1134.3</v>
      </c>
    </row>
    <row r="22" s="52" customFormat="true" ht="12.75" hidden="false" customHeight="false" outlineLevel="0" collapsed="false">
      <c r="A22" s="48" t="s">
        <v>41</v>
      </c>
      <c r="B22" s="48"/>
      <c r="C22" s="189" t="s">
        <v>112</v>
      </c>
      <c r="D22" s="189" t="n">
        <v>8.05</v>
      </c>
      <c r="E22" s="189"/>
      <c r="F22" s="189"/>
      <c r="G22" s="48"/>
      <c r="H22" s="190" t="n">
        <v>9594.3</v>
      </c>
      <c r="I22" s="726" t="s">
        <v>28</v>
      </c>
      <c r="J22" s="49"/>
      <c r="K22" s="49"/>
      <c r="L22" s="193"/>
      <c r="M22" s="193"/>
      <c r="N22" s="51" t="n">
        <f aca="false">SUM(N8:N21)</f>
        <v>9594.2875</v>
      </c>
    </row>
    <row r="23" customFormat="false" ht="15" hidden="false" customHeight="false" outlineLevel="0" collapsed="false">
      <c r="A23" s="241"/>
      <c r="B23" s="241"/>
      <c r="C23" s="241"/>
      <c r="D23" s="241"/>
      <c r="E23" s="503"/>
      <c r="F23" s="241"/>
      <c r="G23" s="241"/>
      <c r="H23" s="400"/>
      <c r="I23" s="401"/>
      <c r="J23" s="504"/>
      <c r="K23" s="504"/>
      <c r="L23" s="505"/>
      <c r="M23" s="505"/>
    </row>
    <row r="24" customFormat="false" ht="15" hidden="true" customHeight="false" outlineLevel="0" collapsed="false">
      <c r="A24" s="241"/>
      <c r="B24" s="241"/>
      <c r="C24" s="241"/>
      <c r="D24" s="241"/>
      <c r="E24" s="241"/>
      <c r="F24" s="241"/>
      <c r="G24" s="241"/>
      <c r="H24" s="241"/>
      <c r="I24" s="241"/>
      <c r="J24" s="506"/>
      <c r="K24" s="506"/>
      <c r="L24" s="506"/>
      <c r="M24" s="506"/>
    </row>
    <row r="25" customFormat="false" ht="15" hidden="false" customHeight="false" outlineLevel="0" collapsed="false">
      <c r="A25" s="241"/>
      <c r="B25" s="464" t="s">
        <v>856</v>
      </c>
      <c r="C25" s="241"/>
      <c r="D25" s="241"/>
      <c r="E25" s="503"/>
      <c r="F25" s="241"/>
      <c r="G25" s="241"/>
      <c r="H25" s="400"/>
      <c r="I25" s="401"/>
      <c r="J25" s="466" t="s">
        <v>69</v>
      </c>
      <c r="K25" s="466" t="n">
        <v>28003</v>
      </c>
      <c r="L25" s="466" t="n">
        <v>0.25</v>
      </c>
      <c r="M25" s="610" t="n">
        <f aca="false">L25+10%</f>
        <v>0.35</v>
      </c>
    </row>
    <row r="26" customFormat="false" ht="26.25" hidden="false" customHeight="false" outlineLevel="0" collapsed="false">
      <c r="A26" s="241"/>
      <c r="B26" s="464" t="s">
        <v>753</v>
      </c>
      <c r="C26" s="769"/>
      <c r="D26" s="503" t="n">
        <v>0.2</v>
      </c>
      <c r="E26" s="503"/>
      <c r="F26" s="241"/>
      <c r="G26" s="241"/>
      <c r="H26" s="400"/>
      <c r="I26" s="401"/>
      <c r="J26" s="466" t="s">
        <v>58</v>
      </c>
      <c r="K26" s="466" t="s">
        <v>238</v>
      </c>
      <c r="L26" s="466" t="n">
        <v>0.25</v>
      </c>
      <c r="M26" s="610" t="n">
        <f aca="false">L26+10%</f>
        <v>0.35</v>
      </c>
    </row>
    <row r="27" customFormat="false" ht="15" hidden="false" customHeight="false" outlineLevel="0" collapsed="false">
      <c r="A27" s="241"/>
      <c r="B27" s="241" t="s">
        <v>263</v>
      </c>
      <c r="C27" s="241"/>
      <c r="D27" s="241"/>
      <c r="E27" s="503"/>
      <c r="F27" s="241"/>
      <c r="G27" s="241"/>
      <c r="H27" s="400"/>
      <c r="I27" s="401"/>
      <c r="J27" s="504" t="s">
        <v>264</v>
      </c>
      <c r="K27" s="504" t="n">
        <v>13006</v>
      </c>
      <c r="L27" s="505" t="n">
        <v>0.2</v>
      </c>
      <c r="M27" s="610" t="n">
        <f aca="false">L27+10%</f>
        <v>0.3</v>
      </c>
    </row>
    <row r="28" customFormat="false" ht="15" hidden="false" customHeight="false" outlineLevel="0" collapsed="false">
      <c r="A28" s="241"/>
      <c r="B28" s="241" t="s">
        <v>265</v>
      </c>
      <c r="C28" s="241"/>
      <c r="D28" s="241"/>
      <c r="E28" s="503"/>
      <c r="F28" s="241"/>
      <c r="G28" s="241"/>
      <c r="H28" s="400"/>
      <c r="I28" s="401"/>
      <c r="J28" s="504" t="s">
        <v>266</v>
      </c>
      <c r="K28" s="504" t="n">
        <v>13005</v>
      </c>
      <c r="L28" s="505" t="n">
        <v>0.2</v>
      </c>
      <c r="M28" s="610" t="n">
        <f aca="false">L28+10%</f>
        <v>0.3</v>
      </c>
    </row>
    <row r="29" customFormat="false" ht="15" hidden="false" customHeight="false" outlineLevel="0" collapsed="false">
      <c r="A29" s="241"/>
      <c r="B29" s="241" t="s">
        <v>267</v>
      </c>
      <c r="C29" s="241"/>
      <c r="D29" s="241"/>
      <c r="E29" s="503"/>
      <c r="F29" s="241"/>
      <c r="G29" s="241"/>
      <c r="H29" s="400"/>
      <c r="I29" s="401"/>
      <c r="J29" s="506" t="s">
        <v>268</v>
      </c>
      <c r="K29" s="506" t="n">
        <v>13008</v>
      </c>
      <c r="L29" s="506" t="n">
        <v>0.13</v>
      </c>
      <c r="M29" s="610" t="n">
        <f aca="false">L29+10%</f>
        <v>0.23</v>
      </c>
    </row>
    <row r="30" customFormat="false" ht="15" hidden="false" customHeight="false" outlineLevel="0" collapsed="false">
      <c r="A30" s="241"/>
      <c r="B30" s="241" t="s">
        <v>269</v>
      </c>
      <c r="C30" s="241"/>
      <c r="D30" s="241"/>
      <c r="E30" s="503"/>
      <c r="F30" s="241"/>
      <c r="G30" s="241"/>
      <c r="H30" s="400"/>
      <c r="I30" s="401"/>
      <c r="J30" s="504" t="s">
        <v>270</v>
      </c>
      <c r="K30" s="504" t="n">
        <v>13009</v>
      </c>
      <c r="L30" s="505" t="n">
        <v>0.2</v>
      </c>
      <c r="M30" s="610" t="n">
        <f aca="false">L30+10%</f>
        <v>0.3</v>
      </c>
    </row>
    <row r="31" customFormat="false" ht="15" hidden="false" customHeight="false" outlineLevel="0" collapsed="false">
      <c r="A31" s="241"/>
      <c r="B31" s="241" t="s">
        <v>857</v>
      </c>
      <c r="C31" s="241"/>
      <c r="D31" s="241"/>
      <c r="E31" s="503"/>
      <c r="F31" s="241"/>
      <c r="G31" s="241"/>
      <c r="H31" s="400"/>
      <c r="I31" s="401"/>
      <c r="J31" s="504" t="s">
        <v>272</v>
      </c>
      <c r="K31" s="504" t="n">
        <v>10012</v>
      </c>
      <c r="L31" s="505" t="n">
        <v>0.36</v>
      </c>
      <c r="M31" s="610" t="n">
        <f aca="false">L31+10%</f>
        <v>0.46</v>
      </c>
    </row>
    <row r="33" customFormat="false" ht="15" hidden="false" customHeight="false" outlineLevel="0" collapsed="false">
      <c r="A33" s="60" t="s">
        <v>657</v>
      </c>
      <c r="B33" s="60"/>
      <c r="L33" s="216"/>
      <c r="M33" s="216" t="n">
        <f aca="false">SUM(M8:M31)</f>
        <v>10.07</v>
      </c>
      <c r="N33" s="3" t="n">
        <f aca="false">945.25*M33</f>
        <v>9518.6675</v>
      </c>
    </row>
    <row r="34" customFormat="false" ht="15" hidden="false" customHeight="false" outlineLevel="0" collapsed="false">
      <c r="N34" s="3" t="n">
        <f aca="false">H22-N33</f>
        <v>75.6324999999997</v>
      </c>
    </row>
  </sheetData>
  <mergeCells count="2">
    <mergeCell ref="A22:B22"/>
    <mergeCell ref="D22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tabColor rgb="FFBBE33D"/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35.85"/>
    <col collapsed="false" customWidth="true" hidden="true" outlineLevel="0" max="4" min="4" style="0" width="18"/>
    <col collapsed="false" customWidth="true" hidden="false" outlineLevel="0" max="5" min="5" style="2" width="14.01"/>
    <col collapsed="false" customWidth="true" hidden="true" outlineLevel="0" max="6" min="6" style="0" width="19"/>
    <col collapsed="false" customWidth="true" hidden="true" outlineLevel="0" max="7" min="7" style="0" width="14.01"/>
    <col collapsed="false" customWidth="true" hidden="false" outlineLevel="0" max="8" min="8" style="0" width="11.71"/>
    <col collapsed="false" customWidth="true" hidden="true" outlineLevel="0" max="9" min="9" style="62" width="15"/>
    <col collapsed="false" customWidth="true" hidden="false" outlineLevel="0" max="11" min="10" style="4" width="14.7"/>
    <col collapsed="false" customWidth="true" hidden="false" outlineLevel="0" max="12" min="12" style="2" width="14.7"/>
    <col collapsed="false" customWidth="true" hidden="false" outlineLevel="0" max="13" min="13" style="2" width="14.28"/>
    <col collapsed="false" customWidth="true" hidden="false" outlineLevel="0" max="14" min="14" style="3" width="9.14"/>
  </cols>
  <sheetData>
    <row r="1" customFormat="false" ht="16.5" hidden="false" customHeight="false" outlineLevel="0" collapsed="false">
      <c r="A1" s="770" t="s">
        <v>858</v>
      </c>
      <c r="L1" s="2" t="s">
        <v>524</v>
      </c>
    </row>
    <row r="2" customFormat="false" ht="15" hidden="false" customHeight="false" outlineLevel="0" collapsed="false">
      <c r="B2" s="170" t="s">
        <v>859</v>
      </c>
    </row>
    <row r="3" customFormat="false" ht="15" hidden="false" customHeight="false" outlineLevel="0" collapsed="false">
      <c r="B3" s="170"/>
    </row>
    <row r="4" s="303" customFormat="true" ht="38.25" hidden="false" customHeight="false" outlineLevel="0" collapsed="false">
      <c r="A4" s="158" t="s">
        <v>2</v>
      </c>
      <c r="B4" s="158" t="s">
        <v>3</v>
      </c>
      <c r="C4" s="158" t="s">
        <v>4</v>
      </c>
      <c r="D4" s="158" t="s">
        <v>5</v>
      </c>
      <c r="E4" s="8" t="s">
        <v>6</v>
      </c>
      <c r="F4" s="158" t="s">
        <v>7</v>
      </c>
      <c r="G4" s="158" t="s">
        <v>8</v>
      </c>
      <c r="H4" s="158" t="s">
        <v>9</v>
      </c>
      <c r="I4" s="160" t="s">
        <v>860</v>
      </c>
      <c r="J4" s="10" t="s">
        <v>11</v>
      </c>
      <c r="K4" s="161" t="s">
        <v>12</v>
      </c>
      <c r="L4" s="8" t="s">
        <v>13</v>
      </c>
      <c r="M4" s="8" t="s">
        <v>472</v>
      </c>
      <c r="N4" s="302"/>
    </row>
    <row r="5" s="22" customFormat="true" ht="12.75" hidden="true" customHeight="false" outlineLevel="0" collapsed="false">
      <c r="A5" s="150" t="s">
        <v>14</v>
      </c>
      <c r="B5" s="158" t="s">
        <v>15</v>
      </c>
      <c r="C5" s="15" t="s">
        <v>16</v>
      </c>
      <c r="D5" s="15" t="s">
        <v>17</v>
      </c>
      <c r="E5" s="717" t="s">
        <v>18</v>
      </c>
      <c r="F5" s="158" t="s">
        <v>19</v>
      </c>
      <c r="G5" s="15" t="s">
        <v>20</v>
      </c>
      <c r="H5" s="158" t="s">
        <v>21</v>
      </c>
      <c r="I5" s="719" t="s">
        <v>22</v>
      </c>
      <c r="J5" s="19"/>
      <c r="K5" s="19"/>
      <c r="L5" s="20"/>
      <c r="M5" s="20"/>
      <c r="N5" s="21"/>
    </row>
    <row r="6" s="22" customFormat="true" ht="12.75" hidden="false" customHeight="false" outlineLevel="0" collapsed="false">
      <c r="A6" s="15" t="n">
        <v>1</v>
      </c>
      <c r="B6" s="29" t="s">
        <v>861</v>
      </c>
      <c r="C6" s="26" t="n">
        <v>1</v>
      </c>
      <c r="D6" s="26" t="s">
        <v>35</v>
      </c>
      <c r="E6" s="35" t="n">
        <v>0.5</v>
      </c>
      <c r="F6" s="28" t="s">
        <v>24</v>
      </c>
      <c r="G6" s="29"/>
      <c r="H6" s="26" t="n">
        <v>472.63</v>
      </c>
      <c r="I6" s="172" t="n">
        <v>0</v>
      </c>
      <c r="J6" s="345" t="s">
        <v>862</v>
      </c>
      <c r="K6" s="345" t="n">
        <v>87031</v>
      </c>
      <c r="L6" s="20" t="n">
        <v>0.5</v>
      </c>
      <c r="M6" s="20" t="n">
        <f aca="false">L6</f>
        <v>0.5</v>
      </c>
      <c r="N6" s="21" t="n">
        <f aca="false">E6*D6*C6</f>
        <v>472.625</v>
      </c>
    </row>
    <row r="7" s="22" customFormat="true" ht="12.75" hidden="false" customHeight="false" outlineLevel="0" collapsed="false">
      <c r="A7" s="42" t="n">
        <v>2</v>
      </c>
      <c r="B7" s="29" t="s">
        <v>23</v>
      </c>
      <c r="C7" s="25" t="s">
        <v>14</v>
      </c>
      <c r="D7" s="26" t="n">
        <v>945.25</v>
      </c>
      <c r="E7" s="35" t="n">
        <v>3</v>
      </c>
      <c r="F7" s="28" t="s">
        <v>24</v>
      </c>
      <c r="G7" s="29"/>
      <c r="H7" s="26" t="s">
        <v>649</v>
      </c>
      <c r="I7" s="183" t="n">
        <v>0</v>
      </c>
      <c r="J7" s="33" t="s">
        <v>26</v>
      </c>
      <c r="K7" s="33" t="n">
        <v>17002</v>
      </c>
      <c r="L7" s="20" t="n">
        <v>3</v>
      </c>
      <c r="M7" s="20" t="n">
        <f aca="false">L7+20%</f>
        <v>3.2</v>
      </c>
      <c r="N7" s="21" t="n">
        <f aca="false">E7*D7*C7</f>
        <v>2835.75</v>
      </c>
    </row>
    <row r="8" s="22" customFormat="true" ht="12.75" hidden="false" customHeight="false" outlineLevel="0" collapsed="false">
      <c r="A8" s="28" t="s">
        <v>16</v>
      </c>
      <c r="B8" s="29" t="s">
        <v>182</v>
      </c>
      <c r="C8" s="25" t="s">
        <v>14</v>
      </c>
      <c r="D8" s="26" t="s">
        <v>35</v>
      </c>
      <c r="E8" s="35" t="n">
        <v>0.5</v>
      </c>
      <c r="F8" s="28" t="s">
        <v>24</v>
      </c>
      <c r="G8" s="29"/>
      <c r="H8" s="26" t="n">
        <v>472.63</v>
      </c>
      <c r="I8" s="183" t="n">
        <v>0</v>
      </c>
      <c r="J8" s="33" t="s">
        <v>31</v>
      </c>
      <c r="K8" s="33" t="n">
        <v>16001</v>
      </c>
      <c r="L8" s="20" t="n">
        <v>0.3</v>
      </c>
      <c r="M8" s="20" t="n">
        <f aca="false">L8+20%</f>
        <v>0.5</v>
      </c>
      <c r="N8" s="21" t="n">
        <f aca="false">E8*D8*C8</f>
        <v>472.625</v>
      </c>
    </row>
    <row r="9" s="22" customFormat="true" ht="12.75" hidden="false" customHeight="false" outlineLevel="0" collapsed="false">
      <c r="A9" s="28" t="s">
        <v>17</v>
      </c>
      <c r="B9" s="29" t="s">
        <v>651</v>
      </c>
      <c r="C9" s="25" t="s">
        <v>14</v>
      </c>
      <c r="D9" s="26" t="s">
        <v>35</v>
      </c>
      <c r="E9" s="35" t="n">
        <v>0.3</v>
      </c>
      <c r="F9" s="28" t="s">
        <v>24</v>
      </c>
      <c r="G9" s="29"/>
      <c r="H9" s="26" t="n">
        <v>283.58</v>
      </c>
      <c r="I9" s="183" t="s">
        <v>28</v>
      </c>
      <c r="J9" s="33" t="s">
        <v>863</v>
      </c>
      <c r="K9" s="33" t="n">
        <v>10049</v>
      </c>
      <c r="L9" s="20" t="n">
        <v>0.2</v>
      </c>
      <c r="M9" s="20" t="n">
        <f aca="false">L9+20%</f>
        <v>0.4</v>
      </c>
      <c r="N9" s="21" t="n">
        <f aca="false">E9*D9*C9</f>
        <v>283.575</v>
      </c>
    </row>
    <row r="10" s="22" customFormat="true" ht="12.75" hidden="false" customHeight="false" outlineLevel="0" collapsed="false">
      <c r="A10" s="28" t="s">
        <v>18</v>
      </c>
      <c r="B10" s="29" t="s">
        <v>113</v>
      </c>
      <c r="C10" s="25" t="s">
        <v>14</v>
      </c>
      <c r="D10" s="26" t="n">
        <v>945.25</v>
      </c>
      <c r="E10" s="212" t="n">
        <v>1.2</v>
      </c>
      <c r="F10" s="28" t="s">
        <v>24</v>
      </c>
      <c r="G10" s="29"/>
      <c r="H10" s="30" t="n">
        <v>1134.3</v>
      </c>
      <c r="I10" s="183" t="n">
        <v>0</v>
      </c>
      <c r="J10" s="33" t="s">
        <v>114</v>
      </c>
      <c r="K10" s="33" t="s">
        <v>115</v>
      </c>
      <c r="L10" s="20" t="n">
        <v>1.38</v>
      </c>
      <c r="M10" s="20" t="n">
        <f aca="false">L10</f>
        <v>1.38</v>
      </c>
      <c r="N10" s="21" t="n">
        <f aca="false">E10*D10*C10</f>
        <v>1134.3</v>
      </c>
    </row>
    <row r="11" s="22" customFormat="true" ht="12.75" hidden="false" customHeight="false" outlineLevel="0" collapsed="false">
      <c r="A11" s="48" t="s">
        <v>41</v>
      </c>
      <c r="B11" s="48"/>
      <c r="C11" s="189" t="s">
        <v>18</v>
      </c>
      <c r="D11" s="191" t="n">
        <v>5.5</v>
      </c>
      <c r="E11" s="191"/>
      <c r="F11" s="191"/>
      <c r="G11" s="29"/>
      <c r="H11" s="189" t="n">
        <v>5198.89</v>
      </c>
      <c r="I11" s="352" t="s">
        <v>28</v>
      </c>
      <c r="J11" s="33"/>
      <c r="K11" s="33"/>
      <c r="L11" s="20"/>
      <c r="M11" s="20"/>
      <c r="N11" s="21" t="n">
        <f aca="false">SUM(N6:N10)</f>
        <v>5198.875</v>
      </c>
    </row>
    <row r="12" customFormat="false" ht="15" hidden="false" customHeight="false" outlineLevel="0" collapsed="false">
      <c r="A12" s="241"/>
      <c r="B12" s="241"/>
      <c r="C12" s="241"/>
      <c r="D12" s="241"/>
      <c r="E12" s="503"/>
      <c r="F12" s="241"/>
      <c r="G12" s="241"/>
      <c r="H12" s="241"/>
      <c r="I12" s="401"/>
      <c r="J12" s="769"/>
      <c r="K12" s="769"/>
      <c r="L12" s="503"/>
      <c r="M12" s="503"/>
    </row>
    <row r="13" customFormat="false" ht="15" hidden="false" customHeight="false" outlineLevel="0" collapsed="false">
      <c r="A13" s="241"/>
      <c r="B13" s="241" t="s">
        <v>864</v>
      </c>
      <c r="C13" s="241"/>
      <c r="D13" s="241"/>
      <c r="E13" s="241"/>
      <c r="F13" s="241"/>
      <c r="G13" s="241"/>
      <c r="H13" s="241"/>
      <c r="I13" s="241"/>
      <c r="J13" s="522" t="s">
        <v>58</v>
      </c>
      <c r="K13" s="522" t="s">
        <v>59</v>
      </c>
      <c r="L13" s="241" t="n">
        <v>0.25</v>
      </c>
      <c r="M13" s="241" t="n">
        <f aca="false">L13</f>
        <v>0.25</v>
      </c>
    </row>
    <row r="14" customFormat="false" ht="15" hidden="false" customHeight="false" outlineLevel="0" collapsed="false">
      <c r="A14" s="241"/>
      <c r="B14" s="241" t="s">
        <v>865</v>
      </c>
      <c r="C14" s="241"/>
      <c r="D14" s="241"/>
      <c r="E14" s="503"/>
      <c r="F14" s="241"/>
      <c r="G14" s="241"/>
      <c r="H14" s="241"/>
      <c r="I14" s="401"/>
      <c r="J14" s="771" t="s">
        <v>184</v>
      </c>
      <c r="K14" s="769" t="n">
        <v>10047</v>
      </c>
      <c r="L14" s="503" t="n">
        <v>0.3</v>
      </c>
      <c r="M14" s="241" t="n">
        <f aca="false">L14</f>
        <v>0.3</v>
      </c>
    </row>
    <row r="15" customFormat="false" ht="30" hidden="false" customHeight="false" outlineLevel="0" collapsed="false">
      <c r="A15" s="241"/>
      <c r="B15" s="199" t="s">
        <v>186</v>
      </c>
      <c r="C15" s="241"/>
      <c r="D15" s="241"/>
      <c r="E15" s="503"/>
      <c r="F15" s="241"/>
      <c r="G15" s="241"/>
      <c r="H15" s="241"/>
      <c r="I15" s="401"/>
      <c r="J15" s="199" t="s">
        <v>187</v>
      </c>
      <c r="K15" s="199" t="n">
        <v>16004</v>
      </c>
      <c r="L15" s="199" t="n">
        <v>0.12</v>
      </c>
      <c r="M15" s="241" t="n">
        <f aca="false">L15</f>
        <v>0.12</v>
      </c>
    </row>
    <row r="16" customFormat="false" ht="30" hidden="false" customHeight="false" outlineLevel="0" collapsed="false">
      <c r="A16" s="241"/>
      <c r="B16" s="199" t="s">
        <v>188</v>
      </c>
      <c r="C16" s="241"/>
      <c r="D16" s="241"/>
      <c r="E16" s="503"/>
      <c r="F16" s="241"/>
      <c r="G16" s="241"/>
      <c r="H16" s="241"/>
      <c r="I16" s="401"/>
      <c r="J16" s="199" t="s">
        <v>55</v>
      </c>
      <c r="K16" s="199" t="n">
        <v>16005</v>
      </c>
      <c r="L16" s="199" t="n">
        <v>0.2</v>
      </c>
      <c r="M16" s="241" t="n">
        <f aca="false">L16</f>
        <v>0.2</v>
      </c>
    </row>
    <row r="17" customFormat="false" ht="15" hidden="true" customHeight="false" outlineLevel="0" collapsed="false">
      <c r="A17" s="241"/>
      <c r="B17" s="241"/>
      <c r="C17" s="241"/>
      <c r="D17" s="241"/>
      <c r="E17" s="503"/>
      <c r="F17" s="241"/>
      <c r="G17" s="241"/>
      <c r="H17" s="241"/>
      <c r="I17" s="401"/>
      <c r="J17" s="769"/>
      <c r="K17" s="769"/>
      <c r="L17" s="503"/>
      <c r="M17" s="503"/>
    </row>
    <row r="18" customFormat="false" ht="15" hidden="true" customHeight="false" outlineLevel="0" collapsed="false">
      <c r="A18" s="241"/>
      <c r="B18" s="241"/>
      <c r="C18" s="241"/>
      <c r="D18" s="241"/>
      <c r="E18" s="503"/>
      <c r="F18" s="241"/>
      <c r="G18" s="241"/>
      <c r="H18" s="241"/>
      <c r="I18" s="401"/>
      <c r="J18" s="769"/>
      <c r="K18" s="769"/>
      <c r="L18" s="503"/>
      <c r="M18" s="503"/>
    </row>
    <row r="19" customFormat="false" ht="15" hidden="true" customHeight="false" outlineLevel="0" collapsed="false">
      <c r="A19" s="241"/>
      <c r="B19" s="241"/>
      <c r="C19" s="241"/>
      <c r="D19" s="241"/>
      <c r="E19" s="503"/>
      <c r="F19" s="241"/>
      <c r="G19" s="241"/>
      <c r="H19" s="241"/>
      <c r="I19" s="401"/>
      <c r="J19" s="769"/>
      <c r="K19" s="769"/>
      <c r="L19" s="503"/>
      <c r="M19" s="503"/>
    </row>
    <row r="20" customFormat="false" ht="15" hidden="false" customHeight="false" outlineLevel="0" collapsed="false">
      <c r="A20" s="469" t="s">
        <v>866</v>
      </c>
      <c r="B20" s="241"/>
      <c r="C20" s="241"/>
      <c r="D20" s="241"/>
      <c r="E20" s="503"/>
      <c r="F20" s="241"/>
      <c r="G20" s="241"/>
      <c r="H20" s="241"/>
      <c r="I20" s="401"/>
      <c r="J20" s="769"/>
      <c r="K20" s="769"/>
      <c r="M20" s="507" t="n">
        <f aca="false">SUM(M6:M16)</f>
        <v>6.85</v>
      </c>
    </row>
    <row r="21" customFormat="false" ht="15" hidden="false" customHeight="false" outlineLevel="0" collapsed="false">
      <c r="N21" s="3" t="n">
        <f aca="false">945.25*M20</f>
        <v>6474.9625</v>
      </c>
    </row>
    <row r="22" customFormat="false" ht="15" hidden="false" customHeight="false" outlineLevel="0" collapsed="false">
      <c r="N22" s="3" t="n">
        <f aca="false">H11-N21</f>
        <v>-1276.0725</v>
      </c>
    </row>
  </sheetData>
  <mergeCells count="2">
    <mergeCell ref="A11:B11"/>
    <mergeCell ref="D11:F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tabColor rgb="FFED4C05"/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35"/>
    <col collapsed="false" customWidth="true" hidden="false" outlineLevel="0" max="3" min="3" style="0" width="7"/>
    <col collapsed="false" customWidth="true" hidden="true" outlineLevel="0" max="4" min="4" style="0" width="15"/>
    <col collapsed="false" customWidth="true" hidden="false" outlineLevel="0" max="5" min="5" style="2" width="8.71"/>
    <col collapsed="false" customWidth="true" hidden="true" outlineLevel="0" max="6" min="6" style="0" width="3.14"/>
    <col collapsed="false" customWidth="true" hidden="true" outlineLevel="0" max="7" min="7" style="0" width="3.42"/>
    <col collapsed="false" customWidth="true" hidden="false" outlineLevel="0" max="8" min="8" style="3" width="10.42"/>
    <col collapsed="false" customWidth="true" hidden="true" outlineLevel="0" max="9" min="9" style="0" width="11.99"/>
    <col collapsed="false" customWidth="true" hidden="false" outlineLevel="0" max="10" min="10" style="131" width="15.42"/>
    <col collapsed="false" customWidth="true" hidden="false" outlineLevel="0" max="11" min="11" style="131" width="13.43"/>
    <col collapsed="false" customWidth="true" hidden="false" outlineLevel="0" max="12" min="12" style="132" width="13.43"/>
    <col collapsed="false" customWidth="true" hidden="false" outlineLevel="0" max="13" min="13" style="132" width="14.43"/>
    <col collapsed="false" customWidth="true" hidden="false" outlineLevel="0" max="14" min="14" style="3" width="10"/>
  </cols>
  <sheetData>
    <row r="1" customFormat="false" ht="15" hidden="false" customHeight="false" outlineLevel="0" collapsed="false">
      <c r="A1" s="565" t="s">
        <v>867</v>
      </c>
    </row>
    <row r="2" customFormat="false" ht="15" hidden="false" customHeight="false" outlineLevel="0" collapsed="false">
      <c r="B2" s="170" t="s">
        <v>868</v>
      </c>
    </row>
    <row r="5" s="12" customFormat="true" ht="51" hidden="false" customHeight="false" outlineLevel="0" collapsed="false">
      <c r="A5" s="772" t="s">
        <v>2</v>
      </c>
      <c r="B5" s="7" t="s">
        <v>3</v>
      </c>
      <c r="C5" s="773" t="s">
        <v>202</v>
      </c>
      <c r="D5" s="773" t="s">
        <v>5</v>
      </c>
      <c r="E5" s="774" t="s">
        <v>6</v>
      </c>
      <c r="F5" s="773" t="s">
        <v>7</v>
      </c>
      <c r="G5" s="773" t="s">
        <v>8</v>
      </c>
      <c r="H5" s="775" t="s">
        <v>9</v>
      </c>
      <c r="I5" s="773" t="s">
        <v>10</v>
      </c>
      <c r="J5" s="10" t="s">
        <v>11</v>
      </c>
      <c r="K5" s="10" t="s">
        <v>12</v>
      </c>
      <c r="L5" s="8" t="s">
        <v>13</v>
      </c>
      <c r="M5" s="365" t="s">
        <v>472</v>
      </c>
      <c r="N5" s="11"/>
    </row>
    <row r="6" customFormat="false" ht="15" hidden="true" customHeight="false" outlineLevel="0" collapsed="false">
      <c r="A6" s="776" t="s">
        <v>14</v>
      </c>
      <c r="B6" s="635" t="s">
        <v>15</v>
      </c>
      <c r="C6" s="571" t="s">
        <v>16</v>
      </c>
      <c r="D6" s="571" t="s">
        <v>17</v>
      </c>
      <c r="E6" s="777" t="s">
        <v>18</v>
      </c>
      <c r="F6" s="778" t="s">
        <v>19</v>
      </c>
      <c r="G6" s="571" t="s">
        <v>20</v>
      </c>
      <c r="H6" s="779" t="s">
        <v>21</v>
      </c>
      <c r="I6" s="571" t="s">
        <v>22</v>
      </c>
      <c r="J6" s="554"/>
      <c r="K6" s="554"/>
      <c r="L6" s="700"/>
      <c r="M6" s="700"/>
    </row>
    <row r="7" customFormat="false" ht="15" hidden="false" customHeight="false" outlineLevel="0" collapsed="false">
      <c r="A7" s="776" t="s">
        <v>14</v>
      </c>
      <c r="B7" s="780" t="s">
        <v>143</v>
      </c>
      <c r="C7" s="25" t="s">
        <v>14</v>
      </c>
      <c r="D7" s="26" t="n">
        <v>945.25</v>
      </c>
      <c r="E7" s="35" t="n">
        <v>0.5</v>
      </c>
      <c r="F7" s="28" t="s">
        <v>24</v>
      </c>
      <c r="G7" s="29"/>
      <c r="H7" s="30" t="n">
        <v>472.63</v>
      </c>
      <c r="I7" s="25" t="s">
        <v>25</v>
      </c>
      <c r="J7" s="182" t="s">
        <v>66</v>
      </c>
      <c r="K7" s="182" t="s">
        <v>67</v>
      </c>
      <c r="L7" s="182" t="n">
        <v>0.5</v>
      </c>
      <c r="M7" s="182" t="n">
        <f aca="false">L7</f>
        <v>0.5</v>
      </c>
      <c r="N7" s="21" t="n">
        <f aca="false">E7*D7*C7</f>
        <v>472.625</v>
      </c>
      <c r="O7" s="22"/>
    </row>
    <row r="8" customFormat="false" ht="25.5" hidden="false" customHeight="false" outlineLevel="0" collapsed="false">
      <c r="A8" s="781" t="s">
        <v>15</v>
      </c>
      <c r="B8" s="782" t="s">
        <v>121</v>
      </c>
      <c r="C8" s="39" t="s">
        <v>14</v>
      </c>
      <c r="D8" s="26" t="n">
        <v>945.25</v>
      </c>
      <c r="E8" s="174" t="n">
        <v>0.6</v>
      </c>
      <c r="F8" s="28" t="s">
        <v>24</v>
      </c>
      <c r="G8" s="29"/>
      <c r="H8" s="30" t="s">
        <v>655</v>
      </c>
      <c r="I8" s="39" t="s">
        <v>25</v>
      </c>
      <c r="J8" s="182" t="s">
        <v>66</v>
      </c>
      <c r="K8" s="182" t="s">
        <v>67</v>
      </c>
      <c r="L8" s="182" t="n">
        <v>0.6</v>
      </c>
      <c r="M8" s="182" t="n">
        <f aca="false">L8</f>
        <v>0.6</v>
      </c>
      <c r="N8" s="21" t="n">
        <f aca="false">E8*D8*C8</f>
        <v>567.15</v>
      </c>
      <c r="O8" s="22"/>
    </row>
    <row r="9" customFormat="false" ht="15" hidden="false" customHeight="false" outlineLevel="0" collapsed="false">
      <c r="A9" s="783" t="s">
        <v>16</v>
      </c>
      <c r="B9" s="780" t="s">
        <v>768</v>
      </c>
      <c r="C9" s="25" t="s">
        <v>14</v>
      </c>
      <c r="D9" s="26" t="n">
        <v>945.25</v>
      </c>
      <c r="E9" s="35" t="n">
        <v>1.3</v>
      </c>
      <c r="F9" s="28" t="s">
        <v>24</v>
      </c>
      <c r="G9" s="29"/>
      <c r="H9" s="30" t="n">
        <v>1228.83</v>
      </c>
      <c r="I9" s="25" t="s">
        <v>25</v>
      </c>
      <c r="J9" s="182" t="s">
        <v>324</v>
      </c>
      <c r="K9" s="182" t="n">
        <v>29006</v>
      </c>
      <c r="L9" s="182" t="n">
        <v>1.1</v>
      </c>
      <c r="M9" s="516" t="n">
        <f aca="false">L9+10%</f>
        <v>1.2</v>
      </c>
      <c r="N9" s="21" t="n">
        <f aca="false">E9*D9*C9</f>
        <v>1228.825</v>
      </c>
      <c r="O9" s="22"/>
    </row>
    <row r="10" customFormat="false" ht="15" hidden="false" customHeight="false" outlineLevel="0" collapsed="false">
      <c r="A10" s="783" t="s">
        <v>17</v>
      </c>
      <c r="B10" s="780" t="s">
        <v>323</v>
      </c>
      <c r="C10" s="25" t="s">
        <v>14</v>
      </c>
      <c r="D10" s="26" t="n">
        <v>945.25</v>
      </c>
      <c r="E10" s="35" t="n">
        <v>1.3</v>
      </c>
      <c r="F10" s="28" t="s">
        <v>24</v>
      </c>
      <c r="G10" s="29"/>
      <c r="H10" s="30" t="s">
        <v>595</v>
      </c>
      <c r="I10" s="25" t="s">
        <v>25</v>
      </c>
      <c r="J10" s="182" t="s">
        <v>325</v>
      </c>
      <c r="K10" s="182" t="n">
        <v>29004</v>
      </c>
      <c r="L10" s="182" t="n">
        <v>1.1</v>
      </c>
      <c r="M10" s="516" t="n">
        <f aca="false">L10+10%</f>
        <v>1.2</v>
      </c>
      <c r="N10" s="21" t="n">
        <f aca="false">E10*D10*C10</f>
        <v>1228.825</v>
      </c>
      <c r="O10" s="22"/>
    </row>
    <row r="11" customFormat="false" ht="26.25" hidden="false" customHeight="false" outlineLevel="0" collapsed="false">
      <c r="A11" s="776" t="s">
        <v>18</v>
      </c>
      <c r="B11" s="784" t="s">
        <v>148</v>
      </c>
      <c r="C11" s="25" t="s">
        <v>15</v>
      </c>
      <c r="D11" s="25" t="n">
        <v>945.25</v>
      </c>
      <c r="E11" s="44" t="n">
        <v>0.4</v>
      </c>
      <c r="F11" s="42" t="s">
        <v>24</v>
      </c>
      <c r="G11" s="29"/>
      <c r="H11" s="43" t="n">
        <v>756.2</v>
      </c>
      <c r="I11" s="25" t="s">
        <v>25</v>
      </c>
      <c r="J11" s="182" t="s">
        <v>149</v>
      </c>
      <c r="K11" s="182" t="n">
        <v>29008</v>
      </c>
      <c r="L11" s="182" t="n">
        <v>0.4</v>
      </c>
      <c r="M11" s="516" t="n">
        <f aca="false">L11+10%</f>
        <v>0.5</v>
      </c>
      <c r="N11" s="21" t="n">
        <f aca="false">E11*D11*C11</f>
        <v>756.2</v>
      </c>
      <c r="O11" s="22"/>
    </row>
    <row r="12" customFormat="false" ht="15" hidden="false" customHeight="false" outlineLevel="0" collapsed="false">
      <c r="A12" s="776" t="s">
        <v>19</v>
      </c>
      <c r="B12" s="780" t="s">
        <v>388</v>
      </c>
      <c r="C12" s="25" t="s">
        <v>15</v>
      </c>
      <c r="D12" s="26" t="n">
        <v>945.25</v>
      </c>
      <c r="E12" s="35" t="n">
        <v>0.4</v>
      </c>
      <c r="F12" s="28" t="s">
        <v>24</v>
      </c>
      <c r="G12" s="29"/>
      <c r="H12" s="30" t="n">
        <v>756.2</v>
      </c>
      <c r="I12" s="25" t="s">
        <v>25</v>
      </c>
      <c r="J12" s="33" t="s">
        <v>314</v>
      </c>
      <c r="K12" s="33" t="n">
        <v>29007</v>
      </c>
      <c r="L12" s="44" t="n">
        <f aca="false">2*0.55</f>
        <v>1.1</v>
      </c>
      <c r="M12" s="516" t="n">
        <f aca="false">L12+10%</f>
        <v>1.2</v>
      </c>
      <c r="N12" s="21" t="n">
        <f aca="false">E12*D12*C12</f>
        <v>756.2</v>
      </c>
      <c r="O12" s="22"/>
    </row>
    <row r="13" customFormat="false" ht="15" hidden="false" customHeight="false" outlineLevel="0" collapsed="false">
      <c r="A13" s="783" t="s">
        <v>20</v>
      </c>
      <c r="B13" s="780" t="s">
        <v>309</v>
      </c>
      <c r="C13" s="25" t="s">
        <v>15</v>
      </c>
      <c r="D13" s="26" t="n">
        <v>945.25</v>
      </c>
      <c r="E13" s="35" t="n">
        <v>0.4</v>
      </c>
      <c r="F13" s="28" t="s">
        <v>24</v>
      </c>
      <c r="G13" s="29"/>
      <c r="H13" s="30" t="n">
        <v>756.2</v>
      </c>
      <c r="I13" s="25" t="s">
        <v>25</v>
      </c>
      <c r="J13" s="182" t="s">
        <v>151</v>
      </c>
      <c r="K13" s="182" t="n">
        <v>29023</v>
      </c>
      <c r="L13" s="182" t="n">
        <v>0.56</v>
      </c>
      <c r="M13" s="516" t="n">
        <f aca="false">L13+10%</f>
        <v>0.66</v>
      </c>
      <c r="N13" s="21" t="n">
        <f aca="false">E13*D13*C13</f>
        <v>756.2</v>
      </c>
      <c r="O13" s="22"/>
    </row>
    <row r="14" customFormat="false" ht="15" hidden="false" customHeight="false" outlineLevel="0" collapsed="false">
      <c r="A14" s="776" t="s">
        <v>21</v>
      </c>
      <c r="B14" s="780" t="s">
        <v>158</v>
      </c>
      <c r="C14" s="25" t="s">
        <v>15</v>
      </c>
      <c r="D14" s="26" t="n">
        <v>945.25</v>
      </c>
      <c r="E14" s="35" t="n">
        <v>0.7</v>
      </c>
      <c r="F14" s="28" t="s">
        <v>24</v>
      </c>
      <c r="G14" s="29"/>
      <c r="H14" s="30" t="s">
        <v>622</v>
      </c>
      <c r="I14" s="25" t="s">
        <v>25</v>
      </c>
      <c r="J14" s="182" t="s">
        <v>326</v>
      </c>
      <c r="K14" s="182" t="n">
        <v>34029</v>
      </c>
      <c r="L14" s="182" t="n">
        <v>1.34</v>
      </c>
      <c r="M14" s="516" t="n">
        <f aca="false">L14+10%</f>
        <v>1.44</v>
      </c>
      <c r="N14" s="21" t="n">
        <f aca="false">E14*D14*C14</f>
        <v>1323.35</v>
      </c>
      <c r="O14" s="22"/>
    </row>
    <row r="15" customFormat="false" ht="15" hidden="false" customHeight="false" outlineLevel="0" collapsed="false">
      <c r="A15" s="783" t="s">
        <v>22</v>
      </c>
      <c r="B15" s="780" t="s">
        <v>869</v>
      </c>
      <c r="C15" s="25" t="s">
        <v>14</v>
      </c>
      <c r="D15" s="26" t="n">
        <v>945.25</v>
      </c>
      <c r="E15" s="44" t="n">
        <v>0.6</v>
      </c>
      <c r="F15" s="28" t="s">
        <v>24</v>
      </c>
      <c r="G15" s="29"/>
      <c r="H15" s="30" t="s">
        <v>655</v>
      </c>
      <c r="I15" s="25" t="s">
        <v>25</v>
      </c>
      <c r="J15" s="33" t="s">
        <v>66</v>
      </c>
      <c r="K15" s="33" t="s">
        <v>67</v>
      </c>
      <c r="L15" s="44" t="n">
        <v>0.6</v>
      </c>
      <c r="M15" s="516" t="n">
        <f aca="false">L15+10%</f>
        <v>0.7</v>
      </c>
      <c r="N15" s="21" t="n">
        <f aca="false">E15*D15*C15</f>
        <v>567.15</v>
      </c>
      <c r="O15" s="22"/>
    </row>
    <row r="16" customFormat="false" ht="15" hidden="false" customHeight="false" outlineLevel="0" collapsed="false">
      <c r="A16" s="776" t="s">
        <v>84</v>
      </c>
      <c r="B16" s="785" t="s">
        <v>304</v>
      </c>
      <c r="C16" s="25" t="s">
        <v>14</v>
      </c>
      <c r="D16" s="39" t="n">
        <v>945.25</v>
      </c>
      <c r="E16" s="44" t="n">
        <v>1.8</v>
      </c>
      <c r="F16" s="150" t="s">
        <v>24</v>
      </c>
      <c r="G16" s="29"/>
      <c r="H16" s="176" t="n">
        <v>1701.45</v>
      </c>
      <c r="I16" s="25" t="s">
        <v>25</v>
      </c>
      <c r="J16" s="33" t="s">
        <v>870</v>
      </c>
      <c r="K16" s="33" t="n">
        <v>81002</v>
      </c>
      <c r="L16" s="44" t="n">
        <v>1.5</v>
      </c>
      <c r="M16" s="516" t="n">
        <f aca="false">L16+10%</f>
        <v>1.6</v>
      </c>
      <c r="N16" s="21" t="n">
        <f aca="false">E16*D16*C16</f>
        <v>1701.45</v>
      </c>
      <c r="O16" s="22"/>
    </row>
    <row r="17" customFormat="false" ht="15" hidden="false" customHeight="false" outlineLevel="0" collapsed="false">
      <c r="A17" s="776" t="s">
        <v>86</v>
      </c>
      <c r="B17" s="780" t="s">
        <v>225</v>
      </c>
      <c r="C17" s="25" t="s">
        <v>14</v>
      </c>
      <c r="D17" s="26" t="n">
        <v>945.25</v>
      </c>
      <c r="E17" s="44" t="n">
        <v>2.2</v>
      </c>
      <c r="F17" s="28" t="s">
        <v>24</v>
      </c>
      <c r="G17" s="29"/>
      <c r="H17" s="30" t="n">
        <v>2079.55</v>
      </c>
      <c r="I17" s="25" t="s">
        <v>25</v>
      </c>
      <c r="J17" s="33" t="s">
        <v>66</v>
      </c>
      <c r="K17" s="33" t="s">
        <v>67</v>
      </c>
      <c r="L17" s="44" t="n">
        <v>2.2</v>
      </c>
      <c r="M17" s="516" t="n">
        <f aca="false">L17+10%</f>
        <v>2.3</v>
      </c>
      <c r="N17" s="21" t="n">
        <f aca="false">E17*D17*C17</f>
        <v>2079.55</v>
      </c>
      <c r="O17" s="22"/>
    </row>
    <row r="18" customFormat="false" ht="15" hidden="false" customHeight="false" outlineLevel="0" collapsed="false">
      <c r="A18" s="776" t="s">
        <v>89</v>
      </c>
      <c r="B18" s="780" t="s">
        <v>414</v>
      </c>
      <c r="C18" s="25" t="s">
        <v>14</v>
      </c>
      <c r="D18" s="26" t="n">
        <v>945.25</v>
      </c>
      <c r="E18" s="35" t="n">
        <v>0.5</v>
      </c>
      <c r="F18" s="28" t="s">
        <v>24</v>
      </c>
      <c r="G18" s="29"/>
      <c r="H18" s="30" t="n">
        <v>472.63</v>
      </c>
      <c r="I18" s="25" t="s">
        <v>25</v>
      </c>
      <c r="J18" s="33" t="s">
        <v>415</v>
      </c>
      <c r="K18" s="33" t="n">
        <v>13015</v>
      </c>
      <c r="L18" s="44" t="n">
        <v>0.2</v>
      </c>
      <c r="M18" s="516" t="n">
        <f aca="false">L18+10%</f>
        <v>0.3</v>
      </c>
      <c r="N18" s="21" t="n">
        <f aca="false">E18*D18*C18</f>
        <v>472.625</v>
      </c>
      <c r="O18" s="22"/>
    </row>
    <row r="19" customFormat="false" ht="15" hidden="false" customHeight="false" outlineLevel="0" collapsed="false">
      <c r="A19" s="776" t="s">
        <v>92</v>
      </c>
      <c r="B19" s="784" t="s">
        <v>113</v>
      </c>
      <c r="C19" s="25" t="s">
        <v>14</v>
      </c>
      <c r="D19" s="25" t="n">
        <v>945.25</v>
      </c>
      <c r="E19" s="44" t="n">
        <v>1.2</v>
      </c>
      <c r="F19" s="42" t="s">
        <v>24</v>
      </c>
      <c r="G19" s="29"/>
      <c r="H19" s="43" t="n">
        <v>1134.3</v>
      </c>
      <c r="I19" s="25" t="s">
        <v>28</v>
      </c>
      <c r="J19" s="182" t="s">
        <v>114</v>
      </c>
      <c r="K19" s="40" t="s">
        <v>115</v>
      </c>
      <c r="L19" s="40" t="n">
        <v>1.38</v>
      </c>
      <c r="M19" s="40" t="n">
        <f aca="false">L19</f>
        <v>1.38</v>
      </c>
      <c r="N19" s="21" t="n">
        <f aca="false">E19*D19*C19</f>
        <v>1134.3</v>
      </c>
      <c r="O19" s="22"/>
    </row>
    <row r="20" s="52" customFormat="true" ht="12.75" hidden="false" customHeight="false" outlineLevel="0" collapsed="false">
      <c r="A20" s="369" t="s">
        <v>685</v>
      </c>
      <c r="B20" s="369"/>
      <c r="C20" s="213" t="s">
        <v>106</v>
      </c>
      <c r="D20" s="376" t="n">
        <f aca="false">H20/945.25</f>
        <v>13.8000211584237</v>
      </c>
      <c r="E20" s="376"/>
      <c r="F20" s="376"/>
      <c r="G20" s="48"/>
      <c r="H20" s="376" t="n">
        <v>13044.47</v>
      </c>
      <c r="I20" s="213" t="s">
        <v>25</v>
      </c>
      <c r="J20" s="192"/>
      <c r="K20" s="192"/>
      <c r="L20" s="193" t="n">
        <v>11.54</v>
      </c>
      <c r="M20" s="193"/>
      <c r="N20" s="51" t="n">
        <f aca="false">SUM(N7:N19)</f>
        <v>13044.45</v>
      </c>
    </row>
    <row r="22" customFormat="false" ht="15" hidden="true" customHeight="false" outlineLevel="0" collapsed="false">
      <c r="J22" s="164"/>
      <c r="K22" s="164"/>
      <c r="L22" s="164"/>
      <c r="M22" s="164"/>
    </row>
    <row r="23" customFormat="false" ht="15" hidden="false" customHeight="false" outlineLevel="0" collapsed="false">
      <c r="L23" s="132" t="n">
        <f aca="false">SUM(L7:L19)</f>
        <v>12.58</v>
      </c>
      <c r="M23" s="132" t="n">
        <f aca="false">SUM(M7:M19)</f>
        <v>13.58</v>
      </c>
      <c r="N23" s="3" t="n">
        <f aca="false">M23*945.25</f>
        <v>12836.495</v>
      </c>
    </row>
    <row r="24" customFormat="false" ht="15" hidden="false" customHeight="false" outlineLevel="0" collapsed="false">
      <c r="N24" s="3" t="n">
        <f aca="false">H20-N23</f>
        <v>207.974999999997</v>
      </c>
    </row>
  </sheetData>
  <mergeCells count="2">
    <mergeCell ref="A20:B20"/>
    <mergeCell ref="D20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tabColor rgb="FFED4C05"/>
    <pageSetUpPr fitToPage="fals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43.85"/>
    <col collapsed="false" customWidth="true" hidden="false" outlineLevel="0" max="3" min="3" style="0" width="7.86"/>
    <col collapsed="false" customWidth="true" hidden="true" outlineLevel="0" max="4" min="4" style="0" width="9.42"/>
    <col collapsed="false" customWidth="true" hidden="false" outlineLevel="0" max="5" min="5" style="0" width="15.15"/>
    <col collapsed="false" customWidth="true" hidden="true" outlineLevel="0" max="6" min="6" style="0" width="19"/>
    <col collapsed="false" customWidth="true" hidden="true" outlineLevel="0" max="7" min="7" style="0" width="14.01"/>
    <col collapsed="false" customWidth="true" hidden="false" outlineLevel="0" max="8" min="8" style="3" width="8.42"/>
    <col collapsed="false" customWidth="true" hidden="true" outlineLevel="0" max="9" min="9" style="0" width="15"/>
    <col collapsed="false" customWidth="true" hidden="false" outlineLevel="0" max="10" min="10" style="4" width="20.86"/>
    <col collapsed="false" customWidth="true" hidden="false" outlineLevel="0" max="11" min="11" style="786" width="12.71"/>
    <col collapsed="false" customWidth="true" hidden="false" outlineLevel="0" max="12" min="12" style="62" width="14.57"/>
    <col collapsed="false" customWidth="true" hidden="false" outlineLevel="0" max="13" min="13" style="3" width="9.14"/>
  </cols>
  <sheetData>
    <row r="1" customFormat="false" ht="16.5" hidden="false" customHeight="false" outlineLevel="0" collapsed="false">
      <c r="A1" s="787" t="s">
        <v>871</v>
      </c>
    </row>
    <row r="2" customFormat="false" ht="15" hidden="false" customHeight="false" outlineLevel="0" collapsed="false">
      <c r="B2" s="52" t="s">
        <v>872</v>
      </c>
    </row>
    <row r="3" customFormat="false" ht="15" hidden="false" customHeight="false" outlineLevel="0" collapsed="false">
      <c r="B3" s="52"/>
    </row>
    <row r="4" s="12" customFormat="true" ht="38.25" hidden="false" customHeight="false" outlineLevel="0" collapsed="false">
      <c r="A4" s="788" t="s">
        <v>2</v>
      </c>
      <c r="B4" s="788" t="s">
        <v>3</v>
      </c>
      <c r="C4" s="788" t="s">
        <v>4</v>
      </c>
      <c r="D4" s="788" t="s">
        <v>873</v>
      </c>
      <c r="E4" s="788" t="s">
        <v>221</v>
      </c>
      <c r="F4" s="788" t="s">
        <v>7</v>
      </c>
      <c r="G4" s="788" t="s">
        <v>8</v>
      </c>
      <c r="H4" s="789" t="s">
        <v>64</v>
      </c>
      <c r="I4" s="788" t="s">
        <v>10</v>
      </c>
      <c r="J4" s="670" t="s">
        <v>222</v>
      </c>
      <c r="K4" s="670" t="s">
        <v>12</v>
      </c>
      <c r="L4" s="668" t="s">
        <v>874</v>
      </c>
      <c r="M4" s="11"/>
    </row>
    <row r="5" s="22" customFormat="true" ht="12.75" hidden="true" customHeight="false" outlineLevel="0" collapsed="false">
      <c r="A5" s="790" t="s">
        <v>14</v>
      </c>
      <c r="B5" s="791" t="s">
        <v>15</v>
      </c>
      <c r="C5" s="276" t="n">
        <v>3</v>
      </c>
      <c r="D5" s="675" t="s">
        <v>17</v>
      </c>
      <c r="E5" s="675" t="s">
        <v>18</v>
      </c>
      <c r="F5" s="676" t="s">
        <v>19</v>
      </c>
      <c r="G5" s="675" t="s">
        <v>20</v>
      </c>
      <c r="H5" s="792" t="s">
        <v>21</v>
      </c>
      <c r="I5" s="675" t="s">
        <v>22</v>
      </c>
      <c r="J5" s="587"/>
      <c r="K5" s="793"/>
      <c r="L5" s="794"/>
      <c r="M5" s="21"/>
    </row>
    <row r="6" s="180" customFormat="true" ht="25.5" hidden="false" customHeight="false" outlineLevel="0" collapsed="false">
      <c r="A6" s="487" t="n">
        <v>1</v>
      </c>
      <c r="B6" s="795" t="s">
        <v>223</v>
      </c>
      <c r="C6" s="796" t="s">
        <v>15</v>
      </c>
      <c r="D6" s="796" t="s">
        <v>35</v>
      </c>
      <c r="E6" s="797" t="n">
        <v>0.8</v>
      </c>
      <c r="F6" s="676" t="s">
        <v>24</v>
      </c>
      <c r="G6" s="287"/>
      <c r="H6" s="233" t="n">
        <v>1512.46</v>
      </c>
      <c r="I6" s="796" t="s">
        <v>28</v>
      </c>
      <c r="J6" s="798" t="s">
        <v>224</v>
      </c>
      <c r="K6" s="799" t="n">
        <v>81035</v>
      </c>
      <c r="L6" s="800" t="n">
        <v>0.15</v>
      </c>
      <c r="M6" s="179" t="n">
        <f aca="false">E6*D6*C6</f>
        <v>1512.4</v>
      </c>
    </row>
    <row r="7" s="22" customFormat="true" ht="12.75" hidden="false" customHeight="false" outlineLevel="0" collapsed="false">
      <c r="A7" s="801" t="s">
        <v>15</v>
      </c>
      <c r="B7" s="802" t="s">
        <v>225</v>
      </c>
      <c r="C7" s="803" t="s">
        <v>14</v>
      </c>
      <c r="D7" s="804" t="s">
        <v>35</v>
      </c>
      <c r="E7" s="805" t="n">
        <v>1.8</v>
      </c>
      <c r="F7" s="675" t="s">
        <v>24</v>
      </c>
      <c r="G7" s="277"/>
      <c r="H7" s="806" t="n">
        <v>1701.45</v>
      </c>
      <c r="I7" s="803" t="s">
        <v>28</v>
      </c>
      <c r="J7" s="496" t="s">
        <v>226</v>
      </c>
      <c r="K7" s="807" t="s">
        <v>67</v>
      </c>
      <c r="L7" s="794" t="n">
        <v>1.8</v>
      </c>
      <c r="M7" s="21" t="n">
        <f aca="false">E7*D7*C7</f>
        <v>1701.45</v>
      </c>
    </row>
    <row r="8" s="22" customFormat="true" ht="12.75" hidden="false" customHeight="false" outlineLevel="0" collapsed="false">
      <c r="A8" s="675" t="n">
        <v>3</v>
      </c>
      <c r="B8" s="802" t="s">
        <v>227</v>
      </c>
      <c r="C8" s="803" t="n">
        <v>2</v>
      </c>
      <c r="D8" s="804" t="s">
        <v>35</v>
      </c>
      <c r="E8" s="805" t="n">
        <v>0.8</v>
      </c>
      <c r="F8" s="675" t="s">
        <v>24</v>
      </c>
      <c r="G8" s="277"/>
      <c r="H8" s="806" t="n">
        <f aca="false">H6</f>
        <v>1512.46</v>
      </c>
      <c r="I8" s="803" t="s">
        <v>28</v>
      </c>
      <c r="J8" s="496" t="s">
        <v>228</v>
      </c>
      <c r="K8" s="807" t="n">
        <v>22002.22003</v>
      </c>
      <c r="L8" s="794" t="n">
        <v>1</v>
      </c>
      <c r="M8" s="21" t="n">
        <f aca="false">E8*D8*C8</f>
        <v>1512.4</v>
      </c>
    </row>
    <row r="9" s="22" customFormat="true" ht="12.75" hidden="false" customHeight="false" outlineLevel="0" collapsed="false">
      <c r="A9" s="808" t="s">
        <v>17</v>
      </c>
      <c r="B9" s="802" t="s">
        <v>229</v>
      </c>
      <c r="C9" s="803" t="s">
        <v>14</v>
      </c>
      <c r="D9" s="804" t="s">
        <v>35</v>
      </c>
      <c r="E9" s="805" t="n">
        <v>0.2</v>
      </c>
      <c r="F9" s="675" t="s">
        <v>24</v>
      </c>
      <c r="G9" s="277"/>
      <c r="H9" s="806" t="n">
        <v>189.05</v>
      </c>
      <c r="I9" s="803" t="s">
        <v>28</v>
      </c>
      <c r="J9" s="496" t="s">
        <v>230</v>
      </c>
      <c r="K9" s="807" t="n">
        <v>23002</v>
      </c>
      <c r="L9" s="794" t="n">
        <v>0.35</v>
      </c>
      <c r="M9" s="21" t="n">
        <f aca="false">E9*D9*C9</f>
        <v>189.05</v>
      </c>
    </row>
    <row r="10" s="22" customFormat="true" ht="12.75" hidden="false" customHeight="false" outlineLevel="0" collapsed="false">
      <c r="A10" s="808" t="n">
        <v>5</v>
      </c>
      <c r="B10" s="809" t="s">
        <v>875</v>
      </c>
      <c r="C10" s="803" t="s">
        <v>14</v>
      </c>
      <c r="D10" s="804" t="s">
        <v>35</v>
      </c>
      <c r="E10" s="805" t="n">
        <v>0.2</v>
      </c>
      <c r="F10" s="675" t="s">
        <v>24</v>
      </c>
      <c r="G10" s="277"/>
      <c r="H10" s="806" t="n">
        <v>189.05</v>
      </c>
      <c r="I10" s="803" t="s">
        <v>28</v>
      </c>
      <c r="J10" s="496" t="s">
        <v>232</v>
      </c>
      <c r="K10" s="807" t="n">
        <v>23001</v>
      </c>
      <c r="L10" s="794" t="n">
        <v>0.35</v>
      </c>
      <c r="M10" s="21" t="n">
        <f aca="false">E10*D10*C10</f>
        <v>189.05</v>
      </c>
    </row>
    <row r="11" s="22" customFormat="true" ht="12.75" hidden="false" customHeight="false" outlineLevel="0" collapsed="false">
      <c r="A11" s="801" t="n">
        <v>6</v>
      </c>
      <c r="B11" s="810" t="s">
        <v>113</v>
      </c>
      <c r="C11" s="803" t="n">
        <v>1</v>
      </c>
      <c r="D11" s="803" t="s">
        <v>35</v>
      </c>
      <c r="E11" s="805" t="n">
        <v>1.2</v>
      </c>
      <c r="F11" s="811" t="s">
        <v>24</v>
      </c>
      <c r="G11" s="277"/>
      <c r="H11" s="812" t="n">
        <v>1134.3</v>
      </c>
      <c r="I11" s="803" t="s">
        <v>28</v>
      </c>
      <c r="J11" s="496" t="s">
        <v>114</v>
      </c>
      <c r="K11" s="807" t="n">
        <v>557</v>
      </c>
      <c r="L11" s="794" t="n">
        <v>1.38</v>
      </c>
      <c r="M11" s="21" t="n">
        <f aca="false">E11*D11*C11</f>
        <v>1134.3</v>
      </c>
    </row>
    <row r="12" s="22" customFormat="true" ht="12.75" hidden="false" customHeight="false" outlineLevel="0" collapsed="false">
      <c r="A12" s="801"/>
      <c r="B12" s="810"/>
      <c r="C12" s="803"/>
      <c r="D12" s="803"/>
      <c r="E12" s="803" t="n">
        <f aca="false">SUM(E6:E11)+0.8+0.8</f>
        <v>6.6</v>
      </c>
      <c r="F12" s="811"/>
      <c r="G12" s="277"/>
      <c r="H12" s="812"/>
      <c r="I12" s="803"/>
      <c r="J12" s="496"/>
      <c r="K12" s="807"/>
      <c r="L12" s="794"/>
      <c r="M12" s="21"/>
    </row>
    <row r="13" s="52" customFormat="true" ht="12.75" hidden="false" customHeight="false" outlineLevel="0" collapsed="false">
      <c r="A13" s="497" t="s">
        <v>41</v>
      </c>
      <c r="B13" s="497"/>
      <c r="C13" s="813" t="s">
        <v>21</v>
      </c>
      <c r="D13" s="498" t="s">
        <v>117</v>
      </c>
      <c r="E13" s="498"/>
      <c r="F13" s="498"/>
      <c r="G13" s="497"/>
      <c r="H13" s="598" t="n">
        <v>6238.65</v>
      </c>
      <c r="I13" s="813" t="s">
        <v>28</v>
      </c>
      <c r="J13" s="500"/>
      <c r="K13" s="814"/>
      <c r="L13" s="815"/>
      <c r="M13" s="51" t="n">
        <f aca="false">SUM(M6:M11)</f>
        <v>6238.65</v>
      </c>
    </row>
    <row r="14" customFormat="false" ht="15" hidden="false" customHeight="false" outlineLevel="0" collapsed="false">
      <c r="A14" s="469" t="s">
        <v>876</v>
      </c>
      <c r="B14" s="241"/>
      <c r="C14" s="241"/>
      <c r="D14" s="241"/>
      <c r="E14" s="241" t="n">
        <f aca="false">M13/945.25</f>
        <v>6.6</v>
      </c>
      <c r="F14" s="241"/>
      <c r="G14" s="241"/>
      <c r="H14" s="400"/>
      <c r="I14" s="241"/>
      <c r="J14" s="769"/>
      <c r="K14" s="816"/>
      <c r="L14" s="401"/>
    </row>
    <row r="15" customFormat="false" ht="32.25" hidden="false" customHeight="true" outlineLevel="0" collapsed="false">
      <c r="A15" s="241"/>
      <c r="B15" s="241"/>
      <c r="C15" s="241"/>
      <c r="D15" s="241"/>
      <c r="E15" s="241"/>
      <c r="F15" s="241"/>
      <c r="G15" s="241"/>
      <c r="H15" s="400"/>
      <c r="I15" s="241"/>
      <c r="J15" s="769"/>
      <c r="K15" s="816"/>
      <c r="L15" s="401"/>
    </row>
    <row r="16" customFormat="false" ht="15" hidden="false" customHeight="false" outlineLevel="0" collapsed="false">
      <c r="A16" s="241"/>
      <c r="B16" s="817" t="s">
        <v>233</v>
      </c>
      <c r="C16" s="817"/>
      <c r="D16" s="817"/>
      <c r="E16" s="817"/>
      <c r="F16" s="817"/>
      <c r="G16" s="817"/>
      <c r="H16" s="818"/>
      <c r="I16" s="817"/>
      <c r="J16" s="819" t="s">
        <v>234</v>
      </c>
      <c r="K16" s="819" t="s">
        <v>235</v>
      </c>
      <c r="L16" s="820" t="n">
        <v>1</v>
      </c>
    </row>
    <row r="17" customFormat="false" ht="15" hidden="true" customHeight="false" outlineLevel="0" collapsed="false">
      <c r="A17" s="241"/>
      <c r="B17" s="817" t="s">
        <v>877</v>
      </c>
      <c r="C17" s="817"/>
      <c r="D17" s="817"/>
      <c r="E17" s="817"/>
      <c r="F17" s="817"/>
      <c r="G17" s="817"/>
      <c r="H17" s="818"/>
      <c r="I17" s="817"/>
      <c r="J17" s="819" t="s">
        <v>878</v>
      </c>
      <c r="K17" s="819" t="n">
        <v>8035</v>
      </c>
      <c r="L17" s="820"/>
      <c r="M17" s="3" t="n">
        <v>0.15</v>
      </c>
    </row>
    <row r="18" customFormat="false" ht="15" hidden="false" customHeight="false" outlineLevel="0" collapsed="false">
      <c r="A18" s="241"/>
      <c r="B18" s="817" t="s">
        <v>236</v>
      </c>
      <c r="C18" s="817"/>
      <c r="D18" s="817"/>
      <c r="E18" s="817"/>
      <c r="F18" s="817"/>
      <c r="G18" s="817"/>
      <c r="H18" s="818"/>
      <c r="I18" s="817"/>
      <c r="J18" s="821" t="s">
        <v>69</v>
      </c>
      <c r="K18" s="822" t="n">
        <v>28011</v>
      </c>
      <c r="L18" s="820" t="n">
        <v>0.25</v>
      </c>
    </row>
    <row r="19" customFormat="false" ht="15" hidden="false" customHeight="false" outlineLevel="0" collapsed="false">
      <c r="A19" s="241"/>
      <c r="B19" s="817" t="s">
        <v>237</v>
      </c>
      <c r="C19" s="817"/>
      <c r="D19" s="817"/>
      <c r="E19" s="817"/>
      <c r="F19" s="817"/>
      <c r="G19" s="817"/>
      <c r="H19" s="818"/>
      <c r="I19" s="817"/>
      <c r="J19" s="821" t="s">
        <v>58</v>
      </c>
      <c r="K19" s="823" t="s">
        <v>238</v>
      </c>
      <c r="L19" s="820" t="n">
        <v>0.25</v>
      </c>
      <c r="O19" s="0" t="n">
        <f aca="false">945.25*L20</f>
        <v>6172.4825</v>
      </c>
      <c r="P19" s="0" t="n">
        <f aca="false">M13-O19</f>
        <v>66.1675000000005</v>
      </c>
    </row>
    <row r="20" customFormat="false" ht="18.95" hidden="false" customHeight="true" outlineLevel="0" collapsed="false">
      <c r="A20" s="469" t="s">
        <v>13</v>
      </c>
      <c r="B20" s="241"/>
      <c r="C20" s="241"/>
      <c r="D20" s="241"/>
      <c r="E20" s="241"/>
      <c r="F20" s="241"/>
      <c r="G20" s="241"/>
      <c r="H20" s="400"/>
      <c r="I20" s="241"/>
      <c r="J20" s="769"/>
      <c r="K20" s="816"/>
      <c r="L20" s="472" t="n">
        <f aca="false">SUM(L6:L19)</f>
        <v>6.53</v>
      </c>
    </row>
    <row r="21" customFormat="false" ht="15" hidden="false" customHeight="false" outlineLevel="0" collapsed="false">
      <c r="A21" s="241"/>
      <c r="B21" s="241"/>
      <c r="C21" s="241"/>
      <c r="D21" s="241"/>
      <c r="E21" s="241"/>
      <c r="F21" s="241"/>
      <c r="G21" s="241"/>
      <c r="H21" s="400"/>
      <c r="I21" s="241"/>
      <c r="J21" s="769"/>
      <c r="K21" s="816"/>
      <c r="L21" s="401"/>
    </row>
    <row r="23" customFormat="false" ht="64.5" hidden="false" customHeight="false" outlineLevel="0" collapsed="false">
      <c r="B23" s="57" t="s">
        <v>879</v>
      </c>
    </row>
    <row r="24" customFormat="false" ht="51" hidden="false" customHeight="false" outlineLevel="0" collapsed="false">
      <c r="B24" s="802" t="s">
        <v>880</v>
      </c>
    </row>
  </sheetData>
  <mergeCells count="2">
    <mergeCell ref="A13:B13"/>
    <mergeCell ref="D13:F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tabColor rgb="FFF10D0C"/>
    <pageSetUpPr fitToPage="false"/>
  </sheetPr>
  <dimension ref="A1:BL43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H36" activeCellId="0" sqref="H36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43.29"/>
    <col collapsed="false" customWidth="true" hidden="false" outlineLevel="0" max="3" min="3" style="0" width="8.14"/>
    <col collapsed="false" customWidth="true" hidden="true" outlineLevel="0" max="4" min="4" style="0" width="14.01"/>
    <col collapsed="false" customWidth="true" hidden="false" outlineLevel="0" max="5" min="5" style="2" width="10"/>
    <col collapsed="false" customWidth="true" hidden="true" outlineLevel="0" max="6" min="6" style="0" width="14.01"/>
    <col collapsed="false" customWidth="true" hidden="true" outlineLevel="0" max="7" min="7" style="0" width="10"/>
    <col collapsed="false" customWidth="true" hidden="false" outlineLevel="0" max="8" min="8" style="3" width="15"/>
    <col collapsed="false" customWidth="true" hidden="true" outlineLevel="0" max="9" min="9" style="0" width="11.99"/>
    <col collapsed="false" customWidth="true" hidden="false" outlineLevel="0" max="10" min="10" style="131" width="15.15"/>
    <col collapsed="false" customWidth="true" hidden="false" outlineLevel="0" max="11" min="11" style="131" width="11.57"/>
    <col collapsed="false" customWidth="true" hidden="false" outlineLevel="0" max="12" min="12" style="132" width="14.01"/>
    <col collapsed="false" customWidth="true" hidden="false" outlineLevel="0" max="13" min="13" style="3" width="10.85"/>
  </cols>
  <sheetData>
    <row r="1" customFormat="false" ht="15" hidden="false" customHeight="false" outlineLevel="0" collapsed="false">
      <c r="A1" s="165" t="s">
        <v>881</v>
      </c>
    </row>
    <row r="2" customFormat="false" ht="15" hidden="false" customHeight="false" outlineLevel="0" collapsed="false">
      <c r="B2" s="170" t="s">
        <v>882</v>
      </c>
    </row>
    <row r="6" s="303" customFormat="true" ht="51" hidden="false" customHeight="false" outlineLevel="0" collapsed="false">
      <c r="A6" s="158" t="s">
        <v>2</v>
      </c>
      <c r="B6" s="158" t="s">
        <v>3</v>
      </c>
      <c r="C6" s="158" t="s">
        <v>202</v>
      </c>
      <c r="D6" s="158" t="s">
        <v>5</v>
      </c>
      <c r="E6" s="8" t="s">
        <v>6</v>
      </c>
      <c r="F6" s="158" t="s">
        <v>7</v>
      </c>
      <c r="G6" s="158" t="s">
        <v>8</v>
      </c>
      <c r="H6" s="159" t="s">
        <v>9</v>
      </c>
      <c r="I6" s="158" t="s">
        <v>10</v>
      </c>
      <c r="J6" s="10" t="s">
        <v>11</v>
      </c>
      <c r="K6" s="161" t="s">
        <v>12</v>
      </c>
      <c r="L6" s="8" t="s">
        <v>13</v>
      </c>
      <c r="M6" s="302"/>
    </row>
    <row r="7" s="826" customFormat="true" ht="12.75" hidden="true" customHeight="false" outlineLevel="0" collapsed="false">
      <c r="A7" s="158" t="s">
        <v>14</v>
      </c>
      <c r="B7" s="158" t="s">
        <v>15</v>
      </c>
      <c r="C7" s="15" t="s">
        <v>16</v>
      </c>
      <c r="D7" s="15" t="s">
        <v>17</v>
      </c>
      <c r="E7" s="717" t="s">
        <v>18</v>
      </c>
      <c r="F7" s="158" t="s">
        <v>19</v>
      </c>
      <c r="G7" s="15" t="s">
        <v>20</v>
      </c>
      <c r="H7" s="159" t="s">
        <v>21</v>
      </c>
      <c r="I7" s="15" t="s">
        <v>22</v>
      </c>
      <c r="J7" s="824"/>
      <c r="K7" s="824"/>
      <c r="L7" s="193"/>
      <c r="M7" s="825"/>
    </row>
    <row r="8" customFormat="false" ht="15" hidden="false" customHeight="false" outlineLevel="0" collapsed="false">
      <c r="A8" s="37" t="n">
        <v>1</v>
      </c>
      <c r="B8" s="181" t="s">
        <v>143</v>
      </c>
      <c r="C8" s="26" t="n">
        <v>1</v>
      </c>
      <c r="D8" s="26" t="s">
        <v>35</v>
      </c>
      <c r="E8" s="35" t="s">
        <v>96</v>
      </c>
      <c r="F8" s="28" t="s">
        <v>24</v>
      </c>
      <c r="G8" s="29"/>
      <c r="H8" s="30" t="s">
        <v>464</v>
      </c>
      <c r="I8" s="25" t="s">
        <v>25</v>
      </c>
      <c r="J8" s="182" t="s">
        <v>377</v>
      </c>
      <c r="K8" s="182" t="s">
        <v>67</v>
      </c>
      <c r="L8" s="182" t="n">
        <v>0.8</v>
      </c>
      <c r="M8" s="21" t="n">
        <f aca="false">E8*D8*C8</f>
        <v>472.625</v>
      </c>
    </row>
    <row r="9" customFormat="false" ht="15" hidden="false" customHeight="false" outlineLevel="0" collapsed="false">
      <c r="A9" s="526" t="s">
        <v>15</v>
      </c>
      <c r="B9" s="181" t="s">
        <v>68</v>
      </c>
      <c r="C9" s="39" t="s">
        <v>14</v>
      </c>
      <c r="D9" s="26" t="n">
        <v>945.25</v>
      </c>
      <c r="E9" s="174" t="s">
        <v>100</v>
      </c>
      <c r="F9" s="28" t="s">
        <v>24</v>
      </c>
      <c r="G9" s="29"/>
      <c r="H9" s="30" t="s">
        <v>587</v>
      </c>
      <c r="I9" s="39" t="s">
        <v>25</v>
      </c>
      <c r="J9" s="182" t="s">
        <v>69</v>
      </c>
      <c r="K9" s="182" t="n">
        <v>28003</v>
      </c>
      <c r="L9" s="182" t="n">
        <v>0.25</v>
      </c>
      <c r="M9" s="21" t="n">
        <f aca="false">E9*D9*C9</f>
        <v>189.05</v>
      </c>
    </row>
    <row r="10" customFormat="false" ht="15" hidden="false" customHeight="false" outlineLevel="0" collapsed="false">
      <c r="A10" s="37" t="s">
        <v>16</v>
      </c>
      <c r="B10" s="24" t="s">
        <v>70</v>
      </c>
      <c r="C10" s="39" t="s">
        <v>14</v>
      </c>
      <c r="D10" s="26" t="s">
        <v>35</v>
      </c>
      <c r="E10" s="35" t="s">
        <v>589</v>
      </c>
      <c r="F10" s="28" t="s">
        <v>24</v>
      </c>
      <c r="G10" s="29"/>
      <c r="H10" s="30" t="n">
        <v>425.36</v>
      </c>
      <c r="I10" s="39" t="s">
        <v>25</v>
      </c>
      <c r="J10" s="182" t="s">
        <v>71</v>
      </c>
      <c r="K10" s="182" t="s">
        <v>72</v>
      </c>
      <c r="L10" s="182" t="n">
        <v>0.45</v>
      </c>
      <c r="M10" s="21" t="n">
        <f aca="false">E10*D10*C10</f>
        <v>425.3625</v>
      </c>
    </row>
    <row r="11" customFormat="false" ht="15" hidden="false" customHeight="false" outlineLevel="0" collapsed="false">
      <c r="A11" s="37" t="s">
        <v>17</v>
      </c>
      <c r="B11" s="29" t="s">
        <v>73</v>
      </c>
      <c r="C11" s="25" t="s">
        <v>14</v>
      </c>
      <c r="D11" s="26" t="n">
        <v>945.25</v>
      </c>
      <c r="E11" s="44" t="s">
        <v>100</v>
      </c>
      <c r="F11" s="28" t="s">
        <v>24</v>
      </c>
      <c r="G11" s="29"/>
      <c r="H11" s="30" t="n">
        <v>189.05</v>
      </c>
      <c r="I11" s="25" t="s">
        <v>25</v>
      </c>
      <c r="J11" s="182" t="s">
        <v>74</v>
      </c>
      <c r="K11" s="182" t="n">
        <v>11023</v>
      </c>
      <c r="L11" s="182" t="n">
        <v>0.16</v>
      </c>
      <c r="M11" s="21" t="n">
        <f aca="false">E11*D11*C11</f>
        <v>189.05</v>
      </c>
    </row>
    <row r="12" customFormat="false" ht="15" hidden="false" customHeight="false" outlineLevel="0" collapsed="false">
      <c r="A12" s="37" t="s">
        <v>18</v>
      </c>
      <c r="B12" s="29" t="s">
        <v>77</v>
      </c>
      <c r="C12" s="25" t="s">
        <v>14</v>
      </c>
      <c r="D12" s="26" t="n">
        <v>945.25</v>
      </c>
      <c r="E12" s="35" t="s">
        <v>96</v>
      </c>
      <c r="F12" s="28" t="s">
        <v>24</v>
      </c>
      <c r="G12" s="29"/>
      <c r="H12" s="30" t="n">
        <v>472.63</v>
      </c>
      <c r="I12" s="25" t="s">
        <v>25</v>
      </c>
      <c r="J12" s="182" t="s">
        <v>78</v>
      </c>
      <c r="K12" s="182" t="n">
        <v>11026</v>
      </c>
      <c r="L12" s="182" t="n">
        <v>0.3</v>
      </c>
      <c r="M12" s="21" t="n">
        <f aca="false">E12*D12*C12</f>
        <v>472.625</v>
      </c>
    </row>
    <row r="13" customFormat="false" ht="15.75" hidden="false" customHeight="true" outlineLevel="0" collapsed="false">
      <c r="A13" s="526" t="s">
        <v>19</v>
      </c>
      <c r="B13" s="24" t="s">
        <v>121</v>
      </c>
      <c r="C13" s="39" t="s">
        <v>14</v>
      </c>
      <c r="D13" s="26" t="n">
        <v>945.25</v>
      </c>
      <c r="E13" s="174" t="s">
        <v>724</v>
      </c>
      <c r="F13" s="28" t="s">
        <v>24</v>
      </c>
      <c r="G13" s="29"/>
      <c r="H13" s="30" t="s">
        <v>655</v>
      </c>
      <c r="I13" s="39" t="s">
        <v>28</v>
      </c>
      <c r="J13" s="182" t="s">
        <v>377</v>
      </c>
      <c r="K13" s="182" t="s">
        <v>67</v>
      </c>
      <c r="L13" s="182" t="n">
        <v>0.6</v>
      </c>
      <c r="M13" s="21" t="n">
        <f aca="false">E13*D13*C13</f>
        <v>567.15</v>
      </c>
    </row>
    <row r="14" customFormat="false" ht="15" hidden="false" customHeight="false" outlineLevel="0" collapsed="false">
      <c r="A14" s="526" t="s">
        <v>20</v>
      </c>
      <c r="B14" s="175" t="s">
        <v>81</v>
      </c>
      <c r="C14" s="39" t="s">
        <v>14</v>
      </c>
      <c r="D14" s="39" t="n">
        <v>945.25</v>
      </c>
      <c r="E14" s="174" t="n">
        <v>1.1</v>
      </c>
      <c r="F14" s="150" t="s">
        <v>24</v>
      </c>
      <c r="G14" s="175"/>
      <c r="H14" s="176" t="s">
        <v>637</v>
      </c>
      <c r="I14" s="39" t="s">
        <v>28</v>
      </c>
      <c r="J14" s="178" t="s">
        <v>66</v>
      </c>
      <c r="K14" s="178" t="s">
        <v>67</v>
      </c>
      <c r="L14" s="178" t="n">
        <v>1.1</v>
      </c>
      <c r="M14" s="179" t="n">
        <f aca="false">E14*D14*C14</f>
        <v>1039.775</v>
      </c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</row>
    <row r="15" customFormat="false" ht="15" hidden="false" customHeight="false" outlineLevel="0" collapsed="false">
      <c r="A15" s="23" t="s">
        <v>21</v>
      </c>
      <c r="B15" s="29" t="s">
        <v>79</v>
      </c>
      <c r="C15" s="26" t="n">
        <v>1</v>
      </c>
      <c r="D15" s="26" t="n">
        <v>945.25</v>
      </c>
      <c r="E15" s="35" t="s">
        <v>96</v>
      </c>
      <c r="F15" s="28" t="s">
        <v>24</v>
      </c>
      <c r="G15" s="29"/>
      <c r="H15" s="30" t="s">
        <v>406</v>
      </c>
      <c r="I15" s="25" t="s">
        <v>770</v>
      </c>
      <c r="J15" s="182" t="s">
        <v>80</v>
      </c>
      <c r="K15" s="182" t="n">
        <v>37020</v>
      </c>
      <c r="L15" s="182" t="n">
        <v>0.4</v>
      </c>
      <c r="M15" s="21" t="n">
        <f aca="false">E15*D15*C15</f>
        <v>472.625</v>
      </c>
    </row>
    <row r="16" customFormat="false" ht="15" hidden="false" customHeight="false" outlineLevel="0" collapsed="false">
      <c r="A16" s="37" t="s">
        <v>22</v>
      </c>
      <c r="B16" s="29" t="s">
        <v>883</v>
      </c>
      <c r="C16" s="25" t="s">
        <v>14</v>
      </c>
      <c r="D16" s="26" t="s">
        <v>35</v>
      </c>
      <c r="E16" s="35" t="s">
        <v>620</v>
      </c>
      <c r="F16" s="28" t="s">
        <v>24</v>
      </c>
      <c r="G16" s="29"/>
      <c r="H16" s="30" t="s">
        <v>638</v>
      </c>
      <c r="I16" s="25" t="s">
        <v>25</v>
      </c>
      <c r="J16" s="33"/>
      <c r="K16" s="33"/>
      <c r="L16" s="44" t="n">
        <v>0.2</v>
      </c>
      <c r="M16" s="21" t="n">
        <f aca="false">E16*D16*C16</f>
        <v>378.1</v>
      </c>
    </row>
    <row r="17" customFormat="false" ht="15" hidden="false" customHeight="false" outlineLevel="0" collapsed="false">
      <c r="A17" s="23" t="s">
        <v>84</v>
      </c>
      <c r="B17" s="29" t="s">
        <v>370</v>
      </c>
      <c r="C17" s="25" t="s">
        <v>14</v>
      </c>
      <c r="D17" s="26" t="s">
        <v>35</v>
      </c>
      <c r="E17" s="35" t="s">
        <v>653</v>
      </c>
      <c r="F17" s="28" t="s">
        <v>24</v>
      </c>
      <c r="G17" s="29"/>
      <c r="H17" s="30" t="s">
        <v>36</v>
      </c>
      <c r="I17" s="25" t="s">
        <v>25</v>
      </c>
      <c r="J17" s="182" t="s">
        <v>272</v>
      </c>
      <c r="K17" s="182" t="n">
        <v>10012</v>
      </c>
      <c r="L17" s="182" t="n">
        <v>0.36</v>
      </c>
      <c r="M17" s="21" t="n">
        <f aca="false">E17*D17*C17</f>
        <v>850.725</v>
      </c>
    </row>
    <row r="18" customFormat="false" ht="15" hidden="false" customHeight="false" outlineLevel="0" collapsed="false">
      <c r="A18" s="23" t="s">
        <v>86</v>
      </c>
      <c r="B18" s="29" t="s">
        <v>341</v>
      </c>
      <c r="C18" s="25" t="s">
        <v>14</v>
      </c>
      <c r="D18" s="26" t="s">
        <v>35</v>
      </c>
      <c r="E18" s="827" t="s">
        <v>610</v>
      </c>
      <c r="F18" s="28" t="s">
        <v>24</v>
      </c>
      <c r="G18" s="29"/>
      <c r="H18" s="30" t="s">
        <v>389</v>
      </c>
      <c r="I18" s="25" t="s">
        <v>28</v>
      </c>
      <c r="J18" s="33" t="s">
        <v>342</v>
      </c>
      <c r="K18" s="33" t="n">
        <v>29027</v>
      </c>
      <c r="L18" s="44" t="n">
        <v>1.21</v>
      </c>
      <c r="M18" s="21" t="n">
        <f aca="false">E18*D18*C18</f>
        <v>1985.025</v>
      </c>
    </row>
    <row r="19" customFormat="false" ht="25.5" hidden="false" customHeight="false" outlineLevel="0" collapsed="false">
      <c r="A19" s="526" t="s">
        <v>89</v>
      </c>
      <c r="B19" s="175" t="s">
        <v>227</v>
      </c>
      <c r="C19" s="39" t="s">
        <v>15</v>
      </c>
      <c r="D19" s="39" t="n">
        <v>945.25</v>
      </c>
      <c r="E19" s="174" t="n">
        <v>0.7</v>
      </c>
      <c r="F19" s="150" t="s">
        <v>24</v>
      </c>
      <c r="G19" s="175"/>
      <c r="H19" s="176" t="s">
        <v>625</v>
      </c>
      <c r="I19" s="39" t="s">
        <v>28</v>
      </c>
      <c r="J19" s="178" t="s">
        <v>604</v>
      </c>
      <c r="K19" s="178" t="n">
        <v>22001.2203</v>
      </c>
      <c r="L19" s="178" t="n">
        <v>1</v>
      </c>
      <c r="M19" s="179" t="n">
        <f aca="false">E19*D19*C19</f>
        <v>1323.35</v>
      </c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</row>
    <row r="20" customFormat="false" ht="15" hidden="false" customHeight="false" outlineLevel="0" collapsed="false">
      <c r="A20" s="37" t="s">
        <v>92</v>
      </c>
      <c r="B20" s="29" t="s">
        <v>317</v>
      </c>
      <c r="C20" s="25" t="s">
        <v>14</v>
      </c>
      <c r="D20" s="26" t="n">
        <v>945.25</v>
      </c>
      <c r="E20" s="35" t="s">
        <v>620</v>
      </c>
      <c r="F20" s="28" t="s">
        <v>24</v>
      </c>
      <c r="G20" s="29"/>
      <c r="H20" s="30" t="s">
        <v>638</v>
      </c>
      <c r="I20" s="25" t="s">
        <v>28</v>
      </c>
      <c r="J20" s="182" t="s">
        <v>318</v>
      </c>
      <c r="K20" s="182" t="n">
        <v>2205</v>
      </c>
      <c r="L20" s="182" t="n">
        <v>0.5</v>
      </c>
      <c r="M20" s="21" t="n">
        <f aca="false">E20*D20*C20</f>
        <v>378.1</v>
      </c>
    </row>
    <row r="21" customFormat="false" ht="15" hidden="false" customHeight="false" outlineLevel="0" collapsed="false">
      <c r="A21" s="37" t="s">
        <v>94</v>
      </c>
      <c r="B21" s="29" t="s">
        <v>393</v>
      </c>
      <c r="C21" s="25" t="s">
        <v>14</v>
      </c>
      <c r="D21" s="26" t="n">
        <v>945.25</v>
      </c>
      <c r="E21" s="35" t="s">
        <v>620</v>
      </c>
      <c r="F21" s="28" t="s">
        <v>24</v>
      </c>
      <c r="G21" s="29"/>
      <c r="H21" s="30" t="n">
        <v>378.1</v>
      </c>
      <c r="I21" s="25" t="s">
        <v>25</v>
      </c>
      <c r="J21" s="182" t="s">
        <v>318</v>
      </c>
      <c r="K21" s="182" t="n">
        <v>22006</v>
      </c>
      <c r="L21" s="182" t="n">
        <v>0.5</v>
      </c>
      <c r="M21" s="21" t="n">
        <f aca="false">E21*D21*C21</f>
        <v>378.1</v>
      </c>
    </row>
    <row r="22" customFormat="false" ht="15" hidden="false" customHeight="false" outlineLevel="0" collapsed="false">
      <c r="A22" s="37" t="s">
        <v>98</v>
      </c>
      <c r="B22" s="29" t="s">
        <v>229</v>
      </c>
      <c r="C22" s="25" t="s">
        <v>14</v>
      </c>
      <c r="D22" s="26" t="s">
        <v>35</v>
      </c>
      <c r="E22" s="44" t="s">
        <v>100</v>
      </c>
      <c r="F22" s="28" t="s">
        <v>24</v>
      </c>
      <c r="G22" s="29"/>
      <c r="H22" s="30" t="s">
        <v>587</v>
      </c>
      <c r="I22" s="25" t="s">
        <v>28</v>
      </c>
      <c r="J22" s="182" t="s">
        <v>230</v>
      </c>
      <c r="K22" s="182" t="n">
        <v>23002</v>
      </c>
      <c r="L22" s="182" t="n">
        <v>0.35</v>
      </c>
      <c r="M22" s="21" t="n">
        <f aca="false">E22*D22*C22</f>
        <v>189.05</v>
      </c>
    </row>
    <row r="23" customFormat="false" ht="15" hidden="false" customHeight="false" outlineLevel="0" collapsed="false">
      <c r="A23" s="23" t="s">
        <v>102</v>
      </c>
      <c r="B23" s="29" t="s">
        <v>229</v>
      </c>
      <c r="C23" s="25" t="s">
        <v>14</v>
      </c>
      <c r="D23" s="26" t="n">
        <v>945.25</v>
      </c>
      <c r="E23" s="44" t="s">
        <v>100</v>
      </c>
      <c r="F23" s="28" t="s">
        <v>24</v>
      </c>
      <c r="G23" s="29"/>
      <c r="H23" s="30" t="s">
        <v>587</v>
      </c>
      <c r="I23" s="25" t="s">
        <v>28</v>
      </c>
      <c r="J23" s="182" t="s">
        <v>232</v>
      </c>
      <c r="K23" s="182" t="n">
        <v>23001</v>
      </c>
      <c r="L23" s="182" t="n">
        <v>0.35</v>
      </c>
      <c r="M23" s="21" t="n">
        <f aca="false">E23*D23*C23</f>
        <v>189.05</v>
      </c>
    </row>
    <row r="24" customFormat="false" ht="15" hidden="false" customHeight="false" outlineLevel="0" collapsed="false">
      <c r="A24" s="37" t="s">
        <v>106</v>
      </c>
      <c r="B24" s="29" t="s">
        <v>150</v>
      </c>
      <c r="C24" s="25" t="s">
        <v>14</v>
      </c>
      <c r="D24" s="26" t="n">
        <v>945.25</v>
      </c>
      <c r="E24" s="35" t="n">
        <v>0.4</v>
      </c>
      <c r="F24" s="28" t="s">
        <v>24</v>
      </c>
      <c r="G24" s="29"/>
      <c r="H24" s="30" t="s">
        <v>638</v>
      </c>
      <c r="I24" s="25" t="s">
        <v>25</v>
      </c>
      <c r="J24" s="182" t="s">
        <v>151</v>
      </c>
      <c r="K24" s="182" t="n">
        <v>29023</v>
      </c>
      <c r="L24" s="182" t="n">
        <v>0.28</v>
      </c>
      <c r="M24" s="21" t="n">
        <f aca="false">E24*D24*C24</f>
        <v>378.1</v>
      </c>
    </row>
    <row r="25" customFormat="false" ht="15" hidden="false" customHeight="false" outlineLevel="0" collapsed="false">
      <c r="A25" s="23" t="s">
        <v>109</v>
      </c>
      <c r="B25" s="29" t="s">
        <v>152</v>
      </c>
      <c r="C25" s="25" t="s">
        <v>14</v>
      </c>
      <c r="D25" s="26" t="n">
        <v>945.25</v>
      </c>
      <c r="E25" s="35" t="s">
        <v>620</v>
      </c>
      <c r="F25" s="28" t="s">
        <v>24</v>
      </c>
      <c r="G25" s="29"/>
      <c r="H25" s="30" t="s">
        <v>638</v>
      </c>
      <c r="I25" s="25" t="s">
        <v>25</v>
      </c>
      <c r="J25" s="182" t="s">
        <v>151</v>
      </c>
      <c r="K25" s="182" t="n">
        <v>29024</v>
      </c>
      <c r="L25" s="182" t="n">
        <v>0.28</v>
      </c>
      <c r="M25" s="21" t="n">
        <f aca="false">E25*D25*C25</f>
        <v>378.1</v>
      </c>
    </row>
    <row r="26" customFormat="false" ht="15" hidden="false" customHeight="false" outlineLevel="0" collapsed="false">
      <c r="A26" s="37" t="s">
        <v>112</v>
      </c>
      <c r="B26" s="29" t="s">
        <v>162</v>
      </c>
      <c r="C26" s="25" t="s">
        <v>15</v>
      </c>
      <c r="D26" s="26" t="n">
        <v>945.25</v>
      </c>
      <c r="E26" s="35" t="s">
        <v>620</v>
      </c>
      <c r="F26" s="28" t="s">
        <v>24</v>
      </c>
      <c r="G26" s="29"/>
      <c r="H26" s="30" t="n">
        <v>756.2</v>
      </c>
      <c r="I26" s="25" t="s">
        <v>25</v>
      </c>
      <c r="J26" s="182" t="s">
        <v>163</v>
      </c>
      <c r="K26" s="182" t="n">
        <v>35005</v>
      </c>
      <c r="L26" s="182" t="n">
        <v>0.24</v>
      </c>
      <c r="M26" s="21" t="n">
        <f aca="false">E26*D26*C26</f>
        <v>756.2</v>
      </c>
    </row>
    <row r="27" customFormat="false" ht="15" hidden="false" customHeight="false" outlineLevel="0" collapsed="false">
      <c r="A27" s="23" t="s">
        <v>611</v>
      </c>
      <c r="B27" s="29" t="s">
        <v>371</v>
      </c>
      <c r="C27" s="25" t="s">
        <v>14</v>
      </c>
      <c r="D27" s="26" t="s">
        <v>35</v>
      </c>
      <c r="E27" s="44" t="s">
        <v>631</v>
      </c>
      <c r="F27" s="28" t="s">
        <v>24</v>
      </c>
      <c r="G27" s="29"/>
      <c r="H27" s="30" t="n">
        <v>1134.3</v>
      </c>
      <c r="I27" s="25" t="s">
        <v>28</v>
      </c>
      <c r="J27" s="182" t="s">
        <v>377</v>
      </c>
      <c r="K27" s="182" t="s">
        <v>67</v>
      </c>
      <c r="L27" s="182" t="n">
        <v>1.2</v>
      </c>
      <c r="M27" s="21" t="n">
        <f aca="false">E27*D27*C27</f>
        <v>1134.3</v>
      </c>
    </row>
    <row r="28" customFormat="false" ht="15" hidden="false" customHeight="false" outlineLevel="0" collapsed="false">
      <c r="A28" s="23" t="s">
        <v>615</v>
      </c>
      <c r="B28" s="29" t="s">
        <v>373</v>
      </c>
      <c r="C28" s="25" t="s">
        <v>14</v>
      </c>
      <c r="D28" s="26" t="n">
        <v>945.25</v>
      </c>
      <c r="E28" s="174" t="n">
        <v>1.2</v>
      </c>
      <c r="F28" s="28" t="s">
        <v>24</v>
      </c>
      <c r="G28" s="29"/>
      <c r="H28" s="30" t="n">
        <v>1134.3</v>
      </c>
      <c r="I28" s="39" t="s">
        <v>25</v>
      </c>
      <c r="J28" s="182" t="s">
        <v>377</v>
      </c>
      <c r="K28" s="182" t="s">
        <v>67</v>
      </c>
      <c r="L28" s="182" t="n">
        <v>1.2</v>
      </c>
      <c r="M28" s="21" t="n">
        <f aca="false">E28*D28*C28</f>
        <v>1134.3</v>
      </c>
    </row>
    <row r="29" customFormat="false" ht="15" hidden="false" customHeight="false" outlineLevel="0" collapsed="false">
      <c r="A29" s="23" t="s">
        <v>618</v>
      </c>
      <c r="B29" s="29" t="s">
        <v>165</v>
      </c>
      <c r="C29" s="25" t="s">
        <v>14</v>
      </c>
      <c r="D29" s="26" t="n">
        <v>945.25</v>
      </c>
      <c r="E29" s="35" t="s">
        <v>96</v>
      </c>
      <c r="F29" s="28" t="s">
        <v>24</v>
      </c>
      <c r="G29" s="29"/>
      <c r="H29" s="30" t="s">
        <v>464</v>
      </c>
      <c r="I29" s="25" t="s">
        <v>28</v>
      </c>
      <c r="J29" s="182" t="s">
        <v>166</v>
      </c>
      <c r="K29" s="182" t="n">
        <v>35010</v>
      </c>
      <c r="L29" s="182" t="n">
        <v>0.52</v>
      </c>
      <c r="M29" s="21" t="n">
        <f aca="false">E29*D29*C29</f>
        <v>472.625</v>
      </c>
    </row>
    <row r="30" customFormat="false" ht="15" hidden="false" customHeight="false" outlineLevel="0" collapsed="false">
      <c r="A30" s="37" t="s">
        <v>619</v>
      </c>
      <c r="B30" s="29" t="s">
        <v>290</v>
      </c>
      <c r="C30" s="25" t="s">
        <v>15</v>
      </c>
      <c r="D30" s="26" t="n">
        <v>945.25</v>
      </c>
      <c r="E30" s="35" t="s">
        <v>620</v>
      </c>
      <c r="F30" s="28" t="s">
        <v>24</v>
      </c>
      <c r="G30" s="29"/>
      <c r="H30" s="30" t="n">
        <v>756.2</v>
      </c>
      <c r="I30" s="25" t="s">
        <v>28</v>
      </c>
      <c r="J30" s="182" t="s">
        <v>88</v>
      </c>
      <c r="K30" s="182" t="n">
        <v>35020.35021</v>
      </c>
      <c r="L30" s="182" t="n">
        <v>0.3</v>
      </c>
      <c r="M30" s="21" t="n">
        <f aca="false">E30*D30*C30</f>
        <v>756.2</v>
      </c>
    </row>
    <row r="31" customFormat="false" ht="15" hidden="false" customHeight="false" outlineLevel="0" collapsed="false">
      <c r="A31" s="37" t="s">
        <v>621</v>
      </c>
      <c r="B31" s="29" t="s">
        <v>90</v>
      </c>
      <c r="C31" s="25" t="s">
        <v>14</v>
      </c>
      <c r="D31" s="26" t="s">
        <v>35</v>
      </c>
      <c r="E31" s="35" t="s">
        <v>771</v>
      </c>
      <c r="F31" s="28" t="s">
        <v>24</v>
      </c>
      <c r="G31" s="29"/>
      <c r="H31" s="43" t="n">
        <v>661.68</v>
      </c>
      <c r="I31" s="25" t="s">
        <v>28</v>
      </c>
      <c r="J31" s="182" t="s">
        <v>91</v>
      </c>
      <c r="K31" s="182" t="n">
        <v>31019</v>
      </c>
      <c r="L31" s="182" t="n">
        <v>0.8</v>
      </c>
      <c r="M31" s="21" t="n">
        <f aca="false">E31*D31*C31</f>
        <v>661.675</v>
      </c>
    </row>
    <row r="32" customFormat="false" ht="15" hidden="false" customHeight="false" outlineLevel="0" collapsed="false">
      <c r="A32" s="37" t="s">
        <v>623</v>
      </c>
      <c r="B32" s="29" t="s">
        <v>95</v>
      </c>
      <c r="C32" s="25" t="s">
        <v>14</v>
      </c>
      <c r="D32" s="26" t="s">
        <v>35</v>
      </c>
      <c r="E32" s="35" t="s">
        <v>96</v>
      </c>
      <c r="F32" s="28" t="s">
        <v>24</v>
      </c>
      <c r="G32" s="29"/>
      <c r="H32" s="30" t="n">
        <v>472.63</v>
      </c>
      <c r="I32" s="25" t="s">
        <v>28</v>
      </c>
      <c r="J32" s="182" t="s">
        <v>97</v>
      </c>
      <c r="K32" s="182" t="n">
        <v>35023</v>
      </c>
      <c r="L32" s="182" t="n">
        <v>0.3</v>
      </c>
      <c r="M32" s="21" t="n">
        <f aca="false">E32*D32*C32</f>
        <v>472.625</v>
      </c>
    </row>
    <row r="33" customFormat="false" ht="15" hidden="false" customHeight="false" outlineLevel="0" collapsed="false">
      <c r="A33" s="23" t="s">
        <v>116</v>
      </c>
      <c r="B33" s="29" t="s">
        <v>375</v>
      </c>
      <c r="C33" s="25" t="n">
        <v>2</v>
      </c>
      <c r="D33" s="26" t="n">
        <v>945.25</v>
      </c>
      <c r="E33" s="35" t="n">
        <v>0.4</v>
      </c>
      <c r="F33" s="28" t="s">
        <v>24</v>
      </c>
      <c r="G33" s="29"/>
      <c r="H33" s="30" t="s">
        <v>131</v>
      </c>
      <c r="I33" s="25" t="s">
        <v>28</v>
      </c>
      <c r="J33" s="182" t="s">
        <v>376</v>
      </c>
      <c r="K33" s="182" t="n">
        <v>35022</v>
      </c>
      <c r="L33" s="182" t="n">
        <v>0.6</v>
      </c>
      <c r="M33" s="21" t="n">
        <f aca="false">E33*D33*C33</f>
        <v>756.2</v>
      </c>
    </row>
    <row r="34" customFormat="false" ht="15" hidden="false" customHeight="false" outlineLevel="0" collapsed="false">
      <c r="A34" s="37" t="s">
        <v>628</v>
      </c>
      <c r="B34" s="29" t="s">
        <v>170</v>
      </c>
      <c r="C34" s="26" t="n">
        <v>4</v>
      </c>
      <c r="D34" s="26" t="s">
        <v>35</v>
      </c>
      <c r="E34" s="44" t="s">
        <v>884</v>
      </c>
      <c r="F34" s="28" t="s">
        <v>24</v>
      </c>
      <c r="G34" s="29"/>
      <c r="H34" s="30" t="n">
        <v>378.1</v>
      </c>
      <c r="I34" s="25" t="s">
        <v>28</v>
      </c>
      <c r="J34" s="182" t="s">
        <v>377</v>
      </c>
      <c r="K34" s="515"/>
      <c r="L34" s="182" t="n">
        <v>0.4</v>
      </c>
      <c r="M34" s="21" t="n">
        <f aca="false">E34*D34*C34</f>
        <v>378.1</v>
      </c>
    </row>
    <row r="35" customFormat="false" ht="15" hidden="false" customHeight="false" outlineLevel="0" collapsed="false">
      <c r="A35" s="23" t="s">
        <v>630</v>
      </c>
      <c r="B35" s="29" t="s">
        <v>113</v>
      </c>
      <c r="C35" s="25" t="s">
        <v>14</v>
      </c>
      <c r="D35" s="26" t="s">
        <v>35</v>
      </c>
      <c r="E35" s="44" t="s">
        <v>631</v>
      </c>
      <c r="F35" s="28" t="s">
        <v>24</v>
      </c>
      <c r="G35" s="29"/>
      <c r="H35" s="30" t="s">
        <v>632</v>
      </c>
      <c r="I35" s="25" t="s">
        <v>28</v>
      </c>
      <c r="J35" s="182" t="s">
        <v>114</v>
      </c>
      <c r="K35" s="182" t="s">
        <v>115</v>
      </c>
      <c r="L35" s="182" t="n">
        <v>1.38</v>
      </c>
      <c r="M35" s="21" t="n">
        <f aca="false">E35*D35*C35</f>
        <v>1134.3</v>
      </c>
    </row>
    <row r="36" s="52" customFormat="true" ht="12.75" hidden="false" customHeight="false" outlineLevel="0" collapsed="false">
      <c r="A36" s="34"/>
      <c r="B36" s="828" t="s">
        <v>41</v>
      </c>
      <c r="C36" s="189" t="s">
        <v>736</v>
      </c>
      <c r="D36" s="34"/>
      <c r="E36" s="191" t="n">
        <f aca="false">H36/945.25</f>
        <v>18.9500449616504</v>
      </c>
      <c r="F36" s="189" t="s">
        <v>117</v>
      </c>
      <c r="G36" s="48"/>
      <c r="H36" s="190" t="n">
        <v>17912.53</v>
      </c>
      <c r="I36" s="213" t="s">
        <v>28</v>
      </c>
      <c r="J36" s="192"/>
      <c r="K36" s="192"/>
      <c r="L36" s="193"/>
      <c r="M36" s="51" t="n">
        <f aca="false">SUM(M8:M35)</f>
        <v>17912.4875</v>
      </c>
    </row>
    <row r="37" customFormat="false" ht="15" hidden="false" customHeight="false" outlineLevel="0" collapsed="false">
      <c r="A37" s="241"/>
      <c r="B37" s="241"/>
      <c r="C37" s="241"/>
      <c r="D37" s="241"/>
      <c r="E37" s="829"/>
      <c r="F37" s="241"/>
      <c r="G37" s="241"/>
      <c r="H37" s="400"/>
      <c r="I37" s="241"/>
      <c r="J37" s="504"/>
      <c r="K37" s="504"/>
      <c r="L37" s="505"/>
    </row>
    <row r="38" customFormat="false" ht="15" hidden="true" customHeight="false" outlineLevel="0" collapsed="false">
      <c r="A38" s="241"/>
      <c r="B38" s="241"/>
      <c r="C38" s="241"/>
      <c r="D38" s="241"/>
      <c r="E38" s="503"/>
      <c r="F38" s="241"/>
      <c r="G38" s="241"/>
      <c r="H38" s="400"/>
      <c r="I38" s="241"/>
      <c r="J38" s="504"/>
      <c r="K38" s="504"/>
      <c r="L38" s="505"/>
    </row>
    <row r="39" customFormat="false" ht="26.25" hidden="false" customHeight="false" outlineLevel="0" collapsed="false">
      <c r="A39" s="241"/>
      <c r="B39" s="464" t="s">
        <v>378</v>
      </c>
      <c r="C39" s="241"/>
      <c r="D39" s="241"/>
      <c r="E39" s="503"/>
      <c r="F39" s="241"/>
      <c r="G39" s="241"/>
      <c r="H39" s="400"/>
      <c r="I39" s="241"/>
      <c r="J39" s="466" t="s">
        <v>379</v>
      </c>
      <c r="K39" s="466" t="n">
        <v>35003</v>
      </c>
      <c r="L39" s="466" t="n">
        <v>0.27</v>
      </c>
    </row>
    <row r="40" customFormat="false" ht="26.25" hidden="false" customHeight="false" outlineLevel="0" collapsed="false">
      <c r="A40" s="241"/>
      <c r="B40" s="464" t="s">
        <v>380</v>
      </c>
      <c r="C40" s="241"/>
      <c r="D40" s="241"/>
      <c r="E40" s="503"/>
      <c r="F40" s="241"/>
      <c r="G40" s="241"/>
      <c r="H40" s="400"/>
      <c r="I40" s="241"/>
      <c r="J40" s="466" t="s">
        <v>381</v>
      </c>
      <c r="K40" s="466" t="n">
        <v>35001</v>
      </c>
      <c r="L40" s="466" t="n">
        <v>0.27</v>
      </c>
    </row>
    <row r="41" customFormat="false" ht="15" hidden="false" customHeight="false" outlineLevel="0" collapsed="false">
      <c r="A41" s="241"/>
      <c r="B41" s="241"/>
      <c r="C41" s="241"/>
      <c r="D41" s="241"/>
      <c r="E41" s="503"/>
      <c r="F41" s="241"/>
      <c r="G41" s="241"/>
      <c r="H41" s="400"/>
      <c r="I41" s="241"/>
      <c r="J41" s="504"/>
      <c r="K41" s="504"/>
      <c r="L41" s="505"/>
    </row>
    <row r="42" customFormat="false" ht="15" hidden="false" customHeight="false" outlineLevel="0" collapsed="false">
      <c r="A42" s="241"/>
      <c r="B42" s="241"/>
      <c r="C42" s="241"/>
      <c r="D42" s="241"/>
      <c r="E42" s="503"/>
      <c r="F42" s="241"/>
      <c r="G42" s="241"/>
      <c r="H42" s="400"/>
      <c r="I42" s="241"/>
      <c r="J42" s="504"/>
      <c r="K42" s="504"/>
      <c r="L42" s="509" t="n">
        <f aca="false">SUM(L8:L35)</f>
        <v>16.03</v>
      </c>
      <c r="M42" s="3" t="n">
        <f aca="false">L42*945.25</f>
        <v>15152.3575</v>
      </c>
    </row>
    <row r="43" customFormat="false" ht="15" hidden="false" customHeight="false" outlineLevel="0" collapsed="false">
      <c r="M43" s="3" t="n">
        <f aca="false">H36-M42</f>
        <v>2760.1725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H21" activeCellId="0" sqref="H21"/>
    </sheetView>
  </sheetViews>
  <sheetFormatPr defaultColWidth="8.8671875" defaultRowHeight="15" zeroHeight="false" outlineLevelRow="0" outlineLevelCol="0"/>
  <cols>
    <col collapsed="false" customWidth="true" hidden="false" outlineLevel="0" max="1" min="1" style="300" width="8"/>
    <col collapsed="false" customWidth="true" hidden="false" outlineLevel="0" max="2" min="2" style="0" width="57"/>
    <col collapsed="false" customWidth="true" hidden="false" outlineLevel="0" max="3" min="3" style="300" width="9.85"/>
    <col collapsed="false" customWidth="true" hidden="true" outlineLevel="0" max="4" min="4" style="0" width="18"/>
    <col collapsed="false" customWidth="true" hidden="false" outlineLevel="0" max="5" min="5" style="2" width="9.42"/>
    <col collapsed="false" customWidth="true" hidden="true" outlineLevel="0" max="6" min="6" style="0" width="19"/>
    <col collapsed="false" customWidth="true" hidden="true" outlineLevel="0" max="7" min="7" style="0" width="14.01"/>
    <col collapsed="false" customWidth="true" hidden="false" outlineLevel="0" max="8" min="8" style="0" width="12.29"/>
    <col collapsed="false" customWidth="true" hidden="true" outlineLevel="0" max="9" min="9" style="62" width="15"/>
    <col collapsed="false" customWidth="true" hidden="false" outlineLevel="0" max="10" min="10" style="131" width="14.28"/>
    <col collapsed="false" customWidth="true" hidden="false" outlineLevel="0" max="11" min="11" style="131" width="14.01"/>
    <col collapsed="false" customWidth="true" hidden="false" outlineLevel="0" max="12" min="12" style="132" width="14.01"/>
    <col collapsed="false" customWidth="true" hidden="false" outlineLevel="0" max="13" min="13" style="3" width="10.71"/>
  </cols>
  <sheetData>
    <row r="1" customFormat="false" ht="16.5" hidden="false" customHeight="false" outlineLevel="0" collapsed="false">
      <c r="A1" s="830" t="s">
        <v>885</v>
      </c>
    </row>
    <row r="2" customFormat="false" ht="15" hidden="false" customHeight="false" outlineLevel="0" collapsed="false">
      <c r="B2" s="170" t="s">
        <v>886</v>
      </c>
    </row>
    <row r="6" s="12" customFormat="true" ht="75" hidden="false" customHeight="false" outlineLevel="0" collapsed="false">
      <c r="A6" s="7" t="s">
        <v>2</v>
      </c>
      <c r="B6" s="687" t="s">
        <v>3</v>
      </c>
      <c r="C6" s="687" t="s">
        <v>4</v>
      </c>
      <c r="D6" s="687" t="s">
        <v>5</v>
      </c>
      <c r="E6" s="688" t="s">
        <v>6</v>
      </c>
      <c r="F6" s="687" t="s">
        <v>7</v>
      </c>
      <c r="G6" s="687" t="s">
        <v>8</v>
      </c>
      <c r="H6" s="687" t="s">
        <v>9</v>
      </c>
      <c r="I6" s="690" t="s">
        <v>10</v>
      </c>
      <c r="J6" s="10" t="s">
        <v>11</v>
      </c>
      <c r="K6" s="10" t="s">
        <v>12</v>
      </c>
      <c r="L6" s="8" t="s">
        <v>13</v>
      </c>
      <c r="M6" s="11"/>
    </row>
    <row r="7" customFormat="false" ht="18" hidden="true" customHeight="false" outlineLevel="0" collapsed="false">
      <c r="A7" s="831" t="n">
        <v>1</v>
      </c>
      <c r="B7" s="831" t="n">
        <v>2</v>
      </c>
      <c r="C7" s="28" t="s">
        <v>16</v>
      </c>
      <c r="D7" s="832" t="s">
        <v>17</v>
      </c>
      <c r="E7" s="16" t="s">
        <v>18</v>
      </c>
      <c r="F7" s="833" t="s">
        <v>19</v>
      </c>
      <c r="G7" s="834" t="s">
        <v>20</v>
      </c>
      <c r="H7" s="833" t="s">
        <v>21</v>
      </c>
      <c r="I7" s="835" t="s">
        <v>22</v>
      </c>
      <c r="J7" s="554"/>
      <c r="K7" s="554"/>
      <c r="L7" s="700"/>
    </row>
    <row r="8" customFormat="false" ht="15" hidden="false" customHeight="false" outlineLevel="0" collapsed="false">
      <c r="A8" s="28" t="n">
        <v>1</v>
      </c>
      <c r="B8" s="24" t="s">
        <v>887</v>
      </c>
      <c r="C8" s="28" t="s">
        <v>14</v>
      </c>
      <c r="D8" s="26" t="s">
        <v>35</v>
      </c>
      <c r="E8" s="35" t="n">
        <v>0.6</v>
      </c>
      <c r="F8" s="28" t="s">
        <v>24</v>
      </c>
      <c r="G8" s="29"/>
      <c r="H8" s="26" t="s">
        <v>655</v>
      </c>
      <c r="I8" s="836" t="n">
        <v>0</v>
      </c>
      <c r="J8" s="182" t="s">
        <v>243</v>
      </c>
      <c r="K8" s="182" t="s">
        <v>244</v>
      </c>
      <c r="L8" s="182" t="n">
        <v>0.6</v>
      </c>
      <c r="M8" s="21" t="n">
        <f aca="false">E8*D8*C8</f>
        <v>567.15</v>
      </c>
    </row>
    <row r="9" customFormat="false" ht="15" hidden="false" customHeight="false" outlineLevel="0" collapsed="false">
      <c r="A9" s="837" t="s">
        <v>15</v>
      </c>
      <c r="B9" s="29" t="s">
        <v>123</v>
      </c>
      <c r="C9" s="42" t="s">
        <v>14</v>
      </c>
      <c r="D9" s="26" t="s">
        <v>35</v>
      </c>
      <c r="E9" s="44" t="n">
        <v>2</v>
      </c>
      <c r="F9" s="28" t="s">
        <v>24</v>
      </c>
      <c r="G9" s="29"/>
      <c r="H9" s="26" t="s">
        <v>124</v>
      </c>
      <c r="I9" s="183" t="s">
        <v>28</v>
      </c>
      <c r="J9" s="182" t="s">
        <v>125</v>
      </c>
      <c r="K9" s="182" t="s">
        <v>126</v>
      </c>
      <c r="L9" s="182" t="n">
        <v>0.4</v>
      </c>
      <c r="M9" s="21" t="n">
        <f aca="false">E9*D9*C9</f>
        <v>1890.5</v>
      </c>
    </row>
    <row r="10" customFormat="false" ht="26.25" hidden="false" customHeight="false" outlineLevel="0" collapsed="false">
      <c r="A10" s="28" t="s">
        <v>16</v>
      </c>
      <c r="B10" s="29" t="s">
        <v>127</v>
      </c>
      <c r="C10" s="42" t="s">
        <v>14</v>
      </c>
      <c r="D10" s="26" t="s">
        <v>35</v>
      </c>
      <c r="E10" s="35" t="n">
        <v>2.5</v>
      </c>
      <c r="F10" s="28" t="s">
        <v>24</v>
      </c>
      <c r="G10" s="29"/>
      <c r="H10" s="26" t="s">
        <v>888</v>
      </c>
      <c r="I10" s="183" t="s">
        <v>28</v>
      </c>
      <c r="J10" s="182" t="s">
        <v>128</v>
      </c>
      <c r="K10" s="182" t="n">
        <v>10025</v>
      </c>
      <c r="L10" s="182" t="n">
        <v>0</v>
      </c>
      <c r="M10" s="21" t="n">
        <f aca="false">E10*D10*C10</f>
        <v>2363.125</v>
      </c>
    </row>
    <row r="11" customFormat="false" ht="14.25" hidden="false" customHeight="true" outlineLevel="0" collapsed="false">
      <c r="A11" s="834" t="s">
        <v>17</v>
      </c>
      <c r="B11" s="29" t="s">
        <v>129</v>
      </c>
      <c r="C11" s="42" t="s">
        <v>14</v>
      </c>
      <c r="D11" s="26" t="s">
        <v>35</v>
      </c>
      <c r="E11" s="35" t="n">
        <v>4</v>
      </c>
      <c r="F11" s="28" t="s">
        <v>24</v>
      </c>
      <c r="G11" s="29"/>
      <c r="H11" s="26" t="s">
        <v>889</v>
      </c>
      <c r="I11" s="183" t="s">
        <v>25</v>
      </c>
      <c r="J11" s="182" t="s">
        <v>207</v>
      </c>
      <c r="K11" s="182" t="n">
        <v>10006</v>
      </c>
      <c r="L11" s="182" t="n">
        <v>8.3</v>
      </c>
      <c r="M11" s="21" t="n">
        <f aca="false">E11*D11*C11</f>
        <v>3781</v>
      </c>
    </row>
    <row r="12" customFormat="false" ht="14.25" hidden="false" customHeight="true" outlineLevel="0" collapsed="false">
      <c r="A12" s="834" t="s">
        <v>18</v>
      </c>
      <c r="B12" s="29" t="s">
        <v>130</v>
      </c>
      <c r="C12" s="42" t="s">
        <v>14</v>
      </c>
      <c r="D12" s="26" t="n">
        <v>945.25</v>
      </c>
      <c r="E12" s="44" t="n">
        <v>0.8</v>
      </c>
      <c r="F12" s="28" t="s">
        <v>24</v>
      </c>
      <c r="G12" s="29"/>
      <c r="H12" s="26" t="s">
        <v>131</v>
      </c>
      <c r="I12" s="183" t="s">
        <v>28</v>
      </c>
      <c r="J12" s="182" t="s">
        <v>128</v>
      </c>
      <c r="K12" s="182" t="n">
        <v>10025</v>
      </c>
      <c r="L12" s="182" t="n">
        <v>0</v>
      </c>
      <c r="M12" s="21" t="n">
        <f aca="false">E12*D12*C12</f>
        <v>756.2</v>
      </c>
    </row>
    <row r="13" customFormat="false" ht="26.25" hidden="false" customHeight="false" outlineLevel="0" collapsed="false">
      <c r="A13" s="150" t="s">
        <v>19</v>
      </c>
      <c r="B13" s="24" t="s">
        <v>132</v>
      </c>
      <c r="C13" s="150" t="s">
        <v>14</v>
      </c>
      <c r="D13" s="26" t="s">
        <v>35</v>
      </c>
      <c r="E13" s="174" t="n">
        <v>0.8</v>
      </c>
      <c r="F13" s="28" t="s">
        <v>24</v>
      </c>
      <c r="G13" s="29"/>
      <c r="H13" s="26" t="s">
        <v>131</v>
      </c>
      <c r="I13" s="177" t="s">
        <v>28</v>
      </c>
      <c r="J13" s="182" t="s">
        <v>128</v>
      </c>
      <c r="K13" s="182" t="n">
        <v>10025</v>
      </c>
      <c r="L13" s="182" t="n">
        <v>0</v>
      </c>
      <c r="M13" s="21" t="n">
        <f aca="false">E13*D13*C13</f>
        <v>756.2</v>
      </c>
    </row>
    <row r="14" customFormat="false" ht="13.5" hidden="false" customHeight="true" outlineLevel="0" collapsed="false">
      <c r="A14" s="834" t="s">
        <v>20</v>
      </c>
      <c r="B14" s="29" t="s">
        <v>133</v>
      </c>
      <c r="C14" s="42" t="s">
        <v>14</v>
      </c>
      <c r="D14" s="26" t="s">
        <v>35</v>
      </c>
      <c r="E14" s="35" t="n">
        <v>7.5</v>
      </c>
      <c r="F14" s="28" t="s">
        <v>24</v>
      </c>
      <c r="G14" s="29"/>
      <c r="H14" s="26" t="s">
        <v>650</v>
      </c>
      <c r="I14" s="183" t="s">
        <v>28</v>
      </c>
      <c r="J14" s="33" t="s">
        <v>134</v>
      </c>
      <c r="K14" s="33" t="n">
        <v>10007</v>
      </c>
      <c r="L14" s="44" t="n">
        <v>17.6</v>
      </c>
      <c r="M14" s="21" t="n">
        <f aca="false">E14*D14*C14</f>
        <v>7089.375</v>
      </c>
    </row>
    <row r="15" customFormat="false" ht="26.25" hidden="false" customHeight="false" outlineLevel="0" collapsed="false">
      <c r="A15" s="42" t="s">
        <v>21</v>
      </c>
      <c r="B15" s="29" t="s">
        <v>217</v>
      </c>
      <c r="C15" s="42" t="s">
        <v>14</v>
      </c>
      <c r="D15" s="26" t="s">
        <v>35</v>
      </c>
      <c r="E15" s="35" t="n">
        <v>3</v>
      </c>
      <c r="F15" s="28" t="s">
        <v>24</v>
      </c>
      <c r="G15" s="29"/>
      <c r="H15" s="26" t="s">
        <v>649</v>
      </c>
      <c r="I15" s="183" t="s">
        <v>28</v>
      </c>
      <c r="J15" s="182" t="s">
        <v>128</v>
      </c>
      <c r="K15" s="182" t="n">
        <v>10025</v>
      </c>
      <c r="L15" s="182" t="n">
        <v>0</v>
      </c>
      <c r="M15" s="21" t="n">
        <f aca="false">E15*D15*C15</f>
        <v>2835.75</v>
      </c>
    </row>
    <row r="16" customFormat="false" ht="15" hidden="false" customHeight="false" outlineLevel="0" collapsed="false">
      <c r="A16" s="28" t="s">
        <v>22</v>
      </c>
      <c r="B16" s="29" t="s">
        <v>135</v>
      </c>
      <c r="C16" s="28" t="s">
        <v>17</v>
      </c>
      <c r="D16" s="26" t="s">
        <v>35</v>
      </c>
      <c r="E16" s="35" t="n">
        <v>0.5</v>
      </c>
      <c r="F16" s="28" t="s">
        <v>24</v>
      </c>
      <c r="G16" s="29"/>
      <c r="H16" s="26" t="s">
        <v>124</v>
      </c>
      <c r="I16" s="183" t="s">
        <v>28</v>
      </c>
      <c r="J16" s="33" t="s">
        <v>66</v>
      </c>
      <c r="K16" s="33"/>
      <c r="L16" s="44" t="n">
        <f aca="false">4*0.5</f>
        <v>2</v>
      </c>
      <c r="M16" s="21" t="n">
        <f aca="false">E16*D16*C16</f>
        <v>1890.5</v>
      </c>
    </row>
    <row r="17" customFormat="false" ht="15" hidden="false" customHeight="true" outlineLevel="0" collapsed="false">
      <c r="A17" s="150" t="s">
        <v>84</v>
      </c>
      <c r="B17" s="24" t="s">
        <v>890</v>
      </c>
      <c r="C17" s="28" t="n">
        <v>1</v>
      </c>
      <c r="D17" s="26" t="s">
        <v>35</v>
      </c>
      <c r="E17" s="35" t="n">
        <v>2.9</v>
      </c>
      <c r="F17" s="28" t="s">
        <v>24</v>
      </c>
      <c r="G17" s="29"/>
      <c r="H17" s="26" t="s">
        <v>137</v>
      </c>
      <c r="I17" s="177" t="s">
        <v>28</v>
      </c>
      <c r="J17" s="182" t="s">
        <v>128</v>
      </c>
      <c r="K17" s="182" t="n">
        <v>10025</v>
      </c>
      <c r="L17" s="182" t="n">
        <v>0</v>
      </c>
      <c r="M17" s="21" t="n">
        <f aca="false">E17*D17*C17</f>
        <v>2741.225</v>
      </c>
    </row>
    <row r="18" customFormat="false" ht="26.25" hidden="false" customHeight="false" outlineLevel="0" collapsed="false">
      <c r="A18" s="150" t="s">
        <v>86</v>
      </c>
      <c r="B18" s="24" t="s">
        <v>70</v>
      </c>
      <c r="C18" s="150" t="s">
        <v>14</v>
      </c>
      <c r="D18" s="26" t="s">
        <v>35</v>
      </c>
      <c r="E18" s="35" t="n">
        <v>0.45</v>
      </c>
      <c r="F18" s="28" t="s">
        <v>24</v>
      </c>
      <c r="G18" s="29"/>
      <c r="H18" s="26" t="s">
        <v>590</v>
      </c>
      <c r="I18" s="177" t="s">
        <v>28</v>
      </c>
      <c r="J18" s="182" t="s">
        <v>128</v>
      </c>
      <c r="K18" s="182" t="n">
        <v>10025</v>
      </c>
      <c r="L18" s="182" t="n">
        <v>0</v>
      </c>
      <c r="M18" s="21" t="n">
        <f aca="false">E18*D18*C18</f>
        <v>425.3625</v>
      </c>
    </row>
    <row r="19" customFormat="false" ht="15" hidden="false" customHeight="false" outlineLevel="0" collapsed="false">
      <c r="A19" s="838" t="n">
        <v>12</v>
      </c>
      <c r="B19" s="29" t="s">
        <v>81</v>
      </c>
      <c r="C19" s="28" t="n">
        <v>1</v>
      </c>
      <c r="D19" s="26" t="s">
        <v>35</v>
      </c>
      <c r="E19" s="44" t="n">
        <v>1.1</v>
      </c>
      <c r="F19" s="28" t="s">
        <v>24</v>
      </c>
      <c r="G19" s="29"/>
      <c r="H19" s="26" t="s">
        <v>637</v>
      </c>
      <c r="I19" s="183" t="s">
        <v>28</v>
      </c>
      <c r="J19" s="33" t="s">
        <v>66</v>
      </c>
      <c r="K19" s="33"/>
      <c r="L19" s="44" t="n">
        <v>1.1</v>
      </c>
      <c r="M19" s="21" t="n">
        <f aca="false">E19*D19*C19</f>
        <v>1039.775</v>
      </c>
    </row>
    <row r="20" customFormat="false" ht="15" hidden="false" customHeight="false" outlineLevel="0" collapsed="false">
      <c r="A20" s="37" t="s">
        <v>891</v>
      </c>
      <c r="B20" s="37"/>
      <c r="C20" s="42" t="s">
        <v>15</v>
      </c>
      <c r="D20" s="26" t="n">
        <v>945.25</v>
      </c>
      <c r="E20" s="35" t="n">
        <v>0.3</v>
      </c>
      <c r="F20" s="28" t="s">
        <v>24</v>
      </c>
      <c r="G20" s="29"/>
      <c r="H20" s="26" t="s">
        <v>655</v>
      </c>
      <c r="I20" s="183" t="s">
        <v>28</v>
      </c>
      <c r="J20" s="33" t="s">
        <v>295</v>
      </c>
      <c r="K20" s="33" t="n">
        <v>37016</v>
      </c>
      <c r="L20" s="44" t="n">
        <f aca="false">2*0.15</f>
        <v>0.3</v>
      </c>
      <c r="M20" s="21" t="n">
        <f aca="false">E20*D20*C20</f>
        <v>567.15</v>
      </c>
    </row>
    <row r="21" s="52" customFormat="true" ht="15" hidden="false" customHeight="false" outlineLevel="0" collapsed="false">
      <c r="A21" s="711" t="s">
        <v>41</v>
      </c>
      <c r="B21" s="711"/>
      <c r="C21" s="15" t="s">
        <v>106</v>
      </c>
      <c r="D21" s="190" t="n">
        <f aca="false">29703.33/945.25</f>
        <v>31.4237820682359</v>
      </c>
      <c r="E21" s="190"/>
      <c r="F21" s="190"/>
      <c r="G21" s="48"/>
      <c r="H21" s="189" t="n">
        <v>26703.33</v>
      </c>
      <c r="I21" s="352" t="s">
        <v>28</v>
      </c>
      <c r="J21" s="192"/>
      <c r="K21" s="192"/>
      <c r="L21" s="193" t="s">
        <v>892</v>
      </c>
      <c r="M21" s="51" t="n">
        <f aca="false">SUM(M8:M20)</f>
        <v>26703.3125</v>
      </c>
    </row>
    <row r="23" customFormat="false" ht="15" hidden="false" customHeight="false" outlineLevel="0" collapsed="false">
      <c r="J23" s="164"/>
      <c r="K23" s="164"/>
      <c r="L23" s="164"/>
    </row>
    <row r="24" customFormat="false" ht="15" hidden="false" customHeight="false" outlineLevel="0" collapsed="false">
      <c r="E24" s="2" t="n">
        <f aca="false">SUM(E8:E20)</f>
        <v>26.45</v>
      </c>
      <c r="L24" s="132" t="n">
        <f aca="false">SUM(L9:L20)</f>
        <v>29.7</v>
      </c>
      <c r="M24" s="3" t="n">
        <f aca="false">L24*945.25</f>
        <v>28073.925</v>
      </c>
    </row>
    <row r="25" customFormat="false" ht="15" hidden="false" customHeight="false" outlineLevel="0" collapsed="false">
      <c r="M25" s="3" t="n">
        <f aca="false">H21-M24</f>
        <v>-1370.595</v>
      </c>
    </row>
  </sheetData>
  <mergeCells count="3">
    <mergeCell ref="A20:B20"/>
    <mergeCell ref="A21:B21"/>
    <mergeCell ref="D21:F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tabColor rgb="FFF10D0C"/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23" activeCellId="0" sqref="I23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44"/>
    <col collapsed="false" customWidth="true" hidden="true" outlineLevel="0" max="3" min="3" style="0" width="3.99"/>
    <col collapsed="false" customWidth="true" hidden="false" outlineLevel="0" max="4" min="4" style="300" width="8.29"/>
    <col collapsed="false" customWidth="true" hidden="true" outlineLevel="0" max="5" min="5" style="208" width="2.57"/>
    <col collapsed="false" customWidth="true" hidden="false" outlineLevel="0" max="6" min="6" style="362" width="8.29"/>
    <col collapsed="false" customWidth="true" hidden="true" outlineLevel="0" max="7" min="7" style="0" width="15"/>
    <col collapsed="false" customWidth="true" hidden="true" outlineLevel="0" max="8" min="8" style="0" width="3.99"/>
    <col collapsed="false" customWidth="true" hidden="false" outlineLevel="0" max="9" min="9" style="22" width="11.86"/>
    <col collapsed="false" customWidth="true" hidden="true" outlineLevel="0" max="10" min="10" style="208" width="13.01"/>
    <col collapsed="false" customWidth="true" hidden="false" outlineLevel="0" max="11" min="11" style="168" width="18.42"/>
    <col collapsed="false" customWidth="true" hidden="false" outlineLevel="0" max="12" min="12" style="168" width="12.42"/>
    <col collapsed="false" customWidth="true" hidden="false" outlineLevel="0" max="13" min="13" style="132" width="14.7"/>
    <col collapsed="false" customWidth="true" hidden="false" outlineLevel="0" max="14" min="14" style="132" width="13.01"/>
    <col collapsed="false" customWidth="true" hidden="false" outlineLevel="0" max="15" min="15" style="3" width="11.14"/>
  </cols>
  <sheetData>
    <row r="1" customFormat="false" ht="15" hidden="false" customHeight="false" outlineLevel="0" collapsed="false">
      <c r="A1" s="839" t="s">
        <v>893</v>
      </c>
    </row>
    <row r="2" customFormat="false" ht="15" hidden="false" customHeight="false" outlineLevel="0" collapsed="false">
      <c r="A2" s="360"/>
      <c r="B2" s="840" t="s">
        <v>894</v>
      </c>
      <c r="C2" s="360"/>
      <c r="D2" s="841"/>
      <c r="E2" s="842"/>
      <c r="F2" s="843"/>
      <c r="G2" s="360"/>
      <c r="H2" s="360"/>
      <c r="I2" s="371"/>
      <c r="J2" s="842"/>
    </row>
    <row r="4" customFormat="false" ht="7.9" hidden="false" customHeight="true" outlineLevel="0" collapsed="false"/>
    <row r="5" s="303" customFormat="true" ht="61.35" hidden="false" customHeight="true" outlineLevel="0" collapsed="false">
      <c r="A5" s="158" t="s">
        <v>340</v>
      </c>
      <c r="B5" s="158" t="s">
        <v>3</v>
      </c>
      <c r="C5" s="158" t="s">
        <v>4</v>
      </c>
      <c r="D5" s="158"/>
      <c r="E5" s="160" t="s">
        <v>5</v>
      </c>
      <c r="F5" s="8" t="s">
        <v>6</v>
      </c>
      <c r="G5" s="158" t="s">
        <v>7</v>
      </c>
      <c r="H5" s="158" t="s">
        <v>8</v>
      </c>
      <c r="I5" s="158" t="s">
        <v>895</v>
      </c>
      <c r="J5" s="160" t="s">
        <v>10</v>
      </c>
      <c r="K5" s="10" t="s">
        <v>896</v>
      </c>
      <c r="L5" s="161" t="s">
        <v>12</v>
      </c>
      <c r="M5" s="8" t="s">
        <v>13</v>
      </c>
      <c r="N5" s="365" t="s">
        <v>472</v>
      </c>
      <c r="O5" s="302"/>
    </row>
    <row r="6" s="22" customFormat="true" ht="12.75" hidden="true" customHeight="false" outlineLevel="0" collapsed="false">
      <c r="A6" s="23" t="s">
        <v>14</v>
      </c>
      <c r="B6" s="42" t="s">
        <v>15</v>
      </c>
      <c r="C6" s="28" t="n">
        <v>3</v>
      </c>
      <c r="D6" s="28"/>
      <c r="E6" s="306" t="s">
        <v>17</v>
      </c>
      <c r="F6" s="305" t="s">
        <v>18</v>
      </c>
      <c r="G6" s="42" t="s">
        <v>19</v>
      </c>
      <c r="H6" s="28" t="s">
        <v>20</v>
      </c>
      <c r="I6" s="42" t="s">
        <v>21</v>
      </c>
      <c r="J6" s="306" t="s">
        <v>22</v>
      </c>
      <c r="K6" s="345"/>
      <c r="L6" s="345"/>
      <c r="M6" s="44"/>
      <c r="N6" s="44"/>
      <c r="O6" s="21"/>
    </row>
    <row r="7" s="22" customFormat="true" ht="12.75" hidden="false" customHeight="false" outlineLevel="0" collapsed="false">
      <c r="A7" s="526" t="s">
        <v>14</v>
      </c>
      <c r="B7" s="24" t="s">
        <v>121</v>
      </c>
      <c r="C7" s="29"/>
      <c r="D7" s="150" t="s">
        <v>14</v>
      </c>
      <c r="E7" s="172" t="s">
        <v>35</v>
      </c>
      <c r="F7" s="317" t="n">
        <v>0.6</v>
      </c>
      <c r="G7" s="28" t="s">
        <v>24</v>
      </c>
      <c r="H7" s="29"/>
      <c r="I7" s="26" t="s">
        <v>655</v>
      </c>
      <c r="J7" s="177" t="s">
        <v>770</v>
      </c>
      <c r="K7" s="515" t="s">
        <v>66</v>
      </c>
      <c r="L7" s="182" t="s">
        <v>67</v>
      </c>
      <c r="M7" s="182" t="n">
        <v>0.6</v>
      </c>
      <c r="N7" s="663" t="n">
        <f aca="false">M7</f>
        <v>0.6</v>
      </c>
      <c r="O7" s="21" t="n">
        <f aca="false">F7*E7*D7</f>
        <v>567.15</v>
      </c>
    </row>
    <row r="8" s="22" customFormat="true" ht="12.75" hidden="false" customHeight="false" outlineLevel="0" collapsed="false">
      <c r="A8" s="23" t="s">
        <v>15</v>
      </c>
      <c r="B8" s="29" t="s">
        <v>79</v>
      </c>
      <c r="C8" s="29"/>
      <c r="D8" s="42" t="s">
        <v>14</v>
      </c>
      <c r="E8" s="172" t="s">
        <v>35</v>
      </c>
      <c r="F8" s="313" t="n">
        <v>0.3</v>
      </c>
      <c r="G8" s="28" t="s">
        <v>24</v>
      </c>
      <c r="H8" s="29"/>
      <c r="I8" s="26" t="s">
        <v>591</v>
      </c>
      <c r="J8" s="183" t="s">
        <v>28</v>
      </c>
      <c r="K8" s="515" t="s">
        <v>80</v>
      </c>
      <c r="L8" s="182" t="n">
        <v>37020</v>
      </c>
      <c r="M8" s="182" t="n">
        <v>0.4</v>
      </c>
      <c r="N8" s="663" t="n">
        <f aca="false">M8</f>
        <v>0.4</v>
      </c>
      <c r="O8" s="21" t="n">
        <f aca="false">F8*E8*D8</f>
        <v>283.575</v>
      </c>
    </row>
    <row r="9" s="22" customFormat="true" ht="12.75" hidden="false" customHeight="false" outlineLevel="0" collapsed="false">
      <c r="A9" s="37" t="s">
        <v>16</v>
      </c>
      <c r="B9" s="29" t="s">
        <v>81</v>
      </c>
      <c r="C9" s="29"/>
      <c r="D9" s="42" t="s">
        <v>14</v>
      </c>
      <c r="E9" s="172" t="s">
        <v>35</v>
      </c>
      <c r="F9" s="310" t="n">
        <v>1.1</v>
      </c>
      <c r="G9" s="28" t="s">
        <v>24</v>
      </c>
      <c r="H9" s="29"/>
      <c r="I9" s="26" t="s">
        <v>637</v>
      </c>
      <c r="J9" s="183" t="s">
        <v>28</v>
      </c>
      <c r="K9" s="515" t="s">
        <v>66</v>
      </c>
      <c r="L9" s="515" t="s">
        <v>67</v>
      </c>
      <c r="M9" s="182" t="n">
        <v>1.1</v>
      </c>
      <c r="N9" s="663" t="n">
        <f aca="false">M9</f>
        <v>1.1</v>
      </c>
      <c r="O9" s="21" t="n">
        <f aca="false">F9*E9*D9</f>
        <v>1039.775</v>
      </c>
    </row>
    <row r="10" s="22" customFormat="true" ht="12.75" hidden="false" customHeight="false" outlineLevel="0" collapsed="false">
      <c r="A10" s="37" t="s">
        <v>17</v>
      </c>
      <c r="B10" s="29" t="s">
        <v>347</v>
      </c>
      <c r="C10" s="29"/>
      <c r="D10" s="42" t="s">
        <v>14</v>
      </c>
      <c r="E10" s="172" t="s">
        <v>35</v>
      </c>
      <c r="F10" s="313" t="n">
        <v>0.3</v>
      </c>
      <c r="G10" s="28" t="s">
        <v>24</v>
      </c>
      <c r="H10" s="29"/>
      <c r="I10" s="26" t="s">
        <v>591</v>
      </c>
      <c r="J10" s="183" t="s">
        <v>28</v>
      </c>
      <c r="K10" s="33" t="s">
        <v>348</v>
      </c>
      <c r="L10" s="33" t="n">
        <v>11028</v>
      </c>
      <c r="M10" s="44" t="n">
        <v>0.2</v>
      </c>
      <c r="N10" s="844" t="n">
        <f aca="false">M10+10%</f>
        <v>0.3</v>
      </c>
      <c r="O10" s="21" t="n">
        <f aca="false">F10*E10*D10</f>
        <v>283.575</v>
      </c>
    </row>
    <row r="11" s="22" customFormat="true" ht="12.75" hidden="false" customHeight="false" outlineLevel="0" collapsed="false">
      <c r="A11" s="37" t="s">
        <v>18</v>
      </c>
      <c r="B11" s="38" t="s">
        <v>349</v>
      </c>
      <c r="C11" s="29"/>
      <c r="D11" s="150" t="s">
        <v>14</v>
      </c>
      <c r="E11" s="172" t="s">
        <v>35</v>
      </c>
      <c r="F11" s="313" t="n">
        <v>1.7</v>
      </c>
      <c r="G11" s="28" t="s">
        <v>24</v>
      </c>
      <c r="H11" s="29"/>
      <c r="I11" s="30" t="n">
        <v>1606.93</v>
      </c>
      <c r="J11" s="172" t="n">
        <v>0</v>
      </c>
      <c r="K11" s="345" t="s">
        <v>350</v>
      </c>
      <c r="L11" s="345" t="n">
        <v>81024</v>
      </c>
      <c r="M11" s="44" t="n">
        <v>1.55</v>
      </c>
      <c r="N11" s="844" t="n">
        <f aca="false">M11+10%</f>
        <v>1.65</v>
      </c>
      <c r="O11" s="21" t="n">
        <f aca="false">F11*E11*D11</f>
        <v>1606.925</v>
      </c>
    </row>
    <row r="12" s="22" customFormat="true" ht="12.75" hidden="false" customHeight="false" outlineLevel="0" collapsed="false">
      <c r="A12" s="23" t="s">
        <v>19</v>
      </c>
      <c r="B12" s="29" t="s">
        <v>351</v>
      </c>
      <c r="C12" s="29"/>
      <c r="D12" s="42" t="s">
        <v>14</v>
      </c>
      <c r="E12" s="172" t="s">
        <v>35</v>
      </c>
      <c r="F12" s="313" t="n">
        <v>0.9</v>
      </c>
      <c r="G12" s="28" t="s">
        <v>897</v>
      </c>
      <c r="H12" s="29"/>
      <c r="I12" s="26" t="s">
        <v>36</v>
      </c>
      <c r="J12" s="183" t="s">
        <v>28</v>
      </c>
      <c r="K12" s="33" t="s">
        <v>253</v>
      </c>
      <c r="L12" s="33" t="n">
        <v>37001</v>
      </c>
      <c r="M12" s="44" t="n">
        <v>0.5</v>
      </c>
      <c r="N12" s="844" t="n">
        <f aca="false">M12+10%</f>
        <v>0.6</v>
      </c>
      <c r="O12" s="21" t="n">
        <f aca="false">F12*E12*D12</f>
        <v>850.725</v>
      </c>
    </row>
    <row r="13" s="22" customFormat="true" ht="12.75" hidden="false" customHeight="false" outlineLevel="0" collapsed="false">
      <c r="A13" s="37" t="s">
        <v>20</v>
      </c>
      <c r="B13" s="29" t="s">
        <v>130</v>
      </c>
      <c r="C13" s="29"/>
      <c r="D13" s="42" t="s">
        <v>14</v>
      </c>
      <c r="E13" s="172" t="s">
        <v>35</v>
      </c>
      <c r="F13" s="310" t="n">
        <v>0.8</v>
      </c>
      <c r="G13" s="28" t="s">
        <v>24</v>
      </c>
      <c r="H13" s="29"/>
      <c r="I13" s="26" t="s">
        <v>131</v>
      </c>
      <c r="J13" s="183" t="s">
        <v>28</v>
      </c>
      <c r="K13" s="33" t="s">
        <v>352</v>
      </c>
      <c r="L13" s="33" t="n">
        <v>10091</v>
      </c>
      <c r="M13" s="44" t="n">
        <v>1.1</v>
      </c>
      <c r="N13" s="844" t="n">
        <f aca="false">M13+10%</f>
        <v>1.2</v>
      </c>
      <c r="O13" s="21" t="n">
        <f aca="false">F13*E13*D13</f>
        <v>756.2</v>
      </c>
    </row>
    <row r="14" s="22" customFormat="true" ht="12.75" hidden="false" customHeight="false" outlineLevel="0" collapsed="false">
      <c r="A14" s="23" t="s">
        <v>21</v>
      </c>
      <c r="B14" s="29" t="s">
        <v>353</v>
      </c>
      <c r="C14" s="29"/>
      <c r="D14" s="42" t="s">
        <v>14</v>
      </c>
      <c r="E14" s="172" t="n">
        <v>945.25</v>
      </c>
      <c r="F14" s="313" t="n">
        <v>1.3</v>
      </c>
      <c r="G14" s="28" t="s">
        <v>24</v>
      </c>
      <c r="H14" s="29"/>
      <c r="I14" s="26" t="s">
        <v>595</v>
      </c>
      <c r="J14" s="183" t="s">
        <v>28</v>
      </c>
      <c r="K14" s="33" t="s">
        <v>354</v>
      </c>
      <c r="L14" s="33" t="n">
        <v>11032</v>
      </c>
      <c r="M14" s="44" t="n">
        <v>0.85</v>
      </c>
      <c r="N14" s="844" t="n">
        <f aca="false">M14+10%</f>
        <v>0.95</v>
      </c>
      <c r="O14" s="21" t="n">
        <f aca="false">F14*E14*D14</f>
        <v>1228.825</v>
      </c>
    </row>
    <row r="15" s="22" customFormat="true" ht="12.75" hidden="false" customHeight="false" outlineLevel="0" collapsed="false">
      <c r="A15" s="37" t="s">
        <v>22</v>
      </c>
      <c r="B15" s="29" t="s">
        <v>355</v>
      </c>
      <c r="C15" s="29"/>
      <c r="D15" s="28" t="s">
        <v>17</v>
      </c>
      <c r="E15" s="172" t="s">
        <v>35</v>
      </c>
      <c r="F15" s="310" t="n">
        <v>0.2</v>
      </c>
      <c r="G15" s="28" t="s">
        <v>24</v>
      </c>
      <c r="H15" s="29"/>
      <c r="I15" s="26" t="s">
        <v>131</v>
      </c>
      <c r="J15" s="183" t="s">
        <v>28</v>
      </c>
      <c r="K15" s="33" t="s">
        <v>356</v>
      </c>
      <c r="L15" s="33" t="n">
        <v>11029</v>
      </c>
      <c r="M15" s="44" t="n">
        <f aca="false">4*0.05</f>
        <v>0.2</v>
      </c>
      <c r="N15" s="844" t="n">
        <f aca="false">M15+10%</f>
        <v>0.3</v>
      </c>
      <c r="O15" s="21" t="n">
        <f aca="false">F15*E15*D15</f>
        <v>756.2</v>
      </c>
    </row>
    <row r="16" s="22" customFormat="true" ht="12.75" hidden="false" customHeight="false" outlineLevel="0" collapsed="false">
      <c r="A16" s="526" t="s">
        <v>84</v>
      </c>
      <c r="B16" s="24" t="s">
        <v>246</v>
      </c>
      <c r="C16" s="29"/>
      <c r="D16" s="150" t="s">
        <v>14</v>
      </c>
      <c r="E16" s="172" t="n">
        <v>945.25</v>
      </c>
      <c r="F16" s="317" t="n">
        <v>1.8</v>
      </c>
      <c r="G16" s="28" t="s">
        <v>24</v>
      </c>
      <c r="H16" s="29"/>
      <c r="I16" s="26" t="s">
        <v>629</v>
      </c>
      <c r="J16" s="177" t="s">
        <v>28</v>
      </c>
      <c r="K16" s="514" t="s">
        <v>66</v>
      </c>
      <c r="L16" s="514" t="s">
        <v>67</v>
      </c>
      <c r="M16" s="44" t="n">
        <v>1.8</v>
      </c>
      <c r="N16" s="663" t="n">
        <f aca="false">M16</f>
        <v>1.8</v>
      </c>
      <c r="O16" s="21" t="n">
        <f aca="false">F16*E16*D16</f>
        <v>1701.45</v>
      </c>
    </row>
    <row r="17" s="22" customFormat="true" ht="25.5" hidden="false" customHeight="false" outlineLevel="0" collapsed="false">
      <c r="A17" s="526" t="s">
        <v>86</v>
      </c>
      <c r="B17" s="38" t="s">
        <v>357</v>
      </c>
      <c r="C17" s="29"/>
      <c r="D17" s="150" t="s">
        <v>14</v>
      </c>
      <c r="E17" s="172" t="s">
        <v>35</v>
      </c>
      <c r="F17" s="313" t="n">
        <v>0.3</v>
      </c>
      <c r="G17" s="28" t="s">
        <v>24</v>
      </c>
      <c r="H17" s="29"/>
      <c r="I17" s="26" t="n">
        <v>283.58</v>
      </c>
      <c r="J17" s="177" t="s">
        <v>28</v>
      </c>
      <c r="K17" s="514" t="s">
        <v>358</v>
      </c>
      <c r="L17" s="514" t="n">
        <v>10104</v>
      </c>
      <c r="M17" s="44" t="n">
        <v>0.3</v>
      </c>
      <c r="N17" s="844" t="n">
        <f aca="false">M17+10%</f>
        <v>0.4</v>
      </c>
      <c r="O17" s="21" t="n">
        <f aca="false">F17*E17*D17</f>
        <v>283.575</v>
      </c>
    </row>
    <row r="18" s="22" customFormat="true" ht="12.75" hidden="false" customHeight="false" outlineLevel="0" collapsed="false">
      <c r="A18" s="23" t="s">
        <v>89</v>
      </c>
      <c r="B18" s="29" t="s">
        <v>359</v>
      </c>
      <c r="C18" s="29"/>
      <c r="D18" s="42" t="s">
        <v>14</v>
      </c>
      <c r="E18" s="172" t="s">
        <v>35</v>
      </c>
      <c r="F18" s="313" t="n">
        <v>1.3</v>
      </c>
      <c r="G18" s="28" t="s">
        <v>24</v>
      </c>
      <c r="H18" s="29"/>
      <c r="I18" s="26" t="s">
        <v>595</v>
      </c>
      <c r="J18" s="172" t="n">
        <v>0</v>
      </c>
      <c r="K18" s="345" t="s">
        <v>66</v>
      </c>
      <c r="L18" s="345" t="s">
        <v>67</v>
      </c>
      <c r="M18" s="44" t="n">
        <v>1.3</v>
      </c>
      <c r="N18" s="844" t="n">
        <f aca="false">M18</f>
        <v>1.3</v>
      </c>
      <c r="O18" s="21" t="n">
        <f aca="false">F18*E18*D18</f>
        <v>1228.825</v>
      </c>
    </row>
    <row r="19" s="22" customFormat="true" ht="12.75" hidden="false" customHeight="false" outlineLevel="0" collapsed="false">
      <c r="A19" s="37" t="s">
        <v>92</v>
      </c>
      <c r="B19" s="29" t="s">
        <v>360</v>
      </c>
      <c r="C19" s="29"/>
      <c r="D19" s="42" t="s">
        <v>14</v>
      </c>
      <c r="E19" s="172" t="s">
        <v>35</v>
      </c>
      <c r="F19" s="315" t="n">
        <v>1.4</v>
      </c>
      <c r="G19" s="28" t="s">
        <v>24</v>
      </c>
      <c r="H19" s="29"/>
      <c r="I19" s="26" t="s">
        <v>625</v>
      </c>
      <c r="J19" s="172" t="n">
        <v>0</v>
      </c>
      <c r="K19" s="345" t="s">
        <v>361</v>
      </c>
      <c r="L19" s="345" t="n">
        <v>37014</v>
      </c>
      <c r="M19" s="44" t="n">
        <v>0.25</v>
      </c>
      <c r="N19" s="844" t="n">
        <f aca="false">M19+10%</f>
        <v>0.35</v>
      </c>
      <c r="O19" s="21" t="n">
        <f aca="false">F19*E19*D19</f>
        <v>1323.35</v>
      </c>
    </row>
    <row r="20" s="22" customFormat="true" ht="12.75" hidden="false" customHeight="false" outlineLevel="0" collapsed="false">
      <c r="A20" s="37" t="s">
        <v>94</v>
      </c>
      <c r="B20" s="29" t="s">
        <v>306</v>
      </c>
      <c r="C20" s="29"/>
      <c r="D20" s="42" t="s">
        <v>14</v>
      </c>
      <c r="E20" s="172" t="s">
        <v>35</v>
      </c>
      <c r="F20" s="845" t="n">
        <v>2.8</v>
      </c>
      <c r="G20" s="28" t="s">
        <v>24</v>
      </c>
      <c r="H20" s="29"/>
      <c r="I20" s="30" t="n">
        <v>2646.7</v>
      </c>
      <c r="J20" s="183" t="s">
        <v>28</v>
      </c>
      <c r="K20" s="33" t="s">
        <v>307</v>
      </c>
      <c r="L20" s="33" t="n">
        <v>34038</v>
      </c>
      <c r="M20" s="44" t="n">
        <v>0.85</v>
      </c>
      <c r="N20" s="844" t="n">
        <f aca="false">M20+10%</f>
        <v>0.95</v>
      </c>
      <c r="O20" s="21" t="n">
        <f aca="false">F20*E20*D20</f>
        <v>2646.7</v>
      </c>
    </row>
    <row r="21" s="22" customFormat="true" ht="12.75" hidden="false" customHeight="false" outlineLevel="0" collapsed="false">
      <c r="A21" s="23" t="s">
        <v>98</v>
      </c>
      <c r="B21" s="185" t="s">
        <v>87</v>
      </c>
      <c r="C21" s="29"/>
      <c r="D21" s="42" t="s">
        <v>15</v>
      </c>
      <c r="E21" s="183" t="s">
        <v>35</v>
      </c>
      <c r="F21" s="310" t="n">
        <v>0.4</v>
      </c>
      <c r="G21" s="42" t="s">
        <v>24</v>
      </c>
      <c r="H21" s="29"/>
      <c r="I21" s="25" t="s">
        <v>131</v>
      </c>
      <c r="J21" s="183" t="s">
        <v>28</v>
      </c>
      <c r="K21" s="515" t="s">
        <v>88</v>
      </c>
      <c r="L21" s="182" t="n">
        <v>35021</v>
      </c>
      <c r="M21" s="182" t="n">
        <v>0.3</v>
      </c>
      <c r="N21" s="844" t="n">
        <f aca="false">M21+10%</f>
        <v>0.4</v>
      </c>
      <c r="O21" s="21" t="n">
        <f aca="false">F21*E21*D21</f>
        <v>756.2</v>
      </c>
    </row>
    <row r="22" s="22" customFormat="true" ht="12.75" hidden="false" customHeight="false" outlineLevel="0" collapsed="false">
      <c r="A22" s="23" t="s">
        <v>102</v>
      </c>
      <c r="B22" s="29" t="s">
        <v>113</v>
      </c>
      <c r="C22" s="29"/>
      <c r="D22" s="42" t="s">
        <v>14</v>
      </c>
      <c r="E22" s="172" t="s">
        <v>35</v>
      </c>
      <c r="F22" s="310" t="n">
        <v>1.2</v>
      </c>
      <c r="G22" s="28" t="s">
        <v>24</v>
      </c>
      <c r="H22" s="29"/>
      <c r="I22" s="26" t="s">
        <v>632</v>
      </c>
      <c r="J22" s="183" t="s">
        <v>28</v>
      </c>
      <c r="K22" s="515" t="s">
        <v>114</v>
      </c>
      <c r="L22" s="182" t="s">
        <v>115</v>
      </c>
      <c r="M22" s="182" t="n">
        <v>1.38</v>
      </c>
      <c r="N22" s="844" t="n">
        <f aca="false">M22+10%</f>
        <v>1.48</v>
      </c>
      <c r="O22" s="21" t="n">
        <f aca="false">F22*E22*D22</f>
        <v>1134.3</v>
      </c>
    </row>
    <row r="23" s="52" customFormat="true" ht="12.75" hidden="false" customHeight="false" outlineLevel="0" collapsed="false">
      <c r="A23" s="369" t="s">
        <v>685</v>
      </c>
      <c r="B23" s="369"/>
      <c r="C23" s="48"/>
      <c r="D23" s="17" t="s">
        <v>611</v>
      </c>
      <c r="E23" s="376" t="n">
        <f aca="false">16447.39/945.25</f>
        <v>17.4000423168474</v>
      </c>
      <c r="F23" s="376"/>
      <c r="G23" s="376"/>
      <c r="H23" s="48"/>
      <c r="I23" s="213" t="n">
        <v>16447.39</v>
      </c>
      <c r="J23" s="352" t="s">
        <v>28</v>
      </c>
      <c r="K23" s="192"/>
      <c r="L23" s="192"/>
      <c r="M23" s="193"/>
      <c r="N23" s="193"/>
      <c r="O23" s="51" t="n">
        <f aca="false">SUM(O7:O22)</f>
        <v>16447.35</v>
      </c>
    </row>
    <row r="24" s="22" customFormat="true" ht="12.75" hidden="false" customHeight="false" outlineLevel="0" collapsed="false">
      <c r="A24" s="846"/>
      <c r="B24" s="846"/>
      <c r="C24" s="846"/>
      <c r="D24" s="847"/>
      <c r="E24" s="847"/>
      <c r="F24" s="847"/>
      <c r="G24" s="847"/>
      <c r="H24" s="847"/>
      <c r="I24" s="847"/>
      <c r="J24" s="847"/>
      <c r="K24" s="848"/>
      <c r="L24" s="848"/>
      <c r="M24" s="849"/>
      <c r="N24" s="849"/>
      <c r="O24" s="21"/>
    </row>
    <row r="25" customFormat="false" ht="15" hidden="false" customHeight="false" outlineLevel="0" collapsed="false">
      <c r="B25" s="0" t="s">
        <v>362</v>
      </c>
      <c r="F25" s="199"/>
      <c r="K25" s="163" t="s">
        <v>363</v>
      </c>
      <c r="L25" s="163" t="n">
        <v>10102</v>
      </c>
      <c r="M25" s="163" t="n">
        <v>0.05</v>
      </c>
      <c r="N25" s="163" t="n">
        <f aca="false">M25</f>
        <v>0.05</v>
      </c>
    </row>
    <row r="26" customFormat="false" ht="15" hidden="false" customHeight="false" outlineLevel="0" collapsed="false">
      <c r="B26" s="0" t="s">
        <v>364</v>
      </c>
      <c r="K26" s="168" t="s">
        <v>365</v>
      </c>
      <c r="L26" s="168" t="n">
        <v>10103</v>
      </c>
      <c r="M26" s="132" t="n">
        <v>0.05</v>
      </c>
      <c r="N26" s="163" t="n">
        <f aca="false">M26</f>
        <v>0.05</v>
      </c>
    </row>
    <row r="27" customFormat="false" ht="15" hidden="false" customHeight="false" outlineLevel="0" collapsed="false">
      <c r="B27" s="0" t="s">
        <v>366</v>
      </c>
      <c r="K27" s="168" t="s">
        <v>367</v>
      </c>
      <c r="L27" s="168" t="n">
        <v>10106</v>
      </c>
      <c r="M27" s="132" t="n">
        <v>0.05</v>
      </c>
      <c r="N27" s="163" t="n">
        <f aca="false">M27</f>
        <v>0.05</v>
      </c>
    </row>
    <row r="28" customFormat="false" ht="15" hidden="false" customHeight="false" outlineLevel="0" collapsed="false">
      <c r="B28" s="0" t="s">
        <v>368</v>
      </c>
      <c r="K28" s="168" t="s">
        <v>369</v>
      </c>
      <c r="L28" s="132" t="n">
        <v>34015</v>
      </c>
      <c r="M28" s="395" t="n">
        <v>0.15</v>
      </c>
      <c r="N28" s="163" t="n">
        <f aca="false">M28</f>
        <v>0.15</v>
      </c>
    </row>
    <row r="29" customFormat="false" ht="15" hidden="true" customHeight="false" outlineLevel="0" collapsed="false"/>
    <row r="30" customFormat="false" ht="26.25" hidden="false" customHeight="false" outlineLevel="0" collapsed="false">
      <c r="B30" s="57" t="s">
        <v>898</v>
      </c>
      <c r="K30" s="163" t="s">
        <v>234</v>
      </c>
      <c r="L30" s="214" t="s">
        <v>240</v>
      </c>
      <c r="M30" s="214" t="n">
        <v>1</v>
      </c>
      <c r="N30" s="163" t="n">
        <f aca="false">M30</f>
        <v>1</v>
      </c>
    </row>
    <row r="32" customFormat="false" ht="15" hidden="false" customHeight="false" outlineLevel="0" collapsed="false">
      <c r="A32" s="60" t="s">
        <v>899</v>
      </c>
      <c r="M32" s="216"/>
      <c r="N32" s="216" t="n">
        <f aca="false">SUM(N7:N30)</f>
        <v>15.08</v>
      </c>
      <c r="O32" s="3" t="n">
        <f aca="false">N32*945.25</f>
        <v>14254.37</v>
      </c>
    </row>
    <row r="33" customFormat="false" ht="15" hidden="false" customHeight="false" outlineLevel="0" collapsed="false">
      <c r="O33" s="3" t="n">
        <f aca="false">I23-O32</f>
        <v>2193.02</v>
      </c>
    </row>
  </sheetData>
  <mergeCells count="6">
    <mergeCell ref="C5:D5"/>
    <mergeCell ref="C6:D6"/>
    <mergeCell ref="A23:B23"/>
    <mergeCell ref="E23:G23"/>
    <mergeCell ref="A24:C24"/>
    <mergeCell ref="D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6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H42" activeCellId="0" sqref="H4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42.57"/>
    <col collapsed="false" customWidth="true" hidden="false" outlineLevel="0" max="3" min="3" style="164" width="7.42"/>
    <col collapsed="false" customWidth="true" hidden="true" outlineLevel="0" max="4" min="4" style="0" width="11.99"/>
    <col collapsed="false" customWidth="true" hidden="false" outlineLevel="0" max="5" min="5" style="2" width="9.42"/>
    <col collapsed="false" customWidth="true" hidden="true" outlineLevel="0" max="6" min="6" style="0" width="10.71"/>
    <col collapsed="false" customWidth="true" hidden="true" outlineLevel="0" max="7" min="7" style="0" width="7"/>
    <col collapsed="false" customWidth="true" hidden="false" outlineLevel="0" max="8" min="8" style="3" width="13.43"/>
    <col collapsed="false" customWidth="true" hidden="true" outlineLevel="0" max="9" min="9" style="63" width="11.14"/>
    <col collapsed="false" customWidth="true" hidden="false" outlineLevel="0" max="10" min="10" style="131" width="14.01"/>
    <col collapsed="false" customWidth="true" hidden="false" outlineLevel="0" max="11" min="11" style="131" width="15.71"/>
    <col collapsed="false" customWidth="true" hidden="false" outlineLevel="0" max="12" min="12" style="132" width="15.71"/>
    <col collapsed="false" customWidth="true" hidden="false" outlineLevel="0" max="13" min="13" style="3" width="11.86"/>
  </cols>
  <sheetData>
    <row r="1" s="22" customFormat="true" ht="12.75" hidden="false" customHeight="false" outlineLevel="0" collapsed="false">
      <c r="A1" s="165" t="s">
        <v>138</v>
      </c>
      <c r="C1" s="166"/>
      <c r="E1" s="54"/>
      <c r="H1" s="21"/>
      <c r="I1" s="167"/>
      <c r="J1" s="168"/>
      <c r="K1" s="168"/>
      <c r="L1" s="169"/>
      <c r="M1" s="21"/>
    </row>
    <row r="2" s="22" customFormat="true" ht="12.75" hidden="false" customHeight="false" outlineLevel="0" collapsed="false">
      <c r="A2" s="165"/>
      <c r="C2" s="166"/>
      <c r="E2" s="54"/>
      <c r="H2" s="21"/>
      <c r="I2" s="167"/>
      <c r="J2" s="168"/>
      <c r="K2" s="168"/>
      <c r="L2" s="169"/>
      <c r="M2" s="21"/>
    </row>
    <row r="3" s="22" customFormat="true" ht="12.75" hidden="false" customHeight="false" outlineLevel="0" collapsed="false">
      <c r="A3" s="165"/>
      <c r="C3" s="166"/>
      <c r="E3" s="54"/>
      <c r="H3" s="21"/>
      <c r="I3" s="167"/>
      <c r="J3" s="168"/>
      <c r="K3" s="168"/>
      <c r="L3" s="169"/>
      <c r="M3" s="21"/>
    </row>
    <row r="4" s="22" customFormat="true" ht="12.75" hidden="false" customHeight="false" outlineLevel="0" collapsed="false">
      <c r="A4" s="165"/>
      <c r="C4" s="166"/>
      <c r="E4" s="54"/>
      <c r="H4" s="21"/>
      <c r="I4" s="167"/>
      <c r="J4" s="168"/>
      <c r="K4" s="168"/>
      <c r="L4" s="169"/>
      <c r="M4" s="21"/>
    </row>
    <row r="5" customFormat="false" ht="15" hidden="false" customHeight="false" outlineLevel="0" collapsed="false">
      <c r="B5" s="170" t="s">
        <v>139</v>
      </c>
    </row>
    <row r="6" s="22" customFormat="true" ht="12.75" hidden="false" customHeight="false" outlineLevel="0" collapsed="false">
      <c r="C6" s="166"/>
      <c r="E6" s="54"/>
      <c r="H6" s="21"/>
      <c r="I6" s="167"/>
      <c r="J6" s="168"/>
      <c r="K6" s="168"/>
      <c r="L6" s="169"/>
      <c r="M6" s="21"/>
    </row>
    <row r="7" s="22" customFormat="true" ht="12.75" hidden="false" customHeight="false" outlineLevel="0" collapsed="false">
      <c r="C7" s="166"/>
      <c r="E7" s="54"/>
      <c r="H7" s="21"/>
      <c r="I7" s="167"/>
      <c r="J7" s="168"/>
      <c r="K7" s="168"/>
      <c r="L7" s="169"/>
      <c r="M7" s="21"/>
    </row>
    <row r="8" s="22" customFormat="true" ht="12.75" hidden="false" customHeight="false" outlineLevel="0" collapsed="false">
      <c r="C8" s="166"/>
      <c r="E8" s="54"/>
      <c r="H8" s="21"/>
      <c r="I8" s="167"/>
      <c r="J8" s="168"/>
      <c r="K8" s="168"/>
      <c r="L8" s="169"/>
      <c r="M8" s="21"/>
    </row>
    <row r="9" s="12" customFormat="true" ht="63.75" hidden="false" customHeight="false" outlineLevel="0" collapsed="false">
      <c r="A9" s="7" t="s">
        <v>2</v>
      </c>
      <c r="B9" s="7" t="s">
        <v>140</v>
      </c>
      <c r="C9" s="7" t="s">
        <v>141</v>
      </c>
      <c r="D9" s="7" t="s">
        <v>5</v>
      </c>
      <c r="E9" s="8" t="s">
        <v>6</v>
      </c>
      <c r="F9" s="7" t="s">
        <v>7</v>
      </c>
      <c r="G9" s="7" t="s">
        <v>8</v>
      </c>
      <c r="H9" s="9" t="s">
        <v>142</v>
      </c>
      <c r="I9" s="171" t="s">
        <v>10</v>
      </c>
      <c r="J9" s="10" t="s">
        <v>11</v>
      </c>
      <c r="K9" s="10" t="s">
        <v>12</v>
      </c>
      <c r="L9" s="8" t="s">
        <v>13</v>
      </c>
      <c r="M9" s="11"/>
    </row>
    <row r="10" s="22" customFormat="true" ht="12.75" hidden="true" customHeight="false" outlineLevel="0" collapsed="false">
      <c r="A10" s="150" t="s">
        <v>14</v>
      </c>
      <c r="B10" s="150" t="s">
        <v>15</v>
      </c>
      <c r="C10" s="26" t="n">
        <v>3</v>
      </c>
      <c r="D10" s="28" t="s">
        <v>17</v>
      </c>
      <c r="E10" s="16" t="s">
        <v>18</v>
      </c>
      <c r="F10" s="150" t="s">
        <v>19</v>
      </c>
      <c r="G10" s="28" t="s">
        <v>20</v>
      </c>
      <c r="H10" s="152" t="s">
        <v>21</v>
      </c>
      <c r="I10" s="172" t="n">
        <v>0</v>
      </c>
      <c r="J10" s="33"/>
      <c r="K10" s="33"/>
      <c r="L10" s="44"/>
      <c r="M10" s="21"/>
    </row>
    <row r="11" customFormat="false" ht="25.5" hidden="false" customHeight="false" outlineLevel="0" collapsed="false">
      <c r="A11" s="150" t="n">
        <v>1</v>
      </c>
      <c r="B11" s="173" t="s">
        <v>143</v>
      </c>
      <c r="C11" s="39" t="n">
        <v>1</v>
      </c>
      <c r="D11" s="39" t="n">
        <v>945.25</v>
      </c>
      <c r="E11" s="174" t="n">
        <v>0.5</v>
      </c>
      <c r="F11" s="150" t="s">
        <v>24</v>
      </c>
      <c r="G11" s="175"/>
      <c r="H11" s="176" t="n">
        <v>472.63</v>
      </c>
      <c r="I11" s="177" t="n">
        <v>0</v>
      </c>
      <c r="J11" s="178" t="s">
        <v>66</v>
      </c>
      <c r="K11" s="178" t="s">
        <v>67</v>
      </c>
      <c r="L11" s="178" t="n">
        <v>0.8</v>
      </c>
      <c r="M11" s="179" t="n">
        <f aca="false">E11*D11*C11</f>
        <v>472.625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</row>
    <row r="12" s="22" customFormat="true" ht="12.75" hidden="false" customHeight="false" outlineLevel="0" collapsed="false">
      <c r="A12" s="42" t="s">
        <v>15</v>
      </c>
      <c r="B12" s="181" t="s">
        <v>68</v>
      </c>
      <c r="C12" s="26" t="n">
        <v>1</v>
      </c>
      <c r="D12" s="26" t="n">
        <v>945.25</v>
      </c>
      <c r="E12" s="44" t="n">
        <v>0.2</v>
      </c>
      <c r="F12" s="28" t="s">
        <v>24</v>
      </c>
      <c r="G12" s="29"/>
      <c r="H12" s="30" t="n">
        <v>189.05</v>
      </c>
      <c r="I12" s="172" t="n">
        <v>0</v>
      </c>
      <c r="J12" s="182" t="s">
        <v>69</v>
      </c>
      <c r="K12" s="182" t="n">
        <v>28003</v>
      </c>
      <c r="L12" s="182" t="n">
        <v>0.25</v>
      </c>
      <c r="M12" s="21" t="n">
        <f aca="false">E12*D12*C12</f>
        <v>189.05</v>
      </c>
    </row>
    <row r="13" s="22" customFormat="true" ht="12.75" hidden="false" customHeight="false" outlineLevel="0" collapsed="false">
      <c r="A13" s="28" t="n">
        <v>3</v>
      </c>
      <c r="B13" s="24" t="s">
        <v>70</v>
      </c>
      <c r="C13" s="26" t="n">
        <v>1</v>
      </c>
      <c r="D13" s="26" t="n">
        <v>945.25</v>
      </c>
      <c r="E13" s="35" t="n">
        <v>0.45</v>
      </c>
      <c r="F13" s="28" t="s">
        <v>24</v>
      </c>
      <c r="G13" s="29"/>
      <c r="H13" s="30" t="n">
        <v>425.36</v>
      </c>
      <c r="I13" s="177" t="s">
        <v>28</v>
      </c>
      <c r="J13" s="182" t="s">
        <v>71</v>
      </c>
      <c r="K13" s="182" t="s">
        <v>72</v>
      </c>
      <c r="L13" s="182" t="n">
        <v>0.45</v>
      </c>
      <c r="M13" s="21" t="n">
        <f aca="false">E13*D13*C13</f>
        <v>425.3625</v>
      </c>
    </row>
    <row r="14" s="22" customFormat="true" ht="12.75" hidden="false" customHeight="false" outlineLevel="0" collapsed="false">
      <c r="A14" s="42" t="n">
        <v>4</v>
      </c>
      <c r="B14" s="29" t="s">
        <v>73</v>
      </c>
      <c r="C14" s="25" t="s">
        <v>14</v>
      </c>
      <c r="D14" s="26" t="n">
        <v>945.25</v>
      </c>
      <c r="E14" s="35" t="n">
        <v>0.2</v>
      </c>
      <c r="F14" s="28" t="s">
        <v>24</v>
      </c>
      <c r="G14" s="29"/>
      <c r="H14" s="30" t="n">
        <v>189.05</v>
      </c>
      <c r="I14" s="172" t="n">
        <v>0</v>
      </c>
      <c r="J14" s="182" t="s">
        <v>74</v>
      </c>
      <c r="K14" s="182" t="n">
        <v>11023</v>
      </c>
      <c r="L14" s="182" t="n">
        <v>0.16</v>
      </c>
      <c r="M14" s="21" t="n">
        <f aca="false">E14*D14*C14</f>
        <v>189.05</v>
      </c>
    </row>
    <row r="15" s="22" customFormat="true" ht="12.75" hidden="false" customHeight="false" outlineLevel="0" collapsed="false">
      <c r="A15" s="28" t="n">
        <v>5</v>
      </c>
      <c r="B15" s="29" t="s">
        <v>75</v>
      </c>
      <c r="C15" s="25" t="s">
        <v>14</v>
      </c>
      <c r="D15" s="26" t="n">
        <v>945.25</v>
      </c>
      <c r="E15" s="35" t="n">
        <v>0.3</v>
      </c>
      <c r="F15" s="28" t="s">
        <v>24</v>
      </c>
      <c r="G15" s="29"/>
      <c r="H15" s="30" t="n">
        <v>283.58</v>
      </c>
      <c r="I15" s="183" t="s">
        <v>25</v>
      </c>
      <c r="J15" s="182" t="s">
        <v>76</v>
      </c>
      <c r="K15" s="182" t="n">
        <v>81041</v>
      </c>
      <c r="L15" s="182" t="n">
        <v>0.45</v>
      </c>
      <c r="M15" s="21" t="n">
        <f aca="false">E15*D15*C15</f>
        <v>283.575</v>
      </c>
    </row>
    <row r="16" s="22" customFormat="true" ht="12.75" hidden="false" customHeight="false" outlineLevel="0" collapsed="false">
      <c r="A16" s="28" t="n">
        <v>6</v>
      </c>
      <c r="B16" s="29" t="s">
        <v>77</v>
      </c>
      <c r="C16" s="25" t="s">
        <v>14</v>
      </c>
      <c r="D16" s="26" t="n">
        <v>945.25</v>
      </c>
      <c r="E16" s="35" t="n">
        <v>0.5</v>
      </c>
      <c r="F16" s="28" t="s">
        <v>24</v>
      </c>
      <c r="G16" s="29"/>
      <c r="H16" s="30" t="n">
        <v>472.63</v>
      </c>
      <c r="I16" s="183" t="s">
        <v>25</v>
      </c>
      <c r="J16" s="182" t="s">
        <v>78</v>
      </c>
      <c r="K16" s="182" t="n">
        <v>11026</v>
      </c>
      <c r="L16" s="182" t="n">
        <v>0.3</v>
      </c>
      <c r="M16" s="21" t="n">
        <f aca="false">E16*D16*C16</f>
        <v>472.625</v>
      </c>
    </row>
    <row r="17" s="22" customFormat="true" ht="14.25" hidden="false" customHeight="true" outlineLevel="0" collapsed="false">
      <c r="A17" s="28" t="n">
        <v>7</v>
      </c>
      <c r="B17" s="24" t="s">
        <v>121</v>
      </c>
      <c r="C17" s="26" t="n">
        <v>1</v>
      </c>
      <c r="D17" s="26" t="n">
        <v>945.25</v>
      </c>
      <c r="E17" s="35" t="n">
        <v>0.6</v>
      </c>
      <c r="F17" s="28" t="s">
        <v>24</v>
      </c>
      <c r="G17" s="29"/>
      <c r="H17" s="30" t="n">
        <v>567.15</v>
      </c>
      <c r="I17" s="177" t="s">
        <v>25</v>
      </c>
      <c r="J17" s="182" t="s">
        <v>66</v>
      </c>
      <c r="K17" s="182" t="s">
        <v>67</v>
      </c>
      <c r="L17" s="182" t="n">
        <v>0.6</v>
      </c>
      <c r="M17" s="21" t="n">
        <f aca="false">E17*D17*C17</f>
        <v>567.15</v>
      </c>
    </row>
    <row r="18" s="22" customFormat="true" ht="12.75" hidden="false" customHeight="false" outlineLevel="0" collapsed="false">
      <c r="A18" s="28" t="n">
        <v>8</v>
      </c>
      <c r="B18" s="29" t="s">
        <v>79</v>
      </c>
      <c r="C18" s="26" t="n">
        <v>1</v>
      </c>
      <c r="D18" s="26" t="n">
        <v>945.25</v>
      </c>
      <c r="E18" s="35" t="n">
        <v>0.3</v>
      </c>
      <c r="F18" s="28" t="s">
        <v>24</v>
      </c>
      <c r="G18" s="29"/>
      <c r="H18" s="30" t="n">
        <v>283.58</v>
      </c>
      <c r="I18" s="172" t="n">
        <v>0</v>
      </c>
      <c r="J18" s="182" t="s">
        <v>80</v>
      </c>
      <c r="K18" s="182" t="n">
        <v>37020</v>
      </c>
      <c r="L18" s="182" t="n">
        <v>0.4</v>
      </c>
      <c r="M18" s="21" t="n">
        <f aca="false">E18*D18*C18</f>
        <v>283.575</v>
      </c>
    </row>
    <row r="19" customFormat="false" ht="25.5" hidden="false" customHeight="false" outlineLevel="0" collapsed="false">
      <c r="A19" s="150" t="n">
        <v>9</v>
      </c>
      <c r="B19" s="175" t="s">
        <v>81</v>
      </c>
      <c r="C19" s="39" t="s">
        <v>14</v>
      </c>
      <c r="D19" s="39" t="s">
        <v>35</v>
      </c>
      <c r="E19" s="174" t="n">
        <v>1.1</v>
      </c>
      <c r="F19" s="150" t="s">
        <v>24</v>
      </c>
      <c r="G19" s="175"/>
      <c r="H19" s="176" t="n">
        <v>1039.78</v>
      </c>
      <c r="I19" s="177" t="n">
        <v>0</v>
      </c>
      <c r="J19" s="178" t="s">
        <v>66</v>
      </c>
      <c r="K19" s="178" t="s">
        <v>67</v>
      </c>
      <c r="L19" s="178" t="n">
        <v>1.1</v>
      </c>
      <c r="M19" s="179" t="n">
        <f aca="false">E19*D19*C19</f>
        <v>1039.775</v>
      </c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</row>
    <row r="20" s="22" customFormat="true" ht="12.75" hidden="false" customHeight="false" outlineLevel="0" collapsed="false">
      <c r="A20" s="28" t="n">
        <v>10</v>
      </c>
      <c r="B20" s="29" t="s">
        <v>144</v>
      </c>
      <c r="C20" s="25" t="s">
        <v>14</v>
      </c>
      <c r="D20" s="26" t="n">
        <v>945.25</v>
      </c>
      <c r="E20" s="184" t="n">
        <v>0.9</v>
      </c>
      <c r="F20" s="28" t="s">
        <v>24</v>
      </c>
      <c r="G20" s="29"/>
      <c r="H20" s="30" t="n">
        <v>850.73</v>
      </c>
      <c r="I20" s="172" t="n">
        <v>0</v>
      </c>
      <c r="J20" s="182" t="s">
        <v>145</v>
      </c>
      <c r="K20" s="182" t="n">
        <v>10009</v>
      </c>
      <c r="L20" s="182" t="n">
        <v>0.4</v>
      </c>
      <c r="M20" s="21" t="n">
        <f aca="false">E20*D20*C20</f>
        <v>850.725</v>
      </c>
    </row>
    <row r="21" customFormat="false" ht="25.5" hidden="false" customHeight="false" outlineLevel="0" collapsed="false">
      <c r="A21" s="150" t="n">
        <v>11</v>
      </c>
      <c r="B21" s="175" t="s">
        <v>146</v>
      </c>
      <c r="C21" s="39" t="s">
        <v>14</v>
      </c>
      <c r="D21" s="39" t="n">
        <v>945.25</v>
      </c>
      <c r="E21" s="174" t="n">
        <v>2.7</v>
      </c>
      <c r="F21" s="150" t="s">
        <v>24</v>
      </c>
      <c r="G21" s="175"/>
      <c r="H21" s="176" t="n">
        <v>2552.18</v>
      </c>
      <c r="I21" s="177" t="n">
        <v>0</v>
      </c>
      <c r="J21" s="178" t="s">
        <v>147</v>
      </c>
      <c r="K21" s="178" t="n">
        <v>29006.29004</v>
      </c>
      <c r="L21" s="178" t="n">
        <v>2.2</v>
      </c>
      <c r="M21" s="179" t="n">
        <f aca="false">E21*D21*C21</f>
        <v>2552.175</v>
      </c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</row>
    <row r="22" s="22" customFormat="true" ht="12.75" hidden="false" customHeight="false" outlineLevel="0" collapsed="false">
      <c r="A22" s="28" t="n">
        <v>12</v>
      </c>
      <c r="B22" s="29" t="s">
        <v>148</v>
      </c>
      <c r="C22" s="25" t="s">
        <v>15</v>
      </c>
      <c r="D22" s="26" t="n">
        <v>945.25</v>
      </c>
      <c r="E22" s="35" t="n">
        <v>0.4</v>
      </c>
      <c r="F22" s="28" t="s">
        <v>24</v>
      </c>
      <c r="G22" s="29"/>
      <c r="H22" s="30" t="n">
        <v>756.2</v>
      </c>
      <c r="I22" s="172" t="n">
        <v>0</v>
      </c>
      <c r="J22" s="182" t="s">
        <v>149</v>
      </c>
      <c r="K22" s="182" t="n">
        <v>29008</v>
      </c>
      <c r="L22" s="182" t="n">
        <v>0.4</v>
      </c>
      <c r="M22" s="21" t="n">
        <f aca="false">E22*D22*C22</f>
        <v>756.2</v>
      </c>
    </row>
    <row r="23" s="22" customFormat="true" ht="12.75" hidden="false" customHeight="false" outlineLevel="0" collapsed="false">
      <c r="A23" s="28" t="n">
        <v>13</v>
      </c>
      <c r="B23" s="185" t="s">
        <v>150</v>
      </c>
      <c r="C23" s="26" t="n">
        <v>1</v>
      </c>
      <c r="D23" s="25" t="s">
        <v>35</v>
      </c>
      <c r="E23" s="44" t="n">
        <v>0.4</v>
      </c>
      <c r="F23" s="42" t="s">
        <v>24</v>
      </c>
      <c r="G23" s="29"/>
      <c r="H23" s="43" t="n">
        <v>378.1</v>
      </c>
      <c r="I23" s="183" t="n">
        <v>0</v>
      </c>
      <c r="J23" s="33" t="s">
        <v>151</v>
      </c>
      <c r="K23" s="33" t="n">
        <v>29023</v>
      </c>
      <c r="L23" s="44" t="n">
        <v>0.28</v>
      </c>
      <c r="M23" s="21" t="n">
        <f aca="false">E23*D23*C23</f>
        <v>378.1</v>
      </c>
    </row>
    <row r="24" s="22" customFormat="true" ht="12.75" hidden="false" customHeight="false" outlineLevel="0" collapsed="false">
      <c r="A24" s="28" t="n">
        <v>14</v>
      </c>
      <c r="B24" s="185" t="s">
        <v>152</v>
      </c>
      <c r="C24" s="25" t="s">
        <v>14</v>
      </c>
      <c r="D24" s="25" t="n">
        <v>945.25</v>
      </c>
      <c r="E24" s="44" t="n">
        <v>0.4</v>
      </c>
      <c r="F24" s="42" t="s">
        <v>24</v>
      </c>
      <c r="G24" s="29"/>
      <c r="H24" s="43" t="n">
        <v>378.1</v>
      </c>
      <c r="I24" s="172" t="n">
        <v>0</v>
      </c>
      <c r="J24" s="33" t="s">
        <v>151</v>
      </c>
      <c r="K24" s="33" t="n">
        <v>29024</v>
      </c>
      <c r="L24" s="44" t="n">
        <v>0.28</v>
      </c>
      <c r="M24" s="21" t="n">
        <f aca="false">E24*D24*C24</f>
        <v>378.1</v>
      </c>
    </row>
    <row r="25" s="22" customFormat="true" ht="12.75" hidden="false" customHeight="false" outlineLevel="0" collapsed="false">
      <c r="A25" s="28" t="n">
        <v>15</v>
      </c>
      <c r="B25" s="29" t="s">
        <v>153</v>
      </c>
      <c r="C25" s="25" t="s">
        <v>15</v>
      </c>
      <c r="D25" s="25" t="n">
        <v>945.25</v>
      </c>
      <c r="E25" s="35" t="n">
        <v>0.5</v>
      </c>
      <c r="F25" s="42" t="s">
        <v>24</v>
      </c>
      <c r="G25" s="29"/>
      <c r="H25" s="30" t="n">
        <v>945.25</v>
      </c>
      <c r="I25" s="172" t="n">
        <v>0</v>
      </c>
      <c r="J25" s="33" t="s">
        <v>154</v>
      </c>
      <c r="K25" s="33" t="n">
        <v>29033</v>
      </c>
      <c r="L25" s="44" t="n">
        <v>0.3</v>
      </c>
      <c r="M25" s="21" t="n">
        <f aca="false">E25*D25*C25</f>
        <v>945.25</v>
      </c>
    </row>
    <row r="26" s="22" customFormat="true" ht="12.75" hidden="false" customHeight="false" outlineLevel="0" collapsed="false">
      <c r="A26" s="28" t="n">
        <v>16</v>
      </c>
      <c r="B26" s="185" t="s">
        <v>155</v>
      </c>
      <c r="C26" s="25" t="s">
        <v>14</v>
      </c>
      <c r="D26" s="25" t="n">
        <v>945.25</v>
      </c>
      <c r="E26" s="44" t="n">
        <v>2.2</v>
      </c>
      <c r="F26" s="42" t="s">
        <v>24</v>
      </c>
      <c r="G26" s="29"/>
      <c r="H26" s="43" t="s">
        <v>156</v>
      </c>
      <c r="I26" s="183" t="n">
        <v>0</v>
      </c>
      <c r="J26" s="33" t="s">
        <v>157</v>
      </c>
      <c r="K26" s="33" t="n">
        <v>34002</v>
      </c>
      <c r="L26" s="44" t="n">
        <v>2.5</v>
      </c>
      <c r="M26" s="21" t="n">
        <f aca="false">E26*D26*C26</f>
        <v>2079.55</v>
      </c>
    </row>
    <row r="27" s="22" customFormat="true" ht="15" hidden="false" customHeight="false" outlineLevel="0" collapsed="false">
      <c r="A27" s="28" t="n">
        <v>17</v>
      </c>
      <c r="B27" s="185" t="s">
        <v>158</v>
      </c>
      <c r="C27" s="25" t="s">
        <v>15</v>
      </c>
      <c r="D27" s="25" t="n">
        <v>945.25</v>
      </c>
      <c r="E27" s="44" t="n">
        <v>0.7</v>
      </c>
      <c r="F27" s="42" t="s">
        <v>24</v>
      </c>
      <c r="G27" s="29"/>
      <c r="H27" s="43" t="n">
        <v>1323.35</v>
      </c>
      <c r="I27" s="172" t="n">
        <v>0</v>
      </c>
      <c r="J27" s="186" t="s">
        <v>159</v>
      </c>
      <c r="K27" s="33" t="n">
        <v>34029.34031</v>
      </c>
      <c r="L27" s="44" t="n">
        <f aca="false">2*0.67</f>
        <v>1.34</v>
      </c>
      <c r="M27" s="21" t="n">
        <f aca="false">E27*D27*C27</f>
        <v>1323.35</v>
      </c>
    </row>
    <row r="28" s="22" customFormat="true" ht="12.75" hidden="false" customHeight="false" outlineLevel="0" collapsed="false">
      <c r="A28" s="28" t="n">
        <v>18</v>
      </c>
      <c r="B28" s="185" t="s">
        <v>160</v>
      </c>
      <c r="C28" s="25" t="n">
        <v>1</v>
      </c>
      <c r="D28" s="25" t="n">
        <v>945.25</v>
      </c>
      <c r="E28" s="44" t="n">
        <v>0.8</v>
      </c>
      <c r="F28" s="42" t="s">
        <v>24</v>
      </c>
      <c r="G28" s="29"/>
      <c r="H28" s="187" t="n">
        <v>756.2</v>
      </c>
      <c r="I28" s="172" t="n">
        <v>0</v>
      </c>
      <c r="J28" s="33" t="s">
        <v>161</v>
      </c>
      <c r="K28" s="33" t="n">
        <v>16013</v>
      </c>
      <c r="L28" s="44" t="n">
        <v>0.8</v>
      </c>
      <c r="M28" s="21" t="n">
        <f aca="false">E28*D28*C28</f>
        <v>756.2</v>
      </c>
    </row>
    <row r="29" s="22" customFormat="true" ht="12.75" hidden="false" customHeight="false" outlineLevel="0" collapsed="false">
      <c r="A29" s="28" t="n">
        <v>19</v>
      </c>
      <c r="B29" s="188" t="s">
        <v>162</v>
      </c>
      <c r="C29" s="25" t="s">
        <v>15</v>
      </c>
      <c r="D29" s="25" t="n">
        <v>945.25</v>
      </c>
      <c r="E29" s="35" t="n">
        <v>0.4</v>
      </c>
      <c r="F29" s="42" t="s">
        <v>24</v>
      </c>
      <c r="G29" s="29"/>
      <c r="H29" s="30" t="n">
        <v>756.2</v>
      </c>
      <c r="I29" s="183" t="n">
        <v>0</v>
      </c>
      <c r="J29" s="33" t="s">
        <v>163</v>
      </c>
      <c r="K29" s="33" t="n">
        <v>35005.35006</v>
      </c>
      <c r="L29" s="44" t="n">
        <v>0.24</v>
      </c>
      <c r="M29" s="21" t="n">
        <f aca="false">E29*D29*C29</f>
        <v>756.2</v>
      </c>
    </row>
    <row r="30" s="22" customFormat="true" ht="12.75" hidden="false" customHeight="false" outlineLevel="0" collapsed="false">
      <c r="A30" s="28" t="n">
        <v>20</v>
      </c>
      <c r="B30" s="188" t="s">
        <v>164</v>
      </c>
      <c r="C30" s="25" t="s">
        <v>15</v>
      </c>
      <c r="D30" s="25" t="n">
        <v>945.25</v>
      </c>
      <c r="E30" s="44" t="n">
        <v>1.1</v>
      </c>
      <c r="F30" s="42" t="s">
        <v>24</v>
      </c>
      <c r="G30" s="29"/>
      <c r="H30" s="30" t="n">
        <v>2079.55</v>
      </c>
      <c r="I30" s="183" t="n">
        <v>0</v>
      </c>
      <c r="J30" s="33" t="s">
        <v>83</v>
      </c>
      <c r="K30" s="33" t="n">
        <v>31013.31014</v>
      </c>
      <c r="L30" s="44" t="n">
        <f aca="false">2*1.45</f>
        <v>2.9</v>
      </c>
      <c r="M30" s="21" t="n">
        <f aca="false">E30*D30*C30</f>
        <v>2079.55</v>
      </c>
    </row>
    <row r="31" s="22" customFormat="true" ht="12.75" hidden="false" customHeight="false" outlineLevel="0" collapsed="false">
      <c r="A31" s="28" t="n">
        <v>21</v>
      </c>
      <c r="B31" s="188" t="s">
        <v>165</v>
      </c>
      <c r="C31" s="25" t="s">
        <v>14</v>
      </c>
      <c r="D31" s="25" t="n">
        <v>945.25</v>
      </c>
      <c r="E31" s="35" t="n">
        <v>0.5</v>
      </c>
      <c r="F31" s="42" t="s">
        <v>24</v>
      </c>
      <c r="G31" s="29"/>
      <c r="H31" s="30" t="n">
        <v>472.63</v>
      </c>
      <c r="I31" s="172" t="n">
        <v>0</v>
      </c>
      <c r="J31" s="33" t="s">
        <v>166</v>
      </c>
      <c r="K31" s="33" t="n">
        <v>35010.35011</v>
      </c>
      <c r="L31" s="44" t="n">
        <v>0.52</v>
      </c>
      <c r="M31" s="21" t="n">
        <f aca="false">E31*D31*C31</f>
        <v>472.625</v>
      </c>
    </row>
    <row r="32" s="22" customFormat="true" ht="12.75" hidden="false" customHeight="false" outlineLevel="0" collapsed="false">
      <c r="A32" s="28" t="n">
        <v>22</v>
      </c>
      <c r="B32" s="188" t="s">
        <v>167</v>
      </c>
      <c r="C32" s="25" t="s">
        <v>15</v>
      </c>
      <c r="D32" s="25" t="n">
        <v>945.25</v>
      </c>
      <c r="E32" s="35" t="n">
        <v>0.7</v>
      </c>
      <c r="F32" s="42" t="s">
        <v>24</v>
      </c>
      <c r="G32" s="29"/>
      <c r="H32" s="30" t="n">
        <v>1323.35</v>
      </c>
      <c r="I32" s="183" t="n">
        <v>0</v>
      </c>
      <c r="J32" s="33" t="s">
        <v>168</v>
      </c>
      <c r="K32" s="33" t="n">
        <v>29043.29044</v>
      </c>
      <c r="L32" s="44" t="n">
        <v>1.1</v>
      </c>
      <c r="M32" s="21" t="n">
        <f aca="false">E32*D32*C32</f>
        <v>1323.35</v>
      </c>
    </row>
    <row r="33" s="22" customFormat="true" ht="12.75" hidden="false" customHeight="false" outlineLevel="0" collapsed="false">
      <c r="A33" s="28" t="n">
        <v>23</v>
      </c>
      <c r="B33" s="188" t="s">
        <v>87</v>
      </c>
      <c r="C33" s="25" t="s">
        <v>15</v>
      </c>
      <c r="D33" s="25" t="n">
        <v>945.25</v>
      </c>
      <c r="E33" s="35" t="n">
        <v>0.4</v>
      </c>
      <c r="F33" s="42" t="s">
        <v>24</v>
      </c>
      <c r="G33" s="29"/>
      <c r="H33" s="30" t="s">
        <v>169</v>
      </c>
      <c r="I33" s="183" t="n">
        <v>0</v>
      </c>
      <c r="J33" s="33" t="s">
        <v>88</v>
      </c>
      <c r="K33" s="33" t="n">
        <v>35020.35021</v>
      </c>
      <c r="L33" s="44" t="n">
        <v>0.3</v>
      </c>
      <c r="M33" s="21" t="n">
        <f aca="false">E33*D33*C33</f>
        <v>756.2</v>
      </c>
    </row>
    <row r="34" s="22" customFormat="true" ht="12.75" hidden="false" customHeight="false" outlineLevel="0" collapsed="false">
      <c r="A34" s="28" t="n">
        <v>24</v>
      </c>
      <c r="B34" s="29" t="s">
        <v>93</v>
      </c>
      <c r="C34" s="25" t="s">
        <v>14</v>
      </c>
      <c r="D34" s="26" t="s">
        <v>35</v>
      </c>
      <c r="E34" s="44" t="n">
        <v>1.2</v>
      </c>
      <c r="F34" s="42" t="s">
        <v>24</v>
      </c>
      <c r="G34" s="29"/>
      <c r="H34" s="30" t="n">
        <v>1134.3</v>
      </c>
      <c r="I34" s="172" t="n">
        <v>0</v>
      </c>
      <c r="J34" s="33" t="s">
        <v>91</v>
      </c>
      <c r="K34" s="33" t="n">
        <v>31019</v>
      </c>
      <c r="L34" s="44" t="n">
        <v>0.8</v>
      </c>
      <c r="M34" s="21" t="n">
        <f aca="false">E34*D34*C34</f>
        <v>1134.3</v>
      </c>
    </row>
    <row r="35" s="22" customFormat="true" ht="12.75" hidden="false" customHeight="false" outlineLevel="0" collapsed="false">
      <c r="A35" s="28" t="n">
        <v>25</v>
      </c>
      <c r="B35" s="29" t="s">
        <v>90</v>
      </c>
      <c r="C35" s="26" t="n">
        <v>1</v>
      </c>
      <c r="D35" s="25" t="n">
        <v>945.25</v>
      </c>
      <c r="E35" s="44" t="n">
        <v>1.2</v>
      </c>
      <c r="F35" s="42" t="s">
        <v>24</v>
      </c>
      <c r="G35" s="29"/>
      <c r="H35" s="30" t="n">
        <v>1134.3</v>
      </c>
      <c r="I35" s="183" t="n">
        <v>0</v>
      </c>
      <c r="J35" s="33" t="s">
        <v>91</v>
      </c>
      <c r="K35" s="33" t="n">
        <v>31020</v>
      </c>
      <c r="L35" s="44" t="n">
        <v>0.8</v>
      </c>
      <c r="M35" s="21" t="n">
        <f aca="false">E35*D35*C35</f>
        <v>1134.3</v>
      </c>
    </row>
    <row r="36" s="22" customFormat="true" ht="12.75" hidden="false" customHeight="false" outlineLevel="0" collapsed="false">
      <c r="A36" s="28" t="n">
        <v>26</v>
      </c>
      <c r="B36" s="29" t="s">
        <v>95</v>
      </c>
      <c r="C36" s="26" t="n">
        <v>1</v>
      </c>
      <c r="D36" s="25" t="n">
        <v>945.25</v>
      </c>
      <c r="E36" s="35" t="n">
        <v>0.5</v>
      </c>
      <c r="F36" s="42" t="s">
        <v>24</v>
      </c>
      <c r="G36" s="29"/>
      <c r="H36" s="30" t="n">
        <v>472.63</v>
      </c>
      <c r="I36" s="172" t="n">
        <v>0</v>
      </c>
      <c r="J36" s="33" t="s">
        <v>97</v>
      </c>
      <c r="K36" s="33" t="n">
        <v>35023.35024</v>
      </c>
      <c r="L36" s="44" t="n">
        <v>0.6</v>
      </c>
      <c r="M36" s="21" t="n">
        <f aca="false">E36*D36*C36</f>
        <v>472.625</v>
      </c>
    </row>
    <row r="37" s="22" customFormat="true" ht="12.75" hidden="false" customHeight="false" outlineLevel="0" collapsed="false">
      <c r="A37" s="28" t="n">
        <v>27</v>
      </c>
      <c r="B37" s="29" t="s">
        <v>170</v>
      </c>
      <c r="C37" s="26" t="s">
        <v>17</v>
      </c>
      <c r="D37" s="25" t="n">
        <v>945.25</v>
      </c>
      <c r="E37" s="35" t="n">
        <v>0.1</v>
      </c>
      <c r="F37" s="42" t="s">
        <v>24</v>
      </c>
      <c r="G37" s="23" t="s">
        <v>171</v>
      </c>
      <c r="H37" s="30" t="n">
        <v>378.1</v>
      </c>
      <c r="I37" s="172" t="n">
        <v>0</v>
      </c>
      <c r="J37" s="33" t="s">
        <v>66</v>
      </c>
      <c r="K37" s="33" t="s">
        <v>67</v>
      </c>
      <c r="L37" s="44" t="n">
        <v>0.4</v>
      </c>
      <c r="M37" s="21" t="n">
        <f aca="false">E37*D37*C37</f>
        <v>378.1</v>
      </c>
    </row>
    <row r="38" s="22" customFormat="true" ht="12.75" hidden="false" customHeight="false" outlineLevel="0" collapsed="false">
      <c r="A38" s="42" t="n">
        <v>28</v>
      </c>
      <c r="B38" s="29" t="s">
        <v>172</v>
      </c>
      <c r="C38" s="25" t="s">
        <v>15</v>
      </c>
      <c r="D38" s="25" t="n">
        <v>945.25</v>
      </c>
      <c r="E38" s="35" t="n">
        <v>0.5</v>
      </c>
      <c r="F38" s="42" t="s">
        <v>24</v>
      </c>
      <c r="G38" s="29"/>
      <c r="H38" s="30" t="n">
        <v>945.25</v>
      </c>
      <c r="I38" s="172" t="n">
        <v>0</v>
      </c>
      <c r="J38" s="33" t="s">
        <v>173</v>
      </c>
      <c r="K38" s="33" t="n">
        <v>35052.35053</v>
      </c>
      <c r="L38" s="44" t="n">
        <v>0.9</v>
      </c>
      <c r="M38" s="21" t="n">
        <f aca="false">E38*D38*C38</f>
        <v>945.25</v>
      </c>
    </row>
    <row r="39" s="22" customFormat="true" ht="12.75" hidden="false" customHeight="false" outlineLevel="0" collapsed="false">
      <c r="A39" s="42" t="n">
        <v>29</v>
      </c>
      <c r="B39" s="29" t="s">
        <v>174</v>
      </c>
      <c r="C39" s="26" t="n">
        <v>1</v>
      </c>
      <c r="D39" s="25" t="n">
        <v>945.25</v>
      </c>
      <c r="E39" s="35" t="n">
        <v>0.4</v>
      </c>
      <c r="F39" s="42" t="s">
        <v>24</v>
      </c>
      <c r="G39" s="29"/>
      <c r="H39" s="30" t="n">
        <v>378.1</v>
      </c>
      <c r="I39" s="183" t="s">
        <v>25</v>
      </c>
      <c r="J39" s="33" t="s">
        <v>175</v>
      </c>
      <c r="K39" s="33" t="s">
        <v>176</v>
      </c>
      <c r="L39" s="44" t="n">
        <v>0.15</v>
      </c>
      <c r="M39" s="21" t="n">
        <f aca="false">E39*D39*C39</f>
        <v>378.1</v>
      </c>
    </row>
    <row r="40" s="22" customFormat="true" ht="12.75" hidden="false" customHeight="false" outlineLevel="0" collapsed="false">
      <c r="A40" s="28" t="n">
        <v>30</v>
      </c>
      <c r="B40" s="29" t="s">
        <v>177</v>
      </c>
      <c r="C40" s="26" t="n">
        <v>1</v>
      </c>
      <c r="D40" s="25" t="n">
        <v>945.25</v>
      </c>
      <c r="E40" s="35" t="n">
        <v>1.5</v>
      </c>
      <c r="F40" s="42" t="s">
        <v>24</v>
      </c>
      <c r="G40" s="29"/>
      <c r="H40" s="30" t="n">
        <v>1417.86</v>
      </c>
      <c r="I40" s="172" t="n">
        <v>0</v>
      </c>
      <c r="J40" s="33" t="s">
        <v>66</v>
      </c>
      <c r="K40" s="33" t="s">
        <v>67</v>
      </c>
      <c r="L40" s="44" t="n">
        <v>1.5</v>
      </c>
      <c r="M40" s="21" t="n">
        <f aca="false">E40*D40*C40</f>
        <v>1417.875</v>
      </c>
    </row>
    <row r="41" s="22" customFormat="true" ht="12.75" hidden="false" customHeight="false" outlineLevel="0" collapsed="false">
      <c r="A41" s="42" t="n">
        <v>31</v>
      </c>
      <c r="B41" s="29" t="s">
        <v>113</v>
      </c>
      <c r="C41" s="26" t="n">
        <v>1</v>
      </c>
      <c r="D41" s="26" t="n">
        <v>945.25</v>
      </c>
      <c r="E41" s="44" t="n">
        <v>1.2</v>
      </c>
      <c r="F41" s="42" t="s">
        <v>24</v>
      </c>
      <c r="G41" s="29"/>
      <c r="H41" s="30" t="n">
        <v>1134.3</v>
      </c>
      <c r="I41" s="183" t="n">
        <v>0</v>
      </c>
      <c r="J41" s="182" t="s">
        <v>114</v>
      </c>
      <c r="K41" s="182" t="s">
        <v>115</v>
      </c>
      <c r="L41" s="182" t="n">
        <v>1.38</v>
      </c>
      <c r="M41" s="21" t="n">
        <f aca="false">E41*D41*C41</f>
        <v>1134.3</v>
      </c>
    </row>
    <row r="42" s="52" customFormat="true" ht="12.75" hidden="false" customHeight="false" outlineLevel="0" collapsed="false">
      <c r="A42" s="15"/>
      <c r="B42" s="189" t="s">
        <v>41</v>
      </c>
      <c r="C42" s="189" t="s">
        <v>178</v>
      </c>
      <c r="D42" s="190" t="n">
        <f aca="false">26325.26/945.25</f>
        <v>27.8500502512563</v>
      </c>
      <c r="E42" s="190"/>
      <c r="F42" s="190"/>
      <c r="G42" s="48"/>
      <c r="H42" s="190" t="n">
        <v>26325.26</v>
      </c>
      <c r="I42" s="191" t="n">
        <f aca="false">SUM(I40:I41)</f>
        <v>0</v>
      </c>
      <c r="J42" s="192"/>
      <c r="K42" s="192"/>
      <c r="L42" s="193" t="n">
        <v>23.16</v>
      </c>
      <c r="M42" s="51" t="n">
        <f aca="false">SUM(M11:M41)</f>
        <v>26325.2125</v>
      </c>
    </row>
    <row r="44" customFormat="false" ht="15" hidden="false" customHeight="false" outlineLevel="0" collapsed="false">
      <c r="J44" s="164"/>
      <c r="K44" s="164"/>
      <c r="L44" s="164"/>
    </row>
    <row r="45" customFormat="false" ht="15" hidden="false" customHeight="false" outlineLevel="0" collapsed="false">
      <c r="E45" s="2" t="n">
        <f aca="false">SUM(E11:E41)</f>
        <v>22.85</v>
      </c>
      <c r="J45" s="164"/>
      <c r="K45" s="164"/>
      <c r="L45" s="164" t="n">
        <f aca="false">SUM(L11:L41)</f>
        <v>24.6</v>
      </c>
      <c r="M45" s="3" t="n">
        <f aca="false">945.25*L45</f>
        <v>23253.15</v>
      </c>
    </row>
    <row r="46" customFormat="false" ht="15" hidden="false" customHeight="false" outlineLevel="0" collapsed="false">
      <c r="M46" s="3" t="n">
        <f aca="false">H42-M45</f>
        <v>3072.11</v>
      </c>
    </row>
  </sheetData>
  <mergeCells count="1">
    <mergeCell ref="D42:F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tabColor rgb="FFAFD095"/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H43" activeCellId="0" sqref="H43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43.42"/>
    <col collapsed="false" customWidth="true" hidden="true" outlineLevel="0" max="4" min="4" style="0" width="14.01"/>
    <col collapsed="false" customWidth="true" hidden="false" outlineLevel="0" max="5" min="5" style="2" width="9.85"/>
    <col collapsed="false" customWidth="true" hidden="true" outlineLevel="0" max="6" min="6" style="0" width="11.57"/>
    <col collapsed="false" customWidth="true" hidden="true" outlineLevel="0" max="7" min="7" style="0" width="1.85"/>
    <col collapsed="false" customWidth="true" hidden="false" outlineLevel="0" max="8" min="8" style="3" width="11.29"/>
    <col collapsed="false" customWidth="true" hidden="true" outlineLevel="0" max="9" min="9" style="62" width="11.99"/>
    <col collapsed="false" customWidth="true" hidden="false" outlineLevel="0" max="10" min="10" style="131" width="15.29"/>
    <col collapsed="false" customWidth="true" hidden="false" outlineLevel="0" max="11" min="11" style="131" width="11.42"/>
    <col collapsed="false" customWidth="true" hidden="false" outlineLevel="0" max="12" min="12" style="132" width="14.01"/>
    <col collapsed="false" customWidth="true" hidden="false" outlineLevel="0" max="13" min="13" style="132" width="15.42"/>
    <col collapsed="false" customWidth="true" hidden="false" outlineLevel="0" max="14" min="14" style="3" width="9.85"/>
  </cols>
  <sheetData>
    <row r="1" customFormat="false" ht="15" hidden="false" customHeight="false" outlineLevel="0" collapsed="false">
      <c r="A1" s="850" t="s">
        <v>900</v>
      </c>
    </row>
    <row r="2" customFormat="false" ht="15" hidden="false" customHeight="false" outlineLevel="0" collapsed="false">
      <c r="B2" s="170" t="s">
        <v>901</v>
      </c>
    </row>
    <row r="6" s="303" customFormat="true" ht="51" hidden="false" customHeight="false" outlineLevel="0" collapsed="false">
      <c r="A6" s="158" t="s">
        <v>340</v>
      </c>
      <c r="B6" s="158" t="s">
        <v>3</v>
      </c>
      <c r="C6" s="158" t="s">
        <v>4</v>
      </c>
      <c r="D6" s="158" t="s">
        <v>5</v>
      </c>
      <c r="E6" s="8" t="s">
        <v>6</v>
      </c>
      <c r="F6" s="158" t="s">
        <v>7</v>
      </c>
      <c r="G6" s="158" t="s">
        <v>8</v>
      </c>
      <c r="H6" s="159" t="s">
        <v>9</v>
      </c>
      <c r="I6" s="160" t="s">
        <v>10</v>
      </c>
      <c r="J6" s="10" t="s">
        <v>11</v>
      </c>
      <c r="K6" s="161" t="s">
        <v>12</v>
      </c>
      <c r="L6" s="8" t="s">
        <v>902</v>
      </c>
      <c r="M6" s="365" t="s">
        <v>472</v>
      </c>
      <c r="N6" s="302"/>
    </row>
    <row r="7" s="22" customFormat="true" ht="12.75" hidden="true" customHeight="false" outlineLevel="0" collapsed="false">
      <c r="A7" s="526" t="n">
        <v>1</v>
      </c>
      <c r="B7" s="150" t="s">
        <v>15</v>
      </c>
      <c r="C7" s="28" t="s">
        <v>16</v>
      </c>
      <c r="D7" s="851" t="s">
        <v>17</v>
      </c>
      <c r="E7" s="16" t="s">
        <v>18</v>
      </c>
      <c r="F7" s="150" t="s">
        <v>19</v>
      </c>
      <c r="G7" s="28" t="s">
        <v>20</v>
      </c>
      <c r="H7" s="152" t="s">
        <v>21</v>
      </c>
      <c r="I7" s="306" t="s">
        <v>22</v>
      </c>
      <c r="J7" s="345"/>
      <c r="K7" s="345"/>
      <c r="L7" s="44"/>
      <c r="M7" s="44"/>
      <c r="N7" s="21"/>
    </row>
    <row r="8" s="22" customFormat="true" ht="12.75" hidden="false" customHeight="false" outlineLevel="0" collapsed="false">
      <c r="A8" s="37" t="n">
        <v>1</v>
      </c>
      <c r="B8" s="181" t="s">
        <v>143</v>
      </c>
      <c r="C8" s="26" t="n">
        <v>1</v>
      </c>
      <c r="D8" s="26" t="n">
        <v>945.25</v>
      </c>
      <c r="E8" s="35" t="s">
        <v>96</v>
      </c>
      <c r="F8" s="28" t="s">
        <v>24</v>
      </c>
      <c r="G8" s="29"/>
      <c r="H8" s="30" t="n">
        <v>472.63</v>
      </c>
      <c r="I8" s="172" t="n">
        <v>0</v>
      </c>
      <c r="J8" s="182" t="s">
        <v>66</v>
      </c>
      <c r="K8" s="182" t="s">
        <v>210</v>
      </c>
      <c r="L8" s="182" t="n">
        <v>0.5</v>
      </c>
      <c r="M8" s="182" t="n">
        <f aca="false">L8</f>
        <v>0.5</v>
      </c>
      <c r="N8" s="21" t="n">
        <f aca="false">E8*D8*C8</f>
        <v>472.625</v>
      </c>
    </row>
    <row r="9" s="22" customFormat="true" ht="12.75" hidden="false" customHeight="false" outlineLevel="0" collapsed="false">
      <c r="A9" s="23" t="s">
        <v>15</v>
      </c>
      <c r="B9" s="181" t="s">
        <v>68</v>
      </c>
      <c r="C9" s="25" t="s">
        <v>14</v>
      </c>
      <c r="D9" s="26" t="n">
        <v>945.25</v>
      </c>
      <c r="E9" s="44" t="s">
        <v>100</v>
      </c>
      <c r="F9" s="28" t="s">
        <v>24</v>
      </c>
      <c r="G9" s="29"/>
      <c r="H9" s="30" t="n">
        <v>189.05</v>
      </c>
      <c r="I9" s="183" t="s">
        <v>28</v>
      </c>
      <c r="J9" s="182" t="s">
        <v>69</v>
      </c>
      <c r="K9" s="182" t="n">
        <v>28003</v>
      </c>
      <c r="L9" s="182" t="n">
        <v>0.25</v>
      </c>
      <c r="M9" s="182" t="n">
        <f aca="false">L9</f>
        <v>0.25</v>
      </c>
      <c r="N9" s="21" t="n">
        <f aca="false">E9*D9*C9</f>
        <v>189.05</v>
      </c>
    </row>
    <row r="10" s="22" customFormat="true" ht="16.5" hidden="false" customHeight="true" outlineLevel="0" collapsed="false">
      <c r="A10" s="37" t="s">
        <v>16</v>
      </c>
      <c r="B10" s="24" t="s">
        <v>70</v>
      </c>
      <c r="C10" s="39" t="s">
        <v>14</v>
      </c>
      <c r="D10" s="26" t="n">
        <v>945.25</v>
      </c>
      <c r="E10" s="35" t="s">
        <v>589</v>
      </c>
      <c r="F10" s="28" t="s">
        <v>24</v>
      </c>
      <c r="G10" s="29"/>
      <c r="H10" s="30" t="s">
        <v>590</v>
      </c>
      <c r="I10" s="177" t="s">
        <v>28</v>
      </c>
      <c r="J10" s="182" t="s">
        <v>71</v>
      </c>
      <c r="K10" s="182" t="s">
        <v>72</v>
      </c>
      <c r="L10" s="182" t="n">
        <v>0.45</v>
      </c>
      <c r="M10" s="182" t="n">
        <f aca="false">L10</f>
        <v>0.45</v>
      </c>
      <c r="N10" s="21" t="n">
        <f aca="false">E10*D10*C10</f>
        <v>425.3625</v>
      </c>
    </row>
    <row r="11" s="22" customFormat="true" ht="12.75" hidden="false" customHeight="false" outlineLevel="0" collapsed="false">
      <c r="A11" s="37" t="s">
        <v>17</v>
      </c>
      <c r="B11" s="29" t="s">
        <v>73</v>
      </c>
      <c r="C11" s="25" t="s">
        <v>14</v>
      </c>
      <c r="D11" s="26" t="s">
        <v>35</v>
      </c>
      <c r="E11" s="44" t="s">
        <v>100</v>
      </c>
      <c r="F11" s="28" t="s">
        <v>24</v>
      </c>
      <c r="G11" s="29"/>
      <c r="H11" s="30" t="s">
        <v>587</v>
      </c>
      <c r="I11" s="183" t="s">
        <v>28</v>
      </c>
      <c r="J11" s="182" t="s">
        <v>74</v>
      </c>
      <c r="K11" s="182" t="n">
        <v>11023</v>
      </c>
      <c r="L11" s="182" t="n">
        <v>0.16</v>
      </c>
      <c r="M11" s="182" t="n">
        <f aca="false">L11</f>
        <v>0.16</v>
      </c>
      <c r="N11" s="21" t="n">
        <f aca="false">E11*D11*C11</f>
        <v>189.05</v>
      </c>
    </row>
    <row r="12" s="22" customFormat="true" ht="12.75" hidden="false" customHeight="false" outlineLevel="0" collapsed="false">
      <c r="A12" s="37" t="s">
        <v>18</v>
      </c>
      <c r="B12" s="29" t="s">
        <v>75</v>
      </c>
      <c r="C12" s="25" t="s">
        <v>14</v>
      </c>
      <c r="D12" s="26" t="s">
        <v>35</v>
      </c>
      <c r="E12" s="35" t="s">
        <v>627</v>
      </c>
      <c r="F12" s="28" t="s">
        <v>24</v>
      </c>
      <c r="G12" s="29"/>
      <c r="H12" s="30" t="s">
        <v>591</v>
      </c>
      <c r="I12" s="183" t="s">
        <v>28</v>
      </c>
      <c r="J12" s="182" t="s">
        <v>76</v>
      </c>
      <c r="K12" s="182" t="n">
        <v>81041</v>
      </c>
      <c r="L12" s="182" t="n">
        <v>0.45</v>
      </c>
      <c r="M12" s="182" t="n">
        <f aca="false">L12</f>
        <v>0.45</v>
      </c>
      <c r="N12" s="21" t="n">
        <f aca="false">E12*D12*C12</f>
        <v>283.575</v>
      </c>
    </row>
    <row r="13" s="22" customFormat="true" ht="12.75" hidden="false" customHeight="false" outlineLevel="0" collapsed="false">
      <c r="A13" s="23" t="s">
        <v>19</v>
      </c>
      <c r="B13" s="29" t="s">
        <v>77</v>
      </c>
      <c r="C13" s="25" t="s">
        <v>14</v>
      </c>
      <c r="D13" s="26" t="s">
        <v>35</v>
      </c>
      <c r="E13" s="35" t="n">
        <v>0.5</v>
      </c>
      <c r="F13" s="28" t="s">
        <v>24</v>
      </c>
      <c r="G13" s="29"/>
      <c r="H13" s="30" t="s">
        <v>464</v>
      </c>
      <c r="I13" s="183" t="s">
        <v>28</v>
      </c>
      <c r="J13" s="182" t="s">
        <v>78</v>
      </c>
      <c r="K13" s="182" t="n">
        <v>11026</v>
      </c>
      <c r="L13" s="182" t="n">
        <v>0.3</v>
      </c>
      <c r="M13" s="182" t="n">
        <f aca="false">L13</f>
        <v>0.3</v>
      </c>
      <c r="N13" s="21" t="n">
        <f aca="false">E13*D13*C13</f>
        <v>472.625</v>
      </c>
    </row>
    <row r="14" s="22" customFormat="true" ht="15.75" hidden="false" customHeight="true" outlineLevel="0" collapsed="false">
      <c r="A14" s="37" t="s">
        <v>20</v>
      </c>
      <c r="B14" s="24" t="s">
        <v>121</v>
      </c>
      <c r="C14" s="39" t="s">
        <v>14</v>
      </c>
      <c r="D14" s="26" t="n">
        <v>945.25</v>
      </c>
      <c r="E14" s="174" t="n">
        <v>0.6</v>
      </c>
      <c r="F14" s="28" t="s">
        <v>24</v>
      </c>
      <c r="G14" s="29"/>
      <c r="H14" s="30" t="s">
        <v>655</v>
      </c>
      <c r="I14" s="177" t="s">
        <v>25</v>
      </c>
      <c r="J14" s="182" t="s">
        <v>66</v>
      </c>
      <c r="K14" s="182" t="s">
        <v>67</v>
      </c>
      <c r="L14" s="182" t="n">
        <v>0.6</v>
      </c>
      <c r="M14" s="182" t="n">
        <f aca="false">L14</f>
        <v>0.6</v>
      </c>
      <c r="N14" s="21" t="n">
        <f aca="false">E14*D14*C14</f>
        <v>567.15</v>
      </c>
    </row>
    <row r="15" s="22" customFormat="true" ht="12.75" hidden="false" customHeight="false" outlineLevel="0" collapsed="false">
      <c r="A15" s="23" t="s">
        <v>21</v>
      </c>
      <c r="B15" s="29" t="s">
        <v>79</v>
      </c>
      <c r="C15" s="25" t="s">
        <v>14</v>
      </c>
      <c r="D15" s="26" t="n">
        <v>945.25</v>
      </c>
      <c r="E15" s="35" t="n">
        <v>0.3</v>
      </c>
      <c r="F15" s="28" t="s">
        <v>24</v>
      </c>
      <c r="G15" s="29"/>
      <c r="H15" s="30" t="s">
        <v>591</v>
      </c>
      <c r="I15" s="183" t="s">
        <v>28</v>
      </c>
      <c r="J15" s="182" t="s">
        <v>80</v>
      </c>
      <c r="K15" s="182" t="n">
        <v>37020</v>
      </c>
      <c r="L15" s="182" t="n">
        <v>0.4</v>
      </c>
      <c r="M15" s="182" t="n">
        <f aca="false">L15</f>
        <v>0.4</v>
      </c>
      <c r="N15" s="21" t="n">
        <f aca="false">E15*D15*C15</f>
        <v>283.575</v>
      </c>
    </row>
    <row r="16" s="22" customFormat="true" ht="12.75" hidden="false" customHeight="false" outlineLevel="0" collapsed="false">
      <c r="A16" s="37" t="s">
        <v>22</v>
      </c>
      <c r="B16" s="29" t="s">
        <v>81</v>
      </c>
      <c r="C16" s="25" t="s">
        <v>14</v>
      </c>
      <c r="D16" s="26" t="n">
        <v>945.25</v>
      </c>
      <c r="E16" s="44" t="s">
        <v>718</v>
      </c>
      <c r="F16" s="28" t="s">
        <v>24</v>
      </c>
      <c r="G16" s="29"/>
      <c r="H16" s="30" t="s">
        <v>637</v>
      </c>
      <c r="I16" s="183" t="s">
        <v>28</v>
      </c>
      <c r="J16" s="182" t="s">
        <v>66</v>
      </c>
      <c r="K16" s="515" t="s">
        <v>210</v>
      </c>
      <c r="L16" s="182" t="n">
        <v>1.1</v>
      </c>
      <c r="M16" s="182" t="n">
        <f aca="false">L16</f>
        <v>1.1</v>
      </c>
      <c r="N16" s="21" t="n">
        <f aca="false">E16*D16*C16</f>
        <v>1039.775</v>
      </c>
    </row>
    <row r="17" s="22" customFormat="true" ht="12.75" hidden="false" customHeight="false" outlineLevel="0" collapsed="false">
      <c r="A17" s="23" t="s">
        <v>84</v>
      </c>
      <c r="B17" s="29" t="s">
        <v>316</v>
      </c>
      <c r="C17" s="25" t="s">
        <v>14</v>
      </c>
      <c r="D17" s="26" t="s">
        <v>35</v>
      </c>
      <c r="E17" s="184" t="n">
        <v>0.9</v>
      </c>
      <c r="F17" s="28" t="s">
        <v>24</v>
      </c>
      <c r="G17" s="29"/>
      <c r="H17" s="30" t="s">
        <v>36</v>
      </c>
      <c r="I17" s="183" t="s">
        <v>28</v>
      </c>
      <c r="J17" s="182" t="s">
        <v>272</v>
      </c>
      <c r="K17" s="182" t="n">
        <v>10012</v>
      </c>
      <c r="L17" s="182" t="n">
        <v>0.4</v>
      </c>
      <c r="M17" s="516" t="n">
        <f aca="false">L17+10%</f>
        <v>0.5</v>
      </c>
      <c r="N17" s="21" t="n">
        <f aca="false">E17*D17*C17</f>
        <v>850.725</v>
      </c>
    </row>
    <row r="18" s="22" customFormat="true" ht="12.75" hidden="false" customHeight="false" outlineLevel="0" collapsed="false">
      <c r="A18" s="23" t="s">
        <v>86</v>
      </c>
      <c r="B18" s="29" t="s">
        <v>136</v>
      </c>
      <c r="C18" s="25" t="s">
        <v>14</v>
      </c>
      <c r="D18" s="26" t="s">
        <v>35</v>
      </c>
      <c r="E18" s="184" t="n">
        <v>2.9</v>
      </c>
      <c r="F18" s="28" t="s">
        <v>24</v>
      </c>
      <c r="G18" s="29"/>
      <c r="H18" s="30" t="n">
        <v>2741.23</v>
      </c>
      <c r="I18" s="183" t="s">
        <v>28</v>
      </c>
      <c r="J18" s="182" t="s">
        <v>33</v>
      </c>
      <c r="K18" s="182" t="n">
        <v>10066</v>
      </c>
      <c r="L18" s="182" t="n">
        <v>1.1</v>
      </c>
      <c r="M18" s="516" t="n">
        <f aca="false">L18+10%</f>
        <v>1.2</v>
      </c>
      <c r="N18" s="21" t="n">
        <f aca="false">E18*D18*C18</f>
        <v>2741.225</v>
      </c>
    </row>
    <row r="19" s="22" customFormat="true" ht="12.75" hidden="false" customHeight="false" outlineLevel="0" collapsed="false">
      <c r="A19" s="23" t="s">
        <v>89</v>
      </c>
      <c r="B19" s="29" t="s">
        <v>410</v>
      </c>
      <c r="C19" s="25" t="s">
        <v>14</v>
      </c>
      <c r="D19" s="26" t="s">
        <v>35</v>
      </c>
      <c r="E19" s="184" t="s">
        <v>725</v>
      </c>
      <c r="F19" s="28" t="s">
        <v>24</v>
      </c>
      <c r="G19" s="29"/>
      <c r="H19" s="30" t="n">
        <v>1606.93</v>
      </c>
      <c r="I19" s="183" t="s">
        <v>28</v>
      </c>
      <c r="J19" s="182" t="s">
        <v>411</v>
      </c>
      <c r="K19" s="182" t="n">
        <v>13003</v>
      </c>
      <c r="L19" s="182" t="n">
        <v>1.3</v>
      </c>
      <c r="M19" s="516" t="n">
        <f aca="false">L19+10%</f>
        <v>1.4</v>
      </c>
      <c r="N19" s="21" t="n">
        <f aca="false">E19*D19*C19</f>
        <v>1606.925</v>
      </c>
    </row>
    <row r="20" s="22" customFormat="true" ht="12.75" hidden="false" customHeight="false" outlineLevel="0" collapsed="false">
      <c r="A20" s="37" t="s">
        <v>92</v>
      </c>
      <c r="B20" s="29" t="s">
        <v>323</v>
      </c>
      <c r="C20" s="25" t="s">
        <v>14</v>
      </c>
      <c r="D20" s="26" t="n">
        <v>945.25</v>
      </c>
      <c r="E20" s="35" t="n">
        <v>0.9</v>
      </c>
      <c r="F20" s="28" t="s">
        <v>24</v>
      </c>
      <c r="G20" s="29"/>
      <c r="H20" s="30" t="n">
        <v>850.73</v>
      </c>
      <c r="I20" s="183" t="s">
        <v>28</v>
      </c>
      <c r="J20" s="182" t="s">
        <v>324</v>
      </c>
      <c r="K20" s="182" t="n">
        <v>29006</v>
      </c>
      <c r="L20" s="182" t="n">
        <v>1.1</v>
      </c>
      <c r="M20" s="516" t="n">
        <f aca="false">L20+10%</f>
        <v>1.2</v>
      </c>
      <c r="N20" s="21" t="n">
        <f aca="false">E20*D20*C20</f>
        <v>850.725</v>
      </c>
    </row>
    <row r="21" s="22" customFormat="true" ht="12.75" hidden="false" customHeight="false" outlineLevel="0" collapsed="false">
      <c r="A21" s="37" t="s">
        <v>94</v>
      </c>
      <c r="B21" s="29" t="s">
        <v>768</v>
      </c>
      <c r="C21" s="25" t="s">
        <v>14</v>
      </c>
      <c r="D21" s="26" t="n">
        <v>945.25</v>
      </c>
      <c r="E21" s="35" t="n">
        <v>0.9</v>
      </c>
      <c r="F21" s="28" t="s">
        <v>24</v>
      </c>
      <c r="G21" s="29"/>
      <c r="H21" s="30" t="n">
        <v>850.73</v>
      </c>
      <c r="I21" s="183" t="s">
        <v>28</v>
      </c>
      <c r="J21" s="182" t="s">
        <v>325</v>
      </c>
      <c r="K21" s="182" t="n">
        <v>29004</v>
      </c>
      <c r="L21" s="182" t="n">
        <v>1.1</v>
      </c>
      <c r="M21" s="516" t="n">
        <f aca="false">L21+10%</f>
        <v>1.2</v>
      </c>
      <c r="N21" s="21" t="n">
        <f aca="false">E21*D21*C21</f>
        <v>850.725</v>
      </c>
    </row>
    <row r="22" s="22" customFormat="true" ht="12.75" hidden="false" customHeight="false" outlineLevel="0" collapsed="false">
      <c r="A22" s="37" t="s">
        <v>98</v>
      </c>
      <c r="B22" s="29" t="s">
        <v>150</v>
      </c>
      <c r="C22" s="25" t="s">
        <v>14</v>
      </c>
      <c r="D22" s="26" t="s">
        <v>35</v>
      </c>
      <c r="E22" s="35" t="s">
        <v>620</v>
      </c>
      <c r="F22" s="28" t="s">
        <v>24</v>
      </c>
      <c r="G22" s="29"/>
      <c r="H22" s="30" t="n">
        <v>378.1</v>
      </c>
      <c r="I22" s="183" t="s">
        <v>28</v>
      </c>
      <c r="J22" s="182" t="s">
        <v>151</v>
      </c>
      <c r="K22" s="182" t="n">
        <v>29023</v>
      </c>
      <c r="L22" s="182" t="n">
        <v>0.28</v>
      </c>
      <c r="M22" s="516" t="n">
        <f aca="false">L22+10%</f>
        <v>0.38</v>
      </c>
      <c r="N22" s="21" t="n">
        <f aca="false">E22*D22*C22</f>
        <v>378.1</v>
      </c>
    </row>
    <row r="23" s="22" customFormat="true" ht="12.75" hidden="false" customHeight="false" outlineLevel="0" collapsed="false">
      <c r="A23" s="23" t="s">
        <v>102</v>
      </c>
      <c r="B23" s="29" t="s">
        <v>152</v>
      </c>
      <c r="C23" s="25" t="s">
        <v>14</v>
      </c>
      <c r="D23" s="26" t="n">
        <v>945.25</v>
      </c>
      <c r="E23" s="35" t="s">
        <v>620</v>
      </c>
      <c r="F23" s="28" t="s">
        <v>24</v>
      </c>
      <c r="G23" s="29"/>
      <c r="H23" s="30" t="n">
        <v>378.1</v>
      </c>
      <c r="I23" s="183" t="s">
        <v>25</v>
      </c>
      <c r="J23" s="182" t="s">
        <v>151</v>
      </c>
      <c r="K23" s="33" t="n">
        <v>29023</v>
      </c>
      <c r="L23" s="183" t="n">
        <v>0.28</v>
      </c>
      <c r="M23" s="516" t="n">
        <f aca="false">L23+10%</f>
        <v>0.38</v>
      </c>
      <c r="N23" s="21" t="n">
        <f aca="false">E23*D23*C23</f>
        <v>378.1</v>
      </c>
    </row>
    <row r="24" s="22" customFormat="true" ht="12.75" hidden="false" customHeight="false" outlineLevel="0" collapsed="false">
      <c r="A24" s="37" t="s">
        <v>106</v>
      </c>
      <c r="B24" s="29" t="s">
        <v>153</v>
      </c>
      <c r="C24" s="25" t="s">
        <v>15</v>
      </c>
      <c r="D24" s="26" t="s">
        <v>35</v>
      </c>
      <c r="E24" s="35" t="s">
        <v>96</v>
      </c>
      <c r="F24" s="28" t="s">
        <v>24</v>
      </c>
      <c r="G24" s="29"/>
      <c r="H24" s="30" t="n">
        <v>945.25</v>
      </c>
      <c r="I24" s="183" t="s">
        <v>28</v>
      </c>
      <c r="J24" s="33" t="s">
        <v>154</v>
      </c>
      <c r="K24" s="33" t="n">
        <v>29032.29033</v>
      </c>
      <c r="L24" s="183" t="n">
        <v>0.3</v>
      </c>
      <c r="M24" s="516" t="n">
        <f aca="false">L24+10%</f>
        <v>0.4</v>
      </c>
      <c r="N24" s="21" t="n">
        <f aca="false">E24*D24*C24</f>
        <v>945.25</v>
      </c>
    </row>
    <row r="25" s="22" customFormat="true" ht="12.75" hidden="false" customHeight="false" outlineLevel="0" collapsed="false">
      <c r="A25" s="23" t="s">
        <v>109</v>
      </c>
      <c r="B25" s="29" t="s">
        <v>227</v>
      </c>
      <c r="C25" s="25" t="s">
        <v>15</v>
      </c>
      <c r="D25" s="26" t="s">
        <v>35</v>
      </c>
      <c r="E25" s="35" t="s">
        <v>771</v>
      </c>
      <c r="F25" s="28" t="s">
        <v>24</v>
      </c>
      <c r="G25" s="29"/>
      <c r="H25" s="30" t="n">
        <v>1323.35</v>
      </c>
      <c r="I25" s="183" t="s">
        <v>28</v>
      </c>
      <c r="J25" s="182" t="s">
        <v>329</v>
      </c>
      <c r="K25" s="182" t="n">
        <v>22001</v>
      </c>
      <c r="L25" s="182" t="n">
        <v>1</v>
      </c>
      <c r="M25" s="516" t="n">
        <f aca="false">L25+10%</f>
        <v>1.1</v>
      </c>
      <c r="N25" s="21" t="n">
        <f aca="false">E25*D25*C25</f>
        <v>1323.35</v>
      </c>
    </row>
    <row r="26" s="22" customFormat="true" ht="12.75" hidden="false" customHeight="false" outlineLevel="0" collapsed="false">
      <c r="A26" s="37" t="s">
        <v>112</v>
      </c>
      <c r="B26" s="29" t="s">
        <v>287</v>
      </c>
      <c r="C26" s="26" t="s">
        <v>16</v>
      </c>
      <c r="D26" s="26" t="s">
        <v>35</v>
      </c>
      <c r="E26" s="35" t="s">
        <v>620</v>
      </c>
      <c r="F26" s="28" t="s">
        <v>24</v>
      </c>
      <c r="G26" s="29"/>
      <c r="H26" s="30" t="n">
        <v>1134.3</v>
      </c>
      <c r="I26" s="172" t="n">
        <v>0</v>
      </c>
      <c r="J26" s="182" t="s">
        <v>344</v>
      </c>
      <c r="K26" s="40" t="n">
        <v>22014</v>
      </c>
      <c r="L26" s="40" t="n">
        <v>1.5</v>
      </c>
      <c r="M26" s="516" t="n">
        <f aca="false">L26+10%</f>
        <v>1.6</v>
      </c>
      <c r="N26" s="21" t="n">
        <f aca="false">E26*D26*C26</f>
        <v>1134.3</v>
      </c>
    </row>
    <row r="27" s="22" customFormat="true" ht="12.75" hidden="false" customHeight="false" outlineLevel="0" collapsed="false">
      <c r="A27" s="23" t="s">
        <v>611</v>
      </c>
      <c r="B27" s="29" t="s">
        <v>321</v>
      </c>
      <c r="C27" s="25" t="s">
        <v>14</v>
      </c>
      <c r="D27" s="26" t="s">
        <v>35</v>
      </c>
      <c r="E27" s="35" t="s">
        <v>620</v>
      </c>
      <c r="F27" s="28" t="s">
        <v>24</v>
      </c>
      <c r="G27" s="29"/>
      <c r="H27" s="30" t="s">
        <v>638</v>
      </c>
      <c r="I27" s="183" t="s">
        <v>28</v>
      </c>
      <c r="J27" s="182" t="s">
        <v>320</v>
      </c>
      <c r="K27" s="40" t="n">
        <v>22011</v>
      </c>
      <c r="L27" s="40" t="n">
        <v>0.5</v>
      </c>
      <c r="M27" s="516" t="n">
        <f aca="false">L27+10%</f>
        <v>0.6</v>
      </c>
      <c r="N27" s="21" t="n">
        <f aca="false">E27*D27*C27</f>
        <v>378.1</v>
      </c>
    </row>
    <row r="28" s="22" customFormat="true" ht="12.75" hidden="false" customHeight="false" outlineLevel="0" collapsed="false">
      <c r="A28" s="23" t="s">
        <v>615</v>
      </c>
      <c r="B28" s="29" t="s">
        <v>23</v>
      </c>
      <c r="C28" s="25" t="s">
        <v>14</v>
      </c>
      <c r="D28" s="26" t="s">
        <v>35</v>
      </c>
      <c r="E28" s="35" t="s">
        <v>597</v>
      </c>
      <c r="F28" s="28" t="s">
        <v>24</v>
      </c>
      <c r="G28" s="29"/>
      <c r="H28" s="30" t="n">
        <v>2835.75</v>
      </c>
      <c r="I28" s="172" t="n">
        <v>0</v>
      </c>
      <c r="J28" s="182" t="s">
        <v>26</v>
      </c>
      <c r="K28" s="182" t="n">
        <v>17001</v>
      </c>
      <c r="L28" s="182" t="n">
        <v>3</v>
      </c>
      <c r="M28" s="516" t="n">
        <f aca="false">L28+10%</f>
        <v>3.1</v>
      </c>
      <c r="N28" s="21" t="n">
        <f aca="false">E28*D28*C28</f>
        <v>2835.75</v>
      </c>
    </row>
    <row r="29" s="22" customFormat="true" ht="12.75" hidden="false" customHeight="false" outlineLevel="0" collapsed="false">
      <c r="A29" s="23" t="s">
        <v>618</v>
      </c>
      <c r="B29" s="29" t="s">
        <v>182</v>
      </c>
      <c r="C29" s="25" t="s">
        <v>14</v>
      </c>
      <c r="D29" s="26" t="n">
        <v>945.25</v>
      </c>
      <c r="E29" s="35" t="s">
        <v>96</v>
      </c>
      <c r="F29" s="28" t="s">
        <v>24</v>
      </c>
      <c r="G29" s="29"/>
      <c r="H29" s="30" t="s">
        <v>464</v>
      </c>
      <c r="I29" s="183" t="s">
        <v>28</v>
      </c>
      <c r="J29" s="182" t="s">
        <v>31</v>
      </c>
      <c r="K29" s="182" t="n">
        <v>16001</v>
      </c>
      <c r="L29" s="182" t="n">
        <v>0.3</v>
      </c>
      <c r="M29" s="516" t="n">
        <f aca="false">L29+10%</f>
        <v>0.4</v>
      </c>
      <c r="N29" s="21" t="n">
        <f aca="false">E29*D29*C29</f>
        <v>472.625</v>
      </c>
    </row>
    <row r="30" s="22" customFormat="true" ht="12.75" hidden="false" customHeight="false" outlineLevel="0" collapsed="false">
      <c r="A30" s="37" t="s">
        <v>619</v>
      </c>
      <c r="B30" s="29" t="s">
        <v>386</v>
      </c>
      <c r="C30" s="25" t="s">
        <v>14</v>
      </c>
      <c r="D30" s="26" t="s">
        <v>35</v>
      </c>
      <c r="E30" s="35" t="s">
        <v>627</v>
      </c>
      <c r="F30" s="28" t="s">
        <v>24</v>
      </c>
      <c r="G30" s="29"/>
      <c r="H30" s="30" t="n">
        <v>283.58</v>
      </c>
      <c r="I30" s="183" t="s">
        <v>28</v>
      </c>
      <c r="J30" s="33" t="s">
        <v>387</v>
      </c>
      <c r="K30" s="33" t="n">
        <v>17026</v>
      </c>
      <c r="L30" s="44" t="n">
        <v>0.15</v>
      </c>
      <c r="M30" s="516" t="n">
        <f aca="false">L30+10%</f>
        <v>0.25</v>
      </c>
      <c r="N30" s="21" t="n">
        <f aca="false">E30*D30*C30</f>
        <v>283.575</v>
      </c>
    </row>
    <row r="31" s="22" customFormat="true" ht="12.75" hidden="false" customHeight="false" outlineLevel="0" collapsed="false">
      <c r="A31" s="37" t="s">
        <v>621</v>
      </c>
      <c r="B31" s="29" t="s">
        <v>160</v>
      </c>
      <c r="C31" s="25" t="s">
        <v>14</v>
      </c>
      <c r="D31" s="26" t="s">
        <v>35</v>
      </c>
      <c r="E31" s="44" t="s">
        <v>602</v>
      </c>
      <c r="F31" s="28" t="s">
        <v>24</v>
      </c>
      <c r="G31" s="29"/>
      <c r="H31" s="30" t="n">
        <v>756.2</v>
      </c>
      <c r="I31" s="183" t="s">
        <v>28</v>
      </c>
      <c r="J31" s="33" t="s">
        <v>161</v>
      </c>
      <c r="K31" s="33" t="n">
        <v>16013</v>
      </c>
      <c r="L31" s="44" t="n">
        <v>0.8</v>
      </c>
      <c r="M31" s="516" t="n">
        <f aca="false">L31+10%</f>
        <v>0.9</v>
      </c>
      <c r="N31" s="21" t="n">
        <f aca="false">E31*D31*C31</f>
        <v>756.2</v>
      </c>
    </row>
    <row r="32" s="22" customFormat="true" ht="12.75" hidden="false" customHeight="false" outlineLevel="0" collapsed="false">
      <c r="A32" s="37" t="s">
        <v>623</v>
      </c>
      <c r="B32" s="29" t="s">
        <v>162</v>
      </c>
      <c r="C32" s="25" t="s">
        <v>15</v>
      </c>
      <c r="D32" s="26" t="s">
        <v>35</v>
      </c>
      <c r="E32" s="35" t="s">
        <v>620</v>
      </c>
      <c r="F32" s="28" t="s">
        <v>24</v>
      </c>
      <c r="G32" s="29"/>
      <c r="H32" s="30" t="n">
        <v>756.2</v>
      </c>
      <c r="I32" s="183" t="s">
        <v>28</v>
      </c>
      <c r="J32" s="182" t="s">
        <v>83</v>
      </c>
      <c r="K32" s="182" t="n">
        <v>35010</v>
      </c>
      <c r="L32" s="182" t="n">
        <v>0.52</v>
      </c>
      <c r="M32" s="516" t="n">
        <f aca="false">L32+10%</f>
        <v>0.62</v>
      </c>
      <c r="N32" s="21" t="n">
        <f aca="false">E32*D32*C32</f>
        <v>756.2</v>
      </c>
    </row>
    <row r="33" s="22" customFormat="true" ht="12.75" hidden="false" customHeight="false" outlineLevel="0" collapsed="false">
      <c r="A33" s="23" t="s">
        <v>116</v>
      </c>
      <c r="B33" s="29" t="s">
        <v>371</v>
      </c>
      <c r="C33" s="25" t="s">
        <v>14</v>
      </c>
      <c r="D33" s="26" t="s">
        <v>35</v>
      </c>
      <c r="E33" s="44" t="s">
        <v>631</v>
      </c>
      <c r="F33" s="28" t="s">
        <v>24</v>
      </c>
      <c r="G33" s="29"/>
      <c r="H33" s="30" t="s">
        <v>632</v>
      </c>
      <c r="I33" s="183" t="s">
        <v>28</v>
      </c>
      <c r="J33" s="182" t="s">
        <v>66</v>
      </c>
      <c r="K33" s="182" t="s">
        <v>67</v>
      </c>
      <c r="L33" s="182" t="n">
        <v>1.2</v>
      </c>
      <c r="M33" s="516" t="n">
        <f aca="false">L33+10%</f>
        <v>1.3</v>
      </c>
      <c r="N33" s="21" t="n">
        <f aca="false">E33*D33*C33</f>
        <v>1134.3</v>
      </c>
    </row>
    <row r="34" s="22" customFormat="true" ht="12.75" hidden="false" customHeight="false" outlineLevel="0" collapsed="false">
      <c r="A34" s="37" t="s">
        <v>628</v>
      </c>
      <c r="B34" s="29" t="s">
        <v>373</v>
      </c>
      <c r="C34" s="25" t="s">
        <v>14</v>
      </c>
      <c r="D34" s="26" t="s">
        <v>35</v>
      </c>
      <c r="E34" s="44" t="s">
        <v>631</v>
      </c>
      <c r="F34" s="28" t="s">
        <v>24</v>
      </c>
      <c r="G34" s="29"/>
      <c r="H34" s="30" t="n">
        <v>1134.3</v>
      </c>
      <c r="I34" s="183" t="s">
        <v>28</v>
      </c>
      <c r="J34" s="182" t="s">
        <v>66</v>
      </c>
      <c r="K34" s="182" t="s">
        <v>67</v>
      </c>
      <c r="L34" s="182" t="n">
        <v>1.2</v>
      </c>
      <c r="M34" s="516" t="n">
        <f aca="false">L34+10%</f>
        <v>1.3</v>
      </c>
      <c r="N34" s="21" t="n">
        <f aca="false">E34*D34*C34</f>
        <v>1134.3</v>
      </c>
    </row>
    <row r="35" s="22" customFormat="true" ht="12.75" hidden="false" customHeight="false" outlineLevel="0" collapsed="false">
      <c r="A35" s="23" t="s">
        <v>630</v>
      </c>
      <c r="B35" s="29" t="s">
        <v>165</v>
      </c>
      <c r="C35" s="25" t="s">
        <v>14</v>
      </c>
      <c r="D35" s="26" t="s">
        <v>35</v>
      </c>
      <c r="E35" s="35" t="s">
        <v>96</v>
      </c>
      <c r="F35" s="28" t="s">
        <v>24</v>
      </c>
      <c r="G35" s="29"/>
      <c r="H35" s="30" t="n">
        <v>472.63</v>
      </c>
      <c r="I35" s="183" t="s">
        <v>25</v>
      </c>
      <c r="J35" s="182" t="s">
        <v>83</v>
      </c>
      <c r="K35" s="182" t="n">
        <v>35010</v>
      </c>
      <c r="L35" s="182" t="n">
        <v>0.52</v>
      </c>
      <c r="M35" s="516" t="n">
        <f aca="false">L35+10%</f>
        <v>0.62</v>
      </c>
      <c r="N35" s="21" t="n">
        <f aca="false">E35*D35*C35</f>
        <v>472.625</v>
      </c>
    </row>
    <row r="36" s="22" customFormat="true" ht="12.75" hidden="false" customHeight="false" outlineLevel="0" collapsed="false">
      <c r="A36" s="37" t="s">
        <v>680</v>
      </c>
      <c r="B36" s="29" t="s">
        <v>95</v>
      </c>
      <c r="C36" s="25" t="s">
        <v>14</v>
      </c>
      <c r="D36" s="26" t="n">
        <v>945.25</v>
      </c>
      <c r="E36" s="35" t="s">
        <v>96</v>
      </c>
      <c r="F36" s="28" t="s">
        <v>24</v>
      </c>
      <c r="G36" s="29"/>
      <c r="H36" s="30" t="n">
        <v>472.63</v>
      </c>
      <c r="I36" s="183" t="s">
        <v>25</v>
      </c>
      <c r="J36" s="182" t="s">
        <v>97</v>
      </c>
      <c r="K36" s="182" t="n">
        <v>35023</v>
      </c>
      <c r="L36" s="182" t="n">
        <v>0.6</v>
      </c>
      <c r="M36" s="516" t="n">
        <f aca="false">L36+10%</f>
        <v>0.7</v>
      </c>
      <c r="N36" s="21" t="n">
        <f aca="false">E36*D36*C36</f>
        <v>472.625</v>
      </c>
    </row>
    <row r="37" s="180" customFormat="true" ht="25.5" hidden="false" customHeight="false" outlineLevel="0" collapsed="false">
      <c r="A37" s="526" t="s">
        <v>682</v>
      </c>
      <c r="B37" s="175" t="s">
        <v>87</v>
      </c>
      <c r="C37" s="39" t="s">
        <v>15</v>
      </c>
      <c r="D37" s="39" t="n">
        <v>945.25</v>
      </c>
      <c r="E37" s="174" t="s">
        <v>620</v>
      </c>
      <c r="F37" s="150" t="s">
        <v>24</v>
      </c>
      <c r="G37" s="175"/>
      <c r="H37" s="176" t="s">
        <v>131</v>
      </c>
      <c r="I37" s="177" t="s">
        <v>28</v>
      </c>
      <c r="J37" s="178" t="s">
        <v>675</v>
      </c>
      <c r="K37" s="178" t="n">
        <v>35020.35021</v>
      </c>
      <c r="L37" s="178" t="n">
        <v>0.3</v>
      </c>
      <c r="M37" s="517" t="n">
        <f aca="false">L37+10%</f>
        <v>0.4</v>
      </c>
      <c r="N37" s="179" t="n">
        <f aca="false">E37*D37*C37</f>
        <v>756.2</v>
      </c>
    </row>
    <row r="38" s="22" customFormat="true" ht="12.75" hidden="false" customHeight="false" outlineLevel="0" collapsed="false">
      <c r="A38" s="37" t="s">
        <v>684</v>
      </c>
      <c r="B38" s="29" t="s">
        <v>170</v>
      </c>
      <c r="C38" s="26" t="s">
        <v>17</v>
      </c>
      <c r="D38" s="26" t="s">
        <v>35</v>
      </c>
      <c r="E38" s="44" t="s">
        <v>884</v>
      </c>
      <c r="F38" s="28" t="s">
        <v>24</v>
      </c>
      <c r="G38" s="29"/>
      <c r="H38" s="30" t="s">
        <v>638</v>
      </c>
      <c r="I38" s="183" t="s">
        <v>25</v>
      </c>
      <c r="J38" s="33" t="s">
        <v>66</v>
      </c>
      <c r="K38" s="33" t="s">
        <v>67</v>
      </c>
      <c r="L38" s="44" t="n">
        <v>0.4</v>
      </c>
      <c r="M38" s="182" t="n">
        <f aca="false">L38</f>
        <v>0.4</v>
      </c>
      <c r="N38" s="21" t="n">
        <f aca="false">E38*D38*C38</f>
        <v>378.1</v>
      </c>
      <c r="O38" s="21"/>
    </row>
    <row r="39" s="22" customFormat="true" ht="12.75" hidden="false" customHeight="false" outlineLevel="0" collapsed="false">
      <c r="A39" s="37" t="s">
        <v>732</v>
      </c>
      <c r="B39" s="29" t="s">
        <v>172</v>
      </c>
      <c r="C39" s="25" t="s">
        <v>15</v>
      </c>
      <c r="D39" s="26" t="s">
        <v>35</v>
      </c>
      <c r="E39" s="35" t="s">
        <v>96</v>
      </c>
      <c r="F39" s="28" t="s">
        <v>24</v>
      </c>
      <c r="G39" s="29"/>
      <c r="H39" s="30" t="n">
        <v>945.25</v>
      </c>
      <c r="I39" s="183" t="s">
        <v>25</v>
      </c>
      <c r="J39" s="182" t="s">
        <v>173</v>
      </c>
      <c r="K39" s="182" t="n">
        <v>35052</v>
      </c>
      <c r="L39" s="182" t="n">
        <v>0.9</v>
      </c>
      <c r="M39" s="182" t="n">
        <f aca="false">L39</f>
        <v>0.9</v>
      </c>
      <c r="N39" s="21" t="n">
        <f aca="false">E39*D39*C39</f>
        <v>945.25</v>
      </c>
    </row>
    <row r="40" s="22" customFormat="true" ht="12.75" hidden="false" customHeight="false" outlineLevel="0" collapsed="false">
      <c r="A40" s="37" t="s">
        <v>903</v>
      </c>
      <c r="B40" s="37"/>
      <c r="C40" s="25" t="s">
        <v>14</v>
      </c>
      <c r="D40" s="26" t="s">
        <v>35</v>
      </c>
      <c r="E40" s="35" t="n">
        <v>0.4</v>
      </c>
      <c r="F40" s="28" t="s">
        <v>24</v>
      </c>
      <c r="G40" s="29"/>
      <c r="H40" s="30" t="n">
        <v>378.1</v>
      </c>
      <c r="I40" s="183" t="s">
        <v>25</v>
      </c>
      <c r="J40" s="182" t="s">
        <v>175</v>
      </c>
      <c r="K40" s="182" t="s">
        <v>176</v>
      </c>
      <c r="L40" s="182" t="n">
        <v>0.15</v>
      </c>
      <c r="M40" s="182" t="n">
        <f aca="false">L40</f>
        <v>0.15</v>
      </c>
      <c r="N40" s="21" t="n">
        <f aca="false">E40*D40*C40</f>
        <v>378.1</v>
      </c>
    </row>
    <row r="41" s="22" customFormat="true" ht="12.75" hidden="false" customHeight="false" outlineLevel="0" collapsed="false">
      <c r="A41" s="37" t="s">
        <v>734</v>
      </c>
      <c r="B41" s="29" t="s">
        <v>38</v>
      </c>
      <c r="C41" s="25" t="s">
        <v>14</v>
      </c>
      <c r="D41" s="26" t="s">
        <v>35</v>
      </c>
      <c r="E41" s="35" t="n">
        <v>0.6</v>
      </c>
      <c r="F41" s="28" t="s">
        <v>24</v>
      </c>
      <c r="G41" s="29"/>
      <c r="H41" s="30" t="n">
        <v>567.15</v>
      </c>
      <c r="I41" s="183" t="s">
        <v>25</v>
      </c>
      <c r="J41" s="182" t="s">
        <v>39</v>
      </c>
      <c r="K41" s="182" t="s">
        <v>40</v>
      </c>
      <c r="L41" s="182" t="n">
        <v>0.6</v>
      </c>
      <c r="M41" s="182" t="n">
        <f aca="false">L41</f>
        <v>0.6</v>
      </c>
      <c r="N41" s="21" t="n">
        <f aca="false">E41*D41*C41</f>
        <v>567.15</v>
      </c>
    </row>
    <row r="42" s="22" customFormat="true" ht="12.75" hidden="false" customHeight="false" outlineLevel="0" collapsed="false">
      <c r="A42" s="37" t="s">
        <v>736</v>
      </c>
      <c r="B42" s="29" t="s">
        <v>113</v>
      </c>
      <c r="C42" s="25" t="s">
        <v>14</v>
      </c>
      <c r="D42" s="26" t="s">
        <v>35</v>
      </c>
      <c r="E42" s="44" t="n">
        <v>1.2</v>
      </c>
      <c r="F42" s="28" t="s">
        <v>24</v>
      </c>
      <c r="G42" s="29"/>
      <c r="H42" s="30" t="s">
        <v>632</v>
      </c>
      <c r="I42" s="183" t="s">
        <v>28</v>
      </c>
      <c r="J42" s="182" t="s">
        <v>114</v>
      </c>
      <c r="K42" s="182" t="s">
        <v>115</v>
      </c>
      <c r="L42" s="182" t="n">
        <v>1.38</v>
      </c>
      <c r="M42" s="182" t="n">
        <f aca="false">L42</f>
        <v>1.38</v>
      </c>
      <c r="N42" s="21" t="n">
        <f aca="false">E42*D42*C42</f>
        <v>1134.3</v>
      </c>
    </row>
    <row r="43" s="52" customFormat="true" ht="12.75" hidden="false" customHeight="false" outlineLevel="0" collapsed="false">
      <c r="A43" s="538" t="s">
        <v>41</v>
      </c>
      <c r="B43" s="538"/>
      <c r="C43" s="540" t="s">
        <v>904</v>
      </c>
      <c r="D43" s="852" t="n">
        <f aca="false">27837.68/945.25</f>
        <v>29.45007140968</v>
      </c>
      <c r="E43" s="852"/>
      <c r="F43" s="852"/>
      <c r="G43" s="538"/>
      <c r="H43" s="541" t="n">
        <v>27837.68</v>
      </c>
      <c r="I43" s="853" t="s">
        <v>28</v>
      </c>
      <c r="J43" s="543"/>
      <c r="K43" s="543"/>
      <c r="L43" s="544"/>
      <c r="M43" s="544"/>
      <c r="N43" s="51" t="n">
        <f aca="false">SUM(N8:N42)</f>
        <v>27837.6125</v>
      </c>
    </row>
    <row r="44" s="22" customFormat="true" ht="12.75" hidden="false" customHeight="false" outlineLevel="0" collapsed="false">
      <c r="A44" s="330"/>
      <c r="B44" s="330"/>
      <c r="C44" s="330"/>
      <c r="D44" s="330"/>
      <c r="E44" s="607"/>
      <c r="F44" s="330"/>
      <c r="G44" s="330"/>
      <c r="H44" s="608"/>
      <c r="I44" s="332"/>
      <c r="J44" s="854"/>
      <c r="K44" s="854"/>
      <c r="L44" s="609"/>
      <c r="M44" s="609"/>
      <c r="N44" s="21"/>
    </row>
    <row r="45" customFormat="false" ht="15" hidden="false" customHeight="false" outlineLevel="0" collapsed="false">
      <c r="A45" s="241"/>
      <c r="B45" s="241"/>
      <c r="C45" s="241"/>
      <c r="D45" s="241"/>
      <c r="E45" s="503"/>
      <c r="F45" s="241"/>
      <c r="G45" s="241"/>
      <c r="H45" s="400"/>
      <c r="I45" s="401"/>
      <c r="J45" s="504"/>
      <c r="K45" s="504"/>
      <c r="L45" s="505"/>
      <c r="M45" s="505"/>
    </row>
    <row r="46" customFormat="false" ht="26.25" hidden="false" customHeight="false" outlineLevel="0" collapsed="false">
      <c r="A46" s="241"/>
      <c r="B46" s="464" t="s">
        <v>261</v>
      </c>
      <c r="C46" s="241"/>
      <c r="D46" s="241"/>
      <c r="E46" s="503"/>
      <c r="F46" s="241"/>
      <c r="G46" s="241"/>
      <c r="H46" s="400"/>
      <c r="I46" s="401"/>
      <c r="J46" s="504"/>
      <c r="K46" s="504"/>
      <c r="L46" s="466" t="n">
        <v>0.4</v>
      </c>
      <c r="M46" s="610" t="n">
        <f aca="false">L46+10%</f>
        <v>0.5</v>
      </c>
    </row>
    <row r="47" customFormat="false" ht="15" hidden="false" customHeight="false" outlineLevel="0" collapsed="false">
      <c r="A47" s="241"/>
      <c r="B47" s="464" t="s">
        <v>262</v>
      </c>
      <c r="C47" s="241"/>
      <c r="D47" s="241"/>
      <c r="E47" s="503"/>
      <c r="F47" s="241"/>
      <c r="G47" s="241"/>
      <c r="H47" s="400"/>
      <c r="I47" s="401"/>
      <c r="J47" s="504"/>
      <c r="K47" s="504"/>
      <c r="L47" s="466" t="n">
        <v>0.28</v>
      </c>
      <c r="M47" s="610" t="n">
        <f aca="false">L47+10%</f>
        <v>0.38</v>
      </c>
    </row>
    <row r="48" customFormat="false" ht="15" hidden="true" customHeight="false" outlineLevel="0" collapsed="false">
      <c r="A48" s="241"/>
      <c r="B48" s="463"/>
      <c r="C48" s="241"/>
      <c r="D48" s="241"/>
      <c r="E48" s="503"/>
      <c r="F48" s="241"/>
      <c r="G48" s="241"/>
      <c r="H48" s="400"/>
      <c r="I48" s="401"/>
      <c r="J48" s="504"/>
      <c r="K48" s="504"/>
      <c r="L48" s="522"/>
      <c r="M48" s="522"/>
    </row>
    <row r="49" customFormat="false" ht="26.25" hidden="false" customHeight="false" outlineLevel="0" collapsed="false">
      <c r="A49" s="241"/>
      <c r="B49" s="464" t="s">
        <v>46</v>
      </c>
      <c r="C49" s="241"/>
      <c r="D49" s="241"/>
      <c r="E49" s="503"/>
      <c r="F49" s="241"/>
      <c r="G49" s="241"/>
      <c r="H49" s="400"/>
      <c r="I49" s="401"/>
      <c r="J49" s="504"/>
      <c r="K49" s="504"/>
      <c r="L49" s="466" t="n">
        <v>0.13</v>
      </c>
      <c r="M49" s="610" t="n">
        <f aca="false">L49+10%</f>
        <v>0.23</v>
      </c>
    </row>
    <row r="50" customFormat="false" ht="26.25" hidden="false" customHeight="false" outlineLevel="0" collapsed="false">
      <c r="A50" s="241"/>
      <c r="B50" s="464" t="s">
        <v>48</v>
      </c>
      <c r="C50" s="241"/>
      <c r="D50" s="241"/>
      <c r="E50" s="503"/>
      <c r="F50" s="241"/>
      <c r="G50" s="241"/>
      <c r="H50" s="400"/>
      <c r="I50" s="401"/>
      <c r="J50" s="504"/>
      <c r="K50" s="504"/>
      <c r="L50" s="466" t="n">
        <v>0.08</v>
      </c>
      <c r="M50" s="610" t="n">
        <f aca="false">L50+10%</f>
        <v>0.18</v>
      </c>
    </row>
    <row r="51" customFormat="false" ht="15" hidden="false" customHeight="false" outlineLevel="0" collapsed="false">
      <c r="A51" s="241"/>
      <c r="B51" s="464" t="s">
        <v>50</v>
      </c>
      <c r="C51" s="241"/>
      <c r="D51" s="241"/>
      <c r="E51" s="503"/>
      <c r="F51" s="241"/>
      <c r="G51" s="241"/>
      <c r="H51" s="400"/>
      <c r="I51" s="401"/>
      <c r="J51" s="504"/>
      <c r="K51" s="504"/>
      <c r="L51" s="466" t="n">
        <v>0.2</v>
      </c>
      <c r="M51" s="610" t="n">
        <f aca="false">L51+10%</f>
        <v>0.3</v>
      </c>
    </row>
    <row r="52" customFormat="false" ht="15" hidden="false" customHeight="false" outlineLevel="0" collapsed="false">
      <c r="A52" s="241"/>
      <c r="B52" s="464" t="s">
        <v>52</v>
      </c>
      <c r="C52" s="241"/>
      <c r="D52" s="241"/>
      <c r="E52" s="503"/>
      <c r="F52" s="241"/>
      <c r="G52" s="241"/>
      <c r="H52" s="400"/>
      <c r="I52" s="401"/>
      <c r="J52" s="504"/>
      <c r="K52" s="504"/>
      <c r="L52" s="466" t="n">
        <v>0.15</v>
      </c>
      <c r="M52" s="610" t="n">
        <f aca="false">L52+10%</f>
        <v>0.25</v>
      </c>
    </row>
    <row r="53" customFormat="false" ht="15" hidden="true" customHeight="false" outlineLevel="0" collapsed="false">
      <c r="A53" s="241"/>
      <c r="B53" s="241"/>
      <c r="C53" s="241"/>
      <c r="D53" s="241"/>
      <c r="E53" s="503"/>
      <c r="F53" s="241"/>
      <c r="G53" s="241"/>
      <c r="H53" s="400"/>
      <c r="I53" s="401"/>
      <c r="J53" s="504"/>
      <c r="K53" s="504"/>
      <c r="L53" s="505"/>
      <c r="M53" s="505"/>
    </row>
    <row r="54" customFormat="false" ht="26.25" hidden="false" customHeight="false" outlineLevel="0" collapsed="false">
      <c r="A54" s="241"/>
      <c r="B54" s="464" t="s">
        <v>378</v>
      </c>
      <c r="C54" s="241"/>
      <c r="D54" s="241"/>
      <c r="E54" s="503"/>
      <c r="F54" s="241"/>
      <c r="G54" s="241"/>
      <c r="H54" s="400"/>
      <c r="I54" s="401"/>
      <c r="J54" s="466" t="s">
        <v>379</v>
      </c>
      <c r="K54" s="466" t="n">
        <v>35003</v>
      </c>
      <c r="L54" s="466" t="n">
        <v>0.27</v>
      </c>
      <c r="M54" s="610" t="n">
        <f aca="false">L54+10%</f>
        <v>0.37</v>
      </c>
    </row>
    <row r="55" customFormat="false" ht="26.25" hidden="false" customHeight="false" outlineLevel="0" collapsed="false">
      <c r="A55" s="241"/>
      <c r="B55" s="464" t="s">
        <v>380</v>
      </c>
      <c r="C55" s="241"/>
      <c r="D55" s="241"/>
      <c r="E55" s="503"/>
      <c r="F55" s="241"/>
      <c r="G55" s="241"/>
      <c r="H55" s="400"/>
      <c r="I55" s="401"/>
      <c r="J55" s="466" t="s">
        <v>381</v>
      </c>
      <c r="K55" s="466" t="n">
        <v>35001</v>
      </c>
      <c r="L55" s="466" t="n">
        <v>0.27</v>
      </c>
      <c r="M55" s="610" t="n">
        <f aca="false">L55+10%</f>
        <v>0.37</v>
      </c>
    </row>
    <row r="56" customFormat="false" ht="15" hidden="true" customHeight="false" outlineLevel="0" collapsed="false">
      <c r="A56" s="241"/>
      <c r="B56" s="241"/>
      <c r="C56" s="241"/>
      <c r="D56" s="241"/>
      <c r="E56" s="503"/>
      <c r="F56" s="241"/>
      <c r="G56" s="241"/>
      <c r="H56" s="400"/>
      <c r="I56" s="401"/>
      <c r="J56" s="504"/>
      <c r="K56" s="504"/>
      <c r="L56" s="505"/>
      <c r="M56" s="505"/>
    </row>
    <row r="57" customFormat="false" ht="26.25" hidden="false" customHeight="false" outlineLevel="0" collapsed="false">
      <c r="A57" s="241"/>
      <c r="B57" s="464" t="s">
        <v>186</v>
      </c>
      <c r="C57" s="241"/>
      <c r="D57" s="241"/>
      <c r="E57" s="503"/>
      <c r="F57" s="241"/>
      <c r="G57" s="241"/>
      <c r="H57" s="400"/>
      <c r="I57" s="401"/>
      <c r="J57" s="466" t="s">
        <v>187</v>
      </c>
      <c r="K57" s="466" t="n">
        <v>16004</v>
      </c>
      <c r="L57" s="466" t="n">
        <v>0.12</v>
      </c>
      <c r="M57" s="610" t="n">
        <f aca="false">L57+10%</f>
        <v>0.22</v>
      </c>
    </row>
    <row r="58" customFormat="false" ht="26.25" hidden="false" customHeight="false" outlineLevel="0" collapsed="false">
      <c r="A58" s="241"/>
      <c r="B58" s="464" t="s">
        <v>188</v>
      </c>
      <c r="C58" s="241"/>
      <c r="D58" s="241"/>
      <c r="E58" s="503"/>
      <c r="F58" s="241"/>
      <c r="G58" s="241"/>
      <c r="H58" s="400"/>
      <c r="I58" s="401"/>
      <c r="J58" s="466" t="s">
        <v>55</v>
      </c>
      <c r="K58" s="466" t="n">
        <v>16005</v>
      </c>
      <c r="L58" s="466" t="n">
        <v>0.2</v>
      </c>
      <c r="M58" s="610" t="n">
        <f aca="false">L58+10%</f>
        <v>0.3</v>
      </c>
    </row>
    <row r="59" customFormat="false" ht="15" hidden="true" customHeight="false" outlineLevel="0" collapsed="false">
      <c r="A59" s="241"/>
      <c r="B59" s="241"/>
      <c r="C59" s="241"/>
      <c r="D59" s="241"/>
      <c r="E59" s="503"/>
      <c r="F59" s="241"/>
      <c r="G59" s="241"/>
      <c r="H59" s="400"/>
      <c r="I59" s="401"/>
      <c r="J59" s="504"/>
      <c r="K59" s="504"/>
      <c r="L59" s="505"/>
      <c r="M59" s="505"/>
    </row>
    <row r="60" customFormat="false" ht="15" hidden="true" customHeight="false" outlineLevel="0" collapsed="false">
      <c r="A60" s="241"/>
      <c r="B60" s="241"/>
      <c r="C60" s="241"/>
      <c r="D60" s="241"/>
      <c r="E60" s="503"/>
      <c r="F60" s="241"/>
      <c r="G60" s="241"/>
      <c r="H60" s="400"/>
      <c r="I60" s="401"/>
      <c r="J60" s="504"/>
      <c r="K60" s="504"/>
      <c r="L60" s="505"/>
      <c r="M60" s="505"/>
    </row>
    <row r="61" customFormat="false" ht="15" hidden="false" customHeight="false" outlineLevel="0" collapsed="false">
      <c r="A61" s="469" t="s">
        <v>13</v>
      </c>
      <c r="B61" s="241"/>
      <c r="C61" s="241"/>
      <c r="D61" s="241"/>
      <c r="E61" s="503"/>
      <c r="F61" s="241"/>
      <c r="G61" s="241"/>
      <c r="H61" s="400"/>
      <c r="I61" s="401"/>
      <c r="J61" s="504"/>
      <c r="K61" s="504"/>
      <c r="L61" s="509"/>
      <c r="M61" s="509" t="n">
        <f aca="false">SUM(M8:M58)</f>
        <v>30.29</v>
      </c>
      <c r="N61" s="3" t="n">
        <f aca="false">M61*945.25</f>
        <v>28631.6225</v>
      </c>
    </row>
    <row r="62" customFormat="false" ht="15" hidden="false" customHeight="false" outlineLevel="0" collapsed="false">
      <c r="N62" s="3" t="n">
        <f aca="false">H43-N61</f>
        <v>-793.942499999997</v>
      </c>
    </row>
  </sheetData>
  <mergeCells count="2">
    <mergeCell ref="A43:B43"/>
    <mergeCell ref="D43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tabColor rgb="FFED4C05"/>
    <pageSetUpPr fitToPage="false"/>
  </sheetPr>
  <dimension ref="A1:R3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I27" activeCellId="0" sqref="I27"/>
    </sheetView>
  </sheetViews>
  <sheetFormatPr defaultColWidth="8.8671875" defaultRowHeight="15" zeroHeight="false" outlineLevelRow="0" outlineLevelCol="0"/>
  <cols>
    <col collapsed="false" customWidth="true" hidden="false" outlineLevel="0" max="1" min="1" style="217" width="6.01"/>
    <col collapsed="false" customWidth="true" hidden="false" outlineLevel="0" max="2" min="2" style="0" width="36.14"/>
    <col collapsed="false" customWidth="true" hidden="true" outlineLevel="0" max="3" min="3" style="0" width="2.99"/>
    <col collapsed="false" customWidth="true" hidden="false" outlineLevel="0" max="4" min="4" style="300" width="8"/>
    <col collapsed="false" customWidth="true" hidden="true" outlineLevel="0" max="5" min="5" style="22" width="15"/>
    <col collapsed="false" customWidth="true" hidden="false" outlineLevel="0" max="6" min="6" style="855" width="10.99"/>
    <col collapsed="false" customWidth="true" hidden="true" outlineLevel="0" max="7" min="7" style="0" width="16"/>
    <col collapsed="false" customWidth="true" hidden="true" outlineLevel="0" max="8" min="8" style="0" width="10.99"/>
    <col collapsed="false" customWidth="true" hidden="false" outlineLevel="0" max="9" min="9" style="21" width="10.99"/>
    <col collapsed="false" customWidth="true" hidden="true" outlineLevel="0" max="10" min="10" style="208" width="13.01"/>
    <col collapsed="false" customWidth="true" hidden="false" outlineLevel="0" max="11" min="11" style="856" width="14.43"/>
    <col collapsed="false" customWidth="true" hidden="false" outlineLevel="0" max="12" min="12" style="168" width="11.86"/>
    <col collapsed="false" customWidth="true" hidden="false" outlineLevel="0" max="13" min="13" style="207" width="11.14"/>
    <col collapsed="false" customWidth="true" hidden="false" outlineLevel="0" max="14" min="14" style="3" width="10.29"/>
  </cols>
  <sheetData>
    <row r="1" customFormat="false" ht="15" hidden="false" customHeight="false" outlineLevel="0" collapsed="false">
      <c r="A1" s="857" t="s">
        <v>905</v>
      </c>
    </row>
    <row r="2" customFormat="false" ht="15" hidden="false" customHeight="false" outlineLevel="0" collapsed="false">
      <c r="B2" s="170" t="s">
        <v>906</v>
      </c>
    </row>
    <row r="6" s="12" customFormat="true" ht="57.4" hidden="false" customHeight="true" outlineLevel="0" collapsed="false">
      <c r="A6" s="137" t="s">
        <v>2</v>
      </c>
      <c r="B6" s="137" t="s">
        <v>3</v>
      </c>
      <c r="C6" s="137" t="s">
        <v>4</v>
      </c>
      <c r="D6" s="137"/>
      <c r="E6" s="137" t="s">
        <v>5</v>
      </c>
      <c r="F6" s="858" t="s">
        <v>907</v>
      </c>
      <c r="G6" s="137" t="s">
        <v>7</v>
      </c>
      <c r="H6" s="137" t="s">
        <v>8</v>
      </c>
      <c r="I6" s="139" t="s">
        <v>9</v>
      </c>
      <c r="J6" s="140" t="s">
        <v>460</v>
      </c>
      <c r="K6" s="10" t="s">
        <v>11</v>
      </c>
      <c r="L6" s="10" t="s">
        <v>12</v>
      </c>
      <c r="M6" s="8" t="s">
        <v>13</v>
      </c>
      <c r="N6" s="11"/>
    </row>
    <row r="7" s="22" customFormat="true" ht="12.75" hidden="true" customHeight="false" outlineLevel="0" collapsed="false">
      <c r="A7" s="142" t="s">
        <v>14</v>
      </c>
      <c r="B7" s="859" t="s">
        <v>15</v>
      </c>
      <c r="C7" s="37" t="n">
        <v>3</v>
      </c>
      <c r="D7" s="37"/>
      <c r="E7" s="860" t="s">
        <v>17</v>
      </c>
      <c r="F7" s="861" t="s">
        <v>18</v>
      </c>
      <c r="G7" s="859" t="s">
        <v>19</v>
      </c>
      <c r="H7" s="860" t="s">
        <v>20</v>
      </c>
      <c r="I7" s="862" t="s">
        <v>21</v>
      </c>
      <c r="J7" s="863" t="s">
        <v>22</v>
      </c>
      <c r="K7" s="307"/>
      <c r="L7" s="345"/>
      <c r="M7" s="308"/>
      <c r="N7" s="21"/>
    </row>
    <row r="8" s="22" customFormat="true" ht="12.75" hidden="false" customHeight="false" outlineLevel="0" collapsed="false">
      <c r="A8" s="142" t="s">
        <v>14</v>
      </c>
      <c r="B8" s="864" t="s">
        <v>143</v>
      </c>
      <c r="C8" s="29"/>
      <c r="D8" s="859" t="s">
        <v>14</v>
      </c>
      <c r="E8" s="26" t="n">
        <v>945.25</v>
      </c>
      <c r="F8" s="865" t="s">
        <v>96</v>
      </c>
      <c r="G8" s="860" t="s">
        <v>24</v>
      </c>
      <c r="H8" s="29"/>
      <c r="I8" s="866" t="s">
        <v>464</v>
      </c>
      <c r="J8" s="867" t="s">
        <v>28</v>
      </c>
      <c r="K8" s="663" t="s">
        <v>66</v>
      </c>
      <c r="L8" s="515" t="s">
        <v>67</v>
      </c>
      <c r="M8" s="40" t="n">
        <v>0.8</v>
      </c>
      <c r="N8" s="21" t="n">
        <f aca="false">F8*E8*D8</f>
        <v>472.625</v>
      </c>
    </row>
    <row r="9" s="22" customFormat="true" ht="12.75" hidden="false" customHeight="false" outlineLevel="0" collapsed="false">
      <c r="A9" s="142" t="s">
        <v>15</v>
      </c>
      <c r="B9" s="864" t="s">
        <v>68</v>
      </c>
      <c r="C9" s="29"/>
      <c r="D9" s="859" t="s">
        <v>14</v>
      </c>
      <c r="E9" s="26" t="n">
        <v>945.25</v>
      </c>
      <c r="F9" s="868" t="s">
        <v>100</v>
      </c>
      <c r="G9" s="860" t="s">
        <v>24</v>
      </c>
      <c r="H9" s="29"/>
      <c r="I9" s="866" t="s">
        <v>908</v>
      </c>
      <c r="J9" s="867" t="n">
        <v>0</v>
      </c>
      <c r="K9" s="663" t="s">
        <v>69</v>
      </c>
      <c r="L9" s="515" t="n">
        <v>28003</v>
      </c>
      <c r="M9" s="40" t="n">
        <v>0.25</v>
      </c>
      <c r="N9" s="21" t="n">
        <f aca="false">F9*E9*D9</f>
        <v>189.05</v>
      </c>
    </row>
    <row r="10" s="22" customFormat="true" ht="25.5" hidden="false" customHeight="false" outlineLevel="0" collapsed="false">
      <c r="A10" s="142" t="s">
        <v>16</v>
      </c>
      <c r="B10" s="869" t="s">
        <v>70</v>
      </c>
      <c r="C10" s="29"/>
      <c r="D10" s="142" t="s">
        <v>14</v>
      </c>
      <c r="E10" s="26" t="n">
        <v>945.25</v>
      </c>
      <c r="F10" s="865" t="s">
        <v>589</v>
      </c>
      <c r="G10" s="860" t="s">
        <v>24</v>
      </c>
      <c r="H10" s="29"/>
      <c r="I10" s="866" t="s">
        <v>590</v>
      </c>
      <c r="J10" s="177" t="n">
        <v>0</v>
      </c>
      <c r="K10" s="663" t="s">
        <v>71</v>
      </c>
      <c r="L10" s="515" t="s">
        <v>72</v>
      </c>
      <c r="M10" s="40" t="n">
        <v>0.45</v>
      </c>
      <c r="N10" s="21" t="n">
        <f aca="false">F10*E10*D10</f>
        <v>425.3625</v>
      </c>
    </row>
    <row r="11" s="22" customFormat="true" ht="12.75" hidden="false" customHeight="false" outlineLevel="0" collapsed="false">
      <c r="A11" s="142" t="s">
        <v>17</v>
      </c>
      <c r="B11" s="870" t="s">
        <v>73</v>
      </c>
      <c r="C11" s="29"/>
      <c r="D11" s="859" t="s">
        <v>14</v>
      </c>
      <c r="E11" s="25" t="n">
        <v>945.25</v>
      </c>
      <c r="F11" s="868" t="s">
        <v>100</v>
      </c>
      <c r="G11" s="859" t="s">
        <v>24</v>
      </c>
      <c r="H11" s="29"/>
      <c r="I11" s="43" t="n">
        <v>189.05</v>
      </c>
      <c r="J11" s="867" t="s">
        <v>28</v>
      </c>
      <c r="K11" s="663" t="s">
        <v>74</v>
      </c>
      <c r="L11" s="515" t="n">
        <v>11023</v>
      </c>
      <c r="M11" s="40" t="n">
        <v>0.16</v>
      </c>
      <c r="N11" s="21" t="n">
        <f aca="false">F11*E11*D11</f>
        <v>189.05</v>
      </c>
    </row>
    <row r="12" s="22" customFormat="true" ht="12.75" hidden="false" customHeight="false" outlineLevel="0" collapsed="false">
      <c r="A12" s="142" t="s">
        <v>18</v>
      </c>
      <c r="B12" s="870" t="s">
        <v>77</v>
      </c>
      <c r="C12" s="859" t="n">
        <v>1</v>
      </c>
      <c r="D12" s="859"/>
      <c r="E12" s="25" t="n">
        <v>945.25</v>
      </c>
      <c r="F12" s="868" t="s">
        <v>96</v>
      </c>
      <c r="G12" s="859" t="s">
        <v>24</v>
      </c>
      <c r="H12" s="29"/>
      <c r="I12" s="871" t="s">
        <v>464</v>
      </c>
      <c r="J12" s="867" t="s">
        <v>28</v>
      </c>
      <c r="K12" s="663" t="s">
        <v>78</v>
      </c>
      <c r="L12" s="515" t="n">
        <v>11026</v>
      </c>
      <c r="M12" s="40" t="n">
        <v>0.3</v>
      </c>
      <c r="N12" s="21" t="n">
        <f aca="false">F12*E12*C12</f>
        <v>472.625</v>
      </c>
    </row>
    <row r="13" s="22" customFormat="true" ht="12.75" hidden="false" customHeight="false" outlineLevel="0" collapsed="false">
      <c r="A13" s="142" t="s">
        <v>19</v>
      </c>
      <c r="B13" s="870" t="s">
        <v>909</v>
      </c>
      <c r="C13" s="29"/>
      <c r="D13" s="859" t="s">
        <v>14</v>
      </c>
      <c r="E13" s="872" t="s">
        <v>35</v>
      </c>
      <c r="F13" s="868" t="n">
        <v>0.6</v>
      </c>
      <c r="G13" s="859" t="s">
        <v>24</v>
      </c>
      <c r="H13" s="29"/>
      <c r="I13" s="871" t="s">
        <v>655</v>
      </c>
      <c r="J13" s="867" t="s">
        <v>28</v>
      </c>
      <c r="K13" s="665" t="s">
        <v>292</v>
      </c>
      <c r="L13" s="33" t="s">
        <v>910</v>
      </c>
      <c r="M13" s="308" t="n">
        <v>0.6</v>
      </c>
      <c r="N13" s="21" t="n">
        <f aca="false">F13*E13*D13</f>
        <v>567.15</v>
      </c>
    </row>
    <row r="14" s="22" customFormat="true" ht="12.75" hidden="false" customHeight="false" outlineLevel="0" collapsed="false">
      <c r="A14" s="142" t="s">
        <v>20</v>
      </c>
      <c r="B14" s="864" t="s">
        <v>130</v>
      </c>
      <c r="C14" s="29"/>
      <c r="D14" s="859" t="s">
        <v>14</v>
      </c>
      <c r="E14" s="26" t="n">
        <v>945.25</v>
      </c>
      <c r="F14" s="868" t="s">
        <v>602</v>
      </c>
      <c r="G14" s="860" t="s">
        <v>24</v>
      </c>
      <c r="H14" s="29"/>
      <c r="I14" s="866" t="n">
        <v>756.2</v>
      </c>
      <c r="J14" s="172" t="n">
        <v>0</v>
      </c>
      <c r="K14" s="307" t="s">
        <v>352</v>
      </c>
      <c r="L14" s="345" t="n">
        <v>10092</v>
      </c>
      <c r="M14" s="308" t="n">
        <v>1.1</v>
      </c>
      <c r="N14" s="21" t="n">
        <f aca="false">F14*E14*D14</f>
        <v>756.2</v>
      </c>
    </row>
    <row r="15" s="22" customFormat="true" ht="12.75" hidden="false" customHeight="false" outlineLevel="0" collapsed="false">
      <c r="A15" s="142" t="s">
        <v>21</v>
      </c>
      <c r="B15" s="864" t="s">
        <v>353</v>
      </c>
      <c r="C15" s="29"/>
      <c r="D15" s="859" t="s">
        <v>14</v>
      </c>
      <c r="E15" s="26" t="n">
        <v>945.25</v>
      </c>
      <c r="F15" s="865" t="s">
        <v>616</v>
      </c>
      <c r="G15" s="860" t="s">
        <v>24</v>
      </c>
      <c r="H15" s="29"/>
      <c r="I15" s="866" t="s">
        <v>595</v>
      </c>
      <c r="J15" s="867" t="n">
        <v>0</v>
      </c>
      <c r="K15" s="665" t="s">
        <v>354</v>
      </c>
      <c r="L15" s="33" t="n">
        <v>11032</v>
      </c>
      <c r="M15" s="308" t="n">
        <v>0.85</v>
      </c>
      <c r="N15" s="21" t="n">
        <f aca="false">F15*E15*D15</f>
        <v>1228.825</v>
      </c>
      <c r="R15" s="873"/>
    </row>
    <row r="16" s="180" customFormat="true" ht="12.75" hidden="false" customHeight="false" outlineLevel="0" collapsed="false">
      <c r="A16" s="142" t="s">
        <v>22</v>
      </c>
      <c r="B16" s="874" t="s">
        <v>250</v>
      </c>
      <c r="C16" s="175"/>
      <c r="D16" s="142" t="s">
        <v>17</v>
      </c>
      <c r="E16" s="39" t="n">
        <v>945.25</v>
      </c>
      <c r="F16" s="875" t="s">
        <v>96</v>
      </c>
      <c r="G16" s="142" t="s">
        <v>24</v>
      </c>
      <c r="H16" s="175"/>
      <c r="I16" s="876" t="n">
        <v>1890.5</v>
      </c>
      <c r="J16" s="877" t="n">
        <v>0</v>
      </c>
      <c r="K16" s="878" t="s">
        <v>66</v>
      </c>
      <c r="L16" s="514" t="s">
        <v>67</v>
      </c>
      <c r="M16" s="318" t="n">
        <f aca="false">4*0.5</f>
        <v>2</v>
      </c>
      <c r="N16" s="179" t="n">
        <f aca="false">F16*E16*D16</f>
        <v>1890.5</v>
      </c>
    </row>
    <row r="17" s="22" customFormat="true" ht="12.75" hidden="false" customHeight="false" outlineLevel="0" collapsed="false">
      <c r="A17" s="142" t="s">
        <v>84</v>
      </c>
      <c r="B17" s="874" t="s">
        <v>81</v>
      </c>
      <c r="C17" s="29"/>
      <c r="D17" s="859" t="s">
        <v>14</v>
      </c>
      <c r="E17" s="879" t="s">
        <v>35</v>
      </c>
      <c r="F17" s="868" t="n">
        <v>1.1</v>
      </c>
      <c r="G17" s="142" t="s">
        <v>24</v>
      </c>
      <c r="H17" s="29"/>
      <c r="I17" s="876" t="s">
        <v>637</v>
      </c>
      <c r="J17" s="867" t="s">
        <v>28</v>
      </c>
      <c r="K17" s="665" t="s">
        <v>911</v>
      </c>
      <c r="L17" s="514" t="s">
        <v>67</v>
      </c>
      <c r="M17" s="308" t="n">
        <v>1.1</v>
      </c>
      <c r="N17" s="21" t="n">
        <f aca="false">F17*E17*D17</f>
        <v>1039.775</v>
      </c>
    </row>
    <row r="18" s="22" customFormat="true" ht="12.75" hidden="false" customHeight="false" outlineLevel="0" collapsed="false">
      <c r="A18" s="142" t="s">
        <v>86</v>
      </c>
      <c r="B18" s="864" t="s">
        <v>359</v>
      </c>
      <c r="C18" s="29"/>
      <c r="D18" s="859" t="s">
        <v>14</v>
      </c>
      <c r="E18" s="880" t="s">
        <v>35</v>
      </c>
      <c r="F18" s="868" t="s">
        <v>631</v>
      </c>
      <c r="G18" s="860" t="s">
        <v>24</v>
      </c>
      <c r="H18" s="29"/>
      <c r="I18" s="866" t="s">
        <v>632</v>
      </c>
      <c r="J18" s="867" t="s">
        <v>28</v>
      </c>
      <c r="K18" s="665" t="s">
        <v>66</v>
      </c>
      <c r="L18" s="514" t="s">
        <v>67</v>
      </c>
      <c r="M18" s="308" t="n">
        <v>1.2</v>
      </c>
      <c r="N18" s="21" t="n">
        <f aca="false">F18*E18*D18</f>
        <v>1134.3</v>
      </c>
    </row>
    <row r="19" s="22" customFormat="true" ht="25.5" hidden="false" customHeight="false" outlineLevel="0" collapsed="false">
      <c r="A19" s="142" t="s">
        <v>89</v>
      </c>
      <c r="B19" s="864" t="s">
        <v>146</v>
      </c>
      <c r="C19" s="859" t="n">
        <v>2</v>
      </c>
      <c r="D19" s="859"/>
      <c r="E19" s="880" t="s">
        <v>35</v>
      </c>
      <c r="F19" s="865" t="s">
        <v>653</v>
      </c>
      <c r="G19" s="860" t="s">
        <v>24</v>
      </c>
      <c r="H19" s="29"/>
      <c r="I19" s="866" t="s">
        <v>629</v>
      </c>
      <c r="J19" s="867" t="s">
        <v>28</v>
      </c>
      <c r="K19" s="663" t="s">
        <v>147</v>
      </c>
      <c r="L19" s="515" t="n">
        <v>29006.29004</v>
      </c>
      <c r="M19" s="40" t="n">
        <v>1.1</v>
      </c>
      <c r="N19" s="21" t="n">
        <f aca="false">F19*E19*C19</f>
        <v>1701.45</v>
      </c>
    </row>
    <row r="20" s="22" customFormat="true" ht="12.75" hidden="false" customHeight="false" outlineLevel="0" collapsed="false">
      <c r="A20" s="142" t="s">
        <v>92</v>
      </c>
      <c r="B20" s="864" t="s">
        <v>148</v>
      </c>
      <c r="C20" s="859" t="n">
        <v>2</v>
      </c>
      <c r="D20" s="859"/>
      <c r="E20" s="26" t="n">
        <v>945.25</v>
      </c>
      <c r="F20" s="865" t="s">
        <v>620</v>
      </c>
      <c r="G20" s="860" t="s">
        <v>24</v>
      </c>
      <c r="H20" s="29"/>
      <c r="I20" s="866" t="s">
        <v>131</v>
      </c>
      <c r="J20" s="867" t="s">
        <v>28</v>
      </c>
      <c r="K20" s="663" t="s">
        <v>149</v>
      </c>
      <c r="L20" s="515" t="n">
        <v>29008</v>
      </c>
      <c r="M20" s="40" t="n">
        <v>0.2</v>
      </c>
      <c r="N20" s="21" t="n">
        <f aca="false">F20*E20*C20</f>
        <v>756.2</v>
      </c>
    </row>
    <row r="21" s="22" customFormat="true" ht="12.75" hidden="false" customHeight="false" outlineLevel="0" collapsed="false">
      <c r="A21" s="142" t="s">
        <v>94</v>
      </c>
      <c r="B21" s="864" t="s">
        <v>327</v>
      </c>
      <c r="C21" s="29"/>
      <c r="D21" s="859" t="s">
        <v>14</v>
      </c>
      <c r="E21" s="26" t="n">
        <v>945.25</v>
      </c>
      <c r="F21" s="868" t="s">
        <v>631</v>
      </c>
      <c r="G21" s="860" t="s">
        <v>24</v>
      </c>
      <c r="H21" s="29"/>
      <c r="I21" s="866" t="s">
        <v>632</v>
      </c>
      <c r="J21" s="867" t="s">
        <v>28</v>
      </c>
      <c r="K21" s="665" t="s">
        <v>66</v>
      </c>
      <c r="L21" s="33" t="s">
        <v>67</v>
      </c>
      <c r="M21" s="308" t="n">
        <v>1.2</v>
      </c>
      <c r="N21" s="21" t="n">
        <f aca="false">F21*E21*D21</f>
        <v>1134.3</v>
      </c>
    </row>
    <row r="22" s="22" customFormat="true" ht="12.75" hidden="false" customHeight="false" outlineLevel="0" collapsed="false">
      <c r="A22" s="142" t="s">
        <v>98</v>
      </c>
      <c r="B22" s="864" t="s">
        <v>912</v>
      </c>
      <c r="C22" s="29"/>
      <c r="D22" s="859" t="s">
        <v>14</v>
      </c>
      <c r="E22" s="880" t="s">
        <v>35</v>
      </c>
      <c r="F22" s="868" t="s">
        <v>631</v>
      </c>
      <c r="G22" s="860" t="s">
        <v>24</v>
      </c>
      <c r="H22" s="29"/>
      <c r="I22" s="866" t="n">
        <v>1134.3</v>
      </c>
      <c r="J22" s="172" t="n">
        <v>0</v>
      </c>
      <c r="K22" s="307" t="s">
        <v>66</v>
      </c>
      <c r="L22" s="345" t="s">
        <v>67</v>
      </c>
      <c r="M22" s="308" t="n">
        <v>1.2</v>
      </c>
      <c r="N22" s="21" t="n">
        <f aca="false">F22*E22*D22</f>
        <v>1134.3</v>
      </c>
    </row>
    <row r="23" s="22" customFormat="true" ht="12.75" hidden="false" customHeight="false" outlineLevel="0" collapsed="false">
      <c r="A23" s="142" t="s">
        <v>102</v>
      </c>
      <c r="B23" s="864" t="s">
        <v>164</v>
      </c>
      <c r="C23" s="29"/>
      <c r="D23" s="859" t="s">
        <v>15</v>
      </c>
      <c r="E23" s="880" t="s">
        <v>35</v>
      </c>
      <c r="F23" s="868" t="s">
        <v>718</v>
      </c>
      <c r="G23" s="860" t="s">
        <v>24</v>
      </c>
      <c r="H23" s="29"/>
      <c r="I23" s="866" t="n">
        <v>2079.55</v>
      </c>
      <c r="J23" s="867" t="s">
        <v>28</v>
      </c>
      <c r="K23" s="663" t="s">
        <v>83</v>
      </c>
      <c r="L23" s="515" t="n">
        <v>31013</v>
      </c>
      <c r="M23" s="40" t="n">
        <v>2.9</v>
      </c>
      <c r="N23" s="21" t="n">
        <f aca="false">F23*E23*D23</f>
        <v>2079.55</v>
      </c>
    </row>
    <row r="24" s="22" customFormat="true" ht="12.75" hidden="false" customHeight="false" outlineLevel="0" collapsed="false">
      <c r="A24" s="142" t="s">
        <v>106</v>
      </c>
      <c r="B24" s="864" t="s">
        <v>165</v>
      </c>
      <c r="C24" s="29"/>
      <c r="D24" s="859" t="s">
        <v>14</v>
      </c>
      <c r="E24" s="880" t="s">
        <v>35</v>
      </c>
      <c r="F24" s="865" t="s">
        <v>96</v>
      </c>
      <c r="G24" s="860" t="s">
        <v>24</v>
      </c>
      <c r="H24" s="29"/>
      <c r="I24" s="866" t="s">
        <v>464</v>
      </c>
      <c r="J24" s="867" t="s">
        <v>25</v>
      </c>
      <c r="K24" s="663" t="s">
        <v>166</v>
      </c>
      <c r="L24" s="515" t="n">
        <v>35010</v>
      </c>
      <c r="M24" s="40" t="n">
        <v>0.52</v>
      </c>
      <c r="N24" s="21" t="n">
        <f aca="false">F24*E24*D24</f>
        <v>472.625</v>
      </c>
    </row>
    <row r="25" s="22" customFormat="true" ht="12.75" hidden="false" customHeight="false" outlineLevel="0" collapsed="false">
      <c r="A25" s="142" t="s">
        <v>109</v>
      </c>
      <c r="B25" s="864" t="s">
        <v>170</v>
      </c>
      <c r="C25" s="29"/>
      <c r="D25" s="859" t="s">
        <v>15</v>
      </c>
      <c r="E25" s="26" t="n">
        <v>945.25</v>
      </c>
      <c r="F25" s="868" t="s">
        <v>884</v>
      </c>
      <c r="G25" s="860" t="s">
        <v>24</v>
      </c>
      <c r="H25" s="29"/>
      <c r="I25" s="866" t="s">
        <v>587</v>
      </c>
      <c r="J25" s="867" t="s">
        <v>28</v>
      </c>
      <c r="K25" s="665" t="s">
        <v>66</v>
      </c>
      <c r="L25" s="514"/>
      <c r="M25" s="308" t="n">
        <v>0.2</v>
      </c>
      <c r="N25" s="21" t="n">
        <f aca="false">F25*E25*D25</f>
        <v>189.05</v>
      </c>
    </row>
    <row r="26" s="22" customFormat="true" ht="12.75" hidden="false" customHeight="false" outlineLevel="0" collapsed="false">
      <c r="A26" s="142" t="s">
        <v>112</v>
      </c>
      <c r="B26" s="864" t="s">
        <v>113</v>
      </c>
      <c r="C26" s="29"/>
      <c r="D26" s="859" t="s">
        <v>14</v>
      </c>
      <c r="E26" s="26" t="n">
        <v>945.25</v>
      </c>
      <c r="F26" s="868" t="s">
        <v>631</v>
      </c>
      <c r="G26" s="860" t="s">
        <v>24</v>
      </c>
      <c r="H26" s="29"/>
      <c r="I26" s="866" t="n">
        <v>1134.3</v>
      </c>
      <c r="J26" s="867" t="s">
        <v>28</v>
      </c>
      <c r="K26" s="663" t="s">
        <v>114</v>
      </c>
      <c r="L26" s="515" t="s">
        <v>115</v>
      </c>
      <c r="M26" s="40" t="n">
        <v>1.38</v>
      </c>
      <c r="N26" s="21" t="n">
        <f aca="false">F26*E26*D26</f>
        <v>1134.3</v>
      </c>
    </row>
    <row r="27" s="52" customFormat="true" ht="12.75" hidden="false" customHeight="false" outlineLevel="0" collapsed="false">
      <c r="A27" s="157" t="s">
        <v>41</v>
      </c>
      <c r="B27" s="157"/>
      <c r="C27" s="48"/>
      <c r="D27" s="881" t="s">
        <v>116</v>
      </c>
      <c r="E27" s="725"/>
      <c r="F27" s="725"/>
      <c r="G27" s="725"/>
      <c r="H27" s="48"/>
      <c r="I27" s="882" t="n">
        <v>16967.26</v>
      </c>
      <c r="J27" s="883" t="s">
        <v>28</v>
      </c>
      <c r="K27" s="666"/>
      <c r="L27" s="192"/>
      <c r="M27" s="884"/>
      <c r="N27" s="51" t="n">
        <f aca="false">SUM(N8:N26)</f>
        <v>16967.2375</v>
      </c>
    </row>
    <row r="28" customFormat="false" ht="15" hidden="true" customHeight="false" outlineLevel="0" collapsed="false"/>
    <row r="29" customFormat="false" ht="15.75" hidden="false" customHeight="true" outlineLevel="0" collapsed="false">
      <c r="A29" s="885" t="s">
        <v>640</v>
      </c>
      <c r="B29" s="885"/>
      <c r="F29" s="886"/>
      <c r="I29" s="458" t="n">
        <f aca="false">16967.26/945.25</f>
        <v>17.9500238032267</v>
      </c>
      <c r="K29" s="887"/>
      <c r="L29" s="164"/>
      <c r="M29" s="888" t="s">
        <v>913</v>
      </c>
    </row>
    <row r="30" customFormat="false" ht="15" hidden="false" customHeight="false" outlineLevel="0" collapsed="false">
      <c r="M30" s="207" t="n">
        <f aca="false">SUM(M8:M26)</f>
        <v>17.51</v>
      </c>
      <c r="N30" s="3" t="n">
        <f aca="false">M30*945.25</f>
        <v>16551.3275</v>
      </c>
    </row>
    <row r="31" customFormat="false" ht="15" hidden="false" customHeight="false" outlineLevel="0" collapsed="false">
      <c r="N31" s="3" t="n">
        <f aca="false">I27-N30</f>
        <v>415.932500000003</v>
      </c>
    </row>
  </sheetData>
  <mergeCells count="8">
    <mergeCell ref="C6:D6"/>
    <mergeCell ref="C7:D7"/>
    <mergeCell ref="C12:D12"/>
    <mergeCell ref="C19:D19"/>
    <mergeCell ref="C20:D20"/>
    <mergeCell ref="A27:B27"/>
    <mergeCell ref="E27:G27"/>
    <mergeCell ref="A29:B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tabColor rgb="FFF10D0C"/>
    <pageSetUpPr fitToPage="false"/>
  </sheetPr>
  <dimension ref="A1:B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40"/>
    <col collapsed="false" customWidth="true" hidden="true" outlineLevel="0" max="3" min="3" style="0" width="10"/>
    <col collapsed="false" customWidth="true" hidden="true" outlineLevel="0" max="4" min="4" style="0" width="14.01"/>
    <col collapsed="false" customWidth="true" hidden="false" outlineLevel="0" max="5" min="5" style="2" width="10"/>
    <col collapsed="false" customWidth="true" hidden="true" outlineLevel="0" max="6" min="6" style="0" width="14.01"/>
    <col collapsed="false" customWidth="true" hidden="true" outlineLevel="0" max="7" min="7" style="0" width="10"/>
    <col collapsed="false" customWidth="true" hidden="false" outlineLevel="0" max="8" min="8" style="3" width="15"/>
    <col collapsed="false" customWidth="true" hidden="true" outlineLevel="0" max="9" min="9" style="0" width="11.99"/>
    <col collapsed="false" customWidth="true" hidden="false" outlineLevel="0" max="10" min="10" style="4" width="14.43"/>
    <col collapsed="false" customWidth="true" hidden="false" outlineLevel="0" max="11" min="11" style="4" width="15.42"/>
    <col collapsed="false" customWidth="true" hidden="false" outlineLevel="0" max="12" min="12" style="2" width="15.42"/>
    <col collapsed="false" customWidth="true" hidden="false" outlineLevel="0" max="13" min="13" style="3" width="9.14"/>
  </cols>
  <sheetData>
    <row r="1" customFormat="false" ht="15" hidden="false" customHeight="false" outlineLevel="0" collapsed="false">
      <c r="A1" s="165" t="s">
        <v>914</v>
      </c>
    </row>
    <row r="2" customFormat="false" ht="15" hidden="false" customHeight="false" outlineLevel="0" collapsed="false">
      <c r="A2" s="165"/>
      <c r="B2" s="52" t="s">
        <v>179</v>
      </c>
    </row>
    <row r="5" s="826" customFormat="true" ht="12.75" hidden="false" customHeight="false" outlineLevel="0" collapsed="false">
      <c r="A5" s="15" t="s">
        <v>2</v>
      </c>
      <c r="B5" s="15" t="s">
        <v>3</v>
      </c>
      <c r="C5" s="15" t="s">
        <v>202</v>
      </c>
      <c r="D5" s="15" t="s">
        <v>5</v>
      </c>
      <c r="E5" s="717" t="s">
        <v>63</v>
      </c>
      <c r="F5" s="15" t="s">
        <v>7</v>
      </c>
      <c r="G5" s="15" t="s">
        <v>8</v>
      </c>
      <c r="H5" s="889" t="s">
        <v>64</v>
      </c>
      <c r="I5" s="719" t="s">
        <v>10</v>
      </c>
      <c r="J5" s="890" t="s">
        <v>180</v>
      </c>
      <c r="K5" s="890"/>
      <c r="L5" s="891" t="s">
        <v>181</v>
      </c>
      <c r="M5" s="825"/>
    </row>
    <row r="6" s="22" customFormat="true" ht="12.75" hidden="true" customHeight="false" outlineLevel="0" collapsed="false">
      <c r="A6" s="23" t="s">
        <v>14</v>
      </c>
      <c r="B6" s="42" t="s">
        <v>15</v>
      </c>
      <c r="C6" s="28" t="s">
        <v>16</v>
      </c>
      <c r="D6" s="28" t="s">
        <v>17</v>
      </c>
      <c r="E6" s="16" t="s">
        <v>18</v>
      </c>
      <c r="F6" s="42" t="s">
        <v>19</v>
      </c>
      <c r="G6" s="28" t="s">
        <v>20</v>
      </c>
      <c r="H6" s="344" t="s">
        <v>21</v>
      </c>
      <c r="I6" s="306" t="s">
        <v>22</v>
      </c>
      <c r="J6" s="19"/>
      <c r="K6" s="19"/>
      <c r="L6" s="20"/>
      <c r="M6" s="21"/>
    </row>
    <row r="7" s="22" customFormat="true" ht="12.75" hidden="false" customHeight="false" outlineLevel="0" collapsed="false">
      <c r="A7" s="23" t="s">
        <v>14</v>
      </c>
      <c r="B7" s="29" t="s">
        <v>23</v>
      </c>
      <c r="C7" s="25" t="s">
        <v>14</v>
      </c>
      <c r="D7" s="26" t="n">
        <v>945.25</v>
      </c>
      <c r="E7" s="35" t="n">
        <v>3</v>
      </c>
      <c r="F7" s="28" t="s">
        <v>24</v>
      </c>
      <c r="G7" s="29"/>
      <c r="H7" s="30" t="n">
        <v>2835.75</v>
      </c>
      <c r="I7" s="183" t="s">
        <v>25</v>
      </c>
      <c r="J7" s="33" t="s">
        <v>26</v>
      </c>
      <c r="K7" s="33" t="n">
        <v>17002</v>
      </c>
      <c r="L7" s="20" t="n">
        <v>3</v>
      </c>
      <c r="M7" s="21" t="n">
        <f aca="false">E7*D7*C7</f>
        <v>2835.75</v>
      </c>
    </row>
    <row r="8" s="22" customFormat="true" ht="12.75" hidden="false" customHeight="false" outlineLevel="0" collapsed="false">
      <c r="A8" s="23" t="s">
        <v>15</v>
      </c>
      <c r="B8" s="29" t="s">
        <v>27</v>
      </c>
      <c r="C8" s="25" t="s">
        <v>14</v>
      </c>
      <c r="D8" s="26" t="n">
        <v>945.25</v>
      </c>
      <c r="E8" s="184" t="n">
        <v>5.7</v>
      </c>
      <c r="F8" s="28" t="s">
        <v>24</v>
      </c>
      <c r="G8" s="29"/>
      <c r="H8" s="30" t="n">
        <v>5387.93</v>
      </c>
      <c r="I8" s="183" t="s">
        <v>25</v>
      </c>
      <c r="J8" s="33" t="s">
        <v>463</v>
      </c>
      <c r="K8" s="33" t="n">
        <v>17003</v>
      </c>
      <c r="L8" s="20" t="n">
        <v>5.5</v>
      </c>
      <c r="M8" s="21" t="n">
        <f aca="false">E8*D8*C8</f>
        <v>5387.925</v>
      </c>
    </row>
    <row r="9" s="22" customFormat="true" ht="12.75" hidden="false" customHeight="false" outlineLevel="0" collapsed="false">
      <c r="A9" s="37" t="s">
        <v>16</v>
      </c>
      <c r="B9" s="29" t="s">
        <v>182</v>
      </c>
      <c r="C9" s="25" t="s">
        <v>14</v>
      </c>
      <c r="D9" s="26" t="n">
        <v>945.25</v>
      </c>
      <c r="E9" s="35" t="n">
        <v>0.5</v>
      </c>
      <c r="F9" s="28" t="s">
        <v>24</v>
      </c>
      <c r="G9" s="29"/>
      <c r="H9" s="30" t="n">
        <v>472.63</v>
      </c>
      <c r="I9" s="183" t="s">
        <v>25</v>
      </c>
      <c r="J9" s="33" t="s">
        <v>31</v>
      </c>
      <c r="K9" s="33" t="n">
        <v>16001</v>
      </c>
      <c r="L9" s="20" t="n">
        <v>0.3</v>
      </c>
      <c r="M9" s="21" t="n">
        <f aca="false">E9*D9*C9</f>
        <v>472.625</v>
      </c>
    </row>
    <row r="10" s="22" customFormat="true" ht="12.75" hidden="false" customHeight="false" outlineLevel="0" collapsed="false">
      <c r="A10" s="37" t="s">
        <v>17</v>
      </c>
      <c r="B10" s="29" t="s">
        <v>183</v>
      </c>
      <c r="C10" s="25" t="s">
        <v>14</v>
      </c>
      <c r="D10" s="26" t="n">
        <v>945.25</v>
      </c>
      <c r="E10" s="35" t="n">
        <v>0.3</v>
      </c>
      <c r="F10" s="28" t="s">
        <v>24</v>
      </c>
      <c r="G10" s="29"/>
      <c r="H10" s="30" t="n">
        <v>283.58</v>
      </c>
      <c r="I10" s="183" t="s">
        <v>25</v>
      </c>
      <c r="J10" s="33" t="s">
        <v>184</v>
      </c>
      <c r="K10" s="33" t="n">
        <v>10047</v>
      </c>
      <c r="L10" s="20" t="n">
        <v>0.3</v>
      </c>
      <c r="M10" s="21" t="n">
        <f aca="false">E10*D10*C10</f>
        <v>283.575</v>
      </c>
    </row>
    <row r="11" s="22" customFormat="true" ht="12.75" hidden="false" customHeight="false" outlineLevel="0" collapsed="false">
      <c r="A11" s="37" t="s">
        <v>18</v>
      </c>
      <c r="B11" s="29" t="s">
        <v>185</v>
      </c>
      <c r="C11" s="25" t="s">
        <v>14</v>
      </c>
      <c r="D11" s="26" t="n">
        <v>945.25</v>
      </c>
      <c r="E11" s="212" t="n">
        <v>0.8</v>
      </c>
      <c r="F11" s="28" t="s">
        <v>24</v>
      </c>
      <c r="G11" s="29"/>
      <c r="H11" s="30" t="n">
        <v>756.2</v>
      </c>
      <c r="I11" s="183" t="s">
        <v>25</v>
      </c>
      <c r="J11" s="33" t="s">
        <v>58</v>
      </c>
      <c r="K11" s="33" t="s">
        <v>59</v>
      </c>
      <c r="L11" s="20" t="n">
        <v>0.25</v>
      </c>
      <c r="M11" s="21" t="n">
        <f aca="false">E11*D11*C11</f>
        <v>756.2</v>
      </c>
    </row>
    <row r="12" customFormat="false" ht="15" hidden="false" customHeight="false" outlineLevel="0" collapsed="false">
      <c r="A12" s="48" t="s">
        <v>41</v>
      </c>
      <c r="B12" s="48"/>
      <c r="C12" s="189" t="s">
        <v>18</v>
      </c>
      <c r="D12" s="189" t="s">
        <v>915</v>
      </c>
      <c r="E12" s="189"/>
      <c r="F12" s="189"/>
      <c r="G12" s="48"/>
      <c r="H12" s="190" t="n">
        <v>9736.09</v>
      </c>
      <c r="I12" s="352" t="s">
        <v>28</v>
      </c>
      <c r="J12" s="192"/>
      <c r="K12" s="192"/>
      <c r="L12" s="50"/>
      <c r="M12" s="51" t="n">
        <f aca="false">SUM(M7:M11)</f>
        <v>9736.075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</row>
    <row r="14" customFormat="false" ht="15" hidden="false" customHeight="false" outlineLevel="0" collapsed="false">
      <c r="A14" s="165"/>
      <c r="B14" s="0" t="s">
        <v>916</v>
      </c>
    </row>
    <row r="15" customFormat="false" ht="30" hidden="false" customHeight="false" outlineLevel="0" collapsed="false">
      <c r="B15" s="199" t="s">
        <v>186</v>
      </c>
      <c r="J15" s="199" t="s">
        <v>187</v>
      </c>
      <c r="K15" s="199" t="n">
        <v>16004</v>
      </c>
      <c r="L15" s="199" t="n">
        <v>0.12</v>
      </c>
    </row>
    <row r="16" customFormat="false" ht="26.25" hidden="false" customHeight="false" outlineLevel="0" collapsed="false">
      <c r="B16" s="57" t="s">
        <v>188</v>
      </c>
      <c r="J16" s="4" t="s">
        <v>55</v>
      </c>
      <c r="K16" s="4" t="n">
        <v>16005</v>
      </c>
      <c r="L16" s="2" t="n">
        <v>0.2</v>
      </c>
      <c r="M16" s="3" t="s">
        <v>465</v>
      </c>
    </row>
    <row r="18" customFormat="false" ht="15" hidden="false" customHeight="false" outlineLevel="0" collapsed="false">
      <c r="L18" s="2" t="n">
        <f aca="false">SUM(L7:L16)</f>
        <v>9.67</v>
      </c>
      <c r="M18" s="3" t="n">
        <f aca="false">945.25*L18</f>
        <v>9140.5675</v>
      </c>
    </row>
    <row r="19" customFormat="false" ht="15" hidden="false" customHeight="false" outlineLevel="0" collapsed="false">
      <c r="M19" s="3" t="n">
        <f aca="false">H12-M18</f>
        <v>595.522500000001</v>
      </c>
    </row>
  </sheetData>
  <mergeCells count="2">
    <mergeCell ref="A12:B12"/>
    <mergeCell ref="D12:F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L49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H46" activeCellId="0" sqref="H46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194" width="39.7"/>
    <col collapsed="false" customWidth="true" hidden="false" outlineLevel="0" max="3" min="3" style="300" width="7"/>
    <col collapsed="false" customWidth="true" hidden="true" outlineLevel="0" max="4" min="4" style="0" width="13.01"/>
    <col collapsed="false" customWidth="true" hidden="false" outlineLevel="0" max="5" min="5" style="2" width="10"/>
    <col collapsed="false" customWidth="true" hidden="true" outlineLevel="0" max="6" min="6" style="0" width="14.01"/>
    <col collapsed="false" customWidth="true" hidden="true" outlineLevel="0" max="7" min="7" style="0" width="10"/>
    <col collapsed="false" customWidth="true" hidden="false" outlineLevel="0" max="8" min="8" style="0" width="9.71"/>
    <col collapsed="false" customWidth="true" hidden="true" outlineLevel="0" max="9" min="9" style="62" width="10.99"/>
    <col collapsed="false" customWidth="true" hidden="false" outlineLevel="0" max="10" min="10" style="655" width="15.15"/>
    <col collapsed="false" customWidth="true" hidden="false" outlineLevel="0" max="11" min="11" style="892" width="10.14"/>
    <col collapsed="false" customWidth="true" hidden="false" outlineLevel="0" max="12" min="12" style="132" width="9.58"/>
    <col collapsed="false" customWidth="true" hidden="false" outlineLevel="0" max="13" min="13" style="132" width="11.57"/>
    <col collapsed="false" customWidth="true" hidden="false" outlineLevel="0" max="14" min="14" style="3" width="9.85"/>
  </cols>
  <sheetData>
    <row r="1" customFormat="false" ht="15" hidden="false" customHeight="false" outlineLevel="0" collapsed="false">
      <c r="A1" s="893" t="s">
        <v>917</v>
      </c>
    </row>
    <row r="2" customFormat="false" ht="15" hidden="false" customHeight="false" outlineLevel="0" collapsed="false">
      <c r="B2" s="894" t="s">
        <v>918</v>
      </c>
    </row>
    <row r="6" s="12" customFormat="true" ht="63.75" hidden="false" customHeight="false" outlineLevel="0" collapsed="false">
      <c r="A6" s="7" t="s">
        <v>2</v>
      </c>
      <c r="B6" s="895" t="s">
        <v>3</v>
      </c>
      <c r="C6" s="895" t="s">
        <v>4</v>
      </c>
      <c r="D6" s="895" t="s">
        <v>5</v>
      </c>
      <c r="E6" s="896" t="s">
        <v>6</v>
      </c>
      <c r="F6" s="895" t="s">
        <v>7</v>
      </c>
      <c r="G6" s="895" t="s">
        <v>8</v>
      </c>
      <c r="H6" s="895" t="s">
        <v>9</v>
      </c>
      <c r="I6" s="897" t="s">
        <v>10</v>
      </c>
      <c r="J6" s="898" t="s">
        <v>11</v>
      </c>
      <c r="K6" s="898" t="s">
        <v>12</v>
      </c>
      <c r="L6" s="8" t="s">
        <v>13</v>
      </c>
      <c r="M6" s="8" t="s">
        <v>472</v>
      </c>
      <c r="N6" s="11"/>
    </row>
    <row r="7" s="22" customFormat="true" ht="12.75" hidden="true" customHeight="false" outlineLevel="0" collapsed="false">
      <c r="A7" s="37" t="n">
        <v>1</v>
      </c>
      <c r="B7" s="899" t="s">
        <v>15</v>
      </c>
      <c r="C7" s="900" t="s">
        <v>16</v>
      </c>
      <c r="D7" s="900" t="s">
        <v>17</v>
      </c>
      <c r="E7" s="901" t="s">
        <v>18</v>
      </c>
      <c r="F7" s="902" t="s">
        <v>19</v>
      </c>
      <c r="G7" s="900" t="s">
        <v>20</v>
      </c>
      <c r="H7" s="902" t="s">
        <v>21</v>
      </c>
      <c r="I7" s="903" t="s">
        <v>22</v>
      </c>
      <c r="J7" s="307"/>
      <c r="K7" s="19"/>
      <c r="L7" s="44"/>
      <c r="M7" s="44"/>
      <c r="N7" s="21"/>
    </row>
    <row r="8" customFormat="false" ht="25.5" hidden="false" customHeight="false" outlineLevel="0" collapsed="false">
      <c r="A8" s="904" t="s">
        <v>14</v>
      </c>
      <c r="B8" s="905" t="s">
        <v>143</v>
      </c>
      <c r="C8" s="150" t="s">
        <v>14</v>
      </c>
      <c r="D8" s="39" t="n">
        <v>945.25</v>
      </c>
      <c r="E8" s="174" t="n">
        <v>0.5</v>
      </c>
      <c r="F8" s="150" t="s">
        <v>24</v>
      </c>
      <c r="G8" s="906"/>
      <c r="H8" s="39" t="s">
        <v>464</v>
      </c>
      <c r="I8" s="177" t="n">
        <v>0</v>
      </c>
      <c r="J8" s="148" t="s">
        <v>66</v>
      </c>
      <c r="K8" s="148" t="s">
        <v>67</v>
      </c>
      <c r="L8" s="178" t="n">
        <v>0.8</v>
      </c>
      <c r="M8" s="178" t="n">
        <f aca="false">L8</f>
        <v>0.8</v>
      </c>
      <c r="N8" s="179" t="n">
        <f aca="false">E8*D8*C8</f>
        <v>472.625</v>
      </c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</row>
    <row r="9" customFormat="false" ht="25.5" hidden="false" customHeight="false" outlineLevel="0" collapsed="false">
      <c r="A9" s="904" t="s">
        <v>15</v>
      </c>
      <c r="B9" s="905" t="s">
        <v>70</v>
      </c>
      <c r="C9" s="150" t="s">
        <v>14</v>
      </c>
      <c r="D9" s="39" t="n">
        <v>945.25</v>
      </c>
      <c r="E9" s="174" t="n">
        <v>0.45</v>
      </c>
      <c r="F9" s="150" t="s">
        <v>24</v>
      </c>
      <c r="G9" s="906"/>
      <c r="H9" s="39" t="s">
        <v>590</v>
      </c>
      <c r="I9" s="177" t="s">
        <v>28</v>
      </c>
      <c r="J9" s="148" t="s">
        <v>71</v>
      </c>
      <c r="K9" s="148" t="s">
        <v>72</v>
      </c>
      <c r="L9" s="178" t="n">
        <v>0.45</v>
      </c>
      <c r="M9" s="178" t="n">
        <f aca="false">L9</f>
        <v>0.45</v>
      </c>
      <c r="N9" s="179" t="n">
        <f aca="false">E9*D9*C9</f>
        <v>425.3625</v>
      </c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</row>
    <row r="10" s="22" customFormat="true" ht="12.75" hidden="false" customHeight="false" outlineLevel="0" collapsed="false">
      <c r="A10" s="907" t="s">
        <v>16</v>
      </c>
      <c r="B10" s="905" t="s">
        <v>73</v>
      </c>
      <c r="C10" s="42" t="s">
        <v>14</v>
      </c>
      <c r="D10" s="26" t="n">
        <v>945.25</v>
      </c>
      <c r="E10" s="212" t="s">
        <v>100</v>
      </c>
      <c r="F10" s="28" t="s">
        <v>24</v>
      </c>
      <c r="G10" s="908"/>
      <c r="H10" s="26" t="s">
        <v>587</v>
      </c>
      <c r="I10" s="183" t="s">
        <v>28</v>
      </c>
      <c r="J10" s="663" t="s">
        <v>74</v>
      </c>
      <c r="K10" s="663" t="n">
        <v>11023</v>
      </c>
      <c r="L10" s="182" t="n">
        <v>0.16</v>
      </c>
      <c r="M10" s="182" t="n">
        <f aca="false">L10</f>
        <v>0.16</v>
      </c>
      <c r="N10" s="21" t="n">
        <f aca="false">E10*D10*C10</f>
        <v>189.05</v>
      </c>
    </row>
    <row r="11" s="22" customFormat="true" ht="12.75" hidden="false" customHeight="false" outlineLevel="0" collapsed="false">
      <c r="A11" s="907" t="s">
        <v>17</v>
      </c>
      <c r="B11" s="905" t="s">
        <v>77</v>
      </c>
      <c r="C11" s="42" t="s">
        <v>14</v>
      </c>
      <c r="D11" s="26" t="n">
        <v>945.25</v>
      </c>
      <c r="E11" s="184" t="n">
        <v>0.5</v>
      </c>
      <c r="F11" s="28" t="s">
        <v>24</v>
      </c>
      <c r="G11" s="908"/>
      <c r="H11" s="26" t="s">
        <v>464</v>
      </c>
      <c r="I11" s="183" t="s">
        <v>28</v>
      </c>
      <c r="J11" s="663" t="s">
        <v>78</v>
      </c>
      <c r="K11" s="663" t="n">
        <v>11026</v>
      </c>
      <c r="L11" s="182" t="n">
        <v>0.3</v>
      </c>
      <c r="M11" s="182" t="n">
        <f aca="false">L11</f>
        <v>0.3</v>
      </c>
      <c r="N11" s="21" t="n">
        <f aca="false">E11*D11*C11</f>
        <v>472.625</v>
      </c>
    </row>
    <row r="12" s="22" customFormat="true" ht="15.4" hidden="false" customHeight="true" outlineLevel="0" collapsed="false">
      <c r="A12" s="907" t="s">
        <v>18</v>
      </c>
      <c r="B12" s="905" t="s">
        <v>919</v>
      </c>
      <c r="C12" s="42" t="s">
        <v>14</v>
      </c>
      <c r="D12" s="26" t="n">
        <v>945.25</v>
      </c>
      <c r="E12" s="35" t="s">
        <v>616</v>
      </c>
      <c r="F12" s="28" t="s">
        <v>24</v>
      </c>
      <c r="G12" s="908"/>
      <c r="H12" s="26" t="s">
        <v>595</v>
      </c>
      <c r="I12" s="183" t="s">
        <v>25</v>
      </c>
      <c r="J12" s="665" t="s">
        <v>920</v>
      </c>
      <c r="K12" s="723" t="n">
        <v>10094</v>
      </c>
      <c r="L12" s="605" t="n">
        <v>1</v>
      </c>
      <c r="M12" s="211" t="n">
        <f aca="false">L12</f>
        <v>1</v>
      </c>
      <c r="N12" s="21" t="n">
        <f aca="false">E12*D12*C12</f>
        <v>1228.825</v>
      </c>
    </row>
    <row r="13" customFormat="false" ht="24" hidden="false" customHeight="true" outlineLevel="0" collapsed="false">
      <c r="A13" s="904" t="s">
        <v>19</v>
      </c>
      <c r="B13" s="905" t="s">
        <v>121</v>
      </c>
      <c r="C13" s="150" t="s">
        <v>14</v>
      </c>
      <c r="D13" s="39" t="n">
        <v>945.25</v>
      </c>
      <c r="E13" s="174" t="s">
        <v>724</v>
      </c>
      <c r="F13" s="150" t="s">
        <v>24</v>
      </c>
      <c r="G13" s="906"/>
      <c r="H13" s="39" t="s">
        <v>655</v>
      </c>
      <c r="I13" s="177" t="s">
        <v>28</v>
      </c>
      <c r="J13" s="148" t="s">
        <v>66</v>
      </c>
      <c r="K13" s="148" t="s">
        <v>67</v>
      </c>
      <c r="L13" s="178" t="n">
        <v>0.6</v>
      </c>
      <c r="M13" s="178" t="n">
        <f aca="false">L13</f>
        <v>0.6</v>
      </c>
      <c r="N13" s="179" t="n">
        <f aca="false">E13*D13*C13</f>
        <v>567.15</v>
      </c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</row>
    <row r="14" s="22" customFormat="true" ht="12.75" hidden="false" customHeight="false" outlineLevel="0" collapsed="false">
      <c r="A14" s="907" t="s">
        <v>20</v>
      </c>
      <c r="B14" s="905" t="s">
        <v>79</v>
      </c>
      <c r="C14" s="42" t="s">
        <v>14</v>
      </c>
      <c r="D14" s="26" t="n">
        <v>945.25</v>
      </c>
      <c r="E14" s="35" t="s">
        <v>627</v>
      </c>
      <c r="F14" s="28" t="s">
        <v>24</v>
      </c>
      <c r="G14" s="908"/>
      <c r="H14" s="26" t="s">
        <v>591</v>
      </c>
      <c r="I14" s="183" t="s">
        <v>28</v>
      </c>
      <c r="J14" s="663" t="s">
        <v>80</v>
      </c>
      <c r="K14" s="663" t="n">
        <v>37020</v>
      </c>
      <c r="L14" s="182" t="n">
        <v>0.4</v>
      </c>
      <c r="M14" s="182" t="n">
        <f aca="false">L14</f>
        <v>0.4</v>
      </c>
      <c r="N14" s="21" t="n">
        <f aca="false">E14*D14*C14</f>
        <v>283.575</v>
      </c>
    </row>
    <row r="15" customFormat="false" ht="25.5" hidden="false" customHeight="false" outlineLevel="0" collapsed="false">
      <c r="A15" s="904" t="s">
        <v>21</v>
      </c>
      <c r="B15" s="905" t="s">
        <v>81</v>
      </c>
      <c r="C15" s="150" t="s">
        <v>14</v>
      </c>
      <c r="D15" s="39" t="s">
        <v>35</v>
      </c>
      <c r="E15" s="174" t="s">
        <v>718</v>
      </c>
      <c r="F15" s="150" t="s">
        <v>24</v>
      </c>
      <c r="G15" s="906"/>
      <c r="H15" s="39" t="s">
        <v>637</v>
      </c>
      <c r="I15" s="177" t="s">
        <v>25</v>
      </c>
      <c r="J15" s="148" t="s">
        <v>66</v>
      </c>
      <c r="K15" s="148" t="s">
        <v>67</v>
      </c>
      <c r="L15" s="178" t="n">
        <v>1.1</v>
      </c>
      <c r="M15" s="178" t="n">
        <f aca="false">L15</f>
        <v>1.1</v>
      </c>
      <c r="N15" s="179" t="n">
        <f aca="false">E15*D15*C15</f>
        <v>1039.775</v>
      </c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</row>
    <row r="16" customFormat="false" ht="25.5" hidden="false" customHeight="false" outlineLevel="0" collapsed="false">
      <c r="A16" s="904" t="s">
        <v>22</v>
      </c>
      <c r="B16" s="905" t="s">
        <v>246</v>
      </c>
      <c r="C16" s="150" t="s">
        <v>14</v>
      </c>
      <c r="D16" s="39" t="s">
        <v>35</v>
      </c>
      <c r="E16" s="909" t="s">
        <v>845</v>
      </c>
      <c r="F16" s="150" t="s">
        <v>24</v>
      </c>
      <c r="G16" s="906"/>
      <c r="H16" s="39" t="s">
        <v>921</v>
      </c>
      <c r="I16" s="177" t="s">
        <v>28</v>
      </c>
      <c r="J16" s="148" t="s">
        <v>66</v>
      </c>
      <c r="K16" s="148" t="s">
        <v>67</v>
      </c>
      <c r="L16" s="178" t="n">
        <v>2.5</v>
      </c>
      <c r="M16" s="178" t="n">
        <f aca="false">L16</f>
        <v>2.5</v>
      </c>
      <c r="N16" s="179" t="n">
        <f aca="false">E16*D16*C16</f>
        <v>2363.125</v>
      </c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  <c r="BK16" s="180"/>
      <c r="BL16" s="180"/>
    </row>
    <row r="17" s="22" customFormat="true" ht="12.75" hidden="false" customHeight="false" outlineLevel="0" collapsed="false">
      <c r="A17" s="910" t="s">
        <v>84</v>
      </c>
      <c r="B17" s="905" t="s">
        <v>370</v>
      </c>
      <c r="C17" s="42" t="s">
        <v>14</v>
      </c>
      <c r="D17" s="26" t="s">
        <v>35</v>
      </c>
      <c r="E17" s="35" t="n">
        <v>0.9</v>
      </c>
      <c r="F17" s="28" t="s">
        <v>24</v>
      </c>
      <c r="G17" s="908"/>
      <c r="H17" s="26" t="s">
        <v>827</v>
      </c>
      <c r="I17" s="183" t="s">
        <v>28</v>
      </c>
      <c r="J17" s="663" t="s">
        <v>392</v>
      </c>
      <c r="K17" s="663" t="n">
        <v>10012</v>
      </c>
      <c r="L17" s="182" t="n">
        <v>0.36</v>
      </c>
      <c r="M17" s="516" t="n">
        <f aca="false">L17+10%</f>
        <v>0.46</v>
      </c>
      <c r="N17" s="21" t="n">
        <f aca="false">E17*D17*C17</f>
        <v>850.725</v>
      </c>
    </row>
    <row r="18" s="22" customFormat="true" ht="12.75" hidden="false" customHeight="false" outlineLevel="0" collapsed="false">
      <c r="A18" s="910" t="s">
        <v>86</v>
      </c>
      <c r="B18" s="905" t="s">
        <v>227</v>
      </c>
      <c r="C18" s="42" t="s">
        <v>15</v>
      </c>
      <c r="D18" s="26" t="s">
        <v>35</v>
      </c>
      <c r="E18" s="35" t="s">
        <v>771</v>
      </c>
      <c r="F18" s="28" t="s">
        <v>24</v>
      </c>
      <c r="G18" s="908"/>
      <c r="H18" s="26" t="s">
        <v>622</v>
      </c>
      <c r="I18" s="183" t="s">
        <v>25</v>
      </c>
      <c r="J18" s="663" t="s">
        <v>228</v>
      </c>
      <c r="K18" s="663" t="n">
        <v>22002</v>
      </c>
      <c r="L18" s="40" t="n">
        <v>1</v>
      </c>
      <c r="M18" s="516" t="n">
        <f aca="false">L18+10%</f>
        <v>1.1</v>
      </c>
      <c r="N18" s="21" t="n">
        <f aca="false">E18*D18*C18</f>
        <v>1323.35</v>
      </c>
    </row>
    <row r="19" s="22" customFormat="true" ht="12.75" hidden="false" customHeight="false" outlineLevel="0" collapsed="false">
      <c r="A19" s="910" t="s">
        <v>89</v>
      </c>
      <c r="B19" s="905" t="s">
        <v>393</v>
      </c>
      <c r="C19" s="42" t="s">
        <v>14</v>
      </c>
      <c r="D19" s="26" t="n">
        <v>945.25</v>
      </c>
      <c r="E19" s="35" t="n">
        <v>0.4</v>
      </c>
      <c r="F19" s="28" t="s">
        <v>24</v>
      </c>
      <c r="G19" s="908"/>
      <c r="H19" s="26" t="s">
        <v>922</v>
      </c>
      <c r="I19" s="183" t="s">
        <v>28</v>
      </c>
      <c r="J19" s="663" t="s">
        <v>318</v>
      </c>
      <c r="K19" s="663" t="n">
        <v>22005</v>
      </c>
      <c r="L19" s="182" t="n">
        <v>0.5</v>
      </c>
      <c r="M19" s="516" t="n">
        <f aca="false">L19+10%</f>
        <v>0.6</v>
      </c>
      <c r="N19" s="21" t="n">
        <f aca="false">E19*D19*C19</f>
        <v>378.1</v>
      </c>
    </row>
    <row r="20" s="22" customFormat="true" ht="12.75" hidden="false" customHeight="false" outlineLevel="0" collapsed="false">
      <c r="A20" s="907" t="s">
        <v>92</v>
      </c>
      <c r="B20" s="905" t="s">
        <v>317</v>
      </c>
      <c r="C20" s="42" t="s">
        <v>14</v>
      </c>
      <c r="D20" s="26" t="s">
        <v>35</v>
      </c>
      <c r="E20" s="35" t="s">
        <v>620</v>
      </c>
      <c r="F20" s="28" t="s">
        <v>24</v>
      </c>
      <c r="G20" s="908"/>
      <c r="H20" s="26" t="s">
        <v>638</v>
      </c>
      <c r="I20" s="183" t="s">
        <v>28</v>
      </c>
      <c r="J20" s="663" t="s">
        <v>320</v>
      </c>
      <c r="K20" s="663" t="n">
        <v>22010</v>
      </c>
      <c r="L20" s="182" t="n">
        <v>0.5</v>
      </c>
      <c r="M20" s="516" t="n">
        <f aca="false">L20+10%</f>
        <v>0.6</v>
      </c>
      <c r="N20" s="21" t="n">
        <f aca="false">E20*D20*C20</f>
        <v>378.1</v>
      </c>
    </row>
    <row r="21" s="22" customFormat="true" ht="12.75" hidden="false" customHeight="false" outlineLevel="0" collapsed="false">
      <c r="A21" s="907" t="s">
        <v>94</v>
      </c>
      <c r="B21" s="905" t="s">
        <v>229</v>
      </c>
      <c r="C21" s="42" t="s">
        <v>14</v>
      </c>
      <c r="D21" s="26" t="n">
        <v>945.25</v>
      </c>
      <c r="E21" s="44" t="n">
        <v>0.2</v>
      </c>
      <c r="F21" s="28" t="s">
        <v>24</v>
      </c>
      <c r="G21" s="908"/>
      <c r="H21" s="26" t="s">
        <v>587</v>
      </c>
      <c r="I21" s="183" t="s">
        <v>28</v>
      </c>
      <c r="J21" s="663" t="s">
        <v>230</v>
      </c>
      <c r="K21" s="663" t="n">
        <v>23002</v>
      </c>
      <c r="L21" s="40" t="n">
        <v>0.35</v>
      </c>
      <c r="M21" s="516" t="n">
        <f aca="false">L21+10%</f>
        <v>0.45</v>
      </c>
      <c r="N21" s="21" t="n">
        <f aca="false">E21*D21*C21</f>
        <v>189.05</v>
      </c>
    </row>
    <row r="22" s="22" customFormat="true" ht="12.75" hidden="false" customHeight="false" outlineLevel="0" collapsed="false">
      <c r="A22" s="907" t="s">
        <v>98</v>
      </c>
      <c r="B22" s="905" t="s">
        <v>231</v>
      </c>
      <c r="C22" s="42" t="s">
        <v>14</v>
      </c>
      <c r="D22" s="26" t="n">
        <v>945.25</v>
      </c>
      <c r="E22" s="44" t="s">
        <v>100</v>
      </c>
      <c r="F22" s="28" t="s">
        <v>24</v>
      </c>
      <c r="G22" s="908"/>
      <c r="H22" s="26" t="s">
        <v>587</v>
      </c>
      <c r="I22" s="183" t="s">
        <v>28</v>
      </c>
      <c r="J22" s="663" t="s">
        <v>232</v>
      </c>
      <c r="K22" s="663" t="n">
        <v>23001</v>
      </c>
      <c r="L22" s="40" t="n">
        <v>0.35</v>
      </c>
      <c r="M22" s="516" t="n">
        <f aca="false">L22+10%</f>
        <v>0.45</v>
      </c>
      <c r="N22" s="21" t="n">
        <f aca="false">E22*D22*C22</f>
        <v>189.05</v>
      </c>
    </row>
    <row r="23" s="22" customFormat="true" ht="12.75" hidden="false" customHeight="false" outlineLevel="0" collapsed="false">
      <c r="A23" s="910" t="s">
        <v>102</v>
      </c>
      <c r="B23" s="905" t="s">
        <v>323</v>
      </c>
      <c r="C23" s="42" t="s">
        <v>14</v>
      </c>
      <c r="D23" s="26" t="n">
        <v>945.25</v>
      </c>
      <c r="E23" s="35" t="n">
        <v>0.9</v>
      </c>
      <c r="F23" s="28" t="s">
        <v>24</v>
      </c>
      <c r="G23" s="908"/>
      <c r="H23" s="26" t="s">
        <v>36</v>
      </c>
      <c r="I23" s="183" t="s">
        <v>28</v>
      </c>
      <c r="J23" s="663" t="s">
        <v>325</v>
      </c>
      <c r="K23" s="663" t="n">
        <v>29004</v>
      </c>
      <c r="L23" s="182" t="n">
        <v>1.1</v>
      </c>
      <c r="M23" s="516" t="n">
        <f aca="false">L23+10%</f>
        <v>1.2</v>
      </c>
      <c r="N23" s="21" t="n">
        <f aca="false">E23*D23*C23</f>
        <v>850.725</v>
      </c>
    </row>
    <row r="24" s="22" customFormat="true" ht="12.75" hidden="false" customHeight="false" outlineLevel="0" collapsed="false">
      <c r="A24" s="907" t="s">
        <v>106</v>
      </c>
      <c r="B24" s="905" t="s">
        <v>923</v>
      </c>
      <c r="C24" s="42" t="s">
        <v>14</v>
      </c>
      <c r="D24" s="26" t="n">
        <v>945.25</v>
      </c>
      <c r="E24" s="35" t="s">
        <v>653</v>
      </c>
      <c r="F24" s="28" t="s">
        <v>24</v>
      </c>
      <c r="G24" s="908"/>
      <c r="H24" s="26" t="s">
        <v>827</v>
      </c>
      <c r="I24" s="183" t="s">
        <v>28</v>
      </c>
      <c r="J24" s="663" t="s">
        <v>324</v>
      </c>
      <c r="K24" s="663" t="n">
        <v>29006</v>
      </c>
      <c r="L24" s="182" t="n">
        <v>1.1</v>
      </c>
      <c r="M24" s="516" t="n">
        <f aca="false">L24+10%</f>
        <v>1.2</v>
      </c>
      <c r="N24" s="21" t="n">
        <f aca="false">E24*D24*C24</f>
        <v>850.725</v>
      </c>
    </row>
    <row r="25" s="22" customFormat="true" ht="12.75" hidden="false" customHeight="false" outlineLevel="0" collapsed="false">
      <c r="A25" s="910" t="s">
        <v>109</v>
      </c>
      <c r="B25" s="905" t="s">
        <v>148</v>
      </c>
      <c r="C25" s="42" t="s">
        <v>15</v>
      </c>
      <c r="D25" s="26" t="n">
        <v>945.25</v>
      </c>
      <c r="E25" s="35" t="s">
        <v>620</v>
      </c>
      <c r="F25" s="28" t="s">
        <v>24</v>
      </c>
      <c r="G25" s="908"/>
      <c r="H25" s="26" t="s">
        <v>169</v>
      </c>
      <c r="I25" s="183" t="s">
        <v>28</v>
      </c>
      <c r="J25" s="663" t="s">
        <v>149</v>
      </c>
      <c r="K25" s="663" t="n">
        <v>29008</v>
      </c>
      <c r="L25" s="182" t="n">
        <v>0.2</v>
      </c>
      <c r="M25" s="516" t="n">
        <f aca="false">L25+10%</f>
        <v>0.3</v>
      </c>
      <c r="N25" s="21" t="n">
        <f aca="false">E25*D25*C25</f>
        <v>756.2</v>
      </c>
    </row>
    <row r="26" s="22" customFormat="true" ht="12.75" hidden="false" customHeight="false" outlineLevel="0" collapsed="false">
      <c r="A26" s="907" t="s">
        <v>112</v>
      </c>
      <c r="B26" s="905" t="s">
        <v>924</v>
      </c>
      <c r="C26" s="42" t="s">
        <v>14</v>
      </c>
      <c r="D26" s="26" t="n">
        <v>945.25</v>
      </c>
      <c r="E26" s="184" t="s">
        <v>771</v>
      </c>
      <c r="F26" s="28" t="s">
        <v>24</v>
      </c>
      <c r="G26" s="908"/>
      <c r="H26" s="25" t="s">
        <v>925</v>
      </c>
      <c r="I26" s="183" t="s">
        <v>25</v>
      </c>
      <c r="J26" s="663" t="s">
        <v>168</v>
      </c>
      <c r="K26" s="663" t="n">
        <v>29043</v>
      </c>
      <c r="L26" s="182" t="n">
        <v>0.55</v>
      </c>
      <c r="M26" s="516" t="n">
        <f aca="false">L26+10%</f>
        <v>0.65</v>
      </c>
      <c r="N26" s="21" t="n">
        <f aca="false">E26*D26*C26</f>
        <v>661.675</v>
      </c>
    </row>
    <row r="27" s="22" customFormat="true" ht="12.75" hidden="false" customHeight="false" outlineLevel="0" collapsed="false">
      <c r="A27" s="910" t="s">
        <v>611</v>
      </c>
      <c r="B27" s="905" t="s">
        <v>926</v>
      </c>
      <c r="C27" s="42" t="s">
        <v>14</v>
      </c>
      <c r="D27" s="26" t="s">
        <v>35</v>
      </c>
      <c r="E27" s="184" t="s">
        <v>771</v>
      </c>
      <c r="F27" s="28" t="s">
        <v>24</v>
      </c>
      <c r="G27" s="908"/>
      <c r="H27" s="25" t="s">
        <v>401</v>
      </c>
      <c r="I27" s="183" t="s">
        <v>28</v>
      </c>
      <c r="J27" s="663" t="s">
        <v>168</v>
      </c>
      <c r="K27" s="663" t="n">
        <v>29044</v>
      </c>
      <c r="L27" s="182" t="n">
        <v>0.55</v>
      </c>
      <c r="M27" s="516" t="n">
        <f aca="false">L27+10%</f>
        <v>0.65</v>
      </c>
      <c r="N27" s="21" t="n">
        <f aca="false">E27*D27*C27</f>
        <v>661.675</v>
      </c>
    </row>
    <row r="28" s="22" customFormat="true" ht="12.75" hidden="false" customHeight="false" outlineLevel="0" collapsed="false">
      <c r="A28" s="910" t="s">
        <v>615</v>
      </c>
      <c r="B28" s="905" t="s">
        <v>402</v>
      </c>
      <c r="C28" s="42" t="s">
        <v>14</v>
      </c>
      <c r="D28" s="26" t="s">
        <v>35</v>
      </c>
      <c r="E28" s="212" t="s">
        <v>631</v>
      </c>
      <c r="F28" s="28" t="s">
        <v>24</v>
      </c>
      <c r="G28" s="908"/>
      <c r="H28" s="26" t="s">
        <v>632</v>
      </c>
      <c r="I28" s="183" t="s">
        <v>28</v>
      </c>
      <c r="J28" s="665" t="s">
        <v>334</v>
      </c>
      <c r="K28" s="723" t="n">
        <v>29011</v>
      </c>
      <c r="L28" s="183" t="n">
        <v>0.83</v>
      </c>
      <c r="M28" s="516" t="n">
        <f aca="false">L28+10%</f>
        <v>0.93</v>
      </c>
      <c r="N28" s="21" t="n">
        <f aca="false">E28*D28*C28</f>
        <v>1134.3</v>
      </c>
    </row>
    <row r="29" s="22" customFormat="true" ht="12.75" hidden="false" customHeight="false" outlineLevel="0" collapsed="false">
      <c r="A29" s="910" t="s">
        <v>618</v>
      </c>
      <c r="B29" s="905" t="s">
        <v>403</v>
      </c>
      <c r="C29" s="42" t="s">
        <v>14</v>
      </c>
      <c r="D29" s="25" t="s">
        <v>35</v>
      </c>
      <c r="E29" s="212" t="s">
        <v>631</v>
      </c>
      <c r="F29" s="42" t="s">
        <v>24</v>
      </c>
      <c r="G29" s="908"/>
      <c r="H29" s="25" t="s">
        <v>404</v>
      </c>
      <c r="I29" s="183" t="s">
        <v>28</v>
      </c>
      <c r="J29" s="665" t="s">
        <v>334</v>
      </c>
      <c r="K29" s="723" t="n">
        <v>29012</v>
      </c>
      <c r="L29" s="183" t="n">
        <v>0.83</v>
      </c>
      <c r="M29" s="516" t="n">
        <f aca="false">L29+10%</f>
        <v>0.93</v>
      </c>
      <c r="N29" s="21" t="n">
        <f aca="false">E29*D29*C29</f>
        <v>1134.3</v>
      </c>
    </row>
    <row r="30" s="22" customFormat="true" ht="12.75" hidden="false" customHeight="false" outlineLevel="0" collapsed="false">
      <c r="A30" s="907" t="s">
        <v>619</v>
      </c>
      <c r="B30" s="905" t="s">
        <v>150</v>
      </c>
      <c r="C30" s="42" t="s">
        <v>14</v>
      </c>
      <c r="D30" s="26" t="s">
        <v>35</v>
      </c>
      <c r="E30" s="184" t="s">
        <v>620</v>
      </c>
      <c r="F30" s="28" t="s">
        <v>24</v>
      </c>
      <c r="G30" s="908"/>
      <c r="H30" s="26" t="s">
        <v>638</v>
      </c>
      <c r="I30" s="183" t="s">
        <v>28</v>
      </c>
      <c r="J30" s="663" t="s">
        <v>151</v>
      </c>
      <c r="K30" s="663" t="n">
        <v>29023</v>
      </c>
      <c r="L30" s="182" t="n">
        <v>0.28</v>
      </c>
      <c r="M30" s="516" t="n">
        <f aca="false">L30+10%</f>
        <v>0.38</v>
      </c>
      <c r="N30" s="21" t="n">
        <f aca="false">E30*D30*C30</f>
        <v>378.1</v>
      </c>
    </row>
    <row r="31" s="22" customFormat="true" ht="12.75" hidden="false" customHeight="false" outlineLevel="0" collapsed="false">
      <c r="A31" s="910" t="s">
        <v>621</v>
      </c>
      <c r="B31" s="905" t="s">
        <v>152</v>
      </c>
      <c r="C31" s="42" t="s">
        <v>14</v>
      </c>
      <c r="D31" s="25" t="n">
        <v>945.25</v>
      </c>
      <c r="E31" s="212" t="n">
        <v>0.4</v>
      </c>
      <c r="F31" s="42" t="s">
        <v>24</v>
      </c>
      <c r="G31" s="908"/>
      <c r="H31" s="25" t="s">
        <v>638</v>
      </c>
      <c r="I31" s="183" t="s">
        <v>28</v>
      </c>
      <c r="J31" s="663" t="s">
        <v>151</v>
      </c>
      <c r="K31" s="663" t="n">
        <v>29024</v>
      </c>
      <c r="L31" s="182" t="n">
        <v>0.28</v>
      </c>
      <c r="M31" s="516" t="n">
        <f aca="false">L31+10%</f>
        <v>0.38</v>
      </c>
      <c r="N31" s="21" t="n">
        <f aca="false">E31*D31*C31</f>
        <v>378.1</v>
      </c>
    </row>
    <row r="32" s="22" customFormat="true" ht="12.75" hidden="false" customHeight="false" outlineLevel="0" collapsed="false">
      <c r="A32" s="907" t="s">
        <v>623</v>
      </c>
      <c r="B32" s="905" t="s">
        <v>398</v>
      </c>
      <c r="C32" s="42" t="s">
        <v>14</v>
      </c>
      <c r="D32" s="26" t="n">
        <v>945.25</v>
      </c>
      <c r="E32" s="35" t="s">
        <v>771</v>
      </c>
      <c r="F32" s="28" t="s">
        <v>24</v>
      </c>
      <c r="G32" s="908"/>
      <c r="H32" s="25" t="s">
        <v>830</v>
      </c>
      <c r="I32" s="183" t="s">
        <v>28</v>
      </c>
      <c r="J32" s="663" t="s">
        <v>399</v>
      </c>
      <c r="K32" s="663" t="n">
        <v>34031</v>
      </c>
      <c r="L32" s="182" t="n">
        <v>0.67</v>
      </c>
      <c r="M32" s="516" t="n">
        <f aca="false">L32+10%</f>
        <v>0.77</v>
      </c>
      <c r="N32" s="21" t="n">
        <f aca="false">E32*D32*C32</f>
        <v>661.675</v>
      </c>
    </row>
    <row r="33" s="22" customFormat="true" ht="12.75" hidden="false" customHeight="false" outlineLevel="0" collapsed="false">
      <c r="A33" s="910" t="s">
        <v>116</v>
      </c>
      <c r="B33" s="905" t="s">
        <v>400</v>
      </c>
      <c r="C33" s="42" t="s">
        <v>14</v>
      </c>
      <c r="D33" s="26" t="s">
        <v>35</v>
      </c>
      <c r="E33" s="35" t="n">
        <v>0.7</v>
      </c>
      <c r="F33" s="28" t="s">
        <v>24</v>
      </c>
      <c r="G33" s="908"/>
      <c r="H33" s="25" t="s">
        <v>401</v>
      </c>
      <c r="I33" s="183" t="s">
        <v>28</v>
      </c>
      <c r="J33" s="665" t="s">
        <v>308</v>
      </c>
      <c r="K33" s="723" t="n">
        <v>34029</v>
      </c>
      <c r="L33" s="183" t="n">
        <v>0.67</v>
      </c>
      <c r="M33" s="516" t="n">
        <f aca="false">L33+10%</f>
        <v>0.77</v>
      </c>
      <c r="N33" s="21" t="n">
        <f aca="false">E33*D33*C33</f>
        <v>661.675</v>
      </c>
    </row>
    <row r="34" s="22" customFormat="true" ht="12.75" hidden="false" customHeight="false" outlineLevel="0" collapsed="false">
      <c r="A34" s="907" t="s">
        <v>628</v>
      </c>
      <c r="B34" s="905" t="s">
        <v>405</v>
      </c>
      <c r="C34" s="42" t="s">
        <v>14</v>
      </c>
      <c r="D34" s="26" t="s">
        <v>35</v>
      </c>
      <c r="E34" s="35" t="s">
        <v>96</v>
      </c>
      <c r="F34" s="28" t="s">
        <v>24</v>
      </c>
      <c r="G34" s="908"/>
      <c r="H34" s="26" t="s">
        <v>406</v>
      </c>
      <c r="I34" s="183" t="s">
        <v>28</v>
      </c>
      <c r="J34" s="665" t="s">
        <v>407</v>
      </c>
      <c r="K34" s="723" t="n">
        <v>12001</v>
      </c>
      <c r="L34" s="183" t="n">
        <v>0.35</v>
      </c>
      <c r="M34" s="516" t="n">
        <f aca="false">L34+10%</f>
        <v>0.45</v>
      </c>
      <c r="N34" s="21" t="n">
        <f aca="false">E34*D34*C34</f>
        <v>472.625</v>
      </c>
    </row>
    <row r="35" s="22" customFormat="true" ht="12.75" hidden="false" customHeight="false" outlineLevel="0" collapsed="false">
      <c r="A35" s="910" t="s">
        <v>630</v>
      </c>
      <c r="B35" s="905" t="s">
        <v>162</v>
      </c>
      <c r="C35" s="42" t="s">
        <v>15</v>
      </c>
      <c r="D35" s="26" t="n">
        <v>945.25</v>
      </c>
      <c r="E35" s="184" t="s">
        <v>620</v>
      </c>
      <c r="F35" s="28" t="s">
        <v>24</v>
      </c>
      <c r="G35" s="908"/>
      <c r="H35" s="26" t="s">
        <v>169</v>
      </c>
      <c r="I35" s="183" t="s">
        <v>28</v>
      </c>
      <c r="J35" s="663" t="s">
        <v>163</v>
      </c>
      <c r="K35" s="663" t="n">
        <v>35005</v>
      </c>
      <c r="L35" s="182" t="n">
        <v>0.24</v>
      </c>
      <c r="M35" s="516" t="n">
        <f aca="false">L35+10%</f>
        <v>0.34</v>
      </c>
      <c r="N35" s="21" t="n">
        <f aca="false">E35*D35*C35</f>
        <v>756.2</v>
      </c>
    </row>
    <row r="36" s="22" customFormat="true" ht="12.75" hidden="false" customHeight="false" outlineLevel="0" collapsed="false">
      <c r="A36" s="907" t="s">
        <v>680</v>
      </c>
      <c r="B36" s="905" t="s">
        <v>82</v>
      </c>
      <c r="C36" s="42" t="s">
        <v>14</v>
      </c>
      <c r="D36" s="26" t="s">
        <v>35</v>
      </c>
      <c r="E36" s="44" t="s">
        <v>718</v>
      </c>
      <c r="F36" s="28" t="s">
        <v>24</v>
      </c>
      <c r="G36" s="908"/>
      <c r="H36" s="26" t="s">
        <v>927</v>
      </c>
      <c r="I36" s="183" t="s">
        <v>28</v>
      </c>
      <c r="J36" s="663" t="s">
        <v>83</v>
      </c>
      <c r="K36" s="663" t="n">
        <v>31013</v>
      </c>
      <c r="L36" s="182" t="n">
        <v>1.45</v>
      </c>
      <c r="M36" s="516" t="n">
        <f aca="false">L36+10%</f>
        <v>1.55</v>
      </c>
      <c r="N36" s="21" t="n">
        <f aca="false">E36*D36*C36</f>
        <v>1039.775</v>
      </c>
    </row>
    <row r="37" s="22" customFormat="true" ht="12.75" hidden="false" customHeight="false" outlineLevel="0" collapsed="false">
      <c r="A37" s="907" t="s">
        <v>682</v>
      </c>
      <c r="B37" s="905" t="s">
        <v>165</v>
      </c>
      <c r="C37" s="42" t="s">
        <v>14</v>
      </c>
      <c r="D37" s="26" t="s">
        <v>35</v>
      </c>
      <c r="E37" s="35" t="n">
        <v>0.5</v>
      </c>
      <c r="F37" s="28" t="s">
        <v>24</v>
      </c>
      <c r="G37" s="908"/>
      <c r="H37" s="26" t="s">
        <v>406</v>
      </c>
      <c r="I37" s="183" t="s">
        <v>28</v>
      </c>
      <c r="J37" s="663" t="s">
        <v>166</v>
      </c>
      <c r="K37" s="663" t="n">
        <v>35010</v>
      </c>
      <c r="L37" s="182" t="n">
        <v>0.52</v>
      </c>
      <c r="M37" s="516" t="n">
        <f aca="false">L37+10%</f>
        <v>0.62</v>
      </c>
      <c r="N37" s="21" t="n">
        <f aca="false">E37*D37*C37</f>
        <v>472.625</v>
      </c>
    </row>
    <row r="38" s="618" customFormat="true" ht="12.75" hidden="false" customHeight="false" outlineLevel="0" collapsed="false">
      <c r="A38" s="910" t="s">
        <v>684</v>
      </c>
      <c r="B38" s="911" t="s">
        <v>170</v>
      </c>
      <c r="C38" s="42" t="s">
        <v>17</v>
      </c>
      <c r="D38" s="25" t="s">
        <v>35</v>
      </c>
      <c r="E38" s="44" t="n">
        <v>0.1</v>
      </c>
      <c r="F38" s="42" t="s">
        <v>24</v>
      </c>
      <c r="G38" s="912"/>
      <c r="H38" s="25" t="s">
        <v>638</v>
      </c>
      <c r="I38" s="183" t="s">
        <v>28</v>
      </c>
      <c r="J38" s="665" t="s">
        <v>66</v>
      </c>
      <c r="K38" s="723"/>
      <c r="L38" s="183" t="n">
        <v>0.4</v>
      </c>
      <c r="M38" s="183" t="n">
        <f aca="false">L38</f>
        <v>0.4</v>
      </c>
      <c r="N38" s="617" t="n">
        <f aca="false">E38*D38*C38</f>
        <v>378.1</v>
      </c>
    </row>
    <row r="39" s="22" customFormat="true" ht="12.75" hidden="false" customHeight="false" outlineLevel="0" collapsed="false">
      <c r="A39" s="907" t="s">
        <v>732</v>
      </c>
      <c r="B39" s="905" t="s">
        <v>290</v>
      </c>
      <c r="C39" s="42" t="s">
        <v>15</v>
      </c>
      <c r="D39" s="26" t="s">
        <v>35</v>
      </c>
      <c r="E39" s="184" t="s">
        <v>620</v>
      </c>
      <c r="F39" s="28" t="s">
        <v>24</v>
      </c>
      <c r="G39" s="908"/>
      <c r="H39" s="26" t="s">
        <v>131</v>
      </c>
      <c r="I39" s="183" t="s">
        <v>25</v>
      </c>
      <c r="J39" s="663" t="s">
        <v>88</v>
      </c>
      <c r="K39" s="663" t="n">
        <v>35020.35021</v>
      </c>
      <c r="L39" s="182" t="n">
        <v>0.3</v>
      </c>
      <c r="M39" s="516" t="n">
        <f aca="false">L39+10%</f>
        <v>0.4</v>
      </c>
      <c r="N39" s="21" t="n">
        <f aca="false">E39*D39*C39</f>
        <v>756.2</v>
      </c>
    </row>
    <row r="40" s="22" customFormat="true" ht="12.75" hidden="false" customHeight="false" outlineLevel="0" collapsed="false">
      <c r="A40" s="907" t="s">
        <v>733</v>
      </c>
      <c r="B40" s="905" t="s">
        <v>928</v>
      </c>
      <c r="C40" s="42" t="s">
        <v>14</v>
      </c>
      <c r="D40" s="26" t="n">
        <v>945.25</v>
      </c>
      <c r="E40" s="35" t="s">
        <v>96</v>
      </c>
      <c r="F40" s="28" t="s">
        <v>24</v>
      </c>
      <c r="G40" s="908"/>
      <c r="H40" s="26" t="s">
        <v>406</v>
      </c>
      <c r="I40" s="183" t="s">
        <v>28</v>
      </c>
      <c r="J40" s="663" t="s">
        <v>91</v>
      </c>
      <c r="K40" s="663" t="n">
        <v>31019</v>
      </c>
      <c r="L40" s="182" t="n">
        <v>0.8</v>
      </c>
      <c r="M40" s="516" t="n">
        <f aca="false">L40+10%</f>
        <v>0.9</v>
      </c>
      <c r="N40" s="21" t="n">
        <f aca="false">E40*D40*C40</f>
        <v>472.625</v>
      </c>
    </row>
    <row r="41" s="22" customFormat="true" ht="12.75" hidden="false" customHeight="false" outlineLevel="0" collapsed="false">
      <c r="A41" s="907" t="s">
        <v>734</v>
      </c>
      <c r="B41" s="905" t="s">
        <v>375</v>
      </c>
      <c r="C41" s="42" t="s">
        <v>15</v>
      </c>
      <c r="D41" s="26" t="s">
        <v>929</v>
      </c>
      <c r="E41" s="35" t="n">
        <v>0.4</v>
      </c>
      <c r="F41" s="28" t="s">
        <v>24</v>
      </c>
      <c r="G41" s="908"/>
      <c r="H41" s="26" t="s">
        <v>131</v>
      </c>
      <c r="I41" s="183" t="s">
        <v>28</v>
      </c>
      <c r="J41" s="663" t="s">
        <v>376</v>
      </c>
      <c r="K41" s="663" t="n">
        <v>35022</v>
      </c>
      <c r="L41" s="182" t="n">
        <v>0.6</v>
      </c>
      <c r="M41" s="516" t="n">
        <f aca="false">L41+10%</f>
        <v>0.7</v>
      </c>
      <c r="N41" s="21" t="e">
        <f aca="false">E41*D41*C41</f>
        <v>#VALUE!</v>
      </c>
    </row>
    <row r="42" s="22" customFormat="true" ht="12.75" hidden="false" customHeight="false" outlineLevel="0" collapsed="false">
      <c r="A42" s="907" t="s">
        <v>736</v>
      </c>
      <c r="B42" s="905" t="s">
        <v>99</v>
      </c>
      <c r="C42" s="42" t="s">
        <v>15</v>
      </c>
      <c r="D42" s="26" t="s">
        <v>35</v>
      </c>
      <c r="E42" s="44" t="n">
        <v>0.2</v>
      </c>
      <c r="F42" s="28" t="s">
        <v>24</v>
      </c>
      <c r="G42" s="908"/>
      <c r="H42" s="26" t="s">
        <v>922</v>
      </c>
      <c r="I42" s="183" t="s">
        <v>25</v>
      </c>
      <c r="J42" s="663" t="s">
        <v>101</v>
      </c>
      <c r="K42" s="663" t="n">
        <v>25017</v>
      </c>
      <c r="L42" s="182" t="n">
        <v>0.52</v>
      </c>
      <c r="M42" s="516" t="n">
        <f aca="false">L42+10%</f>
        <v>0.62</v>
      </c>
      <c r="N42" s="21" t="n">
        <f aca="false">E42*D42*C42</f>
        <v>378.1</v>
      </c>
    </row>
    <row r="43" customFormat="false" ht="21.4" hidden="false" customHeight="true" outlineLevel="0" collapsed="false">
      <c r="A43" s="904" t="s">
        <v>733</v>
      </c>
      <c r="B43" s="905" t="s">
        <v>930</v>
      </c>
      <c r="C43" s="150" t="s">
        <v>14</v>
      </c>
      <c r="D43" s="39" t="s">
        <v>35</v>
      </c>
      <c r="E43" s="529" t="n">
        <v>0.4</v>
      </c>
      <c r="F43" s="150" t="s">
        <v>24</v>
      </c>
      <c r="G43" s="906"/>
      <c r="H43" s="39" t="s">
        <v>922</v>
      </c>
      <c r="I43" s="177" t="s">
        <v>25</v>
      </c>
      <c r="J43" s="878" t="s">
        <v>66</v>
      </c>
      <c r="K43" s="156" t="s">
        <v>210</v>
      </c>
      <c r="L43" s="177" t="n">
        <v>0.4</v>
      </c>
      <c r="M43" s="177" t="n">
        <f aca="false">L43</f>
        <v>0.4</v>
      </c>
      <c r="N43" s="179" t="n">
        <f aca="false">E43*D43*C43</f>
        <v>378.1</v>
      </c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</row>
    <row r="44" s="22" customFormat="true" ht="12.75" hidden="false" customHeight="false" outlineLevel="0" collapsed="false">
      <c r="A44" s="907" t="s">
        <v>931</v>
      </c>
      <c r="B44" s="905" t="s">
        <v>103</v>
      </c>
      <c r="C44" s="42" t="s">
        <v>14</v>
      </c>
      <c r="D44" s="26" t="s">
        <v>35</v>
      </c>
      <c r="E44" s="44" t="s">
        <v>724</v>
      </c>
      <c r="F44" s="28" t="s">
        <v>24</v>
      </c>
      <c r="G44" s="908"/>
      <c r="H44" s="26" t="s">
        <v>932</v>
      </c>
      <c r="I44" s="183" t="s">
        <v>28</v>
      </c>
      <c r="J44" s="663" t="s">
        <v>104</v>
      </c>
      <c r="K44" s="663" t="s">
        <v>346</v>
      </c>
      <c r="L44" s="182" t="n">
        <v>0.75</v>
      </c>
      <c r="M44" s="182" t="n">
        <f aca="false">L44</f>
        <v>0.75</v>
      </c>
      <c r="N44" s="21" t="n">
        <f aca="false">E44*D44*C44</f>
        <v>567.15</v>
      </c>
    </row>
    <row r="45" s="22" customFormat="true" ht="12.75" hidden="false" customHeight="false" outlineLevel="0" collapsed="false">
      <c r="A45" s="907" t="s">
        <v>633</v>
      </c>
      <c r="B45" s="905" t="s">
        <v>113</v>
      </c>
      <c r="C45" s="42" t="s">
        <v>14</v>
      </c>
      <c r="D45" s="26" t="n">
        <v>945.25</v>
      </c>
      <c r="E45" s="44" t="s">
        <v>631</v>
      </c>
      <c r="F45" s="28" t="s">
        <v>24</v>
      </c>
      <c r="G45" s="908"/>
      <c r="H45" s="26" t="s">
        <v>632</v>
      </c>
      <c r="I45" s="183" t="s">
        <v>28</v>
      </c>
      <c r="J45" s="663" t="s">
        <v>114</v>
      </c>
      <c r="K45" s="663" t="s">
        <v>115</v>
      </c>
      <c r="L45" s="182" t="n">
        <v>1.38</v>
      </c>
      <c r="M45" s="182" t="n">
        <f aca="false">L45</f>
        <v>1.38</v>
      </c>
      <c r="N45" s="21" t="n">
        <f aca="false">E45*D45*C45</f>
        <v>1134.3</v>
      </c>
    </row>
    <row r="46" s="52" customFormat="true" ht="12.75" hidden="false" customHeight="false" outlineLevel="0" collapsed="false">
      <c r="A46" s="913"/>
      <c r="B46" s="914" t="s">
        <v>41</v>
      </c>
      <c r="C46" s="15" t="s">
        <v>933</v>
      </c>
      <c r="D46" s="34"/>
      <c r="E46" s="915"/>
      <c r="F46" s="189" t="s">
        <v>117</v>
      </c>
      <c r="G46" s="48"/>
      <c r="H46" s="189" t="n">
        <v>26041.72</v>
      </c>
      <c r="I46" s="726" t="s">
        <v>28</v>
      </c>
      <c r="J46" s="10"/>
      <c r="K46" s="161"/>
      <c r="L46" s="193"/>
      <c r="M46" s="193"/>
      <c r="N46" s="51" t="e">
        <f aca="false">SUM(N8:N45)</f>
        <v>#VALUE!</v>
      </c>
    </row>
    <row r="47" customFormat="false" ht="15" hidden="false" customHeight="false" outlineLevel="0" collapsed="false">
      <c r="B47" s="916" t="s">
        <v>934</v>
      </c>
      <c r="H47" s="62" t="n">
        <f aca="false">26041.2/945.25</f>
        <v>27.5495371594816</v>
      </c>
      <c r="M47" s="917" t="n">
        <f aca="false">SUM(M8:M45)</f>
        <v>27.64</v>
      </c>
    </row>
    <row r="48" customFormat="false" ht="15" hidden="false" customHeight="false" outlineLevel="0" collapsed="false">
      <c r="N48" s="918" t="n">
        <f aca="false">945.25*M47</f>
        <v>26126.71</v>
      </c>
    </row>
    <row r="49" customFormat="false" ht="15" hidden="false" customHeight="false" outlineLevel="0" collapsed="false">
      <c r="L49" s="131" t="e">
        <f aca="false">сумма(L8:L45)</f>
        <v>#NAME?</v>
      </c>
      <c r="M49" s="131"/>
      <c r="N49" s="3" t="n">
        <f aca="false">H46-N48</f>
        <v>-84.9899999999907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31.7"/>
    <col collapsed="false" customWidth="true" hidden="false" outlineLevel="0" max="3" min="3" style="300" width="7.57"/>
    <col collapsed="false" customWidth="true" hidden="true" outlineLevel="0" max="4" min="4" style="0" width="18"/>
    <col collapsed="false" customWidth="true" hidden="false" outlineLevel="0" max="5" min="5" style="362" width="13.57"/>
    <col collapsed="false" customWidth="true" hidden="true" outlineLevel="0" max="6" min="6" style="0" width="11.99"/>
    <col collapsed="false" customWidth="true" hidden="true" outlineLevel="0" max="7" min="7" style="0" width="11.57"/>
    <col collapsed="false" customWidth="true" hidden="false" outlineLevel="0" max="8" min="8" style="0" width="13.86"/>
    <col collapsed="false" customWidth="true" hidden="true" outlineLevel="0" max="9" min="9" style="62" width="15"/>
    <col collapsed="false" customWidth="true" hidden="false" outlineLevel="0" max="10" min="10" style="786" width="15.29"/>
    <col collapsed="false" customWidth="true" hidden="false" outlineLevel="0" max="11" min="11" style="786" width="11.42"/>
    <col collapsed="false" customWidth="true" hidden="false" outlineLevel="0" max="12" min="12" style="2" width="14.43"/>
    <col collapsed="false" customWidth="true" hidden="false" outlineLevel="0" max="13" min="13" style="3" width="9.14"/>
  </cols>
  <sheetData>
    <row r="1" customFormat="false" ht="16.5" hidden="false" customHeight="false" outlineLevel="0" collapsed="false">
      <c r="A1" s="787" t="s">
        <v>935</v>
      </c>
    </row>
    <row r="2" customFormat="false" ht="15" hidden="false" customHeight="false" outlineLevel="0" collapsed="false">
      <c r="A2" s="170" t="s">
        <v>936</v>
      </c>
    </row>
    <row r="4" s="303" customFormat="true" ht="38.25" hidden="false" customHeight="false" outlineLevel="0" collapsed="false">
      <c r="A4" s="919" t="s">
        <v>2</v>
      </c>
      <c r="B4" s="919" t="s">
        <v>3</v>
      </c>
      <c r="C4" s="919" t="s">
        <v>4</v>
      </c>
      <c r="D4" s="919" t="s">
        <v>5</v>
      </c>
      <c r="E4" s="8" t="s">
        <v>6</v>
      </c>
      <c r="F4" s="919" t="s">
        <v>7</v>
      </c>
      <c r="G4" s="919" t="s">
        <v>8</v>
      </c>
      <c r="H4" s="919" t="s">
        <v>64</v>
      </c>
      <c r="I4" s="920" t="s">
        <v>10</v>
      </c>
      <c r="J4" s="10" t="s">
        <v>11</v>
      </c>
      <c r="K4" s="10" t="s">
        <v>12</v>
      </c>
      <c r="L4" s="8" t="s">
        <v>13</v>
      </c>
      <c r="M4" s="302"/>
    </row>
    <row r="5" customFormat="false" ht="15" hidden="true" customHeight="false" outlineLevel="0" collapsed="false">
      <c r="A5" s="921" t="s">
        <v>14</v>
      </c>
      <c r="B5" s="859" t="s">
        <v>15</v>
      </c>
      <c r="C5" s="860" t="s">
        <v>16</v>
      </c>
      <c r="D5" s="860" t="s">
        <v>17</v>
      </c>
      <c r="E5" s="305" t="s">
        <v>18</v>
      </c>
      <c r="F5" s="859" t="s">
        <v>19</v>
      </c>
      <c r="G5" s="860" t="s">
        <v>20</v>
      </c>
      <c r="H5" s="859" t="s">
        <v>21</v>
      </c>
      <c r="I5" s="863" t="s">
        <v>22</v>
      </c>
      <c r="J5" s="662"/>
      <c r="K5" s="662"/>
      <c r="L5" s="32"/>
    </row>
    <row r="6" customFormat="false" ht="12" hidden="false" customHeight="true" outlineLevel="0" collapsed="false">
      <c r="A6" s="921" t="s">
        <v>14</v>
      </c>
      <c r="B6" s="864" t="s">
        <v>937</v>
      </c>
      <c r="C6" s="859" t="s">
        <v>14</v>
      </c>
      <c r="D6" s="880" t="s">
        <v>35</v>
      </c>
      <c r="E6" s="313" t="n">
        <v>0.6</v>
      </c>
      <c r="F6" s="860" t="s">
        <v>24</v>
      </c>
      <c r="G6" s="922"/>
      <c r="H6" s="880" t="s">
        <v>655</v>
      </c>
      <c r="I6" s="923" t="n">
        <v>0</v>
      </c>
      <c r="J6" s="924" t="s">
        <v>938</v>
      </c>
      <c r="K6" s="924" t="n">
        <v>87078.87073</v>
      </c>
      <c r="L6" s="128" t="n">
        <v>0.6</v>
      </c>
      <c r="M6" s="3" t="n">
        <f aca="false">E6*D6*C6</f>
        <v>567.15</v>
      </c>
    </row>
    <row r="7" customFormat="false" ht="15" hidden="false" customHeight="false" outlineLevel="0" collapsed="false">
      <c r="A7" s="921" t="s">
        <v>15</v>
      </c>
      <c r="B7" s="864" t="s">
        <v>162</v>
      </c>
      <c r="C7" s="859" t="s">
        <v>15</v>
      </c>
      <c r="D7" s="880" t="s">
        <v>35</v>
      </c>
      <c r="E7" s="313" t="n">
        <v>0.4</v>
      </c>
      <c r="F7" s="860" t="s">
        <v>24</v>
      </c>
      <c r="G7" s="922"/>
      <c r="H7" s="880" t="s">
        <v>131</v>
      </c>
      <c r="I7" s="867" t="s">
        <v>28</v>
      </c>
      <c r="J7" s="606" t="s">
        <v>163</v>
      </c>
      <c r="K7" s="606" t="n">
        <v>35003</v>
      </c>
      <c r="L7" s="128" t="n">
        <v>0.4</v>
      </c>
      <c r="M7" s="3" t="n">
        <f aca="false">E7*D7*C7</f>
        <v>756.2</v>
      </c>
    </row>
    <row r="8" customFormat="false" ht="30" hidden="false" customHeight="false" outlineLevel="0" collapsed="false">
      <c r="A8" s="925" t="s">
        <v>16</v>
      </c>
      <c r="B8" s="864" t="s">
        <v>371</v>
      </c>
      <c r="C8" s="859" t="s">
        <v>14</v>
      </c>
      <c r="D8" s="880" t="n">
        <v>945.25</v>
      </c>
      <c r="E8" s="845" t="n">
        <v>1.2</v>
      </c>
      <c r="F8" s="860" t="s">
        <v>24</v>
      </c>
      <c r="G8" s="922"/>
      <c r="H8" s="880" t="s">
        <v>632</v>
      </c>
      <c r="I8" s="867" t="s">
        <v>28</v>
      </c>
      <c r="J8" s="214" t="s">
        <v>66</v>
      </c>
      <c r="K8" s="199" t="s">
        <v>67</v>
      </c>
      <c r="L8" s="128" t="n">
        <v>1.2</v>
      </c>
      <c r="M8" s="3" t="n">
        <f aca="false">E8*D8*C8</f>
        <v>1134.3</v>
      </c>
    </row>
    <row r="9" customFormat="false" ht="15" hidden="false" customHeight="false" outlineLevel="0" collapsed="false">
      <c r="A9" s="925" t="s">
        <v>17</v>
      </c>
      <c r="B9" s="864" t="s">
        <v>373</v>
      </c>
      <c r="C9" s="859" t="s">
        <v>14</v>
      </c>
      <c r="D9" s="880" t="s">
        <v>35</v>
      </c>
      <c r="E9" s="845" t="n">
        <v>1.2</v>
      </c>
      <c r="F9" s="860" t="s">
        <v>24</v>
      </c>
      <c r="G9" s="922"/>
      <c r="H9" s="880" t="s">
        <v>632</v>
      </c>
      <c r="I9" s="867" t="s">
        <v>28</v>
      </c>
      <c r="J9" s="606" t="s">
        <v>66</v>
      </c>
      <c r="K9" s="606" t="s">
        <v>67</v>
      </c>
      <c r="L9" s="128" t="n">
        <v>1.2</v>
      </c>
      <c r="M9" s="3" t="n">
        <f aca="false">E9*D9*C9</f>
        <v>1134.3</v>
      </c>
    </row>
    <row r="10" customFormat="false" ht="15" hidden="false" customHeight="false" outlineLevel="0" collapsed="false">
      <c r="A10" s="921" t="s">
        <v>18</v>
      </c>
      <c r="B10" s="870" t="s">
        <v>165</v>
      </c>
      <c r="C10" s="859" t="s">
        <v>14</v>
      </c>
      <c r="D10" s="872" t="n">
        <v>945.25</v>
      </c>
      <c r="E10" s="310" t="n">
        <v>0.5</v>
      </c>
      <c r="F10" s="859" t="s">
        <v>24</v>
      </c>
      <c r="G10" s="922"/>
      <c r="H10" s="872" t="s">
        <v>464</v>
      </c>
      <c r="I10" s="867" t="s">
        <v>28</v>
      </c>
      <c r="J10" s="606" t="s">
        <v>166</v>
      </c>
      <c r="K10" s="606" t="n">
        <v>35005.35006</v>
      </c>
      <c r="L10" s="128" t="n">
        <v>0.52</v>
      </c>
      <c r="M10" s="3" t="n">
        <f aca="false">E10*D10*C10</f>
        <v>472.625</v>
      </c>
    </row>
    <row r="11" customFormat="false" ht="15" hidden="false" customHeight="false" outlineLevel="0" collapsed="false">
      <c r="A11" s="921" t="s">
        <v>19</v>
      </c>
      <c r="B11" s="864" t="s">
        <v>170</v>
      </c>
      <c r="C11" s="859" t="s">
        <v>15</v>
      </c>
      <c r="D11" s="880" t="n">
        <v>945.25</v>
      </c>
      <c r="E11" s="310" t="n">
        <v>0.1</v>
      </c>
      <c r="F11" s="860" t="s">
        <v>24</v>
      </c>
      <c r="G11" s="922"/>
      <c r="H11" s="880" t="s">
        <v>587</v>
      </c>
      <c r="I11" s="867" t="s">
        <v>28</v>
      </c>
      <c r="J11" s="606" t="s">
        <v>939</v>
      </c>
      <c r="K11" s="606" t="n">
        <v>35001.35003</v>
      </c>
      <c r="L11" s="128" t="n">
        <v>0.54</v>
      </c>
      <c r="M11" s="3" t="n">
        <f aca="false">E11*D11*C11</f>
        <v>189.05</v>
      </c>
    </row>
    <row r="12" customFormat="false" ht="15" hidden="false" customHeight="false" outlineLevel="0" collapsed="false">
      <c r="A12" s="925" t="s">
        <v>20</v>
      </c>
      <c r="B12" s="864" t="s">
        <v>103</v>
      </c>
      <c r="C12" s="859" t="s">
        <v>14</v>
      </c>
      <c r="D12" s="880" t="n">
        <v>945.25</v>
      </c>
      <c r="E12" s="310" t="n">
        <v>0.6</v>
      </c>
      <c r="F12" s="860" t="s">
        <v>24</v>
      </c>
      <c r="G12" s="922"/>
      <c r="H12" s="880" t="s">
        <v>655</v>
      </c>
      <c r="I12" s="867" t="s">
        <v>28</v>
      </c>
      <c r="J12" s="606" t="s">
        <v>104</v>
      </c>
      <c r="K12" s="926" t="s">
        <v>940</v>
      </c>
      <c r="L12" s="2" t="n">
        <v>0.75</v>
      </c>
      <c r="M12" s="3" t="n">
        <f aca="false">E12*D12*C12</f>
        <v>567.15</v>
      </c>
    </row>
    <row r="13" s="52" customFormat="true" ht="12.75" hidden="false" customHeight="false" outlineLevel="0" collapsed="false">
      <c r="A13" s="724" t="s">
        <v>41</v>
      </c>
      <c r="B13" s="724"/>
      <c r="C13" s="927" t="s">
        <v>22</v>
      </c>
      <c r="D13" s="189"/>
      <c r="E13" s="189"/>
      <c r="F13" s="189"/>
      <c r="G13" s="48"/>
      <c r="H13" s="725" t="n">
        <v>4820.78</v>
      </c>
      <c r="I13" s="883" t="s">
        <v>28</v>
      </c>
      <c r="J13" s="353"/>
      <c r="K13" s="353"/>
      <c r="L13" s="50"/>
      <c r="M13" s="51" t="n">
        <f aca="false">SUM(M6:M12)</f>
        <v>4820.775</v>
      </c>
    </row>
    <row r="14" customFormat="false" ht="15" hidden="true" customHeight="false" outlineLevel="0" collapsed="false"/>
    <row r="15" customFormat="false" ht="15" hidden="false" customHeight="false" outlineLevel="0" collapsed="false">
      <c r="A15" s="60" t="s">
        <v>941</v>
      </c>
      <c r="E15" s="928" t="n">
        <f aca="false">SUM(E6:E12)</f>
        <v>4.6</v>
      </c>
      <c r="L15" s="61" t="n">
        <f aca="false">SUM(L6:L12)</f>
        <v>5.21</v>
      </c>
    </row>
    <row r="17" customFormat="false" ht="15" hidden="false" customHeight="false" outlineLevel="0" collapsed="false">
      <c r="M17" s="3" t="n">
        <f aca="false">945.25*L15</f>
        <v>4924.7525</v>
      </c>
    </row>
    <row r="18" customFormat="false" ht="15" hidden="false" customHeight="false" outlineLevel="0" collapsed="false">
      <c r="M18" s="3" t="n">
        <f aca="false">H13-M17</f>
        <v>-103.972500000001</v>
      </c>
    </row>
  </sheetData>
  <mergeCells count="2">
    <mergeCell ref="A13:B13"/>
    <mergeCell ref="D13:F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36.42"/>
    <col collapsed="false" customWidth="true" hidden="false" outlineLevel="0" max="3" min="3" style="0" width="8.42"/>
    <col collapsed="false" customWidth="true" hidden="true" outlineLevel="0" max="4" min="4" style="0" width="9.85"/>
    <col collapsed="false" customWidth="true" hidden="false" outlineLevel="0" max="5" min="5" style="2" width="13.01"/>
    <col collapsed="false" customWidth="true" hidden="true" outlineLevel="0" max="6" min="6" style="0" width="18"/>
    <col collapsed="false" customWidth="true" hidden="true" outlineLevel="0" max="7" min="7" style="0" width="13.01"/>
    <col collapsed="false" customWidth="true" hidden="false" outlineLevel="0" max="8" min="8" style="0" width="11.29"/>
    <col collapsed="false" customWidth="true" hidden="true" outlineLevel="0" max="9" min="9" style="0" width="15"/>
    <col collapsed="false" customWidth="true" hidden="false" outlineLevel="0" max="10" min="10" style="4" width="16.86"/>
    <col collapsed="false" customWidth="true" hidden="false" outlineLevel="0" max="11" min="11" style="786" width="15.71"/>
    <col collapsed="false" customWidth="true" hidden="false" outlineLevel="0" max="12" min="12" style="2" width="10.85"/>
    <col collapsed="false" customWidth="true" hidden="false" outlineLevel="0" max="13" min="13" style="2" width="11.57"/>
    <col collapsed="false" customWidth="true" hidden="false" outlineLevel="0" max="14" min="14" style="3" width="9.14"/>
  </cols>
  <sheetData>
    <row r="1" s="22" customFormat="true" ht="16.5" hidden="false" customHeight="false" outlineLevel="0" collapsed="false">
      <c r="A1" s="929" t="s">
        <v>942</v>
      </c>
      <c r="E1" s="54"/>
      <c r="J1" s="55"/>
      <c r="K1" s="206"/>
      <c r="L1" s="54"/>
      <c r="M1" s="54"/>
      <c r="N1" s="21"/>
    </row>
    <row r="2" customFormat="false" ht="15" hidden="false" customHeight="false" outlineLevel="0" collapsed="false">
      <c r="B2" s="52" t="s">
        <v>943</v>
      </c>
    </row>
    <row r="5" s="12" customFormat="true" ht="51" hidden="false" customHeight="false" outlineLevel="0" collapsed="false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10" t="s">
        <v>11</v>
      </c>
      <c r="K5" s="10" t="s">
        <v>12</v>
      </c>
      <c r="L5" s="8" t="s">
        <v>13</v>
      </c>
      <c r="M5" s="365" t="s">
        <v>472</v>
      </c>
      <c r="N5" s="11"/>
    </row>
    <row r="6" s="22" customFormat="true" ht="12.75" hidden="true" customHeight="false" outlineLevel="0" collapsed="false">
      <c r="A6" s="23" t="s">
        <v>14</v>
      </c>
      <c r="B6" s="42" t="s">
        <v>15</v>
      </c>
      <c r="C6" s="28" t="s">
        <v>16</v>
      </c>
      <c r="D6" s="28" t="s">
        <v>17</v>
      </c>
      <c r="E6" s="16" t="s">
        <v>18</v>
      </c>
      <c r="F6" s="42" t="s">
        <v>19</v>
      </c>
      <c r="G6" s="28" t="s">
        <v>20</v>
      </c>
      <c r="H6" s="42" t="s">
        <v>21</v>
      </c>
      <c r="I6" s="28" t="s">
        <v>22</v>
      </c>
      <c r="J6" s="19"/>
      <c r="K6" s="307"/>
      <c r="L6" s="20"/>
      <c r="M6" s="20"/>
      <c r="N6" s="21"/>
    </row>
    <row r="7" s="22" customFormat="true" ht="12.75" hidden="false" customHeight="false" outlineLevel="0" collapsed="false">
      <c r="A7" s="23" t="s">
        <v>14</v>
      </c>
      <c r="B7" s="29" t="s">
        <v>65</v>
      </c>
      <c r="C7" s="25" t="s">
        <v>14</v>
      </c>
      <c r="D7" s="26" t="n">
        <v>945.25</v>
      </c>
      <c r="E7" s="44" t="n">
        <v>0.8</v>
      </c>
      <c r="F7" s="28" t="s">
        <v>24</v>
      </c>
      <c r="G7" s="29"/>
      <c r="H7" s="26" t="s">
        <v>944</v>
      </c>
      <c r="I7" s="25" t="s">
        <v>25</v>
      </c>
      <c r="J7" s="33" t="s">
        <v>66</v>
      </c>
      <c r="K7" s="312" t="s">
        <v>945</v>
      </c>
      <c r="L7" s="20" t="n">
        <v>0.8</v>
      </c>
      <c r="M7" s="20" t="n">
        <f aca="false">L7</f>
        <v>0.8</v>
      </c>
      <c r="N7" s="21" t="n">
        <f aca="false">E7*D7*C7</f>
        <v>756.2</v>
      </c>
    </row>
    <row r="8" s="22" customFormat="true" ht="12.75" hidden="false" customHeight="false" outlineLevel="0" collapsed="false">
      <c r="A8" s="23" t="s">
        <v>15</v>
      </c>
      <c r="B8" s="29" t="s">
        <v>252</v>
      </c>
      <c r="C8" s="25" t="s">
        <v>14</v>
      </c>
      <c r="D8" s="26" t="n">
        <v>945.25</v>
      </c>
      <c r="E8" s="184" t="n">
        <v>0.9</v>
      </c>
      <c r="F8" s="28" t="s">
        <v>24</v>
      </c>
      <c r="G8" s="29"/>
      <c r="H8" s="26" t="n">
        <v>850.73</v>
      </c>
      <c r="I8" s="25" t="s">
        <v>28</v>
      </c>
      <c r="J8" s="33" t="s">
        <v>946</v>
      </c>
      <c r="K8" s="312" t="n">
        <v>37001</v>
      </c>
      <c r="L8" s="20" t="n">
        <v>0.6</v>
      </c>
      <c r="M8" s="20" t="n">
        <f aca="false">L8+20%</f>
        <v>0.8</v>
      </c>
      <c r="N8" s="21" t="n">
        <f aca="false">E8*D8*C8</f>
        <v>850.725</v>
      </c>
    </row>
    <row r="9" s="22" customFormat="true" ht="12.75" hidden="false" customHeight="false" outlineLevel="0" collapsed="false">
      <c r="A9" s="37" t="s">
        <v>16</v>
      </c>
      <c r="B9" s="29" t="s">
        <v>34</v>
      </c>
      <c r="C9" s="25" t="s">
        <v>14</v>
      </c>
      <c r="D9" s="26" t="n">
        <v>945.25</v>
      </c>
      <c r="E9" s="35" t="n">
        <v>0.9</v>
      </c>
      <c r="F9" s="28" t="s">
        <v>24</v>
      </c>
      <c r="G9" s="29"/>
      <c r="H9" s="26" t="n">
        <v>850.73</v>
      </c>
      <c r="I9" s="25" t="s">
        <v>25</v>
      </c>
      <c r="J9" s="33" t="s">
        <v>37</v>
      </c>
      <c r="K9" s="312" t="n">
        <v>13015</v>
      </c>
      <c r="L9" s="20" t="n">
        <v>1.2</v>
      </c>
      <c r="M9" s="20" t="n">
        <f aca="false">L9+20%</f>
        <v>1.4</v>
      </c>
      <c r="N9" s="21" t="n">
        <f aca="false">E9*D9*C9</f>
        <v>850.725</v>
      </c>
    </row>
    <row r="10" s="22" customFormat="true" ht="25.5" hidden="false" customHeight="false" outlineLevel="0" collapsed="false">
      <c r="A10" s="37" t="s">
        <v>17</v>
      </c>
      <c r="B10" s="29" t="s">
        <v>412</v>
      </c>
      <c r="C10" s="25" t="s">
        <v>14</v>
      </c>
      <c r="D10" s="26" t="n">
        <v>945.25</v>
      </c>
      <c r="E10" s="44" t="n">
        <v>0.6</v>
      </c>
      <c r="F10" s="28" t="s">
        <v>24</v>
      </c>
      <c r="G10" s="29"/>
      <c r="H10" s="26" t="n">
        <v>567.15</v>
      </c>
      <c r="I10" s="25" t="s">
        <v>25</v>
      </c>
      <c r="J10" s="33" t="s">
        <v>947</v>
      </c>
      <c r="K10" s="312" t="s">
        <v>948</v>
      </c>
      <c r="L10" s="20" t="n">
        <v>0.6</v>
      </c>
      <c r="M10" s="20" t="n">
        <f aca="false">L10+20%</f>
        <v>0.8</v>
      </c>
      <c r="N10" s="21" t="n">
        <f aca="false">E10*D10*C10</f>
        <v>567.15</v>
      </c>
    </row>
    <row r="11" s="22" customFormat="true" ht="12.75" hidden="false" customHeight="false" outlineLevel="0" collapsed="false">
      <c r="A11" s="37" t="s">
        <v>18</v>
      </c>
      <c r="B11" s="29" t="s">
        <v>38</v>
      </c>
      <c r="C11" s="25" t="s">
        <v>14</v>
      </c>
      <c r="D11" s="26" t="s">
        <v>35</v>
      </c>
      <c r="E11" s="44" t="n">
        <v>0.6</v>
      </c>
      <c r="F11" s="28" t="s">
        <v>24</v>
      </c>
      <c r="G11" s="29"/>
      <c r="H11" s="26" t="s">
        <v>655</v>
      </c>
      <c r="I11" s="25" t="s">
        <v>25</v>
      </c>
      <c r="J11" s="33" t="s">
        <v>39</v>
      </c>
      <c r="K11" s="312" t="s">
        <v>949</v>
      </c>
      <c r="L11" s="20" t="n">
        <v>0.6</v>
      </c>
      <c r="M11" s="20" t="n">
        <f aca="false">L11</f>
        <v>0.6</v>
      </c>
      <c r="N11" s="21" t="n">
        <f aca="false">E11*D11*C11</f>
        <v>567.15</v>
      </c>
    </row>
    <row r="12" s="22" customFormat="true" ht="12.75" hidden="false" customHeight="false" outlineLevel="0" collapsed="false">
      <c r="A12" s="23" t="s">
        <v>19</v>
      </c>
      <c r="B12" s="29" t="s">
        <v>177</v>
      </c>
      <c r="C12" s="25" t="s">
        <v>14</v>
      </c>
      <c r="D12" s="26" t="n">
        <v>945.25</v>
      </c>
      <c r="E12" s="44" t="n">
        <v>2.2</v>
      </c>
      <c r="F12" s="28" t="s">
        <v>24</v>
      </c>
      <c r="G12" s="29"/>
      <c r="H12" s="30" t="n">
        <v>2079.55</v>
      </c>
      <c r="I12" s="25" t="s">
        <v>25</v>
      </c>
      <c r="J12" s="33" t="s">
        <v>66</v>
      </c>
      <c r="K12" s="312"/>
      <c r="L12" s="20" t="n">
        <v>2.2</v>
      </c>
      <c r="M12" s="20" t="n">
        <f aca="false">L12</f>
        <v>2.2</v>
      </c>
      <c r="N12" s="21" t="n">
        <f aca="false">E12*D12*C12</f>
        <v>2079.55</v>
      </c>
    </row>
    <row r="13" s="22" customFormat="true" ht="12.75" hidden="false" customHeight="false" outlineLevel="0" collapsed="false">
      <c r="A13" s="37" t="s">
        <v>950</v>
      </c>
      <c r="B13" s="37"/>
      <c r="C13" s="25" t="s">
        <v>15</v>
      </c>
      <c r="D13" s="26" t="n">
        <v>945.25</v>
      </c>
      <c r="E13" s="35" t="n">
        <v>0.4</v>
      </c>
      <c r="F13" s="28" t="s">
        <v>24</v>
      </c>
      <c r="G13" s="29"/>
      <c r="H13" s="26" t="n">
        <v>756.2</v>
      </c>
      <c r="I13" s="25" t="s">
        <v>25</v>
      </c>
      <c r="J13" s="33" t="s">
        <v>951</v>
      </c>
      <c r="K13" s="312" t="s">
        <v>952</v>
      </c>
      <c r="L13" s="20" t="n">
        <f aca="false">0.2*2</f>
        <v>0.4</v>
      </c>
      <c r="M13" s="20" t="n">
        <f aca="false">L13</f>
        <v>0.4</v>
      </c>
      <c r="N13" s="21" t="n">
        <f aca="false">E13*D13*C13</f>
        <v>756.2</v>
      </c>
    </row>
    <row r="14" s="52" customFormat="true" ht="12.75" hidden="false" customHeight="false" outlineLevel="0" collapsed="false">
      <c r="A14" s="48" t="s">
        <v>41</v>
      </c>
      <c r="B14" s="48"/>
      <c r="C14" s="46" t="s">
        <v>21</v>
      </c>
      <c r="D14" s="189" t="n">
        <v>5.6</v>
      </c>
      <c r="E14" s="189"/>
      <c r="F14" s="189"/>
      <c r="G14" s="48"/>
      <c r="H14" s="189" t="n">
        <v>6427.71</v>
      </c>
      <c r="I14" s="46" t="s">
        <v>28</v>
      </c>
      <c r="J14" s="49"/>
      <c r="K14" s="343"/>
      <c r="L14" s="50"/>
      <c r="M14" s="50"/>
      <c r="N14" s="51" t="n">
        <f aca="false">SUM(N7:N13)</f>
        <v>6427.7</v>
      </c>
    </row>
    <row r="15" customFormat="false" ht="15" hidden="false" customHeight="false" outlineLevel="0" collapsed="false">
      <c r="B15" s="241"/>
      <c r="C15" s="241"/>
      <c r="D15" s="241"/>
      <c r="E15" s="503"/>
      <c r="F15" s="241"/>
      <c r="G15" s="241"/>
      <c r="H15" s="241"/>
      <c r="I15" s="241"/>
      <c r="J15" s="769"/>
      <c r="K15" s="816"/>
      <c r="L15" s="503"/>
      <c r="M15" s="503"/>
    </row>
    <row r="16" s="52" customFormat="true" ht="15" hidden="false" customHeight="false" outlineLevel="0" collapsed="false">
      <c r="B16" s="330" t="s">
        <v>953</v>
      </c>
      <c r="C16" s="241"/>
      <c r="D16" s="339"/>
      <c r="E16" s="930"/>
      <c r="F16" s="339"/>
      <c r="G16" s="339"/>
      <c r="H16" s="339"/>
      <c r="I16" s="339"/>
      <c r="J16" s="330" t="s">
        <v>954</v>
      </c>
      <c r="K16" s="333" t="n">
        <v>28003</v>
      </c>
      <c r="L16" s="607" t="n">
        <v>0.2</v>
      </c>
      <c r="M16" s="607" t="n">
        <f aca="false">L17+20%</f>
        <v>0.4</v>
      </c>
      <c r="N16" s="51"/>
    </row>
    <row r="17" customFormat="false" ht="15" hidden="false" customHeight="false" outlineLevel="0" collapsed="false">
      <c r="B17" s="241" t="s">
        <v>955</v>
      </c>
      <c r="C17" s="241"/>
      <c r="D17" s="241"/>
      <c r="E17" s="503"/>
      <c r="F17" s="241"/>
      <c r="G17" s="241"/>
      <c r="H17" s="241"/>
      <c r="I17" s="241"/>
      <c r="J17" s="769" t="s">
        <v>947</v>
      </c>
      <c r="K17" s="816" t="n">
        <v>13005</v>
      </c>
      <c r="L17" s="503" t="n">
        <v>0.2</v>
      </c>
      <c r="M17" s="607" t="n">
        <f aca="false">L18+20%</f>
        <v>0.4</v>
      </c>
    </row>
    <row r="18" customFormat="false" ht="15" hidden="false" customHeight="false" outlineLevel="0" collapsed="false">
      <c r="B18" s="241" t="s">
        <v>956</v>
      </c>
      <c r="C18" s="241"/>
      <c r="D18" s="241"/>
      <c r="E18" s="503"/>
      <c r="F18" s="241"/>
      <c r="G18" s="241"/>
      <c r="H18" s="241"/>
      <c r="I18" s="241"/>
      <c r="J18" s="769" t="s">
        <v>264</v>
      </c>
      <c r="K18" s="816" t="n">
        <v>13005</v>
      </c>
      <c r="L18" s="503" t="n">
        <v>0.2</v>
      </c>
      <c r="M18" s="607" t="n">
        <f aca="false">L19+20%</f>
        <v>0.4</v>
      </c>
    </row>
    <row r="19" customFormat="false" ht="15" hidden="false" customHeight="false" outlineLevel="0" collapsed="false">
      <c r="B19" s="241" t="s">
        <v>957</v>
      </c>
      <c r="C19" s="241"/>
      <c r="D19" s="241"/>
      <c r="E19" s="503"/>
      <c r="F19" s="241"/>
      <c r="G19" s="241"/>
      <c r="H19" s="241"/>
      <c r="I19" s="241"/>
      <c r="J19" s="769" t="s">
        <v>958</v>
      </c>
      <c r="K19" s="816" t="n">
        <v>13010</v>
      </c>
      <c r="L19" s="503" t="n">
        <v>0.2</v>
      </c>
      <c r="M19" s="607" t="n">
        <f aca="false">L20+20%</f>
        <v>0.2</v>
      </c>
    </row>
    <row r="20" customFormat="false" ht="15" hidden="false" customHeight="false" outlineLevel="0" collapsed="false">
      <c r="B20" s="241"/>
      <c r="C20" s="241"/>
      <c r="D20" s="241"/>
      <c r="E20" s="503"/>
      <c r="F20" s="241"/>
      <c r="G20" s="241"/>
      <c r="H20" s="241"/>
      <c r="I20" s="241"/>
      <c r="J20" s="769"/>
      <c r="K20" s="816"/>
      <c r="L20" s="503"/>
      <c r="M20" s="503"/>
    </row>
    <row r="21" customFormat="false" ht="15" hidden="false" customHeight="false" outlineLevel="0" collapsed="false">
      <c r="A21" s="60" t="s">
        <v>899</v>
      </c>
      <c r="B21" s="241"/>
      <c r="C21" s="241"/>
      <c r="D21" s="241"/>
      <c r="E21" s="503"/>
      <c r="F21" s="241"/>
      <c r="G21" s="241"/>
      <c r="H21" s="241"/>
      <c r="I21" s="241"/>
      <c r="J21" s="769"/>
      <c r="K21" s="816"/>
      <c r="L21" s="507"/>
      <c r="M21" s="507" t="n">
        <f aca="false">SUM(M7:M19)</f>
        <v>8.4</v>
      </c>
      <c r="N21" s="3" t="n">
        <f aca="false">945.25*M21</f>
        <v>7940.1</v>
      </c>
    </row>
    <row r="23" customFormat="false" ht="15" hidden="false" customHeight="false" outlineLevel="0" collapsed="false">
      <c r="N23" s="3" t="n">
        <f aca="false">H14-N21</f>
        <v>-1512.39</v>
      </c>
    </row>
  </sheetData>
  <mergeCells count="2">
    <mergeCell ref="A14:B14"/>
    <mergeCell ref="D14:F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tabColor rgb="FFDDE8CB"/>
    <pageSetUpPr fitToPage="false"/>
  </sheetPr>
  <dimension ref="A1:B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199" width="40.42"/>
    <col collapsed="false" customWidth="true" hidden="true" outlineLevel="0" max="3" min="3" style="0" width="5.01"/>
    <col collapsed="false" customWidth="true" hidden="false" outlineLevel="0" max="4" min="4" style="300" width="8.71"/>
    <col collapsed="false" customWidth="true" hidden="true" outlineLevel="0" max="5" min="5" style="0" width="18"/>
    <col collapsed="false" customWidth="true" hidden="false" outlineLevel="0" max="6" min="6" style="207" width="14.01"/>
    <col collapsed="false" customWidth="true" hidden="true" outlineLevel="0" max="7" min="7" style="0" width="19"/>
    <col collapsed="false" customWidth="true" hidden="true" outlineLevel="0" max="8" min="8" style="0" width="14.01"/>
    <col collapsed="false" customWidth="true" hidden="false" outlineLevel="0" max="9" min="9" style="0" width="19"/>
    <col collapsed="false" customWidth="true" hidden="true" outlineLevel="0" max="10" min="10" style="208" width="15"/>
    <col collapsed="false" customWidth="true" hidden="false" outlineLevel="0" max="11" min="11" style="363" width="13.29"/>
    <col collapsed="false" customWidth="true" hidden="false" outlineLevel="0" max="12" min="12" style="363" width="6.42"/>
    <col collapsed="false" customWidth="true" hidden="false" outlineLevel="0" max="13" min="13" style="207" width="14.43"/>
    <col collapsed="false" customWidth="true" hidden="false" outlineLevel="0" max="14" min="14" style="3" width="9.14"/>
  </cols>
  <sheetData>
    <row r="1" customFormat="false" ht="16.5" hidden="false" customHeight="false" outlineLevel="0" collapsed="false">
      <c r="A1" s="929" t="s">
        <v>959</v>
      </c>
    </row>
    <row r="2" customFormat="false" ht="15" hidden="false" customHeight="false" outlineLevel="0" collapsed="false">
      <c r="B2" s="6" t="s">
        <v>960</v>
      </c>
    </row>
    <row r="5" s="303" customFormat="true" ht="35.25" hidden="false" customHeight="true" outlineLevel="0" collapsed="false">
      <c r="A5" s="158" t="s">
        <v>2</v>
      </c>
      <c r="B5" s="7" t="s">
        <v>3</v>
      </c>
      <c r="C5" s="7"/>
      <c r="D5" s="158" t="s">
        <v>202</v>
      </c>
      <c r="E5" s="158" t="s">
        <v>5</v>
      </c>
      <c r="F5" s="8" t="s">
        <v>6</v>
      </c>
      <c r="G5" s="158" t="s">
        <v>7</v>
      </c>
      <c r="H5" s="158" t="s">
        <v>8</v>
      </c>
      <c r="I5" s="158" t="s">
        <v>9</v>
      </c>
      <c r="J5" s="160" t="s">
        <v>10</v>
      </c>
      <c r="K5" s="10" t="s">
        <v>11</v>
      </c>
      <c r="L5" s="10" t="s">
        <v>12</v>
      </c>
      <c r="M5" s="8" t="s">
        <v>13</v>
      </c>
      <c r="N5" s="302"/>
    </row>
    <row r="6" s="22" customFormat="true" ht="12.75" hidden="true" customHeight="true" outlineLevel="0" collapsed="false">
      <c r="A6" s="931" t="s">
        <v>14</v>
      </c>
      <c r="B6" s="7" t="s">
        <v>15</v>
      </c>
      <c r="C6" s="7"/>
      <c r="D6" s="15" t="s">
        <v>16</v>
      </c>
      <c r="E6" s="15" t="s">
        <v>17</v>
      </c>
      <c r="F6" s="367" t="s">
        <v>18</v>
      </c>
      <c r="G6" s="158" t="s">
        <v>19</v>
      </c>
      <c r="H6" s="15" t="s">
        <v>20</v>
      </c>
      <c r="I6" s="158" t="s">
        <v>21</v>
      </c>
      <c r="J6" s="719" t="s">
        <v>22</v>
      </c>
      <c r="K6" s="311"/>
      <c r="L6" s="311"/>
      <c r="M6" s="308"/>
      <c r="N6" s="21"/>
    </row>
    <row r="7" s="22" customFormat="true" ht="24" hidden="false" customHeight="true" outlineLevel="0" collapsed="false">
      <c r="A7" s="526" t="n">
        <v>1</v>
      </c>
      <c r="B7" s="24" t="s">
        <v>65</v>
      </c>
      <c r="C7" s="24"/>
      <c r="D7" s="28" t="s">
        <v>14</v>
      </c>
      <c r="E7" s="26" t="n">
        <v>945.25</v>
      </c>
      <c r="F7" s="313" t="n">
        <v>0.8</v>
      </c>
      <c r="G7" s="28" t="s">
        <v>24</v>
      </c>
      <c r="H7" s="29"/>
      <c r="I7" s="26" t="s">
        <v>131</v>
      </c>
      <c r="J7" s="836" t="n">
        <v>0</v>
      </c>
      <c r="K7" s="311" t="s">
        <v>125</v>
      </c>
      <c r="L7" s="182" t="s">
        <v>961</v>
      </c>
      <c r="M7" s="308" t="n">
        <v>0.8</v>
      </c>
      <c r="N7" s="21" t="n">
        <f aca="false">F7*E7*D7</f>
        <v>756.2</v>
      </c>
    </row>
    <row r="8" s="22" customFormat="true" ht="12.75" hidden="false" customHeight="false" outlineLevel="0" collapsed="false">
      <c r="A8" s="23" t="s">
        <v>15</v>
      </c>
      <c r="B8" s="309" t="s">
        <v>68</v>
      </c>
      <c r="C8" s="29"/>
      <c r="D8" s="42" t="s">
        <v>14</v>
      </c>
      <c r="E8" s="26" t="n">
        <v>945.25</v>
      </c>
      <c r="F8" s="310" t="n">
        <v>0.2</v>
      </c>
      <c r="G8" s="28" t="s">
        <v>24</v>
      </c>
      <c r="H8" s="29"/>
      <c r="I8" s="26" t="n">
        <v>189.05</v>
      </c>
      <c r="J8" s="183" t="n">
        <v>0</v>
      </c>
      <c r="K8" s="182" t="n">
        <v>2802034</v>
      </c>
      <c r="L8" s="182" t="n">
        <v>28007</v>
      </c>
      <c r="M8" s="40" t="n">
        <v>0.2</v>
      </c>
      <c r="N8" s="21" t="n">
        <f aca="false">F8*E8*D8</f>
        <v>189.05</v>
      </c>
    </row>
    <row r="9" s="22" customFormat="true" ht="25.5" hidden="false" customHeight="false" outlineLevel="0" collapsed="false">
      <c r="A9" s="37" t="s">
        <v>16</v>
      </c>
      <c r="B9" s="309" t="s">
        <v>70</v>
      </c>
      <c r="C9" s="29"/>
      <c r="D9" s="150" t="s">
        <v>14</v>
      </c>
      <c r="E9" s="26" t="n">
        <v>945.25</v>
      </c>
      <c r="F9" s="313" t="n">
        <v>0.45</v>
      </c>
      <c r="G9" s="28" t="s">
        <v>24</v>
      </c>
      <c r="H9" s="29"/>
      <c r="I9" s="26" t="n">
        <v>425.36</v>
      </c>
      <c r="J9" s="177" t="n">
        <v>0</v>
      </c>
      <c r="K9" s="182" t="s">
        <v>71</v>
      </c>
      <c r="L9" s="182" t="s">
        <v>808</v>
      </c>
      <c r="M9" s="40" t="n">
        <v>0.45</v>
      </c>
      <c r="N9" s="21" t="n">
        <f aca="false">F9*E9*D9</f>
        <v>425.3625</v>
      </c>
    </row>
    <row r="10" s="22" customFormat="true" ht="12.75" hidden="false" customHeight="false" outlineLevel="0" collapsed="false">
      <c r="A10" s="37" t="s">
        <v>17</v>
      </c>
      <c r="B10" s="309" t="s">
        <v>73</v>
      </c>
      <c r="C10" s="29"/>
      <c r="D10" s="42" t="s">
        <v>14</v>
      </c>
      <c r="E10" s="26" t="s">
        <v>35</v>
      </c>
      <c r="F10" s="845" t="n">
        <v>0.2</v>
      </c>
      <c r="G10" s="28" t="s">
        <v>24</v>
      </c>
      <c r="H10" s="29"/>
      <c r="I10" s="26" t="n">
        <v>189.05</v>
      </c>
      <c r="J10" s="183" t="n">
        <v>0</v>
      </c>
      <c r="K10" s="182" t="s">
        <v>74</v>
      </c>
      <c r="L10" s="182" t="n">
        <v>11017</v>
      </c>
      <c r="M10" s="40" t="n">
        <v>0.16</v>
      </c>
      <c r="N10" s="21" t="n">
        <f aca="false">F10*E10*D10</f>
        <v>189.05</v>
      </c>
    </row>
    <row r="11" s="22" customFormat="true" ht="12.75" hidden="false" customHeight="false" outlineLevel="0" collapsed="false">
      <c r="A11" s="37" t="s">
        <v>18</v>
      </c>
      <c r="B11" s="309" t="s">
        <v>75</v>
      </c>
      <c r="C11" s="29"/>
      <c r="D11" s="42" t="s">
        <v>14</v>
      </c>
      <c r="E11" s="26" t="s">
        <v>35</v>
      </c>
      <c r="F11" s="315" t="n">
        <v>0.3</v>
      </c>
      <c r="G11" s="28" t="s">
        <v>24</v>
      </c>
      <c r="H11" s="29"/>
      <c r="I11" s="26" t="n">
        <v>283.58</v>
      </c>
      <c r="J11" s="183" t="n">
        <v>0</v>
      </c>
      <c r="K11" s="182" t="s">
        <v>809</v>
      </c>
      <c r="L11" s="182" t="n">
        <v>81025</v>
      </c>
      <c r="M11" s="40" t="n">
        <v>0.45</v>
      </c>
      <c r="N11" s="21" t="n">
        <f aca="false">F11*E11*D11</f>
        <v>283.575</v>
      </c>
    </row>
    <row r="12" s="22" customFormat="true" ht="12.75" hidden="false" customHeight="false" outlineLevel="0" collapsed="false">
      <c r="A12" s="48" t="s">
        <v>41</v>
      </c>
      <c r="B12" s="48"/>
      <c r="C12" s="48"/>
      <c r="D12" s="15" t="s">
        <v>18</v>
      </c>
      <c r="E12" s="189"/>
      <c r="F12" s="189"/>
      <c r="G12" s="189"/>
      <c r="H12" s="29"/>
      <c r="I12" s="189" t="n">
        <v>1843.24</v>
      </c>
      <c r="J12" s="352" t="s">
        <v>28</v>
      </c>
      <c r="K12" s="312"/>
      <c r="L12" s="312"/>
      <c r="M12" s="308"/>
      <c r="N12" s="21" t="n">
        <f aca="false">SUM(N7:N11)</f>
        <v>1843.2375</v>
      </c>
    </row>
    <row r="13" customFormat="false" ht="15" hidden="true" customHeight="false" outlineLevel="0" collapsed="false"/>
    <row r="14" customFormat="false" ht="15" hidden="true" customHeight="false" outlineLevel="0" collapsed="false">
      <c r="F14" s="199"/>
      <c r="K14" s="199"/>
      <c r="L14" s="199"/>
      <c r="M14" s="199"/>
    </row>
    <row r="15" customFormat="false" ht="15" hidden="false" customHeight="false" outlineLevel="0" collapsed="false">
      <c r="A15" s="60" t="s">
        <v>640</v>
      </c>
      <c r="B15" s="932"/>
      <c r="C15" s="60"/>
      <c r="D15" s="933"/>
      <c r="E15" s="60"/>
      <c r="F15" s="934" t="n">
        <f aca="false">SUM(F7:F11)</f>
        <v>1.95</v>
      </c>
      <c r="G15" s="60"/>
      <c r="H15" s="60"/>
      <c r="I15" s="60"/>
      <c r="J15" s="935"/>
      <c r="K15" s="936"/>
      <c r="L15" s="936"/>
      <c r="M15" s="934" t="n">
        <f aca="false">SUM(M7:M11)</f>
        <v>2.06</v>
      </c>
      <c r="N15" s="457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</row>
    <row r="17" customFormat="false" ht="15" hidden="false" customHeight="false" outlineLevel="0" collapsed="false">
      <c r="N17" s="3" t="n">
        <f aca="false">M15*945.25</f>
        <v>1947.215</v>
      </c>
    </row>
    <row r="18" customFormat="false" ht="15" hidden="false" customHeight="false" outlineLevel="0" collapsed="false">
      <c r="N18" s="3" t="n">
        <f aca="false">I12-N17</f>
        <v>-103.975</v>
      </c>
    </row>
  </sheetData>
  <mergeCells count="5">
    <mergeCell ref="B5:C5"/>
    <mergeCell ref="B6:C6"/>
    <mergeCell ref="B7:C7"/>
    <mergeCell ref="A12:C12"/>
    <mergeCell ref="E12:G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tabColor rgb="FFDDE8CB"/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I25" activeCellId="0" sqref="I2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42.86"/>
    <col collapsed="false" customWidth="true" hidden="true" outlineLevel="0" max="3" min="3" style="0" width="3.99"/>
    <col collapsed="false" customWidth="true" hidden="false" outlineLevel="0" max="4" min="4" style="0" width="8"/>
    <col collapsed="false" customWidth="true" hidden="true" outlineLevel="0" max="5" min="5" style="22" width="9.29"/>
    <col collapsed="false" customWidth="true" hidden="false" outlineLevel="0" max="6" min="6" style="362" width="9.58"/>
    <col collapsed="false" customWidth="true" hidden="true" outlineLevel="0" max="7" min="7" style="0" width="15"/>
    <col collapsed="false" customWidth="true" hidden="true" outlineLevel="0" max="8" min="8" style="0" width="11.99"/>
    <col collapsed="false" customWidth="true" hidden="false" outlineLevel="0" max="9" min="9" style="21" width="11.14"/>
    <col collapsed="false" customWidth="true" hidden="true" outlineLevel="0" max="10" min="10" style="208" width="13.01"/>
    <col collapsed="false" customWidth="true" hidden="false" outlineLevel="0" max="11" min="11" style="937" width="15.29"/>
    <col collapsed="false" customWidth="true" hidden="false" outlineLevel="0" max="12" min="12" style="848" width="15"/>
    <col collapsed="false" customWidth="true" hidden="false" outlineLevel="0" max="13" min="13" style="938" width="15"/>
    <col collapsed="false" customWidth="true" hidden="false" outlineLevel="0" max="14" min="14" style="21" width="9.14"/>
  </cols>
  <sheetData>
    <row r="1" customFormat="false" ht="15" hidden="false" customHeight="false" outlineLevel="0" collapsed="false">
      <c r="A1" s="532" t="s">
        <v>962</v>
      </c>
    </row>
    <row r="2" customFormat="false" ht="15" hidden="false" customHeight="false" outlineLevel="0" collapsed="false">
      <c r="B2" s="170" t="s">
        <v>963</v>
      </c>
    </row>
    <row r="6" s="303" customFormat="true" ht="63.75" hidden="false" customHeight="false" outlineLevel="0" collapsed="false">
      <c r="A6" s="158" t="s">
        <v>2</v>
      </c>
      <c r="B6" s="158" t="s">
        <v>3</v>
      </c>
      <c r="C6" s="158" t="s">
        <v>4</v>
      </c>
      <c r="D6" s="158"/>
      <c r="E6" s="158" t="s">
        <v>5</v>
      </c>
      <c r="F6" s="8" t="s">
        <v>6</v>
      </c>
      <c r="G6" s="158" t="s">
        <v>7</v>
      </c>
      <c r="H6" s="158" t="s">
        <v>8</v>
      </c>
      <c r="I6" s="159" t="s">
        <v>9</v>
      </c>
      <c r="J6" s="160" t="s">
        <v>10</v>
      </c>
      <c r="K6" s="10" t="s">
        <v>11</v>
      </c>
      <c r="L6" s="161" t="s">
        <v>12</v>
      </c>
      <c r="M6" s="8" t="s">
        <v>964</v>
      </c>
      <c r="N6" s="302"/>
    </row>
    <row r="7" s="22" customFormat="true" ht="12.75" hidden="true" customHeight="false" outlineLevel="0" collapsed="false">
      <c r="A7" s="23" t="s">
        <v>14</v>
      </c>
      <c r="B7" s="42" t="s">
        <v>15</v>
      </c>
      <c r="C7" s="23" t="n">
        <v>3</v>
      </c>
      <c r="D7" s="23"/>
      <c r="E7" s="28" t="s">
        <v>17</v>
      </c>
      <c r="F7" s="305" t="s">
        <v>18</v>
      </c>
      <c r="G7" s="42" t="s">
        <v>19</v>
      </c>
      <c r="H7" s="28" t="s">
        <v>20</v>
      </c>
      <c r="I7" s="344" t="s">
        <v>21</v>
      </c>
      <c r="J7" s="306" t="s">
        <v>22</v>
      </c>
      <c r="K7" s="311"/>
      <c r="L7" s="345"/>
      <c r="M7" s="310"/>
      <c r="N7" s="21"/>
    </row>
    <row r="8" s="22" customFormat="true" ht="12.75" hidden="false" customHeight="false" outlineLevel="0" collapsed="false">
      <c r="A8" s="23" t="s">
        <v>14</v>
      </c>
      <c r="B8" s="29" t="s">
        <v>65</v>
      </c>
      <c r="C8" s="25" t="s">
        <v>14</v>
      </c>
      <c r="D8" s="25"/>
      <c r="E8" s="26" t="s">
        <v>35</v>
      </c>
      <c r="F8" s="310" t="n">
        <v>0.8</v>
      </c>
      <c r="G8" s="28" t="s">
        <v>24</v>
      </c>
      <c r="H8" s="29"/>
      <c r="I8" s="30" t="n">
        <v>756.2</v>
      </c>
      <c r="J8" s="183" t="s">
        <v>28</v>
      </c>
      <c r="K8" s="182" t="s">
        <v>200</v>
      </c>
      <c r="L8" s="182" t="s">
        <v>201</v>
      </c>
      <c r="M8" s="182" t="n">
        <v>0.8</v>
      </c>
      <c r="N8" s="21" t="n">
        <f aca="false">F8*E8*C8</f>
        <v>756.2</v>
      </c>
    </row>
    <row r="9" s="22" customFormat="true" ht="12.75" hidden="false" customHeight="false" outlineLevel="0" collapsed="false">
      <c r="A9" s="23" t="s">
        <v>15</v>
      </c>
      <c r="B9" s="175" t="s">
        <v>68</v>
      </c>
      <c r="C9" s="25" t="s">
        <v>14</v>
      </c>
      <c r="D9" s="25"/>
      <c r="E9" s="39" t="s">
        <v>35</v>
      </c>
      <c r="F9" s="310" t="n">
        <v>0.2</v>
      </c>
      <c r="G9" s="150" t="s">
        <v>24</v>
      </c>
      <c r="H9" s="29"/>
      <c r="I9" s="176" t="s">
        <v>587</v>
      </c>
      <c r="J9" s="183" t="s">
        <v>28</v>
      </c>
      <c r="K9" s="182" t="s">
        <v>69</v>
      </c>
      <c r="L9" s="182" t="n">
        <v>28003</v>
      </c>
      <c r="M9" s="182" t="n">
        <v>0.25</v>
      </c>
      <c r="N9" s="21" t="n">
        <f aca="false">F9*E9*C9</f>
        <v>189.05</v>
      </c>
    </row>
    <row r="10" s="22" customFormat="true" ht="12.75" hidden="false" customHeight="false" outlineLevel="0" collapsed="false">
      <c r="A10" s="37" t="s">
        <v>16</v>
      </c>
      <c r="B10" s="24" t="s">
        <v>70</v>
      </c>
      <c r="C10" s="29"/>
      <c r="D10" s="39" t="s">
        <v>14</v>
      </c>
      <c r="E10" s="26" t="s">
        <v>35</v>
      </c>
      <c r="F10" s="313" t="n">
        <v>0.45</v>
      </c>
      <c r="G10" s="28" t="s">
        <v>24</v>
      </c>
      <c r="H10" s="29"/>
      <c r="I10" s="30" t="n">
        <v>425.36</v>
      </c>
      <c r="J10" s="177" t="s">
        <v>28</v>
      </c>
      <c r="K10" s="182" t="s">
        <v>71</v>
      </c>
      <c r="L10" s="182" t="s">
        <v>72</v>
      </c>
      <c r="M10" s="182" t="n">
        <v>0.45</v>
      </c>
      <c r="N10" s="21" t="n">
        <f aca="false">F10*E10*D10</f>
        <v>425.3625</v>
      </c>
    </row>
    <row r="11" s="22" customFormat="true" ht="12.75" hidden="false" customHeight="false" outlineLevel="0" collapsed="false">
      <c r="A11" s="23" t="s">
        <v>17</v>
      </c>
      <c r="B11" s="185" t="s">
        <v>73</v>
      </c>
      <c r="C11" s="29"/>
      <c r="D11" s="25" t="s">
        <v>14</v>
      </c>
      <c r="E11" s="25" t="s">
        <v>35</v>
      </c>
      <c r="F11" s="310" t="n">
        <v>0.2</v>
      </c>
      <c r="G11" s="42" t="s">
        <v>24</v>
      </c>
      <c r="H11" s="29"/>
      <c r="I11" s="43" t="s">
        <v>587</v>
      </c>
      <c r="J11" s="183" t="s">
        <v>28</v>
      </c>
      <c r="K11" s="182" t="s">
        <v>74</v>
      </c>
      <c r="L11" s="182" t="n">
        <v>11023</v>
      </c>
      <c r="M11" s="182" t="n">
        <v>0.16</v>
      </c>
      <c r="N11" s="21" t="n">
        <f aca="false">F11*E11*D11</f>
        <v>189.05</v>
      </c>
    </row>
    <row r="12" s="22" customFormat="true" ht="12.75" hidden="false" customHeight="false" outlineLevel="0" collapsed="false">
      <c r="A12" s="23" t="s">
        <v>18</v>
      </c>
      <c r="B12" s="185" t="s">
        <v>75</v>
      </c>
      <c r="C12" s="29"/>
      <c r="D12" s="25" t="s">
        <v>14</v>
      </c>
      <c r="E12" s="25" t="s">
        <v>35</v>
      </c>
      <c r="F12" s="310" t="n">
        <v>0.3</v>
      </c>
      <c r="G12" s="42" t="s">
        <v>24</v>
      </c>
      <c r="H12" s="29"/>
      <c r="I12" s="43" t="s">
        <v>591</v>
      </c>
      <c r="J12" s="183" t="s">
        <v>28</v>
      </c>
      <c r="K12" s="182" t="s">
        <v>76</v>
      </c>
      <c r="L12" s="182" t="n">
        <v>81041</v>
      </c>
      <c r="M12" s="182" t="n">
        <v>0.45</v>
      </c>
      <c r="N12" s="21" t="n">
        <f aca="false">F12*E12*D12</f>
        <v>283.575</v>
      </c>
    </row>
    <row r="13" s="22" customFormat="true" ht="12.75" hidden="false" customHeight="false" outlineLevel="0" collapsed="false">
      <c r="A13" s="23" t="s">
        <v>19</v>
      </c>
      <c r="B13" s="185" t="s">
        <v>77</v>
      </c>
      <c r="C13" s="29"/>
      <c r="D13" s="25" t="s">
        <v>14</v>
      </c>
      <c r="E13" s="25" t="s">
        <v>35</v>
      </c>
      <c r="F13" s="310" t="n">
        <v>0.5</v>
      </c>
      <c r="G13" s="42" t="s">
        <v>24</v>
      </c>
      <c r="H13" s="29"/>
      <c r="I13" s="43" t="s">
        <v>464</v>
      </c>
      <c r="J13" s="183" t="s">
        <v>28</v>
      </c>
      <c r="K13" s="182" t="s">
        <v>78</v>
      </c>
      <c r="L13" s="182" t="n">
        <v>11026</v>
      </c>
      <c r="M13" s="939" t="n">
        <v>0.3</v>
      </c>
      <c r="N13" s="21" t="n">
        <f aca="false">F13*E13*D13</f>
        <v>472.625</v>
      </c>
    </row>
    <row r="14" s="22" customFormat="true" ht="12.75" hidden="false" customHeight="false" outlineLevel="0" collapsed="false">
      <c r="A14" s="37" t="s">
        <v>20</v>
      </c>
      <c r="B14" s="29" t="s">
        <v>965</v>
      </c>
      <c r="C14" s="29"/>
      <c r="D14" s="25" t="s">
        <v>14</v>
      </c>
      <c r="E14" s="26" t="s">
        <v>35</v>
      </c>
      <c r="F14" s="313" t="n">
        <v>0.3</v>
      </c>
      <c r="G14" s="28" t="s">
        <v>24</v>
      </c>
      <c r="H14" s="29"/>
      <c r="I14" s="30" t="n">
        <v>283.58</v>
      </c>
      <c r="J14" s="183" t="s">
        <v>28</v>
      </c>
      <c r="K14" s="312" t="s">
        <v>966</v>
      </c>
      <c r="L14" s="33" t="n">
        <v>29032</v>
      </c>
      <c r="M14" s="940" t="n">
        <v>0.3</v>
      </c>
      <c r="N14" s="21" t="n">
        <f aca="false">F14*E14*D14</f>
        <v>283.575</v>
      </c>
    </row>
    <row r="15" s="22" customFormat="true" ht="12.75" hidden="false" customHeight="false" outlineLevel="0" collapsed="false">
      <c r="A15" s="37" t="n">
        <v>8</v>
      </c>
      <c r="B15" s="185" t="s">
        <v>967</v>
      </c>
      <c r="C15" s="29"/>
      <c r="D15" s="25" t="s">
        <v>17</v>
      </c>
      <c r="E15" s="25" t="n">
        <v>945.25</v>
      </c>
      <c r="F15" s="310" t="n">
        <v>0.3</v>
      </c>
      <c r="G15" s="42" t="s">
        <v>24</v>
      </c>
      <c r="H15" s="29"/>
      <c r="I15" s="43" t="s">
        <v>632</v>
      </c>
      <c r="J15" s="183" t="s">
        <v>28</v>
      </c>
      <c r="K15" s="312" t="s">
        <v>968</v>
      </c>
      <c r="L15" s="33" t="n">
        <v>29027</v>
      </c>
      <c r="M15" s="940" t="n">
        <f aca="false">4*0.3</f>
        <v>1.2</v>
      </c>
      <c r="N15" s="21" t="n">
        <f aca="false">F15*E15*D15</f>
        <v>1134.3</v>
      </c>
    </row>
    <row r="16" s="22" customFormat="true" ht="12.75" hidden="false" customHeight="false" outlineLevel="0" collapsed="false">
      <c r="A16" s="23" t="s">
        <v>22</v>
      </c>
      <c r="B16" s="185" t="s">
        <v>969</v>
      </c>
      <c r="C16" s="29"/>
      <c r="D16" s="25" t="s">
        <v>14</v>
      </c>
      <c r="E16" s="25" t="s">
        <v>35</v>
      </c>
      <c r="F16" s="310" t="n">
        <v>0.8</v>
      </c>
      <c r="G16" s="42" t="s">
        <v>24</v>
      </c>
      <c r="H16" s="29"/>
      <c r="I16" s="43" t="n">
        <v>756.2</v>
      </c>
      <c r="J16" s="183" t="s">
        <v>28</v>
      </c>
      <c r="K16" s="312" t="s">
        <v>970</v>
      </c>
      <c r="L16" s="33" t="n">
        <v>24009</v>
      </c>
      <c r="M16" s="940" t="n">
        <v>0.34</v>
      </c>
      <c r="N16" s="21" t="n">
        <f aca="false">F16*E16*D16</f>
        <v>756.2</v>
      </c>
    </row>
    <row r="17" s="22" customFormat="true" ht="12.75" hidden="false" customHeight="false" outlineLevel="0" collapsed="false">
      <c r="A17" s="23" t="s">
        <v>84</v>
      </c>
      <c r="B17" s="29" t="s">
        <v>971</v>
      </c>
      <c r="C17" s="25" t="s">
        <v>14</v>
      </c>
      <c r="D17" s="25"/>
      <c r="E17" s="26" t="s">
        <v>35</v>
      </c>
      <c r="F17" s="313" t="n">
        <v>0.3</v>
      </c>
      <c r="G17" s="28" t="s">
        <v>24</v>
      </c>
      <c r="H17" s="29"/>
      <c r="I17" s="30" t="s">
        <v>591</v>
      </c>
      <c r="J17" s="172" t="n">
        <v>0</v>
      </c>
      <c r="K17" s="311" t="s">
        <v>972</v>
      </c>
      <c r="L17" s="345" t="n">
        <v>24003</v>
      </c>
      <c r="M17" s="940" t="n">
        <v>0.1</v>
      </c>
      <c r="N17" s="21" t="n">
        <f aca="false">F17*E17*C17</f>
        <v>283.575</v>
      </c>
    </row>
    <row r="18" s="22" customFormat="true" ht="12.75" hidden="false" customHeight="false" outlineLevel="0" collapsed="false">
      <c r="A18" s="23" t="s">
        <v>86</v>
      </c>
      <c r="B18" s="185" t="s">
        <v>924</v>
      </c>
      <c r="C18" s="25" t="s">
        <v>14</v>
      </c>
      <c r="D18" s="25"/>
      <c r="E18" s="25" t="s">
        <v>35</v>
      </c>
      <c r="F18" s="310" t="n">
        <v>0.7</v>
      </c>
      <c r="G18" s="42" t="s">
        <v>24</v>
      </c>
      <c r="H18" s="29"/>
      <c r="I18" s="43" t="s">
        <v>830</v>
      </c>
      <c r="J18" s="183" t="s">
        <v>28</v>
      </c>
      <c r="K18" s="312" t="s">
        <v>168</v>
      </c>
      <c r="L18" s="33" t="n">
        <v>29043</v>
      </c>
      <c r="M18" s="940" t="n">
        <v>0.55</v>
      </c>
      <c r="N18" s="21" t="n">
        <f aca="false">F18*E18*C18</f>
        <v>661.675</v>
      </c>
    </row>
    <row r="19" s="22" customFormat="true" ht="12.75" hidden="false" customHeight="false" outlineLevel="0" collapsed="false">
      <c r="A19" s="23" t="s">
        <v>89</v>
      </c>
      <c r="B19" s="29" t="s">
        <v>926</v>
      </c>
      <c r="C19" s="25" t="s">
        <v>14</v>
      </c>
      <c r="D19" s="25"/>
      <c r="E19" s="26" t="s">
        <v>35</v>
      </c>
      <c r="F19" s="313" t="n">
        <v>0.7</v>
      </c>
      <c r="G19" s="28" t="s">
        <v>24</v>
      </c>
      <c r="H19" s="29"/>
      <c r="I19" s="43" t="s">
        <v>830</v>
      </c>
      <c r="J19" s="172" t="n">
        <v>0</v>
      </c>
      <c r="K19" s="311" t="s">
        <v>168</v>
      </c>
      <c r="L19" s="345" t="n">
        <v>29044</v>
      </c>
      <c r="M19" s="940" t="n">
        <v>0.55</v>
      </c>
      <c r="N19" s="21" t="n">
        <f aca="false">F19*E19*C19</f>
        <v>661.675</v>
      </c>
    </row>
    <row r="20" s="22" customFormat="true" ht="12.75" hidden="false" customHeight="false" outlineLevel="0" collapsed="false">
      <c r="A20" s="23" t="s">
        <v>92</v>
      </c>
      <c r="B20" s="185" t="s">
        <v>371</v>
      </c>
      <c r="C20" s="29"/>
      <c r="D20" s="25" t="s">
        <v>14</v>
      </c>
      <c r="E20" s="25" t="s">
        <v>35</v>
      </c>
      <c r="F20" s="310" t="n">
        <v>1.2</v>
      </c>
      <c r="G20" s="42" t="s">
        <v>24</v>
      </c>
      <c r="H20" s="29"/>
      <c r="I20" s="43" t="s">
        <v>632</v>
      </c>
      <c r="J20" s="183" t="s">
        <v>28</v>
      </c>
      <c r="K20" s="312" t="s">
        <v>66</v>
      </c>
      <c r="L20" s="33" t="s">
        <v>67</v>
      </c>
      <c r="M20" s="940" t="n">
        <v>1.2</v>
      </c>
      <c r="N20" s="21" t="n">
        <f aca="false">F20*E20*D20</f>
        <v>1134.3</v>
      </c>
    </row>
    <row r="21" s="22" customFormat="true" ht="12.75" hidden="false" customHeight="false" outlineLevel="0" collapsed="false">
      <c r="A21" s="23" t="s">
        <v>94</v>
      </c>
      <c r="B21" s="185" t="s">
        <v>373</v>
      </c>
      <c r="C21" s="29"/>
      <c r="D21" s="25" t="s">
        <v>14</v>
      </c>
      <c r="E21" s="25" t="s">
        <v>35</v>
      </c>
      <c r="F21" s="310" t="n">
        <v>1.2</v>
      </c>
      <c r="G21" s="42" t="s">
        <v>24</v>
      </c>
      <c r="H21" s="29"/>
      <c r="I21" s="43" t="n">
        <v>1134.3</v>
      </c>
      <c r="J21" s="183" t="s">
        <v>28</v>
      </c>
      <c r="K21" s="312" t="s">
        <v>66</v>
      </c>
      <c r="L21" s="33" t="s">
        <v>67</v>
      </c>
      <c r="M21" s="940" t="n">
        <v>1.2</v>
      </c>
      <c r="N21" s="21" t="n">
        <f aca="false">F21*E21*D21</f>
        <v>1134.3</v>
      </c>
    </row>
    <row r="22" s="22" customFormat="true" ht="12.75" hidden="false" customHeight="false" outlineLevel="0" collapsed="false">
      <c r="A22" s="37" t="s">
        <v>98</v>
      </c>
      <c r="B22" s="29" t="s">
        <v>165</v>
      </c>
      <c r="C22" s="29"/>
      <c r="D22" s="25" t="s">
        <v>14</v>
      </c>
      <c r="E22" s="26" t="s">
        <v>35</v>
      </c>
      <c r="F22" s="313" t="n">
        <v>0.5</v>
      </c>
      <c r="G22" s="28" t="s">
        <v>24</v>
      </c>
      <c r="H22" s="29"/>
      <c r="I22" s="30" t="s">
        <v>464</v>
      </c>
      <c r="J22" s="183" t="s">
        <v>28</v>
      </c>
      <c r="K22" s="312" t="s">
        <v>166</v>
      </c>
      <c r="L22" s="33" t="n">
        <v>35010.35011</v>
      </c>
      <c r="M22" s="940" t="n">
        <v>0.52</v>
      </c>
      <c r="N22" s="21" t="n">
        <f aca="false">F22*E22*D22</f>
        <v>472.625</v>
      </c>
    </row>
    <row r="23" s="22" customFormat="true" ht="25.5" hidden="false" customHeight="false" outlineLevel="0" collapsed="false">
      <c r="A23" s="23" t="s">
        <v>102</v>
      </c>
      <c r="B23" s="29" t="s">
        <v>170</v>
      </c>
      <c r="C23" s="29"/>
      <c r="D23" s="25" t="s">
        <v>15</v>
      </c>
      <c r="E23" s="26" t="n">
        <v>945.25</v>
      </c>
      <c r="F23" s="310" t="n">
        <v>0.1</v>
      </c>
      <c r="G23" s="28" t="s">
        <v>24</v>
      </c>
      <c r="H23" s="29"/>
      <c r="I23" s="30" t="s">
        <v>587</v>
      </c>
      <c r="J23" s="183" t="n">
        <v>0</v>
      </c>
      <c r="K23" s="312" t="s">
        <v>973</v>
      </c>
      <c r="L23" s="33"/>
      <c r="M23" s="940" t="n">
        <v>0</v>
      </c>
      <c r="N23" s="21" t="n">
        <f aca="false">F23*E23*D23</f>
        <v>189.05</v>
      </c>
    </row>
    <row r="24" s="22" customFormat="true" ht="12.75" hidden="false" customHeight="false" outlineLevel="0" collapsed="false">
      <c r="A24" s="23" t="s">
        <v>106</v>
      </c>
      <c r="B24" s="185" t="s">
        <v>113</v>
      </c>
      <c r="C24" s="29"/>
      <c r="D24" s="25" t="s">
        <v>14</v>
      </c>
      <c r="E24" s="25" t="s">
        <v>35</v>
      </c>
      <c r="F24" s="310" t="n">
        <v>1.2</v>
      </c>
      <c r="G24" s="42" t="s">
        <v>24</v>
      </c>
      <c r="H24" s="29"/>
      <c r="I24" s="43" t="s">
        <v>632</v>
      </c>
      <c r="J24" s="183" t="s">
        <v>28</v>
      </c>
      <c r="K24" s="182" t="s">
        <v>114</v>
      </c>
      <c r="L24" s="182" t="s">
        <v>115</v>
      </c>
      <c r="M24" s="182" t="n">
        <v>1.38</v>
      </c>
      <c r="N24" s="21" t="n">
        <f aca="false">F24*E24*D24</f>
        <v>1134.3</v>
      </c>
    </row>
    <row r="25" s="52" customFormat="true" ht="12.75" hidden="false" customHeight="false" outlineLevel="0" collapsed="false">
      <c r="A25" s="48" t="s">
        <v>41</v>
      </c>
      <c r="B25" s="48"/>
      <c r="C25" s="48"/>
      <c r="D25" s="46" t="s">
        <v>615</v>
      </c>
      <c r="E25" s="189" t="s">
        <v>117</v>
      </c>
      <c r="F25" s="189"/>
      <c r="G25" s="189"/>
      <c r="H25" s="48"/>
      <c r="I25" s="190" t="n">
        <v>10161.47</v>
      </c>
      <c r="J25" s="726" t="s">
        <v>28</v>
      </c>
      <c r="K25" s="343"/>
      <c r="L25" s="49"/>
      <c r="M25" s="941"/>
      <c r="N25" s="51" t="n">
        <f aca="false">SUM(N8:N24)</f>
        <v>10161.4375</v>
      </c>
    </row>
    <row r="26" customFormat="false" ht="15" hidden="false" customHeight="false" outlineLevel="0" collapsed="false">
      <c r="A26" s="469" t="s">
        <v>934</v>
      </c>
      <c r="B26" s="241"/>
      <c r="C26" s="241"/>
      <c r="D26" s="241"/>
      <c r="E26" s="330"/>
      <c r="F26" s="942"/>
      <c r="G26" s="241"/>
      <c r="H26" s="241"/>
      <c r="I26" s="134" t="n">
        <f aca="false">10161.47/945.25</f>
        <v>10.7500343824385</v>
      </c>
      <c r="J26" s="332"/>
      <c r="K26" s="384"/>
      <c r="L26" s="546"/>
      <c r="M26" s="943"/>
    </row>
    <row r="27" customFormat="false" ht="15" hidden="false" customHeight="false" outlineLevel="0" collapsed="false">
      <c r="A27" s="241"/>
      <c r="B27" s="241"/>
      <c r="C27" s="241"/>
      <c r="D27" s="241"/>
      <c r="E27" s="241"/>
      <c r="F27" s="545"/>
      <c r="G27" s="241"/>
      <c r="H27" s="241"/>
      <c r="I27" s="241"/>
      <c r="J27" s="241"/>
      <c r="K27" s="462"/>
      <c r="L27" s="506"/>
      <c r="M27" s="462"/>
    </row>
    <row r="28" customFormat="false" ht="15" hidden="false" customHeight="false" outlineLevel="0" collapsed="false">
      <c r="A28" s="241"/>
      <c r="B28" s="241" t="s">
        <v>974</v>
      </c>
      <c r="C28" s="241"/>
      <c r="D28" s="241"/>
      <c r="E28" s="330"/>
      <c r="F28" s="942"/>
      <c r="G28" s="241"/>
      <c r="H28" s="241"/>
      <c r="I28" s="608"/>
      <c r="J28" s="332"/>
      <c r="K28" s="384" t="s">
        <v>379</v>
      </c>
      <c r="L28" s="546" t="n">
        <v>35003</v>
      </c>
      <c r="M28" s="943" t="n">
        <v>0.27</v>
      </c>
    </row>
    <row r="29" customFormat="false" ht="15" hidden="false" customHeight="false" outlineLevel="0" collapsed="false">
      <c r="A29" s="241"/>
      <c r="B29" s="241" t="s">
        <v>975</v>
      </c>
      <c r="C29" s="241"/>
      <c r="D29" s="241"/>
      <c r="E29" s="330"/>
      <c r="F29" s="942"/>
      <c r="G29" s="241"/>
      <c r="H29" s="241"/>
      <c r="I29" s="608"/>
      <c r="J29" s="332"/>
      <c r="K29" s="384" t="s">
        <v>381</v>
      </c>
      <c r="L29" s="546" t="n">
        <v>35001</v>
      </c>
      <c r="M29" s="943" t="n">
        <v>0.27</v>
      </c>
    </row>
    <row r="30" customFormat="false" ht="15" hidden="false" customHeight="false" outlineLevel="0" collapsed="false">
      <c r="A30" s="241"/>
      <c r="B30" s="241" t="s">
        <v>976</v>
      </c>
      <c r="C30" s="241"/>
      <c r="D30" s="241"/>
      <c r="E30" s="330"/>
      <c r="F30" s="942"/>
      <c r="G30" s="241"/>
      <c r="H30" s="241"/>
      <c r="I30" s="608"/>
      <c r="J30" s="332"/>
      <c r="K30" s="384" t="s">
        <v>88</v>
      </c>
      <c r="L30" s="546" t="n">
        <v>35014</v>
      </c>
      <c r="M30" s="943" t="n">
        <v>0.25</v>
      </c>
    </row>
    <row r="31" customFormat="false" ht="15" hidden="false" customHeight="false" outlineLevel="0" collapsed="false">
      <c r="A31" s="241"/>
      <c r="B31" s="241" t="s">
        <v>976</v>
      </c>
      <c r="C31" s="241"/>
      <c r="D31" s="241"/>
      <c r="E31" s="330"/>
      <c r="F31" s="942"/>
      <c r="G31" s="241"/>
      <c r="H31" s="241"/>
      <c r="I31" s="608"/>
      <c r="J31" s="332"/>
      <c r="K31" s="384" t="s">
        <v>88</v>
      </c>
      <c r="L31" s="546" t="n">
        <v>35014</v>
      </c>
      <c r="M31" s="943" t="n">
        <v>0.25</v>
      </c>
    </row>
    <row r="32" customFormat="false" ht="15" hidden="false" customHeight="false" outlineLevel="0" collapsed="false">
      <c r="A32" s="241"/>
      <c r="B32" s="241"/>
      <c r="C32" s="241"/>
      <c r="D32" s="241"/>
      <c r="E32" s="330"/>
      <c r="F32" s="942"/>
      <c r="G32" s="241"/>
      <c r="H32" s="241"/>
      <c r="I32" s="608"/>
      <c r="J32" s="332"/>
      <c r="K32" s="384"/>
      <c r="L32" s="546"/>
      <c r="M32" s="943"/>
    </row>
    <row r="33" customFormat="false" ht="15" hidden="false" customHeight="false" outlineLevel="0" collapsed="false">
      <c r="A33" s="469" t="s">
        <v>977</v>
      </c>
      <c r="B33" s="241"/>
      <c r="C33" s="241"/>
      <c r="D33" s="241"/>
      <c r="E33" s="330"/>
      <c r="F33" s="942"/>
      <c r="G33" s="241"/>
      <c r="H33" s="241"/>
      <c r="I33" s="608"/>
      <c r="J33" s="332"/>
      <c r="K33" s="384"/>
      <c r="L33" s="546"/>
      <c r="M33" s="944" t="n">
        <f aca="false">SUM(M8:M31)</f>
        <v>10.79</v>
      </c>
      <c r="N33" s="21" t="n">
        <f aca="false">945.25*M33</f>
        <v>10199.2475</v>
      </c>
    </row>
    <row r="34" customFormat="false" ht="15" hidden="false" customHeight="false" outlineLevel="0" collapsed="false">
      <c r="N34" s="21" t="n">
        <f aca="false">I25-N33</f>
        <v>-37.7775000000001</v>
      </c>
    </row>
  </sheetData>
  <mergeCells count="9">
    <mergeCell ref="C6:D6"/>
    <mergeCell ref="C7:D7"/>
    <mergeCell ref="C8:D8"/>
    <mergeCell ref="C9:D9"/>
    <mergeCell ref="C17:D17"/>
    <mergeCell ref="C18:D18"/>
    <mergeCell ref="C19:D19"/>
    <mergeCell ref="A25:B25"/>
    <mergeCell ref="E25:G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tabColor rgb="FFF10D0C"/>
    <pageSetUpPr fitToPage="false"/>
  </sheetPr>
  <dimension ref="A1:M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28" activeCellId="0" sqref="H28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199" width="41"/>
    <col collapsed="false" customWidth="true" hidden="false" outlineLevel="0" max="3" min="3" style="300" width="8.14"/>
    <col collapsed="false" customWidth="true" hidden="true" outlineLevel="0" max="4" min="4" style="0" width="16"/>
    <col collapsed="false" customWidth="true" hidden="false" outlineLevel="0" max="5" min="5" style="207" width="13.57"/>
    <col collapsed="false" customWidth="true" hidden="true" outlineLevel="0" max="6" min="6" style="0" width="1.58"/>
    <col collapsed="false" customWidth="true" hidden="true" outlineLevel="0" max="7" min="7" style="0" width="8.14"/>
    <col collapsed="false" customWidth="true" hidden="false" outlineLevel="0" max="8" min="8" style="945" width="11.14"/>
    <col collapsed="false" customWidth="true" hidden="true" outlineLevel="0" max="9" min="9" style="62" width="14.01"/>
    <col collapsed="false" customWidth="true" hidden="false" outlineLevel="0" max="10" min="10" style="131" width="14.43"/>
    <col collapsed="false" customWidth="true" hidden="false" outlineLevel="0" max="11" min="11" style="336" width="11.99"/>
    <col collapsed="false" customWidth="true" hidden="false" outlineLevel="0" max="12" min="12" style="938" width="14.01"/>
    <col collapsed="false" customWidth="true" hidden="false" outlineLevel="0" max="13" min="13" style="3" width="10.99"/>
  </cols>
  <sheetData>
    <row r="1" customFormat="false" ht="15" hidden="false" customHeight="false" outlineLevel="0" collapsed="false">
      <c r="A1" s="946" t="s">
        <v>978</v>
      </c>
    </row>
    <row r="3" customFormat="false" ht="15" hidden="false" customHeight="false" outlineLevel="0" collapsed="false">
      <c r="A3" s="763" t="s">
        <v>979</v>
      </c>
    </row>
    <row r="4" customFormat="false" ht="15" hidden="false" customHeight="false" outlineLevel="0" collapsed="false">
      <c r="B4" s="6" t="s">
        <v>980</v>
      </c>
    </row>
    <row r="8" s="953" customFormat="true" ht="38.25" hidden="false" customHeight="false" outlineLevel="0" collapsed="false">
      <c r="A8" s="684" t="s">
        <v>2</v>
      </c>
      <c r="B8" s="947" t="s">
        <v>3</v>
      </c>
      <c r="C8" s="158" t="s">
        <v>4</v>
      </c>
      <c r="D8" s="684" t="s">
        <v>981</v>
      </c>
      <c r="E8" s="948" t="s">
        <v>6</v>
      </c>
      <c r="F8" s="684" t="s">
        <v>7</v>
      </c>
      <c r="G8" s="684" t="s">
        <v>8</v>
      </c>
      <c r="H8" s="949" t="s">
        <v>9</v>
      </c>
      <c r="I8" s="950" t="s">
        <v>10</v>
      </c>
      <c r="J8" s="951" t="s">
        <v>11</v>
      </c>
      <c r="K8" s="612" t="s">
        <v>12</v>
      </c>
      <c r="L8" s="948" t="s">
        <v>13</v>
      </c>
      <c r="M8" s="952"/>
    </row>
    <row r="9" s="22" customFormat="true" ht="12.75" hidden="true" customHeight="false" outlineLevel="0" collapsed="false">
      <c r="A9" s="23" t="s">
        <v>14</v>
      </c>
      <c r="B9" s="954" t="s">
        <v>15</v>
      </c>
      <c r="C9" s="28" t="s">
        <v>16</v>
      </c>
      <c r="D9" s="28" t="s">
        <v>17</v>
      </c>
      <c r="E9" s="305" t="s">
        <v>18</v>
      </c>
      <c r="F9" s="42" t="s">
        <v>19</v>
      </c>
      <c r="G9" s="28" t="s">
        <v>20</v>
      </c>
      <c r="H9" s="344" t="s">
        <v>21</v>
      </c>
      <c r="I9" s="306" t="s">
        <v>22</v>
      </c>
      <c r="J9" s="345"/>
      <c r="K9" s="311"/>
      <c r="L9" s="310"/>
      <c r="M9" s="21"/>
    </row>
    <row r="10" s="22" customFormat="true" ht="12.75" hidden="false" customHeight="false" outlineLevel="0" collapsed="false">
      <c r="A10" s="13" t="s">
        <v>14</v>
      </c>
      <c r="B10" s="24" t="s">
        <v>143</v>
      </c>
      <c r="C10" s="42" t="s">
        <v>14</v>
      </c>
      <c r="D10" s="26" t="n">
        <v>945.25</v>
      </c>
      <c r="E10" s="313" t="n">
        <v>0.5</v>
      </c>
      <c r="F10" s="28" t="s">
        <v>24</v>
      </c>
      <c r="G10" s="29"/>
      <c r="H10" s="30" t="s">
        <v>464</v>
      </c>
      <c r="I10" s="183" t="s">
        <v>28</v>
      </c>
      <c r="J10" s="182" t="s">
        <v>66</v>
      </c>
      <c r="K10" s="182" t="s">
        <v>67</v>
      </c>
      <c r="L10" s="939" t="n">
        <v>0.5</v>
      </c>
      <c r="M10" s="21" t="n">
        <f aca="false">E10*D10*C10</f>
        <v>472.625</v>
      </c>
    </row>
    <row r="11" s="22" customFormat="true" ht="12.75" hidden="false" customHeight="false" outlineLevel="0" collapsed="false">
      <c r="A11" s="13" t="s">
        <v>15</v>
      </c>
      <c r="B11" s="24" t="s">
        <v>68</v>
      </c>
      <c r="C11" s="42" t="s">
        <v>14</v>
      </c>
      <c r="D11" s="26" t="s">
        <v>35</v>
      </c>
      <c r="E11" s="310" t="s">
        <v>100</v>
      </c>
      <c r="F11" s="28" t="s">
        <v>24</v>
      </c>
      <c r="G11" s="29"/>
      <c r="H11" s="30" t="s">
        <v>587</v>
      </c>
      <c r="I11" s="183" t="s">
        <v>28</v>
      </c>
      <c r="J11" s="182" t="s">
        <v>69</v>
      </c>
      <c r="K11" s="182" t="n">
        <v>28003</v>
      </c>
      <c r="L11" s="182" t="n">
        <v>0.25</v>
      </c>
      <c r="M11" s="21" t="n">
        <f aca="false">E11*D11*C11</f>
        <v>189.05</v>
      </c>
    </row>
    <row r="12" s="22" customFormat="true" ht="25.5" hidden="false" customHeight="false" outlineLevel="0" collapsed="false">
      <c r="A12" s="34" t="s">
        <v>16</v>
      </c>
      <c r="B12" s="24" t="s">
        <v>70</v>
      </c>
      <c r="C12" s="150" t="s">
        <v>14</v>
      </c>
      <c r="D12" s="26" t="n">
        <v>945.25</v>
      </c>
      <c r="E12" s="313" t="s">
        <v>589</v>
      </c>
      <c r="F12" s="28" t="s">
        <v>24</v>
      </c>
      <c r="G12" s="29"/>
      <c r="H12" s="30" t="s">
        <v>590</v>
      </c>
      <c r="I12" s="177" t="n">
        <v>0</v>
      </c>
      <c r="J12" s="182" t="s">
        <v>71</v>
      </c>
      <c r="K12" s="182" t="s">
        <v>72</v>
      </c>
      <c r="L12" s="182" t="n">
        <v>0.45</v>
      </c>
      <c r="M12" s="21" t="n">
        <f aca="false">E12*D12*C12</f>
        <v>425.3625</v>
      </c>
    </row>
    <row r="13" s="22" customFormat="true" ht="12.75" hidden="false" customHeight="false" outlineLevel="0" collapsed="false">
      <c r="A13" s="34" t="s">
        <v>17</v>
      </c>
      <c r="B13" s="24" t="s">
        <v>73</v>
      </c>
      <c r="C13" s="42" t="s">
        <v>14</v>
      </c>
      <c r="D13" s="26" t="n">
        <v>945.25</v>
      </c>
      <c r="E13" s="310" t="s">
        <v>100</v>
      </c>
      <c r="F13" s="28" t="s">
        <v>24</v>
      </c>
      <c r="G13" s="29"/>
      <c r="H13" s="30" t="s">
        <v>587</v>
      </c>
      <c r="I13" s="183" t="s">
        <v>28</v>
      </c>
      <c r="J13" s="182" t="s">
        <v>74</v>
      </c>
      <c r="K13" s="182" t="n">
        <v>11023</v>
      </c>
      <c r="L13" s="182" t="n">
        <v>0.16</v>
      </c>
      <c r="M13" s="21" t="n">
        <f aca="false">E13*D13*C13</f>
        <v>189.05</v>
      </c>
    </row>
    <row r="14" s="22" customFormat="true" ht="12.75" hidden="false" customHeight="false" outlineLevel="0" collapsed="false">
      <c r="A14" s="34" t="s">
        <v>18</v>
      </c>
      <c r="B14" s="24" t="s">
        <v>75</v>
      </c>
      <c r="C14" s="42" t="s">
        <v>14</v>
      </c>
      <c r="D14" s="26" t="s">
        <v>35</v>
      </c>
      <c r="E14" s="313" t="n">
        <v>0.3</v>
      </c>
      <c r="F14" s="28" t="s">
        <v>24</v>
      </c>
      <c r="G14" s="29"/>
      <c r="H14" s="30" t="s">
        <v>591</v>
      </c>
      <c r="I14" s="183" t="s">
        <v>28</v>
      </c>
      <c r="J14" s="182" t="s">
        <v>76</v>
      </c>
      <c r="K14" s="182" t="n">
        <v>81041</v>
      </c>
      <c r="L14" s="182" t="n">
        <v>0.45</v>
      </c>
      <c r="M14" s="21" t="n">
        <f aca="false">E14*D14*C14</f>
        <v>283.575</v>
      </c>
    </row>
    <row r="15" s="22" customFormat="true" ht="12.75" hidden="false" customHeight="false" outlineLevel="0" collapsed="false">
      <c r="A15" s="23" t="s">
        <v>19</v>
      </c>
      <c r="B15" s="24" t="s">
        <v>77</v>
      </c>
      <c r="C15" s="42" t="s">
        <v>14</v>
      </c>
      <c r="D15" s="26" t="s">
        <v>35</v>
      </c>
      <c r="E15" s="313" t="s">
        <v>96</v>
      </c>
      <c r="F15" s="28" t="s">
        <v>24</v>
      </c>
      <c r="G15" s="29"/>
      <c r="H15" s="30" t="s">
        <v>464</v>
      </c>
      <c r="I15" s="183" t="s">
        <v>28</v>
      </c>
      <c r="J15" s="182" t="s">
        <v>78</v>
      </c>
      <c r="K15" s="182" t="n">
        <v>11026</v>
      </c>
      <c r="L15" s="182" t="n">
        <v>0.3</v>
      </c>
      <c r="M15" s="21" t="n">
        <f aca="false">E15*D15*C15</f>
        <v>472.625</v>
      </c>
    </row>
    <row r="16" s="22" customFormat="true" ht="12.75" hidden="false" customHeight="false" outlineLevel="0" collapsed="false">
      <c r="A16" s="34" t="s">
        <v>20</v>
      </c>
      <c r="B16" s="24" t="s">
        <v>370</v>
      </c>
      <c r="C16" s="42" t="s">
        <v>14</v>
      </c>
      <c r="D16" s="26" t="s">
        <v>35</v>
      </c>
      <c r="E16" s="955" t="s">
        <v>653</v>
      </c>
      <c r="F16" s="28" t="s">
        <v>24</v>
      </c>
      <c r="G16" s="29"/>
      <c r="H16" s="30" t="s">
        <v>36</v>
      </c>
      <c r="I16" s="183" t="s">
        <v>25</v>
      </c>
      <c r="J16" s="182" t="s">
        <v>272</v>
      </c>
      <c r="K16" s="182" t="n">
        <v>10012</v>
      </c>
      <c r="L16" s="182" t="n">
        <v>0.36</v>
      </c>
      <c r="M16" s="21" t="n">
        <f aca="false">E16*D16*C16</f>
        <v>850.725</v>
      </c>
    </row>
    <row r="17" s="22" customFormat="true" ht="12.75" hidden="false" customHeight="false" outlineLevel="0" collapsed="false">
      <c r="A17" s="13" t="s">
        <v>21</v>
      </c>
      <c r="B17" s="38" t="s">
        <v>371</v>
      </c>
      <c r="C17" s="42" t="s">
        <v>14</v>
      </c>
      <c r="D17" s="25" t="s">
        <v>35</v>
      </c>
      <c r="E17" s="956" t="s">
        <v>592</v>
      </c>
      <c r="F17" s="42" t="s">
        <v>24</v>
      </c>
      <c r="G17" s="29"/>
      <c r="H17" s="43" t="s">
        <v>629</v>
      </c>
      <c r="I17" s="183" t="s">
        <v>28</v>
      </c>
      <c r="J17" s="33" t="s">
        <v>66</v>
      </c>
      <c r="K17" s="312" t="s">
        <v>67</v>
      </c>
      <c r="L17" s="940" t="n">
        <v>1.8</v>
      </c>
      <c r="M17" s="21" t="n">
        <f aca="false">E17*D17*C17</f>
        <v>1701.45</v>
      </c>
    </row>
    <row r="18" s="22" customFormat="true" ht="12.75" hidden="false" customHeight="false" outlineLevel="0" collapsed="false">
      <c r="A18" s="34" t="s">
        <v>22</v>
      </c>
      <c r="B18" s="24" t="s">
        <v>373</v>
      </c>
      <c r="C18" s="42" t="s">
        <v>14</v>
      </c>
      <c r="D18" s="26" t="s">
        <v>35</v>
      </c>
      <c r="E18" s="956" t="s">
        <v>592</v>
      </c>
      <c r="F18" s="28" t="s">
        <v>24</v>
      </c>
      <c r="G18" s="29"/>
      <c r="H18" s="30" t="s">
        <v>629</v>
      </c>
      <c r="I18" s="183" t="s">
        <v>28</v>
      </c>
      <c r="J18" s="33" t="s">
        <v>66</v>
      </c>
      <c r="K18" s="312" t="s">
        <v>67</v>
      </c>
      <c r="L18" s="940" t="n">
        <v>1.8</v>
      </c>
      <c r="M18" s="21" t="n">
        <f aca="false">E18*D18*C18</f>
        <v>1701.45</v>
      </c>
    </row>
    <row r="19" s="22" customFormat="true" ht="12.75" hidden="false" customHeight="false" outlineLevel="0" collapsed="false">
      <c r="A19" s="13" t="s">
        <v>84</v>
      </c>
      <c r="B19" s="24" t="s">
        <v>165</v>
      </c>
      <c r="C19" s="42" t="s">
        <v>14</v>
      </c>
      <c r="D19" s="26" t="s">
        <v>35</v>
      </c>
      <c r="E19" s="313" t="s">
        <v>96</v>
      </c>
      <c r="F19" s="28" t="s">
        <v>24</v>
      </c>
      <c r="G19" s="29"/>
      <c r="H19" s="30" t="s">
        <v>464</v>
      </c>
      <c r="I19" s="183" t="s">
        <v>28</v>
      </c>
      <c r="J19" s="182" t="s">
        <v>166</v>
      </c>
      <c r="K19" s="182" t="n">
        <v>35010</v>
      </c>
      <c r="L19" s="182" t="n">
        <v>0.52</v>
      </c>
      <c r="M19" s="21" t="n">
        <f aca="false">E19*D19*C19</f>
        <v>472.625</v>
      </c>
    </row>
    <row r="20" s="22" customFormat="true" ht="12.75" hidden="false" customHeight="false" outlineLevel="0" collapsed="false">
      <c r="A20" s="931" t="s">
        <v>86</v>
      </c>
      <c r="B20" s="38" t="s">
        <v>290</v>
      </c>
      <c r="C20" s="150" t="s">
        <v>15</v>
      </c>
      <c r="D20" s="26" t="s">
        <v>35</v>
      </c>
      <c r="E20" s="313" t="s">
        <v>620</v>
      </c>
      <c r="F20" s="28" t="s">
        <v>24</v>
      </c>
      <c r="G20" s="29"/>
      <c r="H20" s="30" t="s">
        <v>131</v>
      </c>
      <c r="I20" s="177" t="s">
        <v>28</v>
      </c>
      <c r="J20" s="182" t="s">
        <v>88</v>
      </c>
      <c r="K20" s="182" t="n">
        <v>35020.35021</v>
      </c>
      <c r="L20" s="182" t="n">
        <f aca="false">2*0.15</f>
        <v>0.3</v>
      </c>
      <c r="M20" s="21" t="n">
        <f aca="false">E20*D20*C20</f>
        <v>756.2</v>
      </c>
    </row>
    <row r="21" s="22" customFormat="true" ht="12.75" hidden="false" customHeight="false" outlineLevel="0" collapsed="false">
      <c r="A21" s="13" t="s">
        <v>89</v>
      </c>
      <c r="B21" s="38" t="s">
        <v>375</v>
      </c>
      <c r="C21" s="42" t="s">
        <v>15</v>
      </c>
      <c r="D21" s="25" t="s">
        <v>35</v>
      </c>
      <c r="E21" s="310" t="s">
        <v>620</v>
      </c>
      <c r="F21" s="42" t="s">
        <v>24</v>
      </c>
      <c r="G21" s="29"/>
      <c r="H21" s="43" t="s">
        <v>982</v>
      </c>
      <c r="I21" s="183" t="s">
        <v>25</v>
      </c>
      <c r="J21" s="33" t="s">
        <v>376</v>
      </c>
      <c r="K21" s="312" t="n">
        <v>35022</v>
      </c>
      <c r="L21" s="940" t="n">
        <v>0.6</v>
      </c>
      <c r="M21" s="21" t="n">
        <f aca="false">E21*D21*C21</f>
        <v>756.2</v>
      </c>
    </row>
    <row r="22" s="22" customFormat="true" ht="12.75" hidden="false" customHeight="false" outlineLevel="0" collapsed="false">
      <c r="A22" s="13" t="s">
        <v>92</v>
      </c>
      <c r="B22" s="38" t="s">
        <v>95</v>
      </c>
      <c r="C22" s="42" t="s">
        <v>14</v>
      </c>
      <c r="D22" s="25" t="n">
        <v>945.25</v>
      </c>
      <c r="E22" s="310" t="s">
        <v>96</v>
      </c>
      <c r="F22" s="42" t="s">
        <v>24</v>
      </c>
      <c r="G22" s="29"/>
      <c r="H22" s="43" t="s">
        <v>464</v>
      </c>
      <c r="I22" s="183" t="s">
        <v>28</v>
      </c>
      <c r="J22" s="33" t="s">
        <v>97</v>
      </c>
      <c r="K22" s="312" t="n">
        <v>35023</v>
      </c>
      <c r="L22" s="940" t="n">
        <v>0.3</v>
      </c>
      <c r="M22" s="21" t="n">
        <f aca="false">E22*D22*C22</f>
        <v>472.625</v>
      </c>
    </row>
    <row r="23" s="22" customFormat="true" ht="12.75" hidden="false" customHeight="false" outlineLevel="0" collapsed="false">
      <c r="A23" s="34" t="s">
        <v>94</v>
      </c>
      <c r="B23" s="24" t="s">
        <v>99</v>
      </c>
      <c r="C23" s="42" t="s">
        <v>15</v>
      </c>
      <c r="D23" s="26" t="s">
        <v>35</v>
      </c>
      <c r="E23" s="310" t="s">
        <v>100</v>
      </c>
      <c r="F23" s="28" t="s">
        <v>24</v>
      </c>
      <c r="G23" s="29"/>
      <c r="H23" s="30" t="s">
        <v>638</v>
      </c>
      <c r="I23" s="183" t="s">
        <v>28</v>
      </c>
      <c r="J23" s="33" t="s">
        <v>101</v>
      </c>
      <c r="K23" s="312" t="n">
        <v>25017.35018</v>
      </c>
      <c r="L23" s="940" t="n">
        <v>0.52</v>
      </c>
      <c r="M23" s="21" t="n">
        <f aca="false">E23*D23*C23</f>
        <v>378.1</v>
      </c>
    </row>
    <row r="24" s="22" customFormat="true" ht="12.75" hidden="false" customHeight="false" outlineLevel="0" collapsed="false">
      <c r="A24" s="34" t="s">
        <v>98</v>
      </c>
      <c r="B24" s="24" t="s">
        <v>170</v>
      </c>
      <c r="C24" s="28" t="s">
        <v>17</v>
      </c>
      <c r="D24" s="26" t="s">
        <v>35</v>
      </c>
      <c r="E24" s="310" t="s">
        <v>884</v>
      </c>
      <c r="F24" s="28" t="s">
        <v>24</v>
      </c>
      <c r="G24" s="29"/>
      <c r="H24" s="30" t="s">
        <v>638</v>
      </c>
      <c r="I24" s="183" t="s">
        <v>28</v>
      </c>
      <c r="J24" s="33" t="s">
        <v>377</v>
      </c>
      <c r="K24" s="312"/>
      <c r="L24" s="940" t="n">
        <v>0.4</v>
      </c>
      <c r="M24" s="21" t="n">
        <f aca="false">E24*D24*C24</f>
        <v>378.1</v>
      </c>
    </row>
    <row r="25" s="22" customFormat="true" ht="12.75" hidden="false" customHeight="false" outlineLevel="0" collapsed="false">
      <c r="A25" s="13" t="s">
        <v>102</v>
      </c>
      <c r="B25" s="24" t="s">
        <v>174</v>
      </c>
      <c r="C25" s="42" t="s">
        <v>14</v>
      </c>
      <c r="D25" s="26" t="n">
        <v>945.25</v>
      </c>
      <c r="E25" s="313" t="s">
        <v>620</v>
      </c>
      <c r="F25" s="28" t="s">
        <v>24</v>
      </c>
      <c r="G25" s="29"/>
      <c r="H25" s="30" t="s">
        <v>638</v>
      </c>
      <c r="I25" s="183" t="s">
        <v>28</v>
      </c>
      <c r="J25" s="182" t="s">
        <v>175</v>
      </c>
      <c r="K25" s="182" t="s">
        <v>176</v>
      </c>
      <c r="L25" s="182" t="n">
        <v>0.15</v>
      </c>
      <c r="M25" s="21" t="n">
        <f aca="false">E25*D25*C25</f>
        <v>378.1</v>
      </c>
    </row>
    <row r="26" s="22" customFormat="true" ht="12.75" hidden="false" customHeight="false" outlineLevel="0" collapsed="false">
      <c r="A26" s="34" t="s">
        <v>106</v>
      </c>
      <c r="B26" s="24" t="s">
        <v>279</v>
      </c>
      <c r="C26" s="42" t="s">
        <v>14</v>
      </c>
      <c r="D26" s="26" t="s">
        <v>35</v>
      </c>
      <c r="E26" s="313" t="s">
        <v>620</v>
      </c>
      <c r="F26" s="28" t="s">
        <v>24</v>
      </c>
      <c r="G26" s="29"/>
      <c r="H26" s="30" t="n">
        <v>378.1</v>
      </c>
      <c r="I26" s="172" t="n">
        <v>0</v>
      </c>
      <c r="J26" s="182" t="s">
        <v>280</v>
      </c>
      <c r="K26" s="182" t="s">
        <v>281</v>
      </c>
      <c r="L26" s="182" t="n">
        <v>0.25</v>
      </c>
      <c r="M26" s="21" t="n">
        <f aca="false">E26*D26*C26</f>
        <v>378.1</v>
      </c>
    </row>
    <row r="27" s="22" customFormat="true" ht="12.75" hidden="false" customHeight="false" outlineLevel="0" collapsed="false">
      <c r="A27" s="13" t="s">
        <v>109</v>
      </c>
      <c r="B27" s="24" t="s">
        <v>113</v>
      </c>
      <c r="C27" s="42" t="s">
        <v>14</v>
      </c>
      <c r="D27" s="26" t="s">
        <v>35</v>
      </c>
      <c r="E27" s="310" t="s">
        <v>631</v>
      </c>
      <c r="F27" s="28" t="s">
        <v>24</v>
      </c>
      <c r="G27" s="29"/>
      <c r="H27" s="30" t="s">
        <v>632</v>
      </c>
      <c r="I27" s="183" t="s">
        <v>28</v>
      </c>
      <c r="J27" s="182" t="s">
        <v>114</v>
      </c>
      <c r="K27" s="182" t="s">
        <v>115</v>
      </c>
      <c r="L27" s="182" t="n">
        <v>1.38</v>
      </c>
      <c r="M27" s="21" t="n">
        <f aca="false">E27*D27*C27</f>
        <v>1134.3</v>
      </c>
    </row>
    <row r="28" s="22" customFormat="true" ht="12.75" hidden="false" customHeight="false" outlineLevel="0" collapsed="false">
      <c r="A28" s="48" t="s">
        <v>41</v>
      </c>
      <c r="B28" s="48"/>
      <c r="C28" s="15" t="s">
        <v>621</v>
      </c>
      <c r="D28" s="189" t="s">
        <v>117</v>
      </c>
      <c r="E28" s="189"/>
      <c r="F28" s="189"/>
      <c r="G28" s="48"/>
      <c r="H28" s="190" t="n">
        <v>11390.29</v>
      </c>
      <c r="I28" s="352" t="s">
        <v>28</v>
      </c>
      <c r="J28" s="192"/>
      <c r="K28" s="353"/>
      <c r="L28" s="310"/>
      <c r="M28" s="21" t="n">
        <f aca="false">SUM(M10:M27)</f>
        <v>11390.2625</v>
      </c>
    </row>
    <row r="29" customFormat="false" ht="15" hidden="false" customHeight="false" outlineLevel="0" collapsed="false">
      <c r="A29" s="469" t="s">
        <v>983</v>
      </c>
      <c r="B29" s="545"/>
      <c r="C29" s="329"/>
      <c r="D29" s="241"/>
      <c r="E29" s="957"/>
      <c r="F29" s="241"/>
      <c r="G29" s="241"/>
      <c r="H29" s="958" t="n">
        <f aca="false">11390.29/945.25</f>
        <v>12.0500290928326</v>
      </c>
      <c r="I29" s="401"/>
      <c r="J29" s="504"/>
      <c r="K29" s="402"/>
      <c r="L29" s="943"/>
    </row>
    <row r="30" customFormat="false" ht="15" hidden="false" customHeight="false" outlineLevel="0" collapsed="false">
      <c r="A30" s="241"/>
      <c r="B30" s="545"/>
      <c r="C30" s="329"/>
      <c r="D30" s="241"/>
      <c r="E30" s="545"/>
      <c r="F30" s="241"/>
      <c r="G30" s="241"/>
      <c r="H30" s="959"/>
      <c r="I30" s="241"/>
      <c r="J30" s="506"/>
      <c r="K30" s="462"/>
      <c r="L30" s="462"/>
    </row>
    <row r="31" customFormat="false" ht="30" hidden="false" customHeight="false" outlineLevel="0" collapsed="false">
      <c r="A31" s="241"/>
      <c r="B31" s="545" t="s">
        <v>378</v>
      </c>
      <c r="C31" s="329"/>
      <c r="D31" s="241"/>
      <c r="E31" s="957"/>
      <c r="F31" s="241"/>
      <c r="G31" s="241"/>
      <c r="H31" s="960"/>
      <c r="I31" s="401"/>
      <c r="J31" s="504" t="s">
        <v>379</v>
      </c>
      <c r="K31" s="402" t="n">
        <v>35003</v>
      </c>
      <c r="L31" s="943" t="n">
        <v>0.27</v>
      </c>
    </row>
    <row r="32" customFormat="false" ht="30" hidden="false" customHeight="false" outlineLevel="0" collapsed="false">
      <c r="A32" s="241"/>
      <c r="B32" s="545" t="s">
        <v>380</v>
      </c>
      <c r="C32" s="329"/>
      <c r="D32" s="241"/>
      <c r="E32" s="957"/>
      <c r="F32" s="241"/>
      <c r="G32" s="241"/>
      <c r="H32" s="960"/>
      <c r="I32" s="401"/>
      <c r="J32" s="504" t="s">
        <v>381</v>
      </c>
      <c r="K32" s="402" t="n">
        <v>35001</v>
      </c>
      <c r="L32" s="943" t="n">
        <v>0.27</v>
      </c>
    </row>
    <row r="33" customFormat="false" ht="15" hidden="false" customHeight="false" outlineLevel="0" collapsed="false">
      <c r="A33" s="241"/>
      <c r="B33" s="200" t="s">
        <v>984</v>
      </c>
      <c r="C33" s="329"/>
      <c r="D33" s="241"/>
      <c r="E33" s="957"/>
      <c r="F33" s="241"/>
      <c r="G33" s="241"/>
      <c r="H33" s="960"/>
      <c r="I33" s="401"/>
      <c r="J33" s="186" t="s">
        <v>985</v>
      </c>
      <c r="K33" s="186" t="s">
        <v>986</v>
      </c>
      <c r="L33" s="943" t="n">
        <v>1.5</v>
      </c>
    </row>
    <row r="34" customFormat="false" ht="15" hidden="false" customHeight="false" outlineLevel="0" collapsed="false">
      <c r="A34" s="241"/>
      <c r="B34" s="545"/>
      <c r="C34" s="329"/>
      <c r="D34" s="241"/>
      <c r="E34" s="957"/>
      <c r="F34" s="241"/>
      <c r="G34" s="241"/>
      <c r="H34" s="960"/>
      <c r="I34" s="401"/>
      <c r="J34" s="504"/>
      <c r="K34" s="402"/>
      <c r="L34" s="943"/>
    </row>
    <row r="35" customFormat="false" ht="15" hidden="true" customHeight="false" outlineLevel="0" collapsed="false">
      <c r="A35" s="241"/>
      <c r="B35" s="545"/>
      <c r="C35" s="329"/>
      <c r="D35" s="241"/>
      <c r="E35" s="957"/>
      <c r="F35" s="241"/>
      <c r="G35" s="241"/>
      <c r="H35" s="960"/>
      <c r="I35" s="401"/>
      <c r="J35" s="504"/>
      <c r="K35" s="402"/>
      <c r="L35" s="943"/>
    </row>
    <row r="36" customFormat="false" ht="15" hidden="true" customHeight="false" outlineLevel="0" collapsed="false">
      <c r="A36" s="241"/>
      <c r="B36" s="545"/>
      <c r="C36" s="329"/>
      <c r="D36" s="241"/>
      <c r="E36" s="957"/>
      <c r="F36" s="241"/>
      <c r="G36" s="241"/>
      <c r="H36" s="960"/>
      <c r="I36" s="401"/>
      <c r="J36" s="504"/>
      <c r="K36" s="402"/>
      <c r="L36" s="943"/>
    </row>
    <row r="37" customFormat="false" ht="15" hidden="false" customHeight="false" outlineLevel="0" collapsed="false">
      <c r="A37" s="469" t="s">
        <v>987</v>
      </c>
      <c r="B37" s="545"/>
      <c r="C37" s="329"/>
      <c r="D37" s="241"/>
      <c r="E37" s="957"/>
      <c r="F37" s="241"/>
      <c r="G37" s="241"/>
      <c r="H37" s="961"/>
      <c r="I37" s="401"/>
      <c r="J37" s="504"/>
      <c r="K37" s="402"/>
      <c r="L37" s="944" t="n">
        <f aca="false">SUM(L10:L33)</f>
        <v>12.53</v>
      </c>
      <c r="M37" s="3" t="n">
        <f aca="false">L37*945.25</f>
        <v>11843.9825</v>
      </c>
    </row>
    <row r="38" customFormat="false" ht="15" hidden="false" customHeight="false" outlineLevel="0" collapsed="false">
      <c r="M38" s="3" t="n">
        <f aca="false">H28-M37</f>
        <v>-453.692499999997</v>
      </c>
    </row>
  </sheetData>
  <mergeCells count="2">
    <mergeCell ref="A28:B28"/>
    <mergeCell ref="D28:F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21" activeCellId="0" sqref="H2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199" width="36.14"/>
    <col collapsed="false" customWidth="true" hidden="false" outlineLevel="0" max="3" min="3" style="0" width="8.57"/>
    <col collapsed="false" customWidth="true" hidden="true" outlineLevel="0" max="4" min="4" style="0" width="16"/>
    <col collapsed="false" customWidth="true" hidden="false" outlineLevel="0" max="5" min="5" style="207" width="10.14"/>
    <col collapsed="false" customWidth="true" hidden="true" outlineLevel="0" max="6" min="6" style="0" width="17"/>
    <col collapsed="false" customWidth="true" hidden="true" outlineLevel="0" max="7" min="7" style="0" width="2.42"/>
    <col collapsed="false" customWidth="true" hidden="false" outlineLevel="0" max="8" min="8" style="3" width="12.14"/>
    <col collapsed="false" customWidth="true" hidden="true" outlineLevel="0" max="9" min="9" style="0" width="14.01"/>
    <col collapsed="false" customWidth="true" hidden="false" outlineLevel="0" max="10" min="10" style="355" width="17.58"/>
    <col collapsed="false" customWidth="true" hidden="false" outlineLevel="0" max="11" min="11" style="355" width="10.71"/>
    <col collapsed="false" customWidth="true" hidden="false" outlineLevel="0" max="12" min="12" style="164" width="12.57"/>
    <col collapsed="false" customWidth="true" hidden="false" outlineLevel="0" max="13" min="13" style="164" width="13.14"/>
    <col collapsed="false" customWidth="true" hidden="false" outlineLevel="0" max="14" min="14" style="3" width="9.14"/>
  </cols>
  <sheetData>
    <row r="1" customFormat="false" ht="15" hidden="false" customHeight="false" outlineLevel="0" collapsed="false">
      <c r="A1" s="763" t="s">
        <v>988</v>
      </c>
    </row>
    <row r="2" customFormat="false" ht="26.25" hidden="false" customHeight="false" outlineLevel="0" collapsed="false">
      <c r="B2" s="6" t="s">
        <v>989</v>
      </c>
    </row>
    <row r="5" s="584" customFormat="true" ht="45.75" hidden="false" customHeight="true" outlineLevel="0" collapsed="false">
      <c r="A5" s="686" t="s">
        <v>2</v>
      </c>
      <c r="B5" s="686" t="s">
        <v>3</v>
      </c>
      <c r="C5" s="686" t="s">
        <v>4</v>
      </c>
      <c r="D5" s="686" t="s">
        <v>5</v>
      </c>
      <c r="E5" s="962" t="s">
        <v>6</v>
      </c>
      <c r="F5" s="686" t="s">
        <v>7</v>
      </c>
      <c r="G5" s="686" t="s">
        <v>8</v>
      </c>
      <c r="H5" s="963" t="s">
        <v>895</v>
      </c>
      <c r="I5" s="686" t="s">
        <v>10</v>
      </c>
      <c r="J5" s="686" t="s">
        <v>11</v>
      </c>
      <c r="K5" s="686" t="s">
        <v>12</v>
      </c>
      <c r="L5" s="686" t="s">
        <v>13</v>
      </c>
      <c r="M5" s="365" t="s">
        <v>472</v>
      </c>
      <c r="N5" s="583"/>
    </row>
    <row r="6" customFormat="false" ht="15" hidden="true" customHeight="false" outlineLevel="0" collapsed="false">
      <c r="A6" s="964" t="s">
        <v>14</v>
      </c>
      <c r="B6" s="965" t="s">
        <v>15</v>
      </c>
      <c r="C6" s="966" t="s">
        <v>16</v>
      </c>
      <c r="D6" s="966" t="s">
        <v>17</v>
      </c>
      <c r="E6" s="967" t="s">
        <v>18</v>
      </c>
      <c r="F6" s="443" t="s">
        <v>19</v>
      </c>
      <c r="G6" s="966" t="s">
        <v>20</v>
      </c>
      <c r="H6" s="968" t="s">
        <v>21</v>
      </c>
      <c r="I6" s="966" t="s">
        <v>22</v>
      </c>
      <c r="J6" s="969"/>
      <c r="K6" s="969"/>
      <c r="L6" s="562"/>
      <c r="M6" s="562"/>
    </row>
    <row r="7" customFormat="false" ht="26.25" hidden="false" customHeight="false" outlineLevel="0" collapsed="false">
      <c r="A7" s="765" t="s">
        <v>14</v>
      </c>
      <c r="B7" s="767" t="s">
        <v>143</v>
      </c>
      <c r="C7" s="25" t="s">
        <v>14</v>
      </c>
      <c r="D7" s="26" t="s">
        <v>35</v>
      </c>
      <c r="E7" s="970" t="n">
        <v>0.5</v>
      </c>
      <c r="F7" s="28" t="s">
        <v>24</v>
      </c>
      <c r="G7" s="29"/>
      <c r="H7" s="30" t="s">
        <v>464</v>
      </c>
      <c r="I7" s="25" t="s">
        <v>28</v>
      </c>
      <c r="J7" s="182" t="s">
        <v>66</v>
      </c>
      <c r="K7" s="182" t="s">
        <v>67</v>
      </c>
      <c r="L7" s="182" t="n">
        <v>0.8</v>
      </c>
      <c r="M7" s="182" t="n">
        <v>0.5</v>
      </c>
      <c r="N7" s="21" t="n">
        <f aca="false">E7*D7*C7</f>
        <v>472.625</v>
      </c>
    </row>
    <row r="8" customFormat="false" ht="15" hidden="false" customHeight="false" outlineLevel="0" collapsed="false">
      <c r="A8" s="971" t="s">
        <v>15</v>
      </c>
      <c r="B8" s="767" t="s">
        <v>68</v>
      </c>
      <c r="C8" s="25" t="s">
        <v>14</v>
      </c>
      <c r="D8" s="26" t="s">
        <v>35</v>
      </c>
      <c r="E8" s="972" t="n">
        <v>0.2</v>
      </c>
      <c r="F8" s="28" t="s">
        <v>24</v>
      </c>
      <c r="G8" s="29"/>
      <c r="H8" s="30" t="n">
        <v>189.05</v>
      </c>
      <c r="I8" s="25" t="s">
        <v>28</v>
      </c>
      <c r="J8" s="182" t="s">
        <v>69</v>
      </c>
      <c r="K8" s="182" t="n">
        <v>28003</v>
      </c>
      <c r="L8" s="182" t="n">
        <v>0.25</v>
      </c>
      <c r="M8" s="182" t="n">
        <f aca="false">L8</f>
        <v>0.25</v>
      </c>
      <c r="N8" s="21" t="n">
        <f aca="false">E8*D8*C8</f>
        <v>189.05</v>
      </c>
    </row>
    <row r="9" customFormat="false" ht="24" hidden="false" customHeight="false" outlineLevel="0" collapsed="false">
      <c r="A9" s="766" t="s">
        <v>16</v>
      </c>
      <c r="B9" s="767" t="s">
        <v>70</v>
      </c>
      <c r="C9" s="39" t="s">
        <v>14</v>
      </c>
      <c r="D9" s="26" t="s">
        <v>35</v>
      </c>
      <c r="E9" s="970" t="n">
        <v>0.45</v>
      </c>
      <c r="F9" s="28" t="s">
        <v>24</v>
      </c>
      <c r="G9" s="29"/>
      <c r="H9" s="30" t="s">
        <v>590</v>
      </c>
      <c r="I9" s="39" t="s">
        <v>25</v>
      </c>
      <c r="J9" s="182" t="s">
        <v>71</v>
      </c>
      <c r="K9" s="182" t="s">
        <v>72</v>
      </c>
      <c r="L9" s="182" t="n">
        <v>0.45</v>
      </c>
      <c r="M9" s="182" t="n">
        <f aca="false">L9</f>
        <v>0.45</v>
      </c>
      <c r="N9" s="21" t="n">
        <f aca="false">E9*D9*C9</f>
        <v>425.3625</v>
      </c>
    </row>
    <row r="10" customFormat="false" ht="15" hidden="false" customHeight="false" outlineLevel="0" collapsed="false">
      <c r="A10" s="766" t="s">
        <v>17</v>
      </c>
      <c r="B10" s="767" t="s">
        <v>73</v>
      </c>
      <c r="C10" s="25" t="s">
        <v>14</v>
      </c>
      <c r="D10" s="26" t="s">
        <v>35</v>
      </c>
      <c r="E10" s="972" t="n">
        <v>0.2</v>
      </c>
      <c r="F10" s="28" t="s">
        <v>24</v>
      </c>
      <c r="G10" s="29"/>
      <c r="H10" s="30" t="s">
        <v>587</v>
      </c>
      <c r="I10" s="25" t="s">
        <v>28</v>
      </c>
      <c r="J10" s="182" t="s">
        <v>74</v>
      </c>
      <c r="K10" s="182" t="n">
        <v>11023</v>
      </c>
      <c r="L10" s="182" t="n">
        <v>0.16</v>
      </c>
      <c r="M10" s="182" t="n">
        <f aca="false">L10</f>
        <v>0.16</v>
      </c>
      <c r="N10" s="21" t="n">
        <f aca="false">E10*D10*C10</f>
        <v>189.05</v>
      </c>
    </row>
    <row r="11" customFormat="false" ht="15" hidden="false" customHeight="false" outlineLevel="0" collapsed="false">
      <c r="A11" s="766" t="s">
        <v>18</v>
      </c>
      <c r="B11" s="767" t="s">
        <v>75</v>
      </c>
      <c r="C11" s="25" t="s">
        <v>14</v>
      </c>
      <c r="D11" s="26" t="s">
        <v>35</v>
      </c>
      <c r="E11" s="973" t="n">
        <v>0.3</v>
      </c>
      <c r="F11" s="28" t="s">
        <v>24</v>
      </c>
      <c r="G11" s="29"/>
      <c r="H11" s="30" t="s">
        <v>591</v>
      </c>
      <c r="I11" s="25" t="s">
        <v>28</v>
      </c>
      <c r="J11" s="182" t="s">
        <v>76</v>
      </c>
      <c r="K11" s="182" t="n">
        <v>81041</v>
      </c>
      <c r="L11" s="182" t="n">
        <v>0.45</v>
      </c>
      <c r="M11" s="182" t="n">
        <f aca="false">L11</f>
        <v>0.45</v>
      </c>
      <c r="N11" s="21" t="n">
        <f aca="false">E11*D11*C11</f>
        <v>283.575</v>
      </c>
    </row>
    <row r="12" customFormat="false" ht="15" hidden="false" customHeight="false" outlineLevel="0" collapsed="false">
      <c r="A12" s="765" t="s">
        <v>19</v>
      </c>
      <c r="B12" s="767" t="s">
        <v>77</v>
      </c>
      <c r="C12" s="25" t="s">
        <v>14</v>
      </c>
      <c r="D12" s="26" t="n">
        <v>945.25</v>
      </c>
      <c r="E12" s="973" t="n">
        <v>0.5</v>
      </c>
      <c r="F12" s="28" t="s">
        <v>24</v>
      </c>
      <c r="G12" s="29"/>
      <c r="H12" s="30" t="s">
        <v>464</v>
      </c>
      <c r="I12" s="25" t="s">
        <v>28</v>
      </c>
      <c r="J12" s="182" t="s">
        <v>78</v>
      </c>
      <c r="K12" s="182" t="n">
        <v>11026</v>
      </c>
      <c r="L12" s="182" t="n">
        <v>0.3</v>
      </c>
      <c r="M12" s="182" t="n">
        <f aca="false">L12</f>
        <v>0.3</v>
      </c>
      <c r="N12" s="21" t="n">
        <f aca="false">E12*D12*C12</f>
        <v>472.625</v>
      </c>
    </row>
    <row r="13" customFormat="false" ht="15" hidden="false" customHeight="false" outlineLevel="0" collapsed="false">
      <c r="A13" s="766" t="s">
        <v>20</v>
      </c>
      <c r="B13" s="767" t="s">
        <v>79</v>
      </c>
      <c r="C13" s="25" t="s">
        <v>14</v>
      </c>
      <c r="D13" s="26" t="s">
        <v>35</v>
      </c>
      <c r="E13" s="970" t="n">
        <v>0.3</v>
      </c>
      <c r="F13" s="28" t="s">
        <v>24</v>
      </c>
      <c r="G13" s="29"/>
      <c r="H13" s="30" t="s">
        <v>591</v>
      </c>
      <c r="I13" s="25" t="s">
        <v>28</v>
      </c>
      <c r="J13" s="182" t="s">
        <v>80</v>
      </c>
      <c r="K13" s="182" t="n">
        <v>37020</v>
      </c>
      <c r="L13" s="182" t="n">
        <v>0.4</v>
      </c>
      <c r="M13" s="182" t="n">
        <f aca="false">L13</f>
        <v>0.4</v>
      </c>
      <c r="N13" s="21" t="n">
        <f aca="false">E13*D13*C13</f>
        <v>283.575</v>
      </c>
    </row>
    <row r="14" customFormat="false" ht="15" hidden="false" customHeight="false" outlineLevel="0" collapsed="false">
      <c r="A14" s="765" t="s">
        <v>21</v>
      </c>
      <c r="B14" s="767" t="s">
        <v>81</v>
      </c>
      <c r="C14" s="25" t="s">
        <v>14</v>
      </c>
      <c r="D14" s="26" t="s">
        <v>35</v>
      </c>
      <c r="E14" s="972" t="n">
        <v>1.1</v>
      </c>
      <c r="F14" s="28" t="s">
        <v>24</v>
      </c>
      <c r="G14" s="29"/>
      <c r="H14" s="30" t="s">
        <v>637</v>
      </c>
      <c r="I14" s="25" t="s">
        <v>28</v>
      </c>
      <c r="J14" s="350" t="s">
        <v>66</v>
      </c>
      <c r="K14" s="350" t="s">
        <v>67</v>
      </c>
      <c r="L14" s="182" t="n">
        <v>1.1</v>
      </c>
      <c r="M14" s="182" t="n">
        <f aca="false">L14</f>
        <v>1.1</v>
      </c>
      <c r="N14" s="21" t="n">
        <f aca="false">E14*D14*C14</f>
        <v>1039.775</v>
      </c>
    </row>
    <row r="15" customFormat="false" ht="15" hidden="false" customHeight="false" outlineLevel="0" collapsed="false">
      <c r="A15" s="765" t="s">
        <v>22</v>
      </c>
      <c r="B15" s="974" t="s">
        <v>23</v>
      </c>
      <c r="C15" s="25" t="s">
        <v>14</v>
      </c>
      <c r="D15" s="25" t="s">
        <v>35</v>
      </c>
      <c r="E15" s="972" t="n">
        <v>3</v>
      </c>
      <c r="F15" s="42" t="s">
        <v>24</v>
      </c>
      <c r="G15" s="29"/>
      <c r="H15" s="43" t="s">
        <v>649</v>
      </c>
      <c r="I15" s="25" t="s">
        <v>28</v>
      </c>
      <c r="J15" s="182" t="s">
        <v>26</v>
      </c>
      <c r="K15" s="182" t="n">
        <v>17002</v>
      </c>
      <c r="L15" s="211" t="n">
        <v>3</v>
      </c>
      <c r="M15" s="516" t="n">
        <f aca="false">L15+10%</f>
        <v>3.1</v>
      </c>
      <c r="N15" s="21" t="n">
        <f aca="false">E15*D15*C15</f>
        <v>2835.75</v>
      </c>
    </row>
    <row r="16" customFormat="false" ht="15" hidden="false" customHeight="false" outlineLevel="0" collapsed="false">
      <c r="A16" s="765" t="s">
        <v>84</v>
      </c>
      <c r="B16" s="974" t="s">
        <v>182</v>
      </c>
      <c r="C16" s="25" t="s">
        <v>14</v>
      </c>
      <c r="D16" s="25" t="s">
        <v>35</v>
      </c>
      <c r="E16" s="972" t="n">
        <v>0.5</v>
      </c>
      <c r="F16" s="42" t="s">
        <v>24</v>
      </c>
      <c r="G16" s="29"/>
      <c r="H16" s="43" t="s">
        <v>464</v>
      </c>
      <c r="I16" s="25" t="s">
        <v>28</v>
      </c>
      <c r="J16" s="182" t="s">
        <v>31</v>
      </c>
      <c r="K16" s="182" t="n">
        <v>16001</v>
      </c>
      <c r="L16" s="939" t="n">
        <v>0.3</v>
      </c>
      <c r="M16" s="516" t="n">
        <f aca="false">L16+10%</f>
        <v>0.4</v>
      </c>
      <c r="N16" s="21" t="n">
        <f aca="false">E16*D16*C16</f>
        <v>472.625</v>
      </c>
    </row>
    <row r="17" customFormat="false" ht="15" hidden="false" customHeight="false" outlineLevel="0" collapsed="false">
      <c r="A17" s="765" t="s">
        <v>86</v>
      </c>
      <c r="B17" s="767" t="s">
        <v>229</v>
      </c>
      <c r="C17" s="25" t="s">
        <v>14</v>
      </c>
      <c r="D17" s="26" t="n">
        <v>945.25</v>
      </c>
      <c r="E17" s="972" t="n">
        <v>0.2</v>
      </c>
      <c r="F17" s="28" t="s">
        <v>24</v>
      </c>
      <c r="G17" s="29"/>
      <c r="H17" s="30" t="s">
        <v>587</v>
      </c>
      <c r="I17" s="25" t="s">
        <v>28</v>
      </c>
      <c r="J17" s="182" t="s">
        <v>232</v>
      </c>
      <c r="K17" s="182" t="n">
        <v>23001</v>
      </c>
      <c r="L17" s="129" t="n">
        <v>0.3</v>
      </c>
      <c r="M17" s="516" t="n">
        <f aca="false">L17+10%</f>
        <v>0.4</v>
      </c>
      <c r="N17" s="21" t="n">
        <f aca="false">E17*D17*C17</f>
        <v>189.05</v>
      </c>
    </row>
    <row r="18" customFormat="false" ht="15" hidden="false" customHeight="false" outlineLevel="0" collapsed="false">
      <c r="A18" s="765" t="s">
        <v>89</v>
      </c>
      <c r="B18" s="767" t="s">
        <v>990</v>
      </c>
      <c r="C18" s="25" t="s">
        <v>14</v>
      </c>
      <c r="D18" s="26" t="n">
        <v>945.25</v>
      </c>
      <c r="E18" s="972" t="n">
        <v>0.2</v>
      </c>
      <c r="F18" s="28" t="s">
        <v>24</v>
      </c>
      <c r="G18" s="29"/>
      <c r="H18" s="30" t="s">
        <v>587</v>
      </c>
      <c r="I18" s="25" t="s">
        <v>28</v>
      </c>
      <c r="J18" s="518" t="s">
        <v>230</v>
      </c>
      <c r="K18" s="518" t="n">
        <v>23003</v>
      </c>
      <c r="L18" s="183" t="n">
        <v>0.3</v>
      </c>
      <c r="M18" s="516" t="n">
        <f aca="false">L18+10%</f>
        <v>0.4</v>
      </c>
      <c r="N18" s="21" t="n">
        <f aca="false">E18*D18*C18</f>
        <v>189.05</v>
      </c>
    </row>
    <row r="19" customFormat="false" ht="15" hidden="false" customHeight="false" outlineLevel="0" collapsed="false">
      <c r="A19" s="766" t="s">
        <v>92</v>
      </c>
      <c r="B19" s="767" t="s">
        <v>241</v>
      </c>
      <c r="C19" s="25" t="s">
        <v>14</v>
      </c>
      <c r="D19" s="26" t="s">
        <v>35</v>
      </c>
      <c r="E19" s="970" t="n">
        <v>0.3</v>
      </c>
      <c r="F19" s="28" t="s">
        <v>24</v>
      </c>
      <c r="G19" s="29"/>
      <c r="H19" s="30" t="s">
        <v>591</v>
      </c>
      <c r="I19" s="25" t="s">
        <v>28</v>
      </c>
      <c r="J19" s="518" t="s">
        <v>242</v>
      </c>
      <c r="K19" s="518" t="n">
        <v>17008</v>
      </c>
      <c r="L19" s="183" t="n">
        <v>0.2</v>
      </c>
      <c r="M19" s="516" t="n">
        <f aca="false">L19+10%</f>
        <v>0.3</v>
      </c>
      <c r="N19" s="21" t="n">
        <f aca="false">E19*D19*C19</f>
        <v>283.575</v>
      </c>
    </row>
    <row r="20" customFormat="false" ht="15" hidden="false" customHeight="false" outlineLevel="0" collapsed="false">
      <c r="A20" s="766" t="s">
        <v>94</v>
      </c>
      <c r="B20" s="767" t="s">
        <v>113</v>
      </c>
      <c r="C20" s="25" t="s">
        <v>14</v>
      </c>
      <c r="D20" s="26" t="s">
        <v>35</v>
      </c>
      <c r="E20" s="970" t="n">
        <v>1.2</v>
      </c>
      <c r="F20" s="28" t="s">
        <v>24</v>
      </c>
      <c r="G20" s="29"/>
      <c r="H20" s="30" t="s">
        <v>632</v>
      </c>
      <c r="I20" s="25" t="s">
        <v>28</v>
      </c>
      <c r="J20" s="182" t="s">
        <v>114</v>
      </c>
      <c r="K20" s="182" t="s">
        <v>115</v>
      </c>
      <c r="L20" s="182" t="n">
        <v>1.38</v>
      </c>
      <c r="M20" s="182" t="n">
        <f aca="false">L20</f>
        <v>1.38</v>
      </c>
      <c r="N20" s="21" t="n">
        <f aca="false">E20*D20*C20</f>
        <v>1134.3</v>
      </c>
    </row>
    <row r="21" customFormat="false" ht="15" hidden="false" customHeight="false" outlineLevel="0" collapsed="false">
      <c r="A21" s="576" t="s">
        <v>41</v>
      </c>
      <c r="B21" s="576"/>
      <c r="C21" s="189" t="s">
        <v>94</v>
      </c>
      <c r="D21" s="189" t="s">
        <v>117</v>
      </c>
      <c r="E21" s="189"/>
      <c r="F21" s="189"/>
      <c r="G21" s="29"/>
      <c r="H21" s="190" t="n">
        <v>8460.02</v>
      </c>
      <c r="I21" s="213" t="s">
        <v>28</v>
      </c>
      <c r="J21" s="182"/>
      <c r="K21" s="182"/>
      <c r="L21" s="562"/>
      <c r="M21" s="562"/>
      <c r="N21" s="21" t="n">
        <f aca="false">SUM(N7:N20)</f>
        <v>8459.9875</v>
      </c>
    </row>
    <row r="22" s="983" customFormat="true" ht="12" hidden="false" customHeight="false" outlineLevel="0" collapsed="false">
      <c r="A22" s="975" t="s">
        <v>977</v>
      </c>
      <c r="B22" s="976"/>
      <c r="C22" s="977"/>
      <c r="D22" s="977"/>
      <c r="E22" s="978"/>
      <c r="F22" s="977"/>
      <c r="G22" s="977"/>
      <c r="H22" s="979" t="n">
        <f aca="false">8460.02/945.25</f>
        <v>8.95003438243851</v>
      </c>
      <c r="I22" s="977"/>
      <c r="J22" s="980"/>
      <c r="K22" s="980"/>
      <c r="L22" s="981"/>
      <c r="M22" s="981"/>
      <c r="N22" s="982"/>
    </row>
    <row r="23" customFormat="false" ht="15" hidden="true" customHeight="false" outlineLevel="0" collapsed="false">
      <c r="A23" s="241"/>
      <c r="B23" s="545"/>
      <c r="C23" s="241"/>
      <c r="D23" s="241"/>
      <c r="E23" s="545"/>
      <c r="F23" s="241"/>
      <c r="G23" s="241"/>
      <c r="H23" s="241"/>
      <c r="I23" s="241"/>
      <c r="J23" s="462"/>
      <c r="K23" s="462"/>
      <c r="L23" s="506"/>
      <c r="M23" s="506"/>
    </row>
    <row r="24" customFormat="false" ht="15" hidden="true" customHeight="false" outlineLevel="0" collapsed="false">
      <c r="A24" s="241"/>
      <c r="B24" s="545"/>
      <c r="C24" s="241"/>
      <c r="D24" s="241"/>
      <c r="E24" s="957"/>
      <c r="F24" s="241"/>
      <c r="G24" s="241"/>
      <c r="H24" s="400"/>
      <c r="I24" s="241"/>
      <c r="J24" s="462"/>
      <c r="K24" s="462"/>
      <c r="L24" s="506"/>
      <c r="M24" s="506"/>
    </row>
    <row r="25" customFormat="false" ht="9.2" hidden="false" customHeight="true" outlineLevel="0" collapsed="false">
      <c r="A25" s="241"/>
      <c r="B25" s="545"/>
      <c r="C25" s="241"/>
      <c r="D25" s="241"/>
      <c r="E25" s="957"/>
      <c r="F25" s="241"/>
      <c r="G25" s="241"/>
      <c r="H25" s="400"/>
      <c r="I25" s="241"/>
      <c r="J25" s="462"/>
      <c r="K25" s="462"/>
      <c r="L25" s="506"/>
      <c r="M25" s="506"/>
    </row>
    <row r="26" customFormat="false" ht="26.25" hidden="false" customHeight="false" outlineLevel="0" collapsed="false">
      <c r="A26" s="241"/>
      <c r="B26" s="464" t="s">
        <v>186</v>
      </c>
      <c r="C26" s="241"/>
      <c r="D26" s="241"/>
      <c r="E26" s="957"/>
      <c r="F26" s="241"/>
      <c r="G26" s="241"/>
      <c r="H26" s="400"/>
      <c r="I26" s="241"/>
      <c r="J26" s="466" t="s">
        <v>187</v>
      </c>
      <c r="K26" s="466" t="n">
        <v>16004</v>
      </c>
      <c r="L26" s="466" t="n">
        <v>0.12</v>
      </c>
      <c r="M26" s="610" t="n">
        <f aca="false">L26+10%</f>
        <v>0.22</v>
      </c>
    </row>
    <row r="27" customFormat="false" ht="26.25" hidden="false" customHeight="false" outlineLevel="0" collapsed="false">
      <c r="A27" s="241"/>
      <c r="B27" s="464" t="s">
        <v>805</v>
      </c>
      <c r="C27" s="241"/>
      <c r="D27" s="241"/>
      <c r="E27" s="957"/>
      <c r="F27" s="241"/>
      <c r="G27" s="241"/>
      <c r="H27" s="400"/>
      <c r="I27" s="241"/>
      <c r="J27" s="466" t="s">
        <v>55</v>
      </c>
      <c r="K27" s="466" t="n">
        <v>16005</v>
      </c>
      <c r="L27" s="466" t="n">
        <v>0.2</v>
      </c>
      <c r="M27" s="610" t="n">
        <f aca="false">L27+10%</f>
        <v>0.3</v>
      </c>
    </row>
    <row r="28" customFormat="false" ht="15" hidden="false" customHeight="false" outlineLevel="0" collapsed="false">
      <c r="A28" s="241"/>
      <c r="B28" s="545" t="s">
        <v>185</v>
      </c>
      <c r="C28" s="241"/>
      <c r="D28" s="241"/>
      <c r="E28" s="957"/>
      <c r="F28" s="241"/>
      <c r="G28" s="241"/>
      <c r="H28" s="400"/>
      <c r="I28" s="241"/>
      <c r="J28" s="466" t="s">
        <v>58</v>
      </c>
      <c r="K28" s="466" t="s">
        <v>59</v>
      </c>
      <c r="L28" s="466" t="n">
        <v>0.25</v>
      </c>
      <c r="M28" s="466" t="n">
        <f aca="false">L28</f>
        <v>0.25</v>
      </c>
    </row>
    <row r="29" customFormat="false" ht="15" hidden="true" customHeight="false" outlineLevel="0" collapsed="false">
      <c r="A29" s="241"/>
      <c r="B29" s="545"/>
      <c r="C29" s="241"/>
      <c r="D29" s="241"/>
      <c r="E29" s="957"/>
      <c r="F29" s="241"/>
      <c r="G29" s="241"/>
      <c r="H29" s="400"/>
      <c r="I29" s="241"/>
      <c r="J29" s="462"/>
      <c r="K29" s="462"/>
      <c r="L29" s="506"/>
      <c r="M29" s="506"/>
    </row>
    <row r="30" customFormat="false" ht="15" hidden="false" customHeight="false" outlineLevel="0" collapsed="false">
      <c r="A30" s="984" t="s">
        <v>977</v>
      </c>
      <c r="B30" s="545"/>
      <c r="C30" s="241"/>
      <c r="D30" s="241"/>
      <c r="E30" s="957"/>
      <c r="F30" s="241"/>
      <c r="G30" s="241"/>
      <c r="H30" s="400"/>
      <c r="I30" s="241"/>
      <c r="J30" s="462"/>
      <c r="K30" s="462"/>
      <c r="L30" s="506"/>
      <c r="M30" s="985" t="n">
        <f aca="false">SUM(M7:M28)</f>
        <v>10.36</v>
      </c>
    </row>
    <row r="31" customFormat="false" ht="15" hidden="false" customHeight="false" outlineLevel="0" collapsed="false">
      <c r="A31" s="241"/>
      <c r="B31" s="545"/>
      <c r="C31" s="241"/>
      <c r="D31" s="241"/>
      <c r="E31" s="957"/>
      <c r="F31" s="241"/>
      <c r="G31" s="241"/>
      <c r="H31" s="400"/>
      <c r="I31" s="241"/>
      <c r="J31" s="462"/>
      <c r="K31" s="462"/>
      <c r="L31" s="986"/>
      <c r="M31" s="986"/>
      <c r="N31" s="3" t="n">
        <f aca="false">M30*945.25</f>
        <v>9792.79</v>
      </c>
    </row>
    <row r="32" customFormat="false" ht="15" hidden="false" customHeight="false" outlineLevel="0" collapsed="false">
      <c r="N32" s="3" t="n">
        <f aca="false">H21-N31</f>
        <v>-1332.77</v>
      </c>
    </row>
  </sheetData>
  <mergeCells count="2">
    <mergeCell ref="A21:B21"/>
    <mergeCell ref="D21:F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69A2E"/>
    <pageSetUpPr fitToPage="false"/>
  </sheetPr>
  <dimension ref="A1:Z1087"/>
  <sheetViews>
    <sheetView showFormulas="false" showGridLines="true" showRowColHeaders="true" showZeros="true" rightToLeft="false" tabSelected="false" showOutlineSymbols="true" defaultGridColor="true" view="normal" topLeftCell="A366" colorId="64" zoomScale="100" zoomScaleNormal="100" zoomScalePageLayoutView="100" workbookViewId="0">
      <selection pane="topLeft" activeCell="B367" activeCellId="0" sqref="B367"/>
    </sheetView>
  </sheetViews>
  <sheetFormatPr defaultColWidth="18.4453125" defaultRowHeight="15" zeroHeight="false" outlineLevelRow="0" outlineLevelCol="0"/>
  <cols>
    <col collapsed="false" customWidth="true" hidden="false" outlineLevel="0" max="1" min="1" style="110" width="18.29"/>
    <col collapsed="false" customWidth="true" hidden="false" outlineLevel="0" max="2" min="2" style="194" width="29.86"/>
    <col collapsed="false" customWidth="true" hidden="false" outlineLevel="0" max="3" min="3" style="194" width="8.29"/>
    <col collapsed="false" customWidth="true" hidden="false" outlineLevel="0" max="4" min="4" style="194" width="7.42"/>
    <col collapsed="false" customWidth="true" hidden="false" outlineLevel="0" max="5" min="5" style="194" width="14.15"/>
    <col collapsed="false" customWidth="true" hidden="false" outlineLevel="0" max="6" min="6" style="194" width="10.42"/>
    <col collapsed="false" customWidth="true" hidden="false" outlineLevel="0" max="7" min="7" style="194" width="10"/>
    <col collapsed="false" customWidth="true" hidden="false" outlineLevel="0" max="8" min="8" style="194" width="8.57"/>
    <col collapsed="false" customWidth="true" hidden="false" outlineLevel="0" max="64" min="9" style="194" width="18.29"/>
  </cols>
  <sheetData>
    <row r="1" customFormat="false" ht="15" hidden="false" customHeight="false" outlineLevel="0" collapsed="false">
      <c r="A1" s="195" t="s">
        <v>171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 customFormat="false" ht="75" hidden="false" customHeight="false" outlineLevel="0" collapsed="false">
      <c r="A2" s="195"/>
      <c r="B2" s="196"/>
      <c r="C2" s="196" t="s">
        <v>179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customFormat="false" ht="15" hidden="false" customHeight="false" outlineLevel="0" collapsed="false">
      <c r="A3" s="195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 customFormat="false" ht="15" hidden="false" customHeight="false" outlineLevel="0" collapsed="false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</row>
    <row r="5" customFormat="false" ht="30" hidden="false" customHeight="false" outlineLevel="0" collapsed="false">
      <c r="A5" s="195" t="s">
        <v>2</v>
      </c>
      <c r="B5" s="196" t="s">
        <v>3</v>
      </c>
      <c r="C5" s="196" t="s">
        <v>63</v>
      </c>
      <c r="D5" s="196" t="s">
        <v>64</v>
      </c>
      <c r="E5" s="196" t="s">
        <v>180</v>
      </c>
      <c r="F5" s="196"/>
      <c r="G5" s="196" t="s">
        <v>181</v>
      </c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</row>
    <row r="6" customFormat="false" ht="15" hidden="false" customHeight="false" outlineLevel="0" collapsed="false">
      <c r="A6" s="195" t="n">
        <v>1</v>
      </c>
      <c r="B6" s="196" t="s">
        <v>23</v>
      </c>
      <c r="C6" s="196" t="n">
        <v>3</v>
      </c>
      <c r="D6" s="196" t="n">
        <v>2835.75</v>
      </c>
      <c r="E6" s="196" t="s">
        <v>26</v>
      </c>
      <c r="F6" s="196" t="n">
        <v>17002</v>
      </c>
      <c r="G6" s="196" t="n">
        <v>3</v>
      </c>
      <c r="H6" s="196" t="n">
        <v>2835.75</v>
      </c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customFormat="false" ht="15" hidden="false" customHeight="false" outlineLevel="0" collapsed="false">
      <c r="A7" s="195" t="n">
        <v>2</v>
      </c>
      <c r="B7" s="196" t="s">
        <v>27</v>
      </c>
      <c r="C7" s="196" t="n">
        <v>5.7</v>
      </c>
      <c r="D7" s="196" t="n">
        <v>5387.93</v>
      </c>
      <c r="E7" s="196" t="s">
        <v>29</v>
      </c>
      <c r="F7" s="196" t="n">
        <v>17003</v>
      </c>
      <c r="G7" s="196" t="n">
        <v>5.5</v>
      </c>
      <c r="H7" s="196" t="n">
        <v>5387.93</v>
      </c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</row>
    <row r="8" customFormat="false" ht="15" hidden="false" customHeight="false" outlineLevel="0" collapsed="false">
      <c r="A8" s="195" t="n">
        <v>3</v>
      </c>
      <c r="B8" s="196" t="s">
        <v>182</v>
      </c>
      <c r="C8" s="196" t="n">
        <v>0.5</v>
      </c>
      <c r="D8" s="196" t="n">
        <v>472.63</v>
      </c>
      <c r="E8" s="196" t="s">
        <v>31</v>
      </c>
      <c r="F8" s="196" t="n">
        <v>16001</v>
      </c>
      <c r="G8" s="196" t="n">
        <v>0.3</v>
      </c>
      <c r="H8" s="196" t="n">
        <v>472.63</v>
      </c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</row>
    <row r="9" customFormat="false" ht="15" hidden="false" customHeight="false" outlineLevel="0" collapsed="false">
      <c r="A9" s="195" t="n">
        <v>4</v>
      </c>
      <c r="B9" s="196" t="s">
        <v>183</v>
      </c>
      <c r="C9" s="196" t="n">
        <v>0.3</v>
      </c>
      <c r="D9" s="196" t="n">
        <v>283.58</v>
      </c>
      <c r="E9" s="196" t="s">
        <v>184</v>
      </c>
      <c r="F9" s="196" t="n">
        <v>10047</v>
      </c>
      <c r="G9" s="196" t="n">
        <v>0.3</v>
      </c>
      <c r="H9" s="196" t="n">
        <v>283.58</v>
      </c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</row>
    <row r="10" customFormat="false" ht="15" hidden="false" customHeight="false" outlineLevel="0" collapsed="false">
      <c r="A10" s="195" t="n">
        <v>5</v>
      </c>
      <c r="B10" s="196" t="s">
        <v>185</v>
      </c>
      <c r="C10" s="196" t="n">
        <v>0.8</v>
      </c>
      <c r="D10" s="196" t="n">
        <v>756.2</v>
      </c>
      <c r="E10" s="196" t="s">
        <v>58</v>
      </c>
      <c r="F10" s="196" t="s">
        <v>59</v>
      </c>
      <c r="G10" s="196" t="n">
        <v>0.25</v>
      </c>
      <c r="H10" s="196" t="n">
        <v>756.2</v>
      </c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 customFormat="false" ht="15" hidden="false" customHeight="false" outlineLevel="0" collapsed="false">
      <c r="A11" s="195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</row>
    <row r="12" customFormat="false" ht="15" hidden="false" customHeight="false" outlineLevel="0" collapsed="false">
      <c r="A12" s="195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</row>
    <row r="13" customFormat="false" ht="30" hidden="false" customHeight="false" outlineLevel="0" collapsed="false">
      <c r="A13" s="195" t="s">
        <v>186</v>
      </c>
      <c r="B13" s="196"/>
      <c r="C13" s="196"/>
      <c r="D13" s="196"/>
      <c r="E13" s="196"/>
      <c r="F13" s="196" t="s">
        <v>187</v>
      </c>
      <c r="G13" s="196" t="n">
        <v>16004</v>
      </c>
      <c r="H13" s="196" t="n">
        <v>0.12</v>
      </c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</row>
    <row r="14" customFormat="false" ht="30" hidden="false" customHeight="false" outlineLevel="0" collapsed="false">
      <c r="A14" s="195" t="s">
        <v>188</v>
      </c>
      <c r="B14" s="196"/>
      <c r="C14" s="196"/>
      <c r="D14" s="196"/>
      <c r="E14" s="196"/>
      <c r="F14" s="196" t="s">
        <v>55</v>
      </c>
      <c r="G14" s="196" t="n">
        <v>16005</v>
      </c>
      <c r="H14" s="196" t="n">
        <v>0.2</v>
      </c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</row>
    <row r="15" customFormat="false" ht="15" hidden="false" customHeight="false" outlineLevel="0" collapsed="false">
      <c r="A15" s="195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</row>
    <row r="16" customFormat="false" ht="30" hidden="false" customHeight="false" outlineLevel="0" collapsed="false">
      <c r="A16" s="195" t="s">
        <v>189</v>
      </c>
      <c r="B16" s="196"/>
      <c r="C16" s="196"/>
      <c r="D16" s="196"/>
      <c r="E16" s="196"/>
      <c r="F16" s="196" t="s">
        <v>190</v>
      </c>
      <c r="G16" s="196" t="s">
        <v>191</v>
      </c>
      <c r="H16" s="196" t="n">
        <v>0.2</v>
      </c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</row>
    <row r="17" customFormat="false" ht="15" hidden="false" customHeight="false" outlineLevel="0" collapsed="false">
      <c r="A17" s="195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</row>
    <row r="18" customFormat="false" ht="15" hidden="false" customHeight="false" outlineLevel="0" collapsed="false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</row>
    <row r="19" customFormat="false" ht="15" hidden="false" customHeight="false" outlineLevel="0" collapsed="false">
      <c r="A19" s="195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</row>
    <row r="20" customFormat="false" ht="30" hidden="false" customHeight="false" outlineLevel="0" collapsed="false">
      <c r="A20" s="195" t="s">
        <v>192</v>
      </c>
      <c r="B20" s="196" t="s">
        <v>193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</row>
    <row r="21" customFormat="false" ht="30" hidden="false" customHeight="false" outlineLevel="0" collapsed="false">
      <c r="A21" s="195" t="s">
        <v>194</v>
      </c>
      <c r="B21" s="196" t="s">
        <v>195</v>
      </c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</row>
    <row r="22" customFormat="false" ht="15" hidden="false" customHeight="false" outlineLevel="0" collapsed="false">
      <c r="A22" s="195" t="s">
        <v>196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</row>
    <row r="23" customFormat="false" ht="15" hidden="false" customHeight="false" outlineLevel="0" collapsed="false">
      <c r="A23" s="195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</row>
    <row r="24" customFormat="false" ht="15" hidden="false" customHeight="false" outlineLevel="0" collapsed="false">
      <c r="A24" s="195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</row>
    <row r="25" customFormat="false" ht="15" hidden="false" customHeight="false" outlineLevel="0" collapsed="false">
      <c r="A25" s="195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</row>
    <row r="26" customFormat="false" ht="15" hidden="false" customHeight="false" outlineLevel="0" collapsed="false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</row>
    <row r="27" customFormat="false" ht="15" hidden="false" customHeight="false" outlineLevel="0" collapsed="false">
      <c r="A27" s="195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</row>
    <row r="28" customFormat="false" ht="15" hidden="false" customHeight="false" outlineLevel="0" collapsed="false">
      <c r="A28" s="195"/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</row>
    <row r="29" customFormat="false" ht="15" hidden="false" customHeight="false" outlineLevel="0" collapsed="false">
      <c r="A29" s="195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</row>
    <row r="30" customFormat="false" ht="15" hidden="false" customHeight="false" outlineLevel="0" collapsed="false">
      <c r="A30" s="195"/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</row>
    <row r="31" customFormat="false" ht="30" hidden="false" customHeight="false" outlineLevel="0" collapsed="false">
      <c r="A31" s="195" t="n">
        <v>9</v>
      </c>
      <c r="B31" s="196" t="s">
        <v>197</v>
      </c>
      <c r="C31" s="196" t="n">
        <v>1</v>
      </c>
      <c r="D31" s="196" t="n">
        <v>0.5</v>
      </c>
      <c r="E31" s="196" t="n">
        <v>472.63</v>
      </c>
      <c r="F31" s="196" t="s">
        <v>198</v>
      </c>
      <c r="G31" s="196" t="s">
        <v>199</v>
      </c>
      <c r="H31" s="196" t="n">
        <v>0.2</v>
      </c>
      <c r="I31" s="196" t="n">
        <v>472.63</v>
      </c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</row>
    <row r="32" customFormat="false" ht="15" hidden="false" customHeight="false" outlineLevel="0" collapsed="false">
      <c r="A32" s="195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</row>
    <row r="33" customFormat="false" ht="30" hidden="false" customHeight="false" outlineLevel="0" collapsed="false">
      <c r="A33" s="195" t="n">
        <v>1</v>
      </c>
      <c r="B33" s="196" t="s">
        <v>65</v>
      </c>
      <c r="C33" s="196" t="n">
        <v>0.8</v>
      </c>
      <c r="D33" s="196" t="n">
        <v>756.2</v>
      </c>
      <c r="E33" s="196" t="s">
        <v>200</v>
      </c>
      <c r="F33" s="196" t="s">
        <v>201</v>
      </c>
      <c r="G33" s="196" t="n">
        <v>0.8</v>
      </c>
      <c r="H33" s="196" t="n">
        <v>756.2</v>
      </c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</row>
    <row r="34" customFormat="false" ht="30" hidden="false" customHeight="false" outlineLevel="0" collapsed="false">
      <c r="A34" s="195" t="n">
        <v>2</v>
      </c>
      <c r="B34" s="196" t="s">
        <v>68</v>
      </c>
      <c r="C34" s="196" t="n">
        <v>0.2</v>
      </c>
      <c r="D34" s="196" t="n">
        <v>189.05</v>
      </c>
      <c r="E34" s="196" t="s">
        <v>69</v>
      </c>
      <c r="F34" s="196" t="n">
        <v>28003</v>
      </c>
      <c r="G34" s="196" t="n">
        <v>0.25</v>
      </c>
      <c r="H34" s="196" t="n">
        <v>189.05</v>
      </c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</row>
    <row r="35" customFormat="false" ht="30" hidden="false" customHeight="false" outlineLevel="0" collapsed="false">
      <c r="A35" s="195" t="n">
        <v>3</v>
      </c>
      <c r="B35" s="196" t="s">
        <v>70</v>
      </c>
      <c r="C35" s="196" t="n">
        <v>0.45</v>
      </c>
      <c r="D35" s="196" t="n">
        <v>425.36</v>
      </c>
      <c r="E35" s="196" t="s">
        <v>71</v>
      </c>
      <c r="F35" s="196" t="s">
        <v>72</v>
      </c>
      <c r="G35" s="196" t="n">
        <v>0.45</v>
      </c>
      <c r="H35" s="196" t="n">
        <v>425.36</v>
      </c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</row>
    <row r="36" customFormat="false" ht="15" hidden="false" customHeight="false" outlineLevel="0" collapsed="false">
      <c r="A36" s="195" t="n">
        <v>4</v>
      </c>
      <c r="B36" s="196" t="s">
        <v>73</v>
      </c>
      <c r="C36" s="196" t="n">
        <v>0.2</v>
      </c>
      <c r="D36" s="196" t="n">
        <v>189.05</v>
      </c>
      <c r="E36" s="196" t="s">
        <v>74</v>
      </c>
      <c r="F36" s="196" t="n">
        <v>11023</v>
      </c>
      <c r="G36" s="196" t="n">
        <v>0.16</v>
      </c>
      <c r="H36" s="196" t="n">
        <v>189.05</v>
      </c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</row>
    <row r="37" customFormat="false" ht="15" hidden="false" customHeight="false" outlineLevel="0" collapsed="false">
      <c r="A37" s="195" t="n">
        <v>5</v>
      </c>
      <c r="B37" s="196" t="s">
        <v>75</v>
      </c>
      <c r="C37" s="196" t="n">
        <v>0.3</v>
      </c>
      <c r="D37" s="196" t="n">
        <v>283.58</v>
      </c>
      <c r="E37" s="196" t="s">
        <v>76</v>
      </c>
      <c r="F37" s="196" t="n">
        <v>81041</v>
      </c>
      <c r="G37" s="196" t="n">
        <v>0.05</v>
      </c>
      <c r="H37" s="196" t="n">
        <v>283.58</v>
      </c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</row>
    <row r="38" customFormat="false" ht="15" hidden="false" customHeight="false" outlineLevel="0" collapsed="false">
      <c r="A38" s="195" t="n">
        <v>6</v>
      </c>
      <c r="B38" s="196" t="s">
        <v>77</v>
      </c>
      <c r="C38" s="196" t="n">
        <v>0.5</v>
      </c>
      <c r="D38" s="196" t="n">
        <v>472.63</v>
      </c>
      <c r="E38" s="196" t="s">
        <v>78</v>
      </c>
      <c r="F38" s="196" t="n">
        <v>11026</v>
      </c>
      <c r="G38" s="196" t="n">
        <v>0.3</v>
      </c>
      <c r="H38" s="196" t="n">
        <v>472.63</v>
      </c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</row>
    <row r="39" customFormat="false" ht="15" hidden="false" customHeight="false" outlineLevel="0" collapsed="false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</row>
    <row r="40" customFormat="false" ht="15" hidden="false" customHeight="false" outlineLevel="0" collapsed="false">
      <c r="A40" s="195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</row>
    <row r="41" customFormat="false" ht="60" hidden="false" customHeight="false" outlineLevel="0" collapsed="false">
      <c r="A41" s="195" t="s">
        <v>2</v>
      </c>
      <c r="B41" s="196" t="s">
        <v>3</v>
      </c>
      <c r="C41" s="196" t="s">
        <v>202</v>
      </c>
      <c r="D41" s="196" t="s">
        <v>203</v>
      </c>
      <c r="E41" s="196" t="s">
        <v>64</v>
      </c>
      <c r="F41" s="196" t="s">
        <v>204</v>
      </c>
      <c r="G41" s="196" t="s">
        <v>180</v>
      </c>
      <c r="H41" s="196" t="s">
        <v>205</v>
      </c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</row>
    <row r="42" customFormat="false" ht="30" hidden="false" customHeight="false" outlineLevel="0" collapsed="false">
      <c r="A42" s="195" t="n">
        <v>1</v>
      </c>
      <c r="B42" s="196" t="s">
        <v>123</v>
      </c>
      <c r="C42" s="196" t="n">
        <v>1</v>
      </c>
      <c r="D42" s="196" t="n">
        <v>0.5</v>
      </c>
      <c r="E42" s="196" t="n">
        <v>472.63</v>
      </c>
      <c r="F42" s="196" t="s">
        <v>125</v>
      </c>
      <c r="G42" s="196" t="s">
        <v>206</v>
      </c>
      <c r="H42" s="196" t="n">
        <v>0.55</v>
      </c>
      <c r="I42" s="196"/>
      <c r="J42" s="196"/>
      <c r="K42" s="196"/>
      <c r="L42" s="196" t="n">
        <v>0.4</v>
      </c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</row>
    <row r="43" customFormat="false" ht="30" hidden="false" customHeight="false" outlineLevel="0" collapsed="false">
      <c r="A43" s="195" t="n">
        <v>2</v>
      </c>
      <c r="B43" s="196" t="s">
        <v>130</v>
      </c>
      <c r="C43" s="196" t="n">
        <v>1</v>
      </c>
      <c r="D43" s="196" t="n">
        <v>0.8</v>
      </c>
      <c r="E43" s="196" t="n">
        <v>756.2</v>
      </c>
      <c r="F43" s="196" t="n">
        <v>1008600</v>
      </c>
      <c r="G43" s="196" t="n">
        <v>10081</v>
      </c>
      <c r="H43" s="196" t="n">
        <v>-0.9</v>
      </c>
      <c r="I43" s="196"/>
      <c r="J43" s="196"/>
      <c r="K43" s="196"/>
      <c r="L43" s="196" t="n">
        <v>0.9</v>
      </c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</row>
    <row r="44" customFormat="false" ht="30" hidden="false" customHeight="false" outlineLevel="0" collapsed="false">
      <c r="A44" s="195" t="n">
        <v>3</v>
      </c>
      <c r="B44" s="196" t="s">
        <v>132</v>
      </c>
      <c r="C44" s="196" t="n">
        <v>1</v>
      </c>
      <c r="D44" s="196" t="n">
        <v>0.8</v>
      </c>
      <c r="E44" s="196" t="n">
        <v>756.2</v>
      </c>
      <c r="F44" s="196" t="n">
        <v>1200308</v>
      </c>
      <c r="G44" s="196" t="n">
        <v>12003</v>
      </c>
      <c r="H44" s="196" t="n">
        <v>-0.5</v>
      </c>
      <c r="I44" s="196"/>
      <c r="J44" s="196"/>
      <c r="K44" s="196"/>
      <c r="L44" s="196" t="n">
        <v>0.5</v>
      </c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</row>
    <row r="45" customFormat="false" ht="45" hidden="false" customHeight="false" outlineLevel="0" collapsed="false">
      <c r="A45" s="195" t="n">
        <v>4</v>
      </c>
      <c r="B45" s="196" t="s">
        <v>127</v>
      </c>
      <c r="C45" s="196" t="n">
        <v>1</v>
      </c>
      <c r="D45" s="196" t="n">
        <v>3</v>
      </c>
      <c r="E45" s="196" t="n">
        <v>2835.75</v>
      </c>
      <c r="F45" s="196" t="s">
        <v>128</v>
      </c>
      <c r="G45" s="196" t="n">
        <v>10025</v>
      </c>
      <c r="H45" s="196" t="n">
        <v>0</v>
      </c>
      <c r="I45" s="196"/>
      <c r="J45" s="196"/>
      <c r="K45" s="196"/>
      <c r="L45" s="196" t="n">
        <v>0</v>
      </c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</row>
    <row r="46" customFormat="false" ht="30" hidden="false" customHeight="false" outlineLevel="0" collapsed="false">
      <c r="A46" s="195" t="n">
        <v>5</v>
      </c>
      <c r="B46" s="196" t="s">
        <v>129</v>
      </c>
      <c r="C46" s="196" t="n">
        <v>1</v>
      </c>
      <c r="D46" s="196" t="n">
        <v>4</v>
      </c>
      <c r="E46" s="196" t="n">
        <v>3781</v>
      </c>
      <c r="F46" s="196" t="s">
        <v>207</v>
      </c>
      <c r="G46" s="196" t="n">
        <v>10001</v>
      </c>
      <c r="H46" s="196" t="n">
        <v>5.6</v>
      </c>
      <c r="I46" s="196"/>
      <c r="J46" s="196"/>
      <c r="K46" s="196"/>
      <c r="L46" s="196" t="n">
        <v>5.6</v>
      </c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 customFormat="false" ht="45" hidden="false" customHeight="false" outlineLevel="0" collapsed="false">
      <c r="A47" s="195" t="n">
        <v>6</v>
      </c>
      <c r="B47" s="196" t="s">
        <v>208</v>
      </c>
      <c r="C47" s="196" t="n">
        <v>1</v>
      </c>
      <c r="D47" s="196" t="n">
        <v>0.5</v>
      </c>
      <c r="E47" s="196" t="n">
        <v>472.63</v>
      </c>
      <c r="F47" s="196" t="s">
        <v>209</v>
      </c>
      <c r="G47" s="196" t="s">
        <v>210</v>
      </c>
      <c r="H47" s="196" t="n">
        <v>0.5</v>
      </c>
      <c r="I47" s="196"/>
      <c r="J47" s="196"/>
      <c r="K47" s="196"/>
      <c r="L47" s="196" t="n">
        <v>0.5</v>
      </c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</row>
    <row r="48" customFormat="false" ht="45" hidden="false" customHeight="false" outlineLevel="0" collapsed="false">
      <c r="A48" s="195" t="n">
        <v>7</v>
      </c>
      <c r="B48" s="196" t="s">
        <v>211</v>
      </c>
      <c r="C48" s="196" t="n">
        <v>1</v>
      </c>
      <c r="D48" s="196" t="n">
        <v>0.5</v>
      </c>
      <c r="E48" s="196" t="n">
        <v>472.63</v>
      </c>
      <c r="F48" s="196" t="s">
        <v>209</v>
      </c>
      <c r="G48" s="196" t="s">
        <v>210</v>
      </c>
      <c r="H48" s="196" t="n">
        <v>0.5</v>
      </c>
      <c r="I48" s="196"/>
      <c r="J48" s="196"/>
      <c r="K48" s="196"/>
      <c r="L48" s="196" t="n">
        <v>0.5</v>
      </c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</row>
    <row r="49" customFormat="false" ht="45" hidden="false" customHeight="false" outlineLevel="0" collapsed="false">
      <c r="A49" s="195" t="n">
        <v>8</v>
      </c>
      <c r="B49" s="196" t="s">
        <v>212</v>
      </c>
      <c r="C49" s="196" t="n">
        <v>1</v>
      </c>
      <c r="D49" s="196" t="n">
        <v>0.8</v>
      </c>
      <c r="E49" s="196" t="n">
        <v>756.2</v>
      </c>
      <c r="F49" s="196" t="s">
        <v>209</v>
      </c>
      <c r="G49" s="196" t="s">
        <v>210</v>
      </c>
      <c r="H49" s="196" t="n">
        <v>0.8</v>
      </c>
      <c r="I49" s="196"/>
      <c r="J49" s="196"/>
      <c r="K49" s="196"/>
      <c r="L49" s="196" t="n">
        <v>0.8</v>
      </c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</row>
    <row r="50" customFormat="false" ht="15" hidden="false" customHeight="false" outlineLevel="0" collapsed="false">
      <c r="A50" s="195" t="n">
        <v>9</v>
      </c>
      <c r="B50" s="196" t="s">
        <v>213</v>
      </c>
      <c r="C50" s="196" t="n">
        <v>1</v>
      </c>
      <c r="D50" s="196" t="n">
        <v>0.8</v>
      </c>
      <c r="E50" s="196" t="n">
        <v>756.2</v>
      </c>
      <c r="F50" s="196" t="n">
        <v>1002010</v>
      </c>
      <c r="G50" s="196" t="n">
        <v>10022</v>
      </c>
      <c r="H50" s="196" t="n">
        <v>3.2</v>
      </c>
      <c r="I50" s="196"/>
      <c r="J50" s="196"/>
      <c r="K50" s="196"/>
      <c r="L50" s="196" t="n">
        <v>3.2</v>
      </c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</row>
    <row r="51" customFormat="false" ht="30" hidden="false" customHeight="false" outlineLevel="0" collapsed="false">
      <c r="A51" s="195" t="n">
        <v>10</v>
      </c>
      <c r="B51" s="196" t="s">
        <v>214</v>
      </c>
      <c r="C51" s="196" t="n">
        <v>1</v>
      </c>
      <c r="D51" s="196" t="n">
        <v>0.8</v>
      </c>
      <c r="E51" s="196" t="n">
        <v>756.2</v>
      </c>
      <c r="F51" s="196" t="n">
        <v>1005016</v>
      </c>
      <c r="G51" s="196" t="n">
        <v>10040.10041</v>
      </c>
      <c r="H51" s="196" t="n">
        <v>1.9</v>
      </c>
      <c r="I51" s="196"/>
      <c r="J51" s="196"/>
      <c r="K51" s="196"/>
      <c r="L51" s="196" t="n">
        <v>1.9</v>
      </c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</row>
    <row r="52" customFormat="false" ht="45" hidden="false" customHeight="false" outlineLevel="0" collapsed="false">
      <c r="A52" s="195" t="n">
        <v>11</v>
      </c>
      <c r="B52" s="196" t="s">
        <v>215</v>
      </c>
      <c r="C52" s="196" t="n">
        <v>1</v>
      </c>
      <c r="D52" s="196" t="n">
        <v>0.5</v>
      </c>
      <c r="E52" s="196" t="n">
        <v>472.63</v>
      </c>
      <c r="F52" s="196" t="s">
        <v>128</v>
      </c>
      <c r="G52" s="196" t="s">
        <v>216</v>
      </c>
      <c r="H52" s="196" t="n">
        <v>0</v>
      </c>
      <c r="I52" s="196"/>
      <c r="J52" s="196"/>
      <c r="K52" s="196"/>
      <c r="L52" s="196" t="n">
        <v>0</v>
      </c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</row>
    <row r="53" customFormat="false" ht="30" hidden="false" customHeight="false" outlineLevel="0" collapsed="false">
      <c r="A53" s="195" t="n">
        <v>12</v>
      </c>
      <c r="B53" s="196" t="s">
        <v>217</v>
      </c>
      <c r="C53" s="196" t="n">
        <v>1</v>
      </c>
      <c r="D53" s="196" t="n">
        <v>3</v>
      </c>
      <c r="E53" s="196" t="n">
        <v>2835.75</v>
      </c>
      <c r="F53" s="196" t="s">
        <v>218</v>
      </c>
      <c r="G53" s="196" t="n">
        <v>10024</v>
      </c>
      <c r="H53" s="196" t="n">
        <v>7.8</v>
      </c>
      <c r="I53" s="196"/>
      <c r="J53" s="196"/>
      <c r="K53" s="196"/>
      <c r="L53" s="196" t="n">
        <v>7.8</v>
      </c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</row>
    <row r="54" customFormat="false" ht="30" hidden="false" customHeight="false" outlineLevel="0" collapsed="false">
      <c r="A54" s="195" t="n">
        <v>13</v>
      </c>
      <c r="B54" s="196" t="s">
        <v>133</v>
      </c>
      <c r="C54" s="196" t="n">
        <v>1</v>
      </c>
      <c r="D54" s="196" t="n">
        <v>7.5</v>
      </c>
      <c r="E54" s="196" t="n">
        <v>7089.38</v>
      </c>
      <c r="F54" s="196" t="s">
        <v>134</v>
      </c>
      <c r="G54" s="196" t="n">
        <v>10004</v>
      </c>
      <c r="H54" s="196" t="n">
        <v>17.6</v>
      </c>
      <c r="I54" s="196"/>
      <c r="J54" s="196"/>
      <c r="K54" s="196"/>
      <c r="L54" s="196" t="n">
        <v>13.6</v>
      </c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</row>
    <row r="55" customFormat="false" ht="30" hidden="false" customHeight="false" outlineLevel="0" collapsed="false">
      <c r="A55" s="195" t="n">
        <v>14</v>
      </c>
      <c r="B55" s="196" t="s">
        <v>219</v>
      </c>
      <c r="C55" s="196" t="n">
        <v>1</v>
      </c>
      <c r="D55" s="196" t="n">
        <v>0.5</v>
      </c>
      <c r="E55" s="196" t="n">
        <v>472.63</v>
      </c>
      <c r="F55" s="196" t="n">
        <v>1005160</v>
      </c>
      <c r="G55" s="196" t="n">
        <v>10049</v>
      </c>
      <c r="H55" s="196" t="n">
        <v>-0.5</v>
      </c>
      <c r="I55" s="196"/>
      <c r="J55" s="196"/>
      <c r="K55" s="196"/>
      <c r="L55" s="196" t="n">
        <v>0.5</v>
      </c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</row>
    <row r="56" customFormat="false" ht="30" hidden="false" customHeight="false" outlineLevel="0" collapsed="false">
      <c r="A56" s="195" t="n">
        <v>15</v>
      </c>
      <c r="B56" s="196" t="s">
        <v>220</v>
      </c>
      <c r="C56" s="196" t="n">
        <v>1</v>
      </c>
      <c r="D56" s="196" t="n">
        <v>0.5</v>
      </c>
      <c r="E56" s="196" t="n">
        <v>472.63</v>
      </c>
      <c r="F56" s="196" t="n">
        <v>1005040</v>
      </c>
      <c r="G56" s="196" t="n">
        <v>10043</v>
      </c>
      <c r="H56" s="196" t="n">
        <v>-0.3</v>
      </c>
      <c r="I56" s="196"/>
      <c r="J56" s="196"/>
      <c r="K56" s="196"/>
      <c r="L56" s="196" t="n">
        <v>0.3</v>
      </c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</row>
    <row r="57" customFormat="false" ht="15" hidden="false" customHeight="false" outlineLevel="0" collapsed="false">
      <c r="A57" s="195" t="n">
        <v>16</v>
      </c>
      <c r="B57" s="196" t="s">
        <v>136</v>
      </c>
      <c r="C57" s="196" t="n">
        <v>1</v>
      </c>
      <c r="D57" s="196" t="n">
        <v>2.9</v>
      </c>
      <c r="E57" s="196" t="n">
        <v>2741.23</v>
      </c>
      <c r="F57" s="196" t="n">
        <v>1006040</v>
      </c>
      <c r="G57" s="196" t="n">
        <v>10056</v>
      </c>
      <c r="H57" s="196" t="n">
        <v>-0.32</v>
      </c>
      <c r="I57" s="196"/>
      <c r="J57" s="196"/>
      <c r="K57" s="196"/>
      <c r="L57" s="196" t="n">
        <v>0.32</v>
      </c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</row>
    <row r="58" customFormat="false" ht="15" hidden="false" customHeight="false" outlineLevel="0" collapsed="false">
      <c r="A58" s="195" t="n">
        <v>17</v>
      </c>
      <c r="B58" s="196" t="s">
        <v>34</v>
      </c>
      <c r="C58" s="196" t="n">
        <v>1</v>
      </c>
      <c r="D58" s="196" t="n">
        <v>0.9</v>
      </c>
      <c r="E58" s="196" t="n">
        <v>850.73</v>
      </c>
      <c r="F58" s="196" t="n">
        <v>1307010</v>
      </c>
      <c r="G58" s="196" t="n">
        <v>13012</v>
      </c>
      <c r="H58" s="196" t="n">
        <v>-0.6</v>
      </c>
      <c r="I58" s="196"/>
      <c r="J58" s="196"/>
      <c r="K58" s="196"/>
      <c r="L58" s="196" t="n">
        <v>0.6</v>
      </c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</row>
    <row r="59" customFormat="false" ht="30" hidden="false" customHeight="false" outlineLevel="0" collapsed="false">
      <c r="A59" s="195" t="n">
        <v>18</v>
      </c>
      <c r="B59" s="196" t="s">
        <v>70</v>
      </c>
      <c r="C59" s="196" t="n">
        <v>1</v>
      </c>
      <c r="D59" s="196" t="n">
        <v>0.5</v>
      </c>
      <c r="E59" s="196" t="n">
        <v>425.36</v>
      </c>
      <c r="F59" s="196" t="n">
        <v>1000260</v>
      </c>
      <c r="G59" s="196" t="n">
        <v>10202</v>
      </c>
      <c r="H59" s="196" t="n">
        <v>-0.45</v>
      </c>
      <c r="I59" s="196"/>
      <c r="J59" s="196"/>
      <c r="K59" s="196"/>
      <c r="L59" s="196" t="n">
        <v>0.45</v>
      </c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</row>
    <row r="60" customFormat="false" ht="15" hidden="false" customHeight="false" outlineLevel="0" collapsed="false">
      <c r="A60" s="195" t="n">
        <v>19</v>
      </c>
      <c r="B60" s="196" t="s">
        <v>73</v>
      </c>
      <c r="C60" s="196" t="n">
        <v>1</v>
      </c>
      <c r="D60" s="196" t="n">
        <v>0.2</v>
      </c>
      <c r="E60" s="196" t="n">
        <v>189.05</v>
      </c>
      <c r="F60" s="196" t="n">
        <v>1109010</v>
      </c>
      <c r="G60" s="196" t="n">
        <v>11015</v>
      </c>
      <c r="H60" s="196" t="n">
        <v>0.06</v>
      </c>
      <c r="I60" s="196"/>
      <c r="J60" s="196"/>
      <c r="K60" s="196"/>
      <c r="L60" s="196" t="n">
        <v>0.06</v>
      </c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</row>
    <row r="61" customFormat="false" ht="15" hidden="false" customHeight="false" outlineLevel="0" collapsed="false">
      <c r="A61" s="195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</row>
    <row r="62" customFormat="false" ht="15" hidden="false" customHeight="false" outlineLevel="0" collapsed="false">
      <c r="A62" s="195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</row>
    <row r="63" customFormat="false" ht="90" hidden="false" customHeight="false" outlineLevel="0" collapsed="false">
      <c r="A63" s="195" t="s">
        <v>2</v>
      </c>
      <c r="B63" s="196" t="s">
        <v>3</v>
      </c>
      <c r="C63" s="196" t="s">
        <v>4</v>
      </c>
      <c r="D63" s="196" t="s">
        <v>221</v>
      </c>
      <c r="E63" s="196" t="s">
        <v>64</v>
      </c>
      <c r="F63" s="196" t="s">
        <v>222</v>
      </c>
      <c r="G63" s="196" t="s">
        <v>12</v>
      </c>
      <c r="H63" s="196" t="s">
        <v>205</v>
      </c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</row>
    <row r="64" customFormat="false" ht="30" hidden="false" customHeight="false" outlineLevel="0" collapsed="false">
      <c r="A64" s="195" t="n">
        <v>1</v>
      </c>
      <c r="B64" s="196" t="s">
        <v>223</v>
      </c>
      <c r="C64" s="196" t="n">
        <v>2</v>
      </c>
      <c r="D64" s="196" t="n">
        <v>0.8</v>
      </c>
      <c r="E64" s="196" t="n">
        <v>1512.46</v>
      </c>
      <c r="F64" s="196" t="s">
        <v>224</v>
      </c>
      <c r="G64" s="196" t="n">
        <v>81035</v>
      </c>
      <c r="H64" s="196" t="n">
        <v>0.15</v>
      </c>
      <c r="I64" s="196" t="n">
        <v>1512.4</v>
      </c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</row>
    <row r="65" customFormat="false" ht="45" hidden="false" customHeight="false" outlineLevel="0" collapsed="false">
      <c r="A65" s="195" t="n">
        <v>2</v>
      </c>
      <c r="B65" s="196" t="s">
        <v>225</v>
      </c>
      <c r="C65" s="196" t="n">
        <v>1</v>
      </c>
      <c r="D65" s="196" t="n">
        <v>1.8</v>
      </c>
      <c r="E65" s="196" t="n">
        <v>1701.45</v>
      </c>
      <c r="F65" s="196" t="s">
        <v>226</v>
      </c>
      <c r="G65" s="196" t="s">
        <v>67</v>
      </c>
      <c r="H65" s="196" t="n">
        <v>1.8</v>
      </c>
      <c r="I65" s="196" t="n">
        <v>1701.45</v>
      </c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</row>
    <row r="66" customFormat="false" ht="30" hidden="false" customHeight="false" outlineLevel="0" collapsed="false">
      <c r="A66" s="195" t="n">
        <v>3</v>
      </c>
      <c r="B66" s="196" t="s">
        <v>227</v>
      </c>
      <c r="C66" s="196" t="n">
        <v>2</v>
      </c>
      <c r="D66" s="196" t="n">
        <v>0.8</v>
      </c>
      <c r="E66" s="196" t="n">
        <v>1512.46</v>
      </c>
      <c r="F66" s="196" t="s">
        <v>228</v>
      </c>
      <c r="G66" s="196" t="n">
        <v>22002</v>
      </c>
      <c r="H66" s="196" t="n">
        <v>1</v>
      </c>
      <c r="I66" s="196" t="n">
        <v>1512.4</v>
      </c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</row>
    <row r="67" customFormat="false" ht="30" hidden="false" customHeight="false" outlineLevel="0" collapsed="false">
      <c r="A67" s="195" t="n">
        <v>4</v>
      </c>
      <c r="B67" s="196" t="s">
        <v>229</v>
      </c>
      <c r="C67" s="196" t="n">
        <v>1</v>
      </c>
      <c r="D67" s="196" t="n">
        <v>0.2</v>
      </c>
      <c r="E67" s="196" t="n">
        <v>189.05</v>
      </c>
      <c r="F67" s="196" t="s">
        <v>230</v>
      </c>
      <c r="G67" s="196" t="n">
        <v>23002</v>
      </c>
      <c r="H67" s="196" t="n">
        <v>0.35</v>
      </c>
      <c r="I67" s="196" t="n">
        <v>189.05</v>
      </c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</row>
    <row r="68" customFormat="false" ht="30" hidden="false" customHeight="false" outlineLevel="0" collapsed="false">
      <c r="A68" s="195" t="n">
        <v>5</v>
      </c>
      <c r="B68" s="196" t="s">
        <v>231</v>
      </c>
      <c r="C68" s="196" t="n">
        <v>1</v>
      </c>
      <c r="D68" s="196" t="n">
        <v>0.2</v>
      </c>
      <c r="E68" s="196" t="n">
        <v>189.05</v>
      </c>
      <c r="F68" s="196" t="s">
        <v>232</v>
      </c>
      <c r="G68" s="196" t="n">
        <v>23001</v>
      </c>
      <c r="H68" s="196" t="n">
        <v>0.35</v>
      </c>
      <c r="I68" s="196" t="n">
        <v>189.05</v>
      </c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</row>
    <row r="69" customFormat="false" ht="30" hidden="false" customHeight="false" outlineLevel="0" collapsed="false">
      <c r="A69" s="195" t="n">
        <v>6</v>
      </c>
      <c r="B69" s="196" t="s">
        <v>113</v>
      </c>
      <c r="C69" s="196" t="n">
        <v>1</v>
      </c>
      <c r="D69" s="196" t="n">
        <v>1.2</v>
      </c>
      <c r="E69" s="196" t="n">
        <v>1134.3</v>
      </c>
      <c r="F69" s="196" t="s">
        <v>114</v>
      </c>
      <c r="G69" s="196" t="s">
        <v>115</v>
      </c>
      <c r="H69" s="196" t="n">
        <v>1.38</v>
      </c>
      <c r="I69" s="196" t="n">
        <v>1134.3</v>
      </c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</row>
    <row r="70" customFormat="false" ht="15" hidden="false" customHeight="false" outlineLevel="0" collapsed="false">
      <c r="A70" s="195"/>
      <c r="B70" s="196"/>
      <c r="C70" s="196"/>
      <c r="D70" s="196" t="n">
        <v>6.6</v>
      </c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</row>
    <row r="71" customFormat="false" ht="15" hidden="false" customHeight="false" outlineLevel="0" collapsed="false">
      <c r="A71" s="197" t="s">
        <v>41</v>
      </c>
      <c r="B71" s="197"/>
      <c r="C71" s="196" t="n">
        <v>8</v>
      </c>
      <c r="D71" s="196" t="n">
        <v>6238.65</v>
      </c>
      <c r="E71" s="196"/>
      <c r="F71" s="196"/>
      <c r="G71" s="196"/>
      <c r="H71" s="196" t="n">
        <v>6238.65</v>
      </c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</row>
    <row r="72" customFormat="false" ht="15" hidden="false" customHeight="false" outlineLevel="0" collapsed="false">
      <c r="A72" s="195"/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</row>
    <row r="73" customFormat="false" ht="15" hidden="false" customHeight="false" outlineLevel="0" collapsed="false">
      <c r="A73" s="195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</row>
    <row r="74" customFormat="false" ht="30" hidden="false" customHeight="false" outlineLevel="0" collapsed="false">
      <c r="A74" s="195"/>
      <c r="B74" s="196" t="s">
        <v>233</v>
      </c>
      <c r="C74" s="196"/>
      <c r="D74" s="196"/>
      <c r="E74" s="196"/>
      <c r="F74" s="196" t="s">
        <v>234</v>
      </c>
      <c r="G74" s="196" t="s">
        <v>235</v>
      </c>
      <c r="H74" s="196" t="n">
        <v>1</v>
      </c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</row>
    <row r="75" customFormat="false" ht="30" hidden="false" customHeight="false" outlineLevel="0" collapsed="false">
      <c r="A75" s="195"/>
      <c r="B75" s="196" t="s">
        <v>236</v>
      </c>
      <c r="C75" s="196"/>
      <c r="D75" s="196"/>
      <c r="E75" s="196"/>
      <c r="F75" s="196" t="s">
        <v>69</v>
      </c>
      <c r="G75" s="196" t="n">
        <v>28011</v>
      </c>
      <c r="H75" s="196" t="n">
        <v>0.15</v>
      </c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</row>
    <row r="76" customFormat="false" ht="30" hidden="false" customHeight="false" outlineLevel="0" collapsed="false">
      <c r="A76" s="195"/>
      <c r="B76" s="196" t="s">
        <v>237</v>
      </c>
      <c r="C76" s="196"/>
      <c r="D76" s="196"/>
      <c r="E76" s="196"/>
      <c r="F76" s="196" t="s">
        <v>58</v>
      </c>
      <c r="G76" s="196" t="s">
        <v>238</v>
      </c>
      <c r="H76" s="196" t="n">
        <v>0.25</v>
      </c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</row>
    <row r="77" customFormat="false" ht="15" hidden="false" customHeight="false" outlineLevel="0" collapsed="false">
      <c r="A77" s="195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</row>
    <row r="78" customFormat="false" ht="30" hidden="false" customHeight="false" outlineLevel="0" collapsed="false">
      <c r="A78" s="195"/>
      <c r="B78" s="196" t="s">
        <v>239</v>
      </c>
      <c r="C78" s="196"/>
      <c r="D78" s="196"/>
      <c r="E78" s="196"/>
      <c r="F78" s="196" t="s">
        <v>234</v>
      </c>
      <c r="G78" s="196" t="s">
        <v>240</v>
      </c>
      <c r="H78" s="196" t="n">
        <v>1</v>
      </c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</row>
    <row r="79" customFormat="false" ht="15" hidden="false" customHeight="false" outlineLevel="0" collapsed="false">
      <c r="A79" s="195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</row>
    <row r="80" customFormat="false" ht="15" hidden="false" customHeight="false" outlineLevel="0" collapsed="false">
      <c r="A80" s="195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</row>
    <row r="81" customFormat="false" ht="30" hidden="false" customHeight="false" outlineLevel="0" collapsed="false">
      <c r="A81" s="195" t="n">
        <v>12</v>
      </c>
      <c r="B81" s="196" t="s">
        <v>231</v>
      </c>
      <c r="C81" s="196" t="n">
        <v>1</v>
      </c>
      <c r="D81" s="196" t="n">
        <v>0.2</v>
      </c>
      <c r="E81" s="196" t="n">
        <v>189.05</v>
      </c>
      <c r="F81" s="196" t="s">
        <v>230</v>
      </c>
      <c r="G81" s="196" t="n">
        <v>23003</v>
      </c>
      <c r="H81" s="196" t="n">
        <v>0.3</v>
      </c>
      <c r="I81" s="196" t="n">
        <v>189.05</v>
      </c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</row>
    <row r="82" customFormat="false" ht="30" hidden="false" customHeight="false" outlineLevel="0" collapsed="false">
      <c r="A82" s="195" t="n">
        <v>13</v>
      </c>
      <c r="B82" s="196" t="s">
        <v>241</v>
      </c>
      <c r="C82" s="196" t="n">
        <v>1</v>
      </c>
      <c r="D82" s="196" t="n">
        <v>0.3</v>
      </c>
      <c r="E82" s="196" t="n">
        <v>283.58</v>
      </c>
      <c r="F82" s="196" t="s">
        <v>242</v>
      </c>
      <c r="G82" s="196" t="n">
        <v>17008</v>
      </c>
      <c r="H82" s="196" t="n">
        <v>0.2</v>
      </c>
      <c r="I82" s="196" t="n">
        <v>283.58</v>
      </c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</row>
    <row r="83" customFormat="false" ht="15" hidden="false" customHeight="false" outlineLevel="0" collapsed="false">
      <c r="A83" s="195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</row>
    <row r="84" customFormat="false" ht="15" hidden="false" customHeight="false" outlineLevel="0" collapsed="false">
      <c r="A84" s="195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</row>
    <row r="85" customFormat="false" ht="15" hidden="false" customHeight="false" outlineLevel="0" collapsed="false">
      <c r="A85" s="195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</row>
    <row r="86" customFormat="false" ht="15" hidden="false" customHeight="false" outlineLevel="0" collapsed="false">
      <c r="A86" s="195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</row>
    <row r="87" customFormat="false" ht="30" hidden="false" customHeight="false" outlineLevel="0" collapsed="false">
      <c r="A87" s="195" t="s">
        <v>2</v>
      </c>
      <c r="B87" s="196" t="s">
        <v>3</v>
      </c>
      <c r="C87" s="196" t="s">
        <v>202</v>
      </c>
      <c r="D87" s="196" t="s">
        <v>63</v>
      </c>
      <c r="E87" s="196" t="s">
        <v>64</v>
      </c>
      <c r="F87" s="196" t="s">
        <v>180</v>
      </c>
      <c r="G87" s="196"/>
      <c r="H87" s="196" t="s">
        <v>181</v>
      </c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</row>
    <row r="88" customFormat="false" ht="30" hidden="false" customHeight="false" outlineLevel="0" collapsed="false">
      <c r="A88" s="195" t="n">
        <v>1</v>
      </c>
      <c r="B88" s="196" t="s">
        <v>121</v>
      </c>
      <c r="C88" s="196" t="n">
        <v>1</v>
      </c>
      <c r="D88" s="196" t="n">
        <v>0.6</v>
      </c>
      <c r="E88" s="196" t="n">
        <v>567.15</v>
      </c>
      <c r="F88" s="196" t="s">
        <v>243</v>
      </c>
      <c r="G88" s="196" t="s">
        <v>244</v>
      </c>
      <c r="H88" s="196" t="n">
        <v>0.6</v>
      </c>
      <c r="I88" s="196" t="n">
        <v>567.15</v>
      </c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</row>
    <row r="89" customFormat="false" ht="30" hidden="false" customHeight="false" outlineLevel="0" collapsed="false">
      <c r="A89" s="195" t="n">
        <v>2</v>
      </c>
      <c r="B89" s="196" t="s">
        <v>79</v>
      </c>
      <c r="C89" s="196" t="n">
        <v>1</v>
      </c>
      <c r="D89" s="196" t="n">
        <v>0.3</v>
      </c>
      <c r="E89" s="196" t="n">
        <v>283.58</v>
      </c>
      <c r="F89" s="196" t="s">
        <v>80</v>
      </c>
      <c r="G89" s="196" t="n">
        <v>37020</v>
      </c>
      <c r="H89" s="196" t="n">
        <v>0.4</v>
      </c>
      <c r="I89" s="196" t="n">
        <v>283.58</v>
      </c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</row>
    <row r="90" customFormat="false" ht="45" hidden="false" customHeight="false" outlineLevel="0" collapsed="false">
      <c r="A90" s="195" t="n">
        <v>3</v>
      </c>
      <c r="B90" s="196" t="s">
        <v>81</v>
      </c>
      <c r="C90" s="196" t="n">
        <v>1</v>
      </c>
      <c r="D90" s="196" t="n">
        <v>1.1</v>
      </c>
      <c r="E90" s="196" t="n">
        <v>1039.78</v>
      </c>
      <c r="F90" s="196" t="s">
        <v>122</v>
      </c>
      <c r="G90" s="196"/>
      <c r="H90" s="196" t="n">
        <v>1.1</v>
      </c>
      <c r="I90" s="196" t="n">
        <v>1039.78</v>
      </c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</row>
    <row r="91" customFormat="false" ht="45" hidden="false" customHeight="false" outlineLevel="0" collapsed="false">
      <c r="A91" s="195" t="n">
        <v>4</v>
      </c>
      <c r="B91" s="196" t="s">
        <v>245</v>
      </c>
      <c r="C91" s="196" t="n">
        <v>1</v>
      </c>
      <c r="D91" s="196" t="n">
        <v>0.6</v>
      </c>
      <c r="E91" s="196" t="n">
        <v>567.15</v>
      </c>
      <c r="F91" s="196" t="s">
        <v>122</v>
      </c>
      <c r="G91" s="196"/>
      <c r="H91" s="196" t="n">
        <v>0.6</v>
      </c>
      <c r="I91" s="196" t="n">
        <v>567.15</v>
      </c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</row>
    <row r="92" customFormat="false" ht="45" hidden="false" customHeight="false" outlineLevel="0" collapsed="false">
      <c r="A92" s="195" t="n">
        <v>5</v>
      </c>
      <c r="B92" s="196" t="s">
        <v>246</v>
      </c>
      <c r="C92" s="196" t="n">
        <v>1</v>
      </c>
      <c r="D92" s="196" t="n">
        <v>1.3</v>
      </c>
      <c r="E92" s="196" t="n">
        <v>1228.83</v>
      </c>
      <c r="F92" s="196" t="s">
        <v>122</v>
      </c>
      <c r="G92" s="196"/>
      <c r="H92" s="196" t="n">
        <v>1.3</v>
      </c>
      <c r="I92" s="196" t="n">
        <v>1228.83</v>
      </c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</row>
    <row r="93" customFormat="false" ht="30" hidden="false" customHeight="false" outlineLevel="0" collapsed="false">
      <c r="A93" s="195" t="n">
        <v>6</v>
      </c>
      <c r="B93" s="196" t="s">
        <v>247</v>
      </c>
      <c r="C93" s="196" t="n">
        <v>1</v>
      </c>
      <c r="D93" s="196" t="n">
        <v>0.8</v>
      </c>
      <c r="E93" s="196" t="n">
        <v>756.2</v>
      </c>
      <c r="F93" s="196" t="s">
        <v>248</v>
      </c>
      <c r="G93" s="196" t="s">
        <v>249</v>
      </c>
      <c r="H93" s="196" t="n">
        <v>0.2</v>
      </c>
      <c r="I93" s="196" t="n">
        <v>756.2</v>
      </c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</row>
    <row r="94" customFormat="false" ht="45" hidden="false" customHeight="false" outlineLevel="0" collapsed="false">
      <c r="A94" s="195" t="n">
        <v>7</v>
      </c>
      <c r="B94" s="196" t="s">
        <v>250</v>
      </c>
      <c r="C94" s="196" t="n">
        <v>4</v>
      </c>
      <c r="D94" s="196" t="n">
        <v>0.5</v>
      </c>
      <c r="E94" s="196" t="n">
        <v>1890.5</v>
      </c>
      <c r="F94" s="196" t="s">
        <v>122</v>
      </c>
      <c r="G94" s="196"/>
      <c r="H94" s="196" t="n">
        <v>2</v>
      </c>
      <c r="I94" s="196" t="n">
        <v>1890.5</v>
      </c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</row>
    <row r="95" customFormat="false" ht="30" hidden="false" customHeight="false" outlineLevel="0" collapsed="false">
      <c r="A95" s="195" t="n">
        <v>8</v>
      </c>
      <c r="B95" s="196" t="s">
        <v>251</v>
      </c>
      <c r="C95" s="196" t="n">
        <v>1</v>
      </c>
      <c r="D95" s="196" t="n">
        <v>2.2</v>
      </c>
      <c r="E95" s="196" t="n">
        <v>2079.55</v>
      </c>
      <c r="F95" s="196" t="s">
        <v>33</v>
      </c>
      <c r="G95" s="196" t="n">
        <v>10066</v>
      </c>
      <c r="H95" s="196" t="n">
        <v>1.1</v>
      </c>
      <c r="I95" s="196" t="n">
        <v>2079.55</v>
      </c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</row>
    <row r="96" customFormat="false" ht="30" hidden="false" customHeight="false" outlineLevel="0" collapsed="false">
      <c r="A96" s="195" t="n">
        <v>9</v>
      </c>
      <c r="B96" s="196" t="s">
        <v>252</v>
      </c>
      <c r="C96" s="196" t="n">
        <v>1</v>
      </c>
      <c r="D96" s="196" t="n">
        <v>0.9</v>
      </c>
      <c r="E96" s="196" t="n">
        <v>850.73</v>
      </c>
      <c r="F96" s="196" t="s">
        <v>253</v>
      </c>
      <c r="G96" s="196" t="n">
        <v>37001</v>
      </c>
      <c r="H96" s="196" t="n">
        <v>0.5</v>
      </c>
      <c r="I96" s="196" t="n">
        <v>850.73</v>
      </c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</row>
    <row r="97" customFormat="false" ht="30" hidden="false" customHeight="false" outlineLevel="0" collapsed="false">
      <c r="A97" s="195" t="n">
        <v>10</v>
      </c>
      <c r="B97" s="196" t="s">
        <v>254</v>
      </c>
      <c r="C97" s="196" t="n">
        <v>1</v>
      </c>
      <c r="D97" s="196" t="n">
        <v>0.9</v>
      </c>
      <c r="E97" s="196" t="n">
        <v>850.73</v>
      </c>
      <c r="F97" s="196" t="s">
        <v>255</v>
      </c>
      <c r="G97" s="196" t="n">
        <v>37024</v>
      </c>
      <c r="H97" s="196" t="n">
        <v>2</v>
      </c>
      <c r="I97" s="196" t="n">
        <v>850.73</v>
      </c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</row>
    <row r="98" customFormat="false" ht="45" hidden="false" customHeight="false" outlineLevel="0" collapsed="false">
      <c r="A98" s="195" t="n">
        <v>11</v>
      </c>
      <c r="B98" s="196" t="s">
        <v>256</v>
      </c>
      <c r="C98" s="196" t="n">
        <v>1</v>
      </c>
      <c r="D98" s="196" t="n">
        <v>1.1</v>
      </c>
      <c r="E98" s="196" t="n">
        <v>1039.78</v>
      </c>
      <c r="F98" s="196" t="s">
        <v>122</v>
      </c>
      <c r="G98" s="196"/>
      <c r="H98" s="196" t="n">
        <v>1.1</v>
      </c>
      <c r="I98" s="196" t="n">
        <v>1039.78</v>
      </c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</row>
    <row r="99" customFormat="false" ht="15" hidden="false" customHeight="false" outlineLevel="0" collapsed="false">
      <c r="A99" s="197" t="s">
        <v>41</v>
      </c>
      <c r="B99" s="197"/>
      <c r="C99" s="196" t="n">
        <v>14</v>
      </c>
      <c r="D99" s="196" t="n">
        <v>11153.98</v>
      </c>
      <c r="E99" s="196"/>
      <c r="F99" s="196"/>
      <c r="G99" s="196"/>
      <c r="H99" s="196" t="n">
        <v>11153.95</v>
      </c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</row>
    <row r="100" customFormat="false" ht="15" hidden="false" customHeight="false" outlineLevel="0" collapsed="false">
      <c r="A100" s="195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</row>
    <row r="101" customFormat="false" ht="15" hidden="false" customHeight="false" outlineLevel="0" collapsed="false">
      <c r="A101" s="195"/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</row>
    <row r="102" customFormat="false" ht="30" hidden="false" customHeight="false" outlineLevel="0" collapsed="false">
      <c r="A102" s="195"/>
      <c r="B102" s="196" t="s">
        <v>257</v>
      </c>
      <c r="C102" s="196"/>
      <c r="D102" s="196"/>
      <c r="E102" s="196"/>
      <c r="F102" s="196" t="s">
        <v>258</v>
      </c>
      <c r="G102" s="196" t="n">
        <v>37023</v>
      </c>
      <c r="H102" s="196" t="n">
        <v>0.5</v>
      </c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</row>
    <row r="103" customFormat="false" ht="30" hidden="false" customHeight="false" outlineLevel="0" collapsed="false">
      <c r="A103" s="195"/>
      <c r="B103" s="196" t="s">
        <v>259</v>
      </c>
      <c r="C103" s="196"/>
      <c r="D103" s="196"/>
      <c r="E103" s="196"/>
      <c r="F103" s="196" t="s">
        <v>260</v>
      </c>
      <c r="G103" s="196" t="n">
        <v>11001</v>
      </c>
      <c r="H103" s="196" t="n">
        <v>1.1</v>
      </c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</row>
    <row r="104" customFormat="false" ht="45" hidden="false" customHeight="false" outlineLevel="0" collapsed="false">
      <c r="A104" s="195"/>
      <c r="B104" s="196" t="s">
        <v>261</v>
      </c>
      <c r="C104" s="196"/>
      <c r="D104" s="196"/>
      <c r="E104" s="196"/>
      <c r="F104" s="196"/>
      <c r="G104" s="196"/>
      <c r="H104" s="196" t="n">
        <v>0.4</v>
      </c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</row>
    <row r="105" customFormat="false" ht="30" hidden="false" customHeight="false" outlineLevel="0" collapsed="false">
      <c r="A105" s="195"/>
      <c r="B105" s="196" t="s">
        <v>262</v>
      </c>
      <c r="C105" s="196"/>
      <c r="D105" s="196"/>
      <c r="E105" s="196"/>
      <c r="F105" s="196"/>
      <c r="G105" s="196"/>
      <c r="H105" s="196" t="n">
        <v>0.28</v>
      </c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</row>
    <row r="106" customFormat="false" ht="15" hidden="false" customHeight="false" outlineLevel="0" collapsed="false">
      <c r="A106" s="195"/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</row>
    <row r="107" customFormat="false" ht="45" hidden="false" customHeight="false" outlineLevel="0" collapsed="false">
      <c r="A107" s="195"/>
      <c r="B107" s="196" t="s">
        <v>46</v>
      </c>
      <c r="C107" s="196"/>
      <c r="D107" s="196"/>
      <c r="E107" s="196"/>
      <c r="F107" s="196"/>
      <c r="G107" s="196"/>
      <c r="H107" s="196" t="n">
        <v>0.13</v>
      </c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</row>
    <row r="108" customFormat="false" ht="30" hidden="false" customHeight="false" outlineLevel="0" collapsed="false">
      <c r="A108" s="195"/>
      <c r="B108" s="196" t="s">
        <v>48</v>
      </c>
      <c r="C108" s="196"/>
      <c r="D108" s="196"/>
      <c r="E108" s="196"/>
      <c r="F108" s="196"/>
      <c r="G108" s="196"/>
      <c r="H108" s="196" t="n">
        <v>0.08</v>
      </c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</row>
    <row r="109" customFormat="false" ht="30" hidden="false" customHeight="false" outlineLevel="0" collapsed="false">
      <c r="A109" s="195"/>
      <c r="B109" s="196" t="s">
        <v>50</v>
      </c>
      <c r="C109" s="196"/>
      <c r="D109" s="196"/>
      <c r="E109" s="196"/>
      <c r="F109" s="196"/>
      <c r="G109" s="196"/>
      <c r="H109" s="196" t="n">
        <v>0.2</v>
      </c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</row>
    <row r="110" customFormat="false" ht="30" hidden="false" customHeight="false" outlineLevel="0" collapsed="false">
      <c r="A110" s="195"/>
      <c r="B110" s="196" t="s">
        <v>52</v>
      </c>
      <c r="C110" s="196"/>
      <c r="D110" s="196"/>
      <c r="E110" s="196"/>
      <c r="F110" s="196"/>
      <c r="G110" s="196"/>
      <c r="H110" s="196" t="n">
        <v>0.15</v>
      </c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</row>
    <row r="111" customFormat="false" ht="15" hidden="false" customHeight="false" outlineLevel="0" collapsed="false">
      <c r="A111" s="195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</row>
    <row r="112" customFormat="false" ht="15" hidden="false" customHeight="false" outlineLevel="0" collapsed="false">
      <c r="A112" s="195"/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</row>
    <row r="113" customFormat="false" ht="15" hidden="false" customHeight="false" outlineLevel="0" collapsed="false">
      <c r="A113" s="195" t="s">
        <v>237</v>
      </c>
      <c r="B113" s="196"/>
      <c r="C113" s="196"/>
      <c r="D113" s="196"/>
      <c r="E113" s="196" t="s">
        <v>58</v>
      </c>
      <c r="F113" s="196" t="s">
        <v>238</v>
      </c>
      <c r="G113" s="196" t="n">
        <v>0.25</v>
      </c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</row>
    <row r="114" customFormat="false" ht="15" hidden="false" customHeight="false" outlineLevel="0" collapsed="false">
      <c r="A114" s="195" t="s">
        <v>263</v>
      </c>
      <c r="B114" s="196"/>
      <c r="C114" s="196"/>
      <c r="D114" s="196"/>
      <c r="E114" s="196" t="s">
        <v>264</v>
      </c>
      <c r="F114" s="196" t="n">
        <v>13006</v>
      </c>
      <c r="G114" s="196" t="n">
        <v>0.2</v>
      </c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</row>
    <row r="115" customFormat="false" ht="15" hidden="false" customHeight="false" outlineLevel="0" collapsed="false">
      <c r="A115" s="195" t="s">
        <v>265</v>
      </c>
      <c r="B115" s="196"/>
      <c r="C115" s="196"/>
      <c r="D115" s="196"/>
      <c r="E115" s="196" t="s">
        <v>266</v>
      </c>
      <c r="F115" s="196" t="n">
        <v>13005</v>
      </c>
      <c r="G115" s="196" t="n">
        <v>0.2</v>
      </c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</row>
    <row r="116" customFormat="false" ht="15" hidden="false" customHeight="false" outlineLevel="0" collapsed="false">
      <c r="A116" s="195" t="s">
        <v>267</v>
      </c>
      <c r="B116" s="196"/>
      <c r="C116" s="196"/>
      <c r="D116" s="196"/>
      <c r="E116" s="196" t="s">
        <v>268</v>
      </c>
      <c r="F116" s="196" t="n">
        <v>13008</v>
      </c>
      <c r="G116" s="196" t="n">
        <v>0.13</v>
      </c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</row>
    <row r="117" customFormat="false" ht="15" hidden="false" customHeight="false" outlineLevel="0" collapsed="false">
      <c r="A117" s="195" t="s">
        <v>269</v>
      </c>
      <c r="B117" s="196"/>
      <c r="C117" s="196"/>
      <c r="D117" s="196"/>
      <c r="E117" s="196" t="s">
        <v>270</v>
      </c>
      <c r="F117" s="196" t="n">
        <v>13009</v>
      </c>
      <c r="G117" s="196" t="n">
        <v>0.2</v>
      </c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</row>
    <row r="118" customFormat="false" ht="15" hidden="false" customHeight="false" outlineLevel="0" collapsed="false">
      <c r="A118" s="195" t="s">
        <v>271</v>
      </c>
      <c r="B118" s="196"/>
      <c r="C118" s="196"/>
      <c r="D118" s="196"/>
      <c r="E118" s="196" t="s">
        <v>272</v>
      </c>
      <c r="F118" s="196" t="n">
        <v>10012</v>
      </c>
      <c r="G118" s="196" t="n">
        <v>0.36</v>
      </c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</row>
    <row r="119" customFormat="false" ht="15" hidden="false" customHeight="false" outlineLevel="0" collapsed="false">
      <c r="A119" s="195"/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</row>
    <row r="120" customFormat="false" ht="18.6" hidden="false" customHeight="true" outlineLevel="0" collapsed="false">
      <c r="A120" s="195" t="n">
        <v>15</v>
      </c>
      <c r="B120" s="196" t="s">
        <v>273</v>
      </c>
      <c r="C120" s="196" t="n">
        <v>1</v>
      </c>
      <c r="D120" s="196" t="n">
        <v>0.8</v>
      </c>
      <c r="E120" s="196" t="n">
        <v>756.2</v>
      </c>
      <c r="F120" s="196" t="s">
        <v>274</v>
      </c>
      <c r="G120" s="196" t="n">
        <v>13012</v>
      </c>
      <c r="H120" s="196" t="n">
        <v>0.28</v>
      </c>
      <c r="I120" s="196" t="n">
        <v>756.2</v>
      </c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</row>
    <row r="121" customFormat="false" ht="15" hidden="false" customHeight="false" outlineLevel="0" collapsed="false">
      <c r="A121" s="195"/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</row>
    <row r="122" customFormat="false" ht="15" hidden="false" customHeight="false" outlineLevel="0" collapsed="false">
      <c r="A122" s="195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</row>
    <row r="123" customFormat="false" ht="30" hidden="false" customHeight="false" outlineLevel="0" collapsed="false">
      <c r="A123" s="195"/>
      <c r="B123" s="196" t="s">
        <v>275</v>
      </c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</row>
    <row r="124" customFormat="false" ht="15" hidden="false" customHeight="false" outlineLevel="0" collapsed="false">
      <c r="A124" s="195"/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</row>
    <row r="125" customFormat="false" ht="15" hidden="false" customHeight="false" outlineLevel="0" collapsed="false">
      <c r="A125" s="195"/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</row>
    <row r="126" customFormat="false" ht="30" hidden="false" customHeight="false" outlineLevel="0" collapsed="false">
      <c r="A126" s="195" t="s">
        <v>2</v>
      </c>
      <c r="B126" s="196" t="s">
        <v>3</v>
      </c>
      <c r="C126" s="196" t="s">
        <v>4</v>
      </c>
      <c r="D126" s="196" t="s">
        <v>5</v>
      </c>
      <c r="E126" s="196" t="s">
        <v>63</v>
      </c>
      <c r="F126" s="196" t="s">
        <v>276</v>
      </c>
      <c r="G126" s="196"/>
      <c r="H126" s="196" t="s">
        <v>181</v>
      </c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</row>
    <row r="127" customFormat="false" ht="15" hidden="false" customHeight="false" outlineLevel="0" collapsed="false">
      <c r="A127" s="195" t="n">
        <v>1</v>
      </c>
      <c r="B127" s="196" t="n">
        <v>2</v>
      </c>
      <c r="C127" s="196" t="n">
        <v>3</v>
      </c>
      <c r="D127" s="196" t="n">
        <v>4</v>
      </c>
      <c r="E127" s="196" t="n">
        <v>5</v>
      </c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</row>
    <row r="128" customFormat="false" ht="30" hidden="false" customHeight="false" outlineLevel="0" collapsed="false">
      <c r="A128" s="195" t="n">
        <v>1</v>
      </c>
      <c r="B128" s="196" t="s">
        <v>65</v>
      </c>
      <c r="C128" s="196" t="n">
        <v>1</v>
      </c>
      <c r="D128" s="196" t="n">
        <v>945.25</v>
      </c>
      <c r="E128" s="196" t="n">
        <v>0.8</v>
      </c>
      <c r="F128" s="196" t="s">
        <v>200</v>
      </c>
      <c r="G128" s="196" t="s">
        <v>201</v>
      </c>
      <c r="H128" s="196" t="n">
        <v>0.8</v>
      </c>
      <c r="I128" s="196" t="n">
        <v>756.2</v>
      </c>
      <c r="J128" s="196"/>
      <c r="K128" s="196"/>
      <c r="L128" s="196"/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</row>
    <row r="129" customFormat="false" ht="30" hidden="false" customHeight="false" outlineLevel="0" collapsed="false">
      <c r="A129" s="195" t="n">
        <v>2</v>
      </c>
      <c r="B129" s="196" t="s">
        <v>68</v>
      </c>
      <c r="C129" s="196" t="n">
        <v>1</v>
      </c>
      <c r="D129" s="196" t="n">
        <v>945.25</v>
      </c>
      <c r="E129" s="196" t="n">
        <v>0.2</v>
      </c>
      <c r="F129" s="196" t="s">
        <v>69</v>
      </c>
      <c r="G129" s="196" t="n">
        <v>28003</v>
      </c>
      <c r="H129" s="196" t="n">
        <v>0.25</v>
      </c>
      <c r="I129" s="196" t="n">
        <v>189.05</v>
      </c>
      <c r="J129" s="196"/>
      <c r="K129" s="196"/>
      <c r="L129" s="196"/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</row>
    <row r="130" customFormat="false" ht="30" hidden="false" customHeight="false" outlineLevel="0" collapsed="false">
      <c r="A130" s="195" t="n">
        <v>3</v>
      </c>
      <c r="B130" s="196" t="s">
        <v>70</v>
      </c>
      <c r="C130" s="196" t="n">
        <v>1</v>
      </c>
      <c r="D130" s="196" t="n">
        <v>945.25</v>
      </c>
      <c r="E130" s="196" t="n">
        <v>0.45</v>
      </c>
      <c r="F130" s="196" t="s">
        <v>71</v>
      </c>
      <c r="G130" s="196" t="s">
        <v>72</v>
      </c>
      <c r="H130" s="196" t="n">
        <v>0.45</v>
      </c>
      <c r="I130" s="196" t="n">
        <v>425.36</v>
      </c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</row>
    <row r="131" customFormat="false" ht="30" hidden="false" customHeight="false" outlineLevel="0" collapsed="false">
      <c r="A131" s="195" t="n">
        <v>4</v>
      </c>
      <c r="B131" s="196" t="s">
        <v>73</v>
      </c>
      <c r="C131" s="196" t="n">
        <v>1</v>
      </c>
      <c r="D131" s="196" t="n">
        <v>945.25</v>
      </c>
      <c r="E131" s="196" t="n">
        <v>0.2</v>
      </c>
      <c r="F131" s="196" t="s">
        <v>74</v>
      </c>
      <c r="G131" s="196" t="n">
        <v>11023</v>
      </c>
      <c r="H131" s="196" t="n">
        <v>0.16</v>
      </c>
      <c r="I131" s="196" t="n">
        <v>189.05</v>
      </c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</row>
    <row r="132" customFormat="false" ht="30" hidden="false" customHeight="false" outlineLevel="0" collapsed="false">
      <c r="A132" s="195" t="n">
        <v>5</v>
      </c>
      <c r="B132" s="196" t="s">
        <v>75</v>
      </c>
      <c r="C132" s="196" t="n">
        <v>1</v>
      </c>
      <c r="D132" s="196" t="n">
        <v>945.25</v>
      </c>
      <c r="E132" s="196" t="n">
        <v>0.3</v>
      </c>
      <c r="F132" s="196" t="s">
        <v>76</v>
      </c>
      <c r="G132" s="196" t="n">
        <v>81041</v>
      </c>
      <c r="H132" s="196" t="n">
        <v>0.05</v>
      </c>
      <c r="I132" s="196" t="n">
        <v>283.58</v>
      </c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</row>
    <row r="133" customFormat="false" ht="30" hidden="false" customHeight="false" outlineLevel="0" collapsed="false">
      <c r="A133" s="195" t="s">
        <v>277</v>
      </c>
      <c r="B133" s="196" t="s">
        <v>77</v>
      </c>
      <c r="C133" s="196" t="n">
        <v>1</v>
      </c>
      <c r="D133" s="196" t="n">
        <v>945.25</v>
      </c>
      <c r="E133" s="196" t="n">
        <v>0.5</v>
      </c>
      <c r="F133" s="196" t="s">
        <v>78</v>
      </c>
      <c r="G133" s="196" t="n">
        <v>11026</v>
      </c>
      <c r="H133" s="196" t="n">
        <v>0.3</v>
      </c>
      <c r="I133" s="196" t="n">
        <v>472.63</v>
      </c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</row>
    <row r="134" customFormat="false" ht="45" hidden="false" customHeight="false" outlineLevel="0" collapsed="false">
      <c r="A134" s="195" t="s">
        <v>278</v>
      </c>
      <c r="B134" s="196" t="s">
        <v>81</v>
      </c>
      <c r="C134" s="196" t="n">
        <v>1</v>
      </c>
      <c r="D134" s="196" t="n">
        <v>945.25</v>
      </c>
      <c r="E134" s="196" t="n">
        <v>1.1</v>
      </c>
      <c r="F134" s="196" t="s">
        <v>122</v>
      </c>
      <c r="G134" s="196" t="s">
        <v>67</v>
      </c>
      <c r="H134" s="196" t="n">
        <v>1.1</v>
      </c>
      <c r="I134" s="196" t="n">
        <v>1039.78</v>
      </c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</row>
    <row r="135" customFormat="false" ht="30" hidden="false" customHeight="false" outlineLevel="0" collapsed="false">
      <c r="A135" s="195" t="n">
        <v>8</v>
      </c>
      <c r="B135" s="196" t="s">
        <v>279</v>
      </c>
      <c r="C135" s="196" t="n">
        <v>1</v>
      </c>
      <c r="D135" s="196" t="n">
        <v>945.25</v>
      </c>
      <c r="E135" s="196" t="n">
        <v>0.4</v>
      </c>
      <c r="F135" s="196" t="s">
        <v>280</v>
      </c>
      <c r="G135" s="196" t="s">
        <v>281</v>
      </c>
      <c r="H135" s="196" t="n">
        <v>0.25</v>
      </c>
      <c r="I135" s="196" t="n">
        <v>378.1</v>
      </c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</row>
    <row r="136" customFormat="false" ht="30" hidden="false" customHeight="false" outlineLevel="0" collapsed="false">
      <c r="A136" s="195" t="n">
        <v>9</v>
      </c>
      <c r="B136" s="196" t="s">
        <v>113</v>
      </c>
      <c r="C136" s="196" t="n">
        <v>1</v>
      </c>
      <c r="D136" s="196" t="n">
        <v>945.25</v>
      </c>
      <c r="E136" s="196" t="n">
        <v>1.2</v>
      </c>
      <c r="F136" s="196" t="s">
        <v>114</v>
      </c>
      <c r="G136" s="196" t="s">
        <v>115</v>
      </c>
      <c r="H136" s="196" t="n">
        <v>1.38</v>
      </c>
      <c r="I136" s="196" t="n">
        <v>1134.3</v>
      </c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</row>
    <row r="137" customFormat="false" ht="15" hidden="false" customHeight="false" outlineLevel="0" collapsed="false">
      <c r="A137" s="195"/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</row>
    <row r="138" customFormat="false" ht="15" hidden="false" customHeight="false" outlineLevel="0" collapsed="false">
      <c r="A138" s="195"/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</row>
    <row r="139" customFormat="false" ht="30" hidden="false" customHeight="false" outlineLevel="0" collapsed="false">
      <c r="A139" s="195" t="s">
        <v>2</v>
      </c>
      <c r="B139" s="196" t="s">
        <v>3</v>
      </c>
      <c r="C139" s="196" t="s">
        <v>4</v>
      </c>
      <c r="D139" s="196" t="s">
        <v>63</v>
      </c>
      <c r="E139" s="196" t="s">
        <v>7</v>
      </c>
      <c r="F139" s="196" t="s">
        <v>64</v>
      </c>
      <c r="G139" s="196" t="s">
        <v>180</v>
      </c>
      <c r="H139" s="196"/>
      <c r="I139" s="196" t="s">
        <v>181</v>
      </c>
      <c r="J139" s="196"/>
      <c r="K139" s="196" t="n">
        <v>0.6</v>
      </c>
      <c r="L139" s="196" t="n">
        <v>567.15</v>
      </c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</row>
    <row r="140" customFormat="false" ht="30" hidden="false" customHeight="false" outlineLevel="0" collapsed="false">
      <c r="A140" s="195" t="n">
        <v>1</v>
      </c>
      <c r="B140" s="196" t="s">
        <v>121</v>
      </c>
      <c r="C140" s="196" t="n">
        <v>1</v>
      </c>
      <c r="D140" s="196" t="n">
        <v>0.6</v>
      </c>
      <c r="E140" s="196" t="s">
        <v>24</v>
      </c>
      <c r="F140" s="196" t="n">
        <v>567.15</v>
      </c>
      <c r="G140" s="196" t="s">
        <v>243</v>
      </c>
      <c r="H140" s="196" t="s">
        <v>244</v>
      </c>
      <c r="I140" s="196" t="n">
        <v>0.6</v>
      </c>
      <c r="J140" s="196" t="n">
        <v>567.15</v>
      </c>
      <c r="K140" s="196" t="n">
        <v>0.95</v>
      </c>
      <c r="L140" s="196" t="n">
        <v>1417.88</v>
      </c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</row>
    <row r="141" customFormat="false" ht="30" hidden="false" customHeight="false" outlineLevel="0" collapsed="false">
      <c r="A141" s="195" t="n">
        <v>2</v>
      </c>
      <c r="B141" s="196" t="s">
        <v>282</v>
      </c>
      <c r="C141" s="196" t="n">
        <v>1</v>
      </c>
      <c r="D141" s="196" t="n">
        <v>1.5</v>
      </c>
      <c r="E141" s="196" t="s">
        <v>24</v>
      </c>
      <c r="F141" s="196" t="n">
        <v>1417.88</v>
      </c>
      <c r="G141" s="196" t="s">
        <v>283</v>
      </c>
      <c r="H141" s="196" t="n">
        <v>34005</v>
      </c>
      <c r="I141" s="196" t="n">
        <v>0.95</v>
      </c>
      <c r="J141" s="196" t="n">
        <v>1417.88</v>
      </c>
      <c r="K141" s="196" t="n">
        <v>1.38</v>
      </c>
      <c r="L141" s="196" t="n">
        <v>1134.3</v>
      </c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</row>
    <row r="142" customFormat="false" ht="30" hidden="false" customHeight="false" outlineLevel="0" collapsed="false">
      <c r="A142" s="195" t="n">
        <v>3</v>
      </c>
      <c r="B142" s="196" t="s">
        <v>113</v>
      </c>
      <c r="C142" s="196" t="n">
        <v>1</v>
      </c>
      <c r="D142" s="196" t="n">
        <v>1.2</v>
      </c>
      <c r="E142" s="196" t="s">
        <v>24</v>
      </c>
      <c r="F142" s="196" t="n">
        <v>1134.3</v>
      </c>
      <c r="G142" s="196" t="s">
        <v>114</v>
      </c>
      <c r="H142" s="196" t="s">
        <v>115</v>
      </c>
      <c r="I142" s="196" t="n">
        <v>1.38</v>
      </c>
      <c r="J142" s="196" t="n">
        <v>1134.3</v>
      </c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196"/>
      <c r="Z142" s="196"/>
    </row>
    <row r="143" customFormat="false" ht="15" hidden="false" customHeight="false" outlineLevel="0" collapsed="false">
      <c r="A143" s="197" t="s">
        <v>41</v>
      </c>
      <c r="B143" s="197"/>
      <c r="C143" s="196" t="n">
        <v>3</v>
      </c>
      <c r="D143" s="196" t="n">
        <v>3119.33</v>
      </c>
      <c r="E143" s="196"/>
      <c r="F143" s="196"/>
      <c r="G143" s="196"/>
      <c r="H143" s="196" t="n">
        <v>3119.33</v>
      </c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</row>
    <row r="144" customFormat="false" ht="15" hidden="false" customHeight="false" outlineLevel="0" collapsed="false">
      <c r="A144" s="195"/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</row>
    <row r="145" customFormat="false" ht="90" hidden="false" customHeight="false" outlineLevel="0" collapsed="false">
      <c r="A145" s="195"/>
      <c r="B145" s="196" t="s">
        <v>284</v>
      </c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</row>
    <row r="146" customFormat="false" ht="15" hidden="false" customHeight="false" outlineLevel="0" collapsed="false">
      <c r="A146" s="195"/>
      <c r="B146" s="196"/>
      <c r="C146" s="196"/>
      <c r="D146" s="196"/>
      <c r="E146" s="196"/>
      <c r="F146" s="196"/>
      <c r="G146" s="196"/>
      <c r="H146" s="196"/>
      <c r="I146" s="196"/>
      <c r="J146" s="196"/>
      <c r="K146" s="196" t="n">
        <v>0.85</v>
      </c>
      <c r="L146" s="196"/>
      <c r="M146" s="196"/>
      <c r="N146" s="196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</row>
    <row r="147" customFormat="false" ht="30" hidden="false" customHeight="false" outlineLevel="0" collapsed="false">
      <c r="A147" s="195"/>
      <c r="B147" s="196" t="s">
        <v>285</v>
      </c>
      <c r="C147" s="196"/>
      <c r="D147" s="196"/>
      <c r="E147" s="196"/>
      <c r="F147" s="196"/>
      <c r="G147" s="196" t="s">
        <v>286</v>
      </c>
      <c r="H147" s="196" t="n">
        <v>34004</v>
      </c>
      <c r="I147" s="196" t="n">
        <v>0.85</v>
      </c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</row>
    <row r="148" customFormat="false" ht="15" hidden="false" customHeight="false" outlineLevel="0" collapsed="false">
      <c r="A148" s="195"/>
      <c r="B148" s="196"/>
      <c r="C148" s="196"/>
      <c r="D148" s="196"/>
      <c r="E148" s="196"/>
      <c r="F148" s="196"/>
      <c r="G148" s="196"/>
      <c r="H148" s="196"/>
      <c r="I148" s="196"/>
      <c r="J148" s="196"/>
      <c r="K148" s="196" t="n">
        <v>3.78</v>
      </c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</row>
    <row r="149" customFormat="false" ht="30" hidden="false" customHeight="false" outlineLevel="0" collapsed="false">
      <c r="A149" s="195" t="n">
        <v>14</v>
      </c>
      <c r="B149" s="196" t="s">
        <v>287</v>
      </c>
      <c r="C149" s="196" t="n">
        <v>2</v>
      </c>
      <c r="D149" s="196" t="n">
        <v>0.4</v>
      </c>
      <c r="E149" s="196" t="n">
        <v>756.2</v>
      </c>
      <c r="F149" s="196" t="s">
        <v>288</v>
      </c>
      <c r="G149" s="196" t="n">
        <v>22009</v>
      </c>
      <c r="H149" s="196" t="n">
        <v>1</v>
      </c>
      <c r="I149" s="196" t="n">
        <v>756.2</v>
      </c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</row>
    <row r="150" customFormat="false" ht="15" hidden="false" customHeight="false" outlineLevel="0" collapsed="false">
      <c r="A150" s="195"/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</row>
    <row r="151" customFormat="false" ht="15" hidden="false" customHeight="false" outlineLevel="0" collapsed="false">
      <c r="A151" s="195"/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</row>
    <row r="152" customFormat="false" ht="105" hidden="false" customHeight="false" outlineLevel="0" collapsed="false">
      <c r="A152" s="195"/>
      <c r="B152" s="196" t="s">
        <v>289</v>
      </c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</row>
    <row r="153" customFormat="false" ht="30" hidden="false" customHeight="false" outlineLevel="0" collapsed="false">
      <c r="A153" s="195" t="n">
        <v>18</v>
      </c>
      <c r="B153" s="196" t="s">
        <v>290</v>
      </c>
      <c r="C153" s="196" t="n">
        <v>2</v>
      </c>
      <c r="D153" s="196" t="n">
        <v>0.4</v>
      </c>
      <c r="E153" s="196" t="n">
        <v>756.2</v>
      </c>
      <c r="F153" s="196" t="s">
        <v>88</v>
      </c>
      <c r="G153" s="196" t="n">
        <v>35021</v>
      </c>
      <c r="H153" s="196" t="n">
        <v>0.3</v>
      </c>
      <c r="I153" s="196" t="n">
        <v>756.2</v>
      </c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</row>
    <row r="154" customFormat="false" ht="15" hidden="false" customHeight="false" outlineLevel="0" collapsed="false">
      <c r="A154" s="195"/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</row>
    <row r="155" customFormat="false" ht="15" hidden="false" customHeight="false" outlineLevel="0" collapsed="false">
      <c r="A155" s="195"/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</row>
    <row r="156" customFormat="false" ht="45" hidden="false" customHeight="false" outlineLevel="0" collapsed="false">
      <c r="A156" s="195" t="n">
        <v>8</v>
      </c>
      <c r="B156" s="196" t="s">
        <v>135</v>
      </c>
      <c r="C156" s="196" t="n">
        <v>4</v>
      </c>
      <c r="D156" s="196" t="n">
        <v>0.5</v>
      </c>
      <c r="E156" s="196" t="n">
        <v>1890.5</v>
      </c>
      <c r="F156" s="196" t="s">
        <v>122</v>
      </c>
      <c r="G156" s="196"/>
      <c r="H156" s="196" t="n">
        <v>2</v>
      </c>
      <c r="I156" s="196" t="n">
        <v>1890.5</v>
      </c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</row>
    <row r="157" customFormat="false" ht="15" hidden="false" customHeight="false" outlineLevel="0" collapsed="false">
      <c r="A157" s="195"/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196"/>
      <c r="Z157" s="196"/>
    </row>
    <row r="158" customFormat="false" ht="30" hidden="false" customHeight="false" outlineLevel="0" collapsed="false">
      <c r="A158" s="195"/>
      <c r="B158" s="196" t="s">
        <v>291</v>
      </c>
      <c r="C158" s="196"/>
      <c r="D158" s="196"/>
      <c r="E158" s="196"/>
      <c r="F158" s="196" t="s">
        <v>292</v>
      </c>
      <c r="G158" s="196" t="s">
        <v>293</v>
      </c>
      <c r="H158" s="196" t="n">
        <v>0.6</v>
      </c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</row>
    <row r="159" customFormat="false" ht="15" hidden="false" customHeight="false" outlineLevel="0" collapsed="false">
      <c r="A159" s="195"/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</row>
    <row r="160" customFormat="false" ht="30" hidden="false" customHeight="false" outlineLevel="0" collapsed="false">
      <c r="A160" s="197" t="s">
        <v>294</v>
      </c>
      <c r="B160" s="197"/>
      <c r="C160" s="196" t="n">
        <v>2</v>
      </c>
      <c r="D160" s="196" t="n">
        <v>0.3</v>
      </c>
      <c r="E160" s="196" t="n">
        <v>567.15</v>
      </c>
      <c r="F160" s="196" t="s">
        <v>295</v>
      </c>
      <c r="G160" s="196" t="n">
        <v>37016</v>
      </c>
      <c r="H160" s="196" t="n">
        <v>0.3</v>
      </c>
      <c r="I160" s="196" t="n">
        <v>567.15</v>
      </c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</row>
    <row r="161" customFormat="false" ht="15" hidden="false" customHeight="false" outlineLevel="0" collapsed="false">
      <c r="A161" s="195"/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196"/>
      <c r="Z161" s="196"/>
    </row>
    <row r="162" customFormat="false" ht="15" hidden="false" customHeight="false" outlineLevel="0" collapsed="false">
      <c r="A162" s="195"/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  <c r="T162" s="196"/>
      <c r="U162" s="196"/>
      <c r="V162" s="196"/>
      <c r="W162" s="196"/>
      <c r="X162" s="196"/>
      <c r="Y162" s="196"/>
      <c r="Z162" s="196"/>
    </row>
    <row r="163" customFormat="false" ht="15" hidden="false" customHeight="false" outlineLevel="0" collapsed="false">
      <c r="A163" s="195"/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196"/>
      <c r="Z163" s="196"/>
    </row>
    <row r="164" customFormat="false" ht="30" hidden="false" customHeight="false" outlineLevel="0" collapsed="false">
      <c r="A164" s="195" t="s">
        <v>2</v>
      </c>
      <c r="B164" s="196" t="s">
        <v>3</v>
      </c>
      <c r="C164" s="196" t="s">
        <v>63</v>
      </c>
      <c r="D164" s="196" t="s">
        <v>64</v>
      </c>
      <c r="E164" s="196" t="s">
        <v>10</v>
      </c>
      <c r="F164" s="196" t="s">
        <v>180</v>
      </c>
      <c r="G164" s="196"/>
      <c r="H164" s="196" t="s">
        <v>181</v>
      </c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</row>
    <row r="165" customFormat="false" ht="15" hidden="false" customHeight="false" outlineLevel="0" collapsed="false">
      <c r="A165" s="195" t="n">
        <v>1</v>
      </c>
      <c r="B165" s="196" t="n">
        <v>2</v>
      </c>
      <c r="C165" s="196" t="n">
        <v>5</v>
      </c>
      <c r="D165" s="196" t="n">
        <v>8</v>
      </c>
      <c r="E165" s="196" t="n">
        <v>9</v>
      </c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  <c r="T165" s="196"/>
      <c r="U165" s="196"/>
      <c r="V165" s="196"/>
      <c r="W165" s="196"/>
      <c r="X165" s="196"/>
      <c r="Y165" s="196"/>
      <c r="Z165" s="196"/>
    </row>
    <row r="166" customFormat="false" ht="30" hidden="false" customHeight="false" outlineLevel="0" collapsed="false">
      <c r="A166" s="195" t="n">
        <v>1</v>
      </c>
      <c r="B166" s="196" t="s">
        <v>23</v>
      </c>
      <c r="C166" s="196" t="n">
        <v>3.5</v>
      </c>
      <c r="D166" s="196" t="n">
        <v>3308.38</v>
      </c>
      <c r="E166" s="196" t="s">
        <v>25</v>
      </c>
      <c r="F166" s="196" t="s">
        <v>26</v>
      </c>
      <c r="G166" s="196" t="n">
        <v>17001</v>
      </c>
      <c r="H166" s="196" t="n">
        <v>3</v>
      </c>
      <c r="I166" s="196" t="n">
        <v>3308.38</v>
      </c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196"/>
      <c r="Z166" s="196"/>
    </row>
    <row r="167" customFormat="false" ht="30" hidden="false" customHeight="false" outlineLevel="0" collapsed="false">
      <c r="A167" s="195" t="n">
        <v>2</v>
      </c>
      <c r="B167" s="196" t="s">
        <v>27</v>
      </c>
      <c r="C167" s="196" t="n">
        <v>5.7</v>
      </c>
      <c r="D167" s="196" t="n">
        <v>5387.93</v>
      </c>
      <c r="E167" s="196" t="n">
        <v>0</v>
      </c>
      <c r="F167" s="196" t="s">
        <v>29</v>
      </c>
      <c r="G167" s="196" t="n">
        <v>17003</v>
      </c>
      <c r="H167" s="196" t="n">
        <v>5.5</v>
      </c>
      <c r="I167" s="196" t="n">
        <v>5387.93</v>
      </c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</row>
    <row r="168" customFormat="false" ht="30" hidden="false" customHeight="false" outlineLevel="0" collapsed="false">
      <c r="A168" s="195" t="n">
        <v>3</v>
      </c>
      <c r="B168" s="196" t="s">
        <v>182</v>
      </c>
      <c r="C168" s="196" t="n">
        <v>0.5</v>
      </c>
      <c r="D168" s="196" t="n">
        <v>472.63</v>
      </c>
      <c r="E168" s="196" t="s">
        <v>25</v>
      </c>
      <c r="F168" s="196" t="s">
        <v>31</v>
      </c>
      <c r="G168" s="196" t="n">
        <v>16001</v>
      </c>
      <c r="H168" s="196" t="n">
        <v>0.3</v>
      </c>
      <c r="I168" s="196" t="n">
        <v>472.63</v>
      </c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</row>
    <row r="169" customFormat="false" ht="30" hidden="false" customHeight="false" outlineLevel="0" collapsed="false">
      <c r="A169" s="195" t="n">
        <v>4</v>
      </c>
      <c r="B169" s="196" t="s">
        <v>32</v>
      </c>
      <c r="C169" s="196" t="n">
        <v>2.9</v>
      </c>
      <c r="D169" s="196" t="n">
        <v>2741.23</v>
      </c>
      <c r="E169" s="196" t="n">
        <v>0</v>
      </c>
      <c r="F169" s="196" t="s">
        <v>33</v>
      </c>
      <c r="G169" s="196" t="n">
        <v>10066</v>
      </c>
      <c r="H169" s="196" t="n">
        <v>1.1</v>
      </c>
      <c r="I169" s="196" t="n">
        <v>2741.23</v>
      </c>
      <c r="J169" s="196" t="n">
        <v>2.34</v>
      </c>
      <c r="K169" s="196"/>
      <c r="L169" s="196"/>
      <c r="M169" s="196"/>
      <c r="N169" s="196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</row>
    <row r="170" customFormat="false" ht="30" hidden="false" customHeight="false" outlineLevel="0" collapsed="false">
      <c r="A170" s="195" t="n">
        <v>5</v>
      </c>
      <c r="B170" s="196" t="s">
        <v>34</v>
      </c>
      <c r="C170" s="196" t="n">
        <v>0.9</v>
      </c>
      <c r="D170" s="196" t="n">
        <v>850.73</v>
      </c>
      <c r="E170" s="196" t="s">
        <v>25</v>
      </c>
      <c r="F170" s="196" t="s">
        <v>37</v>
      </c>
      <c r="G170" s="196" t="n">
        <v>13013</v>
      </c>
      <c r="H170" s="196" t="n">
        <v>1.3</v>
      </c>
      <c r="I170" s="196" t="n">
        <v>850.73</v>
      </c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</row>
    <row r="171" customFormat="false" ht="30" hidden="false" customHeight="false" outlineLevel="0" collapsed="false">
      <c r="A171" s="195" t="n">
        <v>6</v>
      </c>
      <c r="B171" s="196" t="s">
        <v>38</v>
      </c>
      <c r="C171" s="196" t="n">
        <v>0.6</v>
      </c>
      <c r="D171" s="196" t="n">
        <v>567.15</v>
      </c>
      <c r="E171" s="196" t="s">
        <v>25</v>
      </c>
      <c r="F171" s="196" t="s">
        <v>39</v>
      </c>
      <c r="G171" s="196" t="s">
        <v>40</v>
      </c>
      <c r="H171" s="196" t="n">
        <v>0.75</v>
      </c>
      <c r="I171" s="196" t="n">
        <v>567.15</v>
      </c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</row>
    <row r="172" customFormat="false" ht="15" hidden="false" customHeight="false" outlineLevel="0" collapsed="false">
      <c r="A172" s="197" t="s">
        <v>41</v>
      </c>
      <c r="B172" s="197"/>
      <c r="C172" s="196" t="n">
        <v>13328.05</v>
      </c>
      <c r="D172" s="196" t="n">
        <v>0</v>
      </c>
      <c r="E172" s="196"/>
      <c r="F172" s="196"/>
      <c r="G172" s="196"/>
      <c r="H172" s="196" t="n">
        <v>13328.03</v>
      </c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</row>
    <row r="173" customFormat="false" ht="15" hidden="false" customHeight="false" outlineLevel="0" collapsed="false">
      <c r="A173" s="195"/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</row>
    <row r="174" customFormat="false" ht="15" hidden="false" customHeight="false" outlineLevel="0" collapsed="false">
      <c r="A174" s="195"/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  <c r="Z174" s="196"/>
    </row>
    <row r="175" customFormat="false" ht="45" hidden="false" customHeight="false" outlineLevel="0" collapsed="false">
      <c r="A175" s="195"/>
      <c r="B175" s="196" t="s">
        <v>261</v>
      </c>
      <c r="C175" s="196"/>
      <c r="D175" s="196"/>
      <c r="E175" s="196"/>
      <c r="F175" s="196" t="s">
        <v>43</v>
      </c>
      <c r="G175" s="196" t="n">
        <v>10108</v>
      </c>
      <c r="H175" s="196" t="n">
        <v>0.4</v>
      </c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</row>
    <row r="176" customFormat="false" ht="30" hidden="false" customHeight="false" outlineLevel="0" collapsed="false">
      <c r="A176" s="195"/>
      <c r="B176" s="196" t="s">
        <v>262</v>
      </c>
      <c r="C176" s="196"/>
      <c r="D176" s="196"/>
      <c r="E176" s="196"/>
      <c r="F176" s="196" t="s">
        <v>45</v>
      </c>
      <c r="G176" s="196" t="n">
        <v>1010</v>
      </c>
      <c r="H176" s="196" t="n">
        <v>0.28</v>
      </c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</row>
    <row r="177" customFormat="false" ht="15" hidden="false" customHeight="false" outlineLevel="0" collapsed="false">
      <c r="A177" s="195"/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  <c r="Z177" s="196"/>
    </row>
    <row r="178" customFormat="false" ht="45" hidden="false" customHeight="false" outlineLevel="0" collapsed="false">
      <c r="A178" s="195"/>
      <c r="B178" s="196" t="s">
        <v>46</v>
      </c>
      <c r="C178" s="196"/>
      <c r="D178" s="196"/>
      <c r="E178" s="196"/>
      <c r="F178" s="196" t="s">
        <v>47</v>
      </c>
      <c r="G178" s="196" t="n">
        <v>10070</v>
      </c>
      <c r="H178" s="196" t="n">
        <v>0.13</v>
      </c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</row>
    <row r="179" customFormat="false" ht="30" hidden="false" customHeight="false" outlineLevel="0" collapsed="false">
      <c r="A179" s="195"/>
      <c r="B179" s="196" t="s">
        <v>48</v>
      </c>
      <c r="C179" s="196"/>
      <c r="D179" s="196"/>
      <c r="E179" s="196"/>
      <c r="F179" s="196" t="s">
        <v>49</v>
      </c>
      <c r="G179" s="196" t="n">
        <v>10071</v>
      </c>
      <c r="H179" s="196" t="n">
        <v>0.08</v>
      </c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  <c r="Z179" s="196"/>
    </row>
    <row r="180" customFormat="false" ht="30" hidden="false" customHeight="false" outlineLevel="0" collapsed="false">
      <c r="A180" s="195"/>
      <c r="B180" s="196" t="s">
        <v>50</v>
      </c>
      <c r="C180" s="196"/>
      <c r="D180" s="196"/>
      <c r="E180" s="196"/>
      <c r="F180" s="196" t="s">
        <v>51</v>
      </c>
      <c r="G180" s="196" t="n">
        <v>10069</v>
      </c>
      <c r="H180" s="196" t="n">
        <v>0.2</v>
      </c>
      <c r="I180" s="196"/>
      <c r="J180" s="196" t="n">
        <v>1.24</v>
      </c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  <c r="Z180" s="196"/>
    </row>
    <row r="181" customFormat="false" ht="30" hidden="false" customHeight="false" outlineLevel="0" collapsed="false">
      <c r="A181" s="195"/>
      <c r="B181" s="196" t="s">
        <v>52</v>
      </c>
      <c r="C181" s="196"/>
      <c r="D181" s="196"/>
      <c r="E181" s="196"/>
      <c r="F181" s="196" t="s">
        <v>53</v>
      </c>
      <c r="G181" s="196" t="n">
        <v>10068</v>
      </c>
      <c r="H181" s="196" t="n">
        <v>0.15</v>
      </c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  <c r="Z181" s="196"/>
    </row>
    <row r="182" customFormat="false" ht="30" hidden="false" customHeight="false" outlineLevel="0" collapsed="false">
      <c r="A182" s="195"/>
      <c r="B182" s="196" t="s">
        <v>54</v>
      </c>
      <c r="C182" s="196"/>
      <c r="D182" s="196"/>
      <c r="E182" s="196"/>
      <c r="F182" s="196" t="s">
        <v>55</v>
      </c>
      <c r="G182" s="196" t="n">
        <v>16005</v>
      </c>
      <c r="H182" s="196" t="n">
        <v>0.2</v>
      </c>
      <c r="I182" s="196" t="s">
        <v>56</v>
      </c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</row>
    <row r="183" customFormat="false" ht="30" hidden="false" customHeight="false" outlineLevel="0" collapsed="false">
      <c r="A183" s="195"/>
      <c r="B183" s="196" t="s">
        <v>57</v>
      </c>
      <c r="C183" s="196"/>
      <c r="D183" s="196"/>
      <c r="E183" s="196"/>
      <c r="F183" s="196" t="s">
        <v>58</v>
      </c>
      <c r="G183" s="196" t="s">
        <v>59</v>
      </c>
      <c r="H183" s="196" t="n">
        <v>0.25</v>
      </c>
      <c r="I183" s="196"/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  <c r="Z183" s="196"/>
    </row>
    <row r="184" customFormat="false" ht="30" hidden="false" customHeight="false" outlineLevel="0" collapsed="false">
      <c r="A184" s="195"/>
      <c r="B184" s="196" t="s">
        <v>296</v>
      </c>
      <c r="C184" s="196"/>
      <c r="D184" s="196"/>
      <c r="E184" s="196"/>
      <c r="F184" s="196" t="s">
        <v>26</v>
      </c>
      <c r="G184" s="196" t="n">
        <v>17001</v>
      </c>
      <c r="H184" s="196" t="n">
        <v>3</v>
      </c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196"/>
      <c r="Z184" s="196"/>
    </row>
    <row r="185" customFormat="false" ht="15" hidden="false" customHeight="false" outlineLevel="0" collapsed="false">
      <c r="A185" s="195"/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  <c r="Z185" s="196"/>
    </row>
    <row r="186" customFormat="false" ht="15" hidden="false" customHeight="false" outlineLevel="0" collapsed="false">
      <c r="A186" s="195"/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</row>
    <row r="187" customFormat="false" ht="15" hidden="false" customHeight="false" outlineLevel="0" collapsed="false">
      <c r="A187" s="195"/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</row>
    <row r="188" customFormat="false" ht="30" hidden="false" customHeight="false" outlineLevel="0" collapsed="false">
      <c r="A188" s="195"/>
      <c r="B188" s="196" t="s">
        <v>297</v>
      </c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</row>
    <row r="189" customFormat="false" ht="15" hidden="false" customHeight="false" outlineLevel="0" collapsed="false">
      <c r="A189" s="195"/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</row>
    <row r="190" customFormat="false" ht="15" hidden="false" customHeight="false" outlineLevel="0" collapsed="false">
      <c r="A190" s="195"/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</row>
    <row r="191" customFormat="false" ht="30" hidden="false" customHeight="false" outlineLevel="0" collapsed="false">
      <c r="A191" s="195" t="s">
        <v>2</v>
      </c>
      <c r="B191" s="196" t="s">
        <v>3</v>
      </c>
      <c r="C191" s="196" t="s">
        <v>4</v>
      </c>
      <c r="D191" s="196" t="s">
        <v>63</v>
      </c>
      <c r="E191" s="196" t="s">
        <v>64</v>
      </c>
      <c r="F191" s="196" t="s">
        <v>180</v>
      </c>
      <c r="G191" s="196"/>
      <c r="H191" s="196" t="s">
        <v>181</v>
      </c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196"/>
      <c r="Z191" s="196"/>
    </row>
    <row r="192" customFormat="false" ht="15" hidden="false" customHeight="false" outlineLevel="0" collapsed="false">
      <c r="A192" s="195" t="n">
        <v>1</v>
      </c>
      <c r="B192" s="196" t="n">
        <v>2</v>
      </c>
      <c r="C192" s="196" t="n">
        <v>3</v>
      </c>
      <c r="D192" s="196" t="n">
        <v>5</v>
      </c>
      <c r="E192" s="196" t="n">
        <v>8</v>
      </c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  <c r="Z192" s="196"/>
    </row>
    <row r="193" customFormat="false" ht="45" hidden="false" customHeight="false" outlineLevel="0" collapsed="false">
      <c r="A193" s="195" t="n">
        <v>1</v>
      </c>
      <c r="B193" s="196" t="s">
        <v>81</v>
      </c>
      <c r="C193" s="196" t="n">
        <v>1</v>
      </c>
      <c r="D193" s="196" t="n">
        <v>1.1</v>
      </c>
      <c r="E193" s="196" t="n">
        <v>1039.78</v>
      </c>
      <c r="F193" s="196" t="s">
        <v>298</v>
      </c>
      <c r="G193" s="196" t="s">
        <v>67</v>
      </c>
      <c r="H193" s="196" t="n">
        <v>1.1</v>
      </c>
      <c r="I193" s="196" t="n">
        <v>1039.78</v>
      </c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  <c r="T193" s="196"/>
      <c r="U193" s="196"/>
      <c r="V193" s="196"/>
      <c r="W193" s="196"/>
      <c r="X193" s="196"/>
      <c r="Y193" s="196"/>
      <c r="Z193" s="196"/>
    </row>
    <row r="194" customFormat="false" ht="30" hidden="false" customHeight="false" outlineLevel="0" collapsed="false">
      <c r="A194" s="195" t="n">
        <v>2</v>
      </c>
      <c r="B194" s="196" t="s">
        <v>299</v>
      </c>
      <c r="C194" s="196" t="n">
        <v>1</v>
      </c>
      <c r="D194" s="196" t="n">
        <v>0.3</v>
      </c>
      <c r="E194" s="196" t="n">
        <v>283.58</v>
      </c>
      <c r="F194" s="196" t="s">
        <v>300</v>
      </c>
      <c r="G194" s="196" t="n">
        <v>11039</v>
      </c>
      <c r="H194" s="196" t="n">
        <v>0.16</v>
      </c>
      <c r="I194" s="196" t="n">
        <v>283.58</v>
      </c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</row>
    <row r="195" customFormat="false" ht="30" hidden="false" customHeight="false" outlineLevel="0" collapsed="false">
      <c r="A195" s="195" t="n">
        <v>3</v>
      </c>
      <c r="B195" s="196" t="s">
        <v>127</v>
      </c>
      <c r="C195" s="196" t="n">
        <v>1</v>
      </c>
      <c r="D195" s="196" t="n">
        <v>3</v>
      </c>
      <c r="E195" s="196" t="n">
        <v>2835.75</v>
      </c>
      <c r="F195" s="196" t="s">
        <v>301</v>
      </c>
      <c r="G195" s="196" t="n">
        <v>10025</v>
      </c>
      <c r="H195" s="196" t="n">
        <v>4.8</v>
      </c>
      <c r="I195" s="196" t="n">
        <v>2835.75</v>
      </c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</row>
    <row r="196" customFormat="false" ht="45" hidden="false" customHeight="false" outlineLevel="0" collapsed="false">
      <c r="A196" s="195" t="n">
        <v>4</v>
      </c>
      <c r="B196" s="196" t="s">
        <v>302</v>
      </c>
      <c r="C196" s="196" t="n">
        <v>1</v>
      </c>
      <c r="D196" s="196" t="n">
        <v>2.2</v>
      </c>
      <c r="E196" s="196" t="n">
        <v>2079.55</v>
      </c>
      <c r="F196" s="196" t="s">
        <v>303</v>
      </c>
      <c r="G196" s="196"/>
      <c r="H196" s="196"/>
      <c r="I196" s="196" t="n">
        <v>2079.55</v>
      </c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196"/>
      <c r="Z196" s="196"/>
    </row>
    <row r="197" customFormat="false" ht="30" hidden="false" customHeight="false" outlineLevel="0" collapsed="false">
      <c r="A197" s="195" t="n">
        <v>5</v>
      </c>
      <c r="B197" s="196" t="s">
        <v>217</v>
      </c>
      <c r="C197" s="196" t="n">
        <v>1</v>
      </c>
      <c r="D197" s="196" t="n">
        <v>3</v>
      </c>
      <c r="E197" s="196" t="n">
        <v>2835.75</v>
      </c>
      <c r="F197" s="196" t="s">
        <v>218</v>
      </c>
      <c r="G197" s="196" t="n">
        <v>1024</v>
      </c>
      <c r="H197" s="196" t="n">
        <v>7.8</v>
      </c>
      <c r="I197" s="196" t="n">
        <v>2835.75</v>
      </c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</row>
    <row r="198" customFormat="false" ht="30" hidden="false" customHeight="false" outlineLevel="0" collapsed="false">
      <c r="A198" s="195" t="n">
        <v>6</v>
      </c>
      <c r="B198" s="196" t="s">
        <v>251</v>
      </c>
      <c r="C198" s="196" t="n">
        <v>1</v>
      </c>
      <c r="D198" s="196" t="n">
        <v>2.9</v>
      </c>
      <c r="E198" s="196" t="n">
        <v>2741.23</v>
      </c>
      <c r="F198" s="196" t="s">
        <v>33</v>
      </c>
      <c r="G198" s="196" t="n">
        <v>10066</v>
      </c>
      <c r="H198" s="196" t="n">
        <v>1.1</v>
      </c>
      <c r="I198" s="196" t="n">
        <v>2741.23</v>
      </c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</row>
    <row r="199" customFormat="false" ht="30" hidden="false" customHeight="false" outlineLevel="0" collapsed="false">
      <c r="A199" s="195" t="n">
        <v>7</v>
      </c>
      <c r="B199" s="196" t="s">
        <v>304</v>
      </c>
      <c r="C199" s="196" t="n">
        <v>1</v>
      </c>
      <c r="D199" s="196" t="n">
        <v>1.8</v>
      </c>
      <c r="E199" s="196" t="n">
        <v>1701.45</v>
      </c>
      <c r="F199" s="196" t="s">
        <v>305</v>
      </c>
      <c r="G199" s="196" t="n">
        <v>13004</v>
      </c>
      <c r="H199" s="196" t="n">
        <v>0.45</v>
      </c>
      <c r="I199" s="196" t="n">
        <v>1701.45</v>
      </c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</row>
    <row r="200" customFormat="false" ht="45" hidden="false" customHeight="false" outlineLevel="0" collapsed="false">
      <c r="A200" s="195" t="n">
        <v>8</v>
      </c>
      <c r="B200" s="196" t="s">
        <v>225</v>
      </c>
      <c r="C200" s="196" t="n">
        <v>1</v>
      </c>
      <c r="D200" s="196" t="n">
        <v>2.2</v>
      </c>
      <c r="E200" s="196" t="n">
        <v>2079.55</v>
      </c>
      <c r="F200" s="196" t="s">
        <v>298</v>
      </c>
      <c r="G200" s="196" t="s">
        <v>67</v>
      </c>
      <c r="H200" s="196" t="n">
        <v>2.2</v>
      </c>
      <c r="I200" s="196" t="n">
        <v>2079.55</v>
      </c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</row>
    <row r="201" customFormat="false" ht="30" hidden="false" customHeight="false" outlineLevel="0" collapsed="false">
      <c r="A201" s="195" t="n">
        <v>9</v>
      </c>
      <c r="B201" s="196" t="s">
        <v>38</v>
      </c>
      <c r="C201" s="196" t="n">
        <v>1</v>
      </c>
      <c r="D201" s="196" t="n">
        <v>0.6</v>
      </c>
      <c r="E201" s="196" t="n">
        <v>567.15</v>
      </c>
      <c r="F201" s="196" t="s">
        <v>39</v>
      </c>
      <c r="G201" s="196" t="s">
        <v>40</v>
      </c>
      <c r="H201" s="196" t="n">
        <v>0.6</v>
      </c>
      <c r="I201" s="196" t="n">
        <v>567.15</v>
      </c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</row>
    <row r="202" customFormat="false" ht="15" hidden="false" customHeight="false" outlineLevel="0" collapsed="false">
      <c r="A202" s="197" t="s">
        <v>41</v>
      </c>
      <c r="B202" s="197"/>
      <c r="C202" s="196" t="n">
        <v>9</v>
      </c>
      <c r="D202" s="196" t="n">
        <v>16163.79</v>
      </c>
      <c r="E202" s="196"/>
      <c r="F202" s="196"/>
      <c r="G202" s="196"/>
      <c r="H202" s="196" t="n">
        <v>16163.78</v>
      </c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</row>
    <row r="203" customFormat="false" ht="15" hidden="false" customHeight="false" outlineLevel="0" collapsed="false">
      <c r="A203" s="195"/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</row>
    <row r="204" customFormat="false" ht="15" hidden="false" customHeight="false" outlineLevel="0" collapsed="false">
      <c r="A204" s="195"/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  <c r="Z204" s="196"/>
    </row>
    <row r="205" customFormat="false" ht="15" hidden="false" customHeight="false" outlineLevel="0" collapsed="false">
      <c r="A205" s="195"/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</row>
    <row r="206" customFormat="false" ht="30" hidden="false" customHeight="false" outlineLevel="0" collapsed="false">
      <c r="A206" s="195" t="n">
        <v>8</v>
      </c>
      <c r="B206" s="196" t="s">
        <v>34</v>
      </c>
      <c r="C206" s="196" t="n">
        <v>1</v>
      </c>
      <c r="D206" s="196" t="n">
        <v>0.9</v>
      </c>
      <c r="E206" s="196" t="n">
        <v>850.73</v>
      </c>
      <c r="F206" s="196" t="s">
        <v>37</v>
      </c>
      <c r="G206" s="196" t="n">
        <v>13013</v>
      </c>
      <c r="H206" s="196" t="n">
        <v>1.3</v>
      </c>
      <c r="I206" s="196" t="n">
        <v>850.73</v>
      </c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</row>
    <row r="207" customFormat="false" ht="30" hidden="false" customHeight="false" outlineLevel="0" collapsed="false">
      <c r="A207" s="195" t="n">
        <v>9</v>
      </c>
      <c r="B207" s="196" t="s">
        <v>306</v>
      </c>
      <c r="C207" s="196" t="n">
        <v>1</v>
      </c>
      <c r="D207" s="196" t="n">
        <v>2</v>
      </c>
      <c r="E207" s="196" t="n">
        <v>1890.5</v>
      </c>
      <c r="F207" s="196" t="s">
        <v>307</v>
      </c>
      <c r="G207" s="196" t="n">
        <v>34038</v>
      </c>
      <c r="H207" s="196" t="n">
        <v>0.85</v>
      </c>
      <c r="I207" s="196" t="n">
        <v>1890.5</v>
      </c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</row>
    <row r="208" customFormat="false" ht="30" hidden="false" customHeight="false" outlineLevel="0" collapsed="false">
      <c r="A208" s="195" t="n">
        <v>10</v>
      </c>
      <c r="B208" s="196" t="s">
        <v>158</v>
      </c>
      <c r="C208" s="196" t="n">
        <v>2</v>
      </c>
      <c r="D208" s="196" t="n">
        <v>0.7</v>
      </c>
      <c r="E208" s="196" t="n">
        <v>1323.35</v>
      </c>
      <c r="F208" s="196" t="s">
        <v>308</v>
      </c>
      <c r="G208" s="196" t="n">
        <v>34028</v>
      </c>
      <c r="H208" s="196" t="n">
        <v>0.64</v>
      </c>
      <c r="I208" s="196" t="n">
        <v>1323.35</v>
      </c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</row>
    <row r="209" customFormat="false" ht="30" hidden="false" customHeight="false" outlineLevel="0" collapsed="false">
      <c r="A209" s="195" t="n">
        <v>11</v>
      </c>
      <c r="B209" s="196" t="s">
        <v>309</v>
      </c>
      <c r="C209" s="196" t="n">
        <v>2</v>
      </c>
      <c r="D209" s="196" t="n">
        <v>0.4</v>
      </c>
      <c r="E209" s="196" t="n">
        <v>756.2</v>
      </c>
      <c r="F209" s="196" t="s">
        <v>151</v>
      </c>
      <c r="G209" s="196" t="n">
        <v>29024</v>
      </c>
      <c r="H209" s="196" t="n">
        <v>0.56</v>
      </c>
      <c r="I209" s="196" t="n">
        <v>756.2</v>
      </c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196"/>
      <c r="W209" s="196"/>
      <c r="X209" s="196"/>
      <c r="Y209" s="196"/>
      <c r="Z209" s="196"/>
    </row>
    <row r="210" customFormat="false" ht="30" hidden="false" customHeight="false" outlineLevel="0" collapsed="false">
      <c r="A210" s="195" t="n">
        <v>12</v>
      </c>
      <c r="B210" s="196" t="s">
        <v>93</v>
      </c>
      <c r="C210" s="196" t="n">
        <v>1</v>
      </c>
      <c r="D210" s="196" t="n">
        <v>1.2</v>
      </c>
      <c r="E210" s="196" t="n">
        <v>1134.3</v>
      </c>
      <c r="F210" s="196" t="s">
        <v>310</v>
      </c>
      <c r="G210" s="196" t="n">
        <v>31020</v>
      </c>
      <c r="H210" s="196" t="n">
        <v>0.8</v>
      </c>
      <c r="I210" s="196" t="n">
        <v>1134.3</v>
      </c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</row>
    <row r="211" customFormat="false" ht="30" hidden="false" customHeight="false" outlineLevel="0" collapsed="false">
      <c r="A211" s="195" t="n">
        <v>13</v>
      </c>
      <c r="B211" s="196" t="s">
        <v>93</v>
      </c>
      <c r="C211" s="196" t="n">
        <v>1</v>
      </c>
      <c r="D211" s="196" t="n">
        <v>1.2</v>
      </c>
      <c r="E211" s="196" t="n">
        <v>1134.3</v>
      </c>
      <c r="F211" s="196" t="s">
        <v>91</v>
      </c>
      <c r="G211" s="196" t="n">
        <v>31019</v>
      </c>
      <c r="H211" s="196" t="n">
        <v>0.8</v>
      </c>
      <c r="I211" s="196" t="n">
        <v>1134.3</v>
      </c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  <c r="T211" s="196"/>
      <c r="U211" s="196"/>
      <c r="V211" s="196"/>
      <c r="W211" s="196"/>
      <c r="X211" s="196"/>
      <c r="Y211" s="196"/>
      <c r="Z211" s="196"/>
    </row>
    <row r="212" customFormat="false" ht="30" hidden="false" customHeight="false" outlineLevel="0" collapsed="false">
      <c r="A212" s="195" t="n">
        <v>14</v>
      </c>
      <c r="B212" s="196" t="s">
        <v>164</v>
      </c>
      <c r="C212" s="196" t="n">
        <v>2</v>
      </c>
      <c r="D212" s="196" t="n">
        <v>1.1</v>
      </c>
      <c r="E212" s="196" t="n">
        <v>2079.55</v>
      </c>
      <c r="F212" s="196" t="s">
        <v>83</v>
      </c>
      <c r="G212" s="196" t="n">
        <v>31013</v>
      </c>
      <c r="H212" s="196" t="n">
        <v>2.9</v>
      </c>
      <c r="I212" s="196" t="n">
        <v>2079.55</v>
      </c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  <c r="T212" s="196"/>
      <c r="U212" s="196"/>
      <c r="V212" s="196"/>
      <c r="W212" s="196"/>
      <c r="X212" s="196"/>
      <c r="Y212" s="196"/>
      <c r="Z212" s="196"/>
    </row>
    <row r="213" customFormat="false" ht="30" hidden="false" customHeight="false" outlineLevel="0" collapsed="false">
      <c r="A213" s="195" t="n">
        <v>15</v>
      </c>
      <c r="B213" s="196" t="s">
        <v>311</v>
      </c>
      <c r="C213" s="196" t="n">
        <v>2</v>
      </c>
      <c r="D213" s="196" t="n">
        <v>1.3</v>
      </c>
      <c r="E213" s="196" t="n">
        <v>2457.65</v>
      </c>
      <c r="F213" s="196" t="s">
        <v>312</v>
      </c>
      <c r="G213" s="196" t="n">
        <v>29001</v>
      </c>
      <c r="H213" s="196" t="n">
        <v>2.44</v>
      </c>
      <c r="I213" s="196" t="n">
        <v>2457.65</v>
      </c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  <c r="Z213" s="196"/>
    </row>
    <row r="214" customFormat="false" ht="30" hidden="false" customHeight="false" outlineLevel="0" collapsed="false">
      <c r="A214" s="195" t="n">
        <v>16</v>
      </c>
      <c r="B214" s="196" t="s">
        <v>313</v>
      </c>
      <c r="C214" s="196" t="n">
        <v>2</v>
      </c>
      <c r="D214" s="196" t="n">
        <v>0.4</v>
      </c>
      <c r="E214" s="196" t="n">
        <v>756.2</v>
      </c>
      <c r="F214" s="196" t="s">
        <v>314</v>
      </c>
      <c r="G214" s="196" t="n">
        <v>29007</v>
      </c>
      <c r="H214" s="196" t="n">
        <v>1.1</v>
      </c>
      <c r="I214" s="196" t="n">
        <v>756.2</v>
      </c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196"/>
      <c r="Z214" s="196"/>
    </row>
    <row r="215" customFormat="false" ht="30" hidden="false" customHeight="false" outlineLevel="0" collapsed="false">
      <c r="A215" s="195" t="n">
        <v>17</v>
      </c>
      <c r="B215" s="196" t="s">
        <v>315</v>
      </c>
      <c r="C215" s="196" t="n">
        <v>2</v>
      </c>
      <c r="D215" s="196" t="n">
        <v>0.7</v>
      </c>
      <c r="E215" s="196" t="n">
        <v>1323.35</v>
      </c>
      <c r="F215" s="196" t="s">
        <v>168</v>
      </c>
      <c r="G215" s="196" t="n">
        <v>29044</v>
      </c>
      <c r="H215" s="196" t="n">
        <v>1.1</v>
      </c>
      <c r="I215" s="196" t="n">
        <v>1323.35</v>
      </c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196"/>
      <c r="Z215" s="196"/>
    </row>
    <row r="216" customFormat="false" ht="30" hidden="false" customHeight="false" outlineLevel="0" collapsed="false">
      <c r="A216" s="195" t="n">
        <v>18</v>
      </c>
      <c r="B216" s="196" t="s">
        <v>113</v>
      </c>
      <c r="C216" s="196" t="n">
        <v>1</v>
      </c>
      <c r="D216" s="196" t="n">
        <v>1.2</v>
      </c>
      <c r="E216" s="196" t="n">
        <v>1134.3</v>
      </c>
      <c r="F216" s="196" t="s">
        <v>114</v>
      </c>
      <c r="G216" s="196" t="s">
        <v>115</v>
      </c>
      <c r="H216" s="196" t="n">
        <v>1.38</v>
      </c>
      <c r="I216" s="196" t="n">
        <v>1134.3</v>
      </c>
      <c r="J216" s="196"/>
      <c r="K216" s="196"/>
      <c r="L216" s="196"/>
      <c r="M216" s="196"/>
      <c r="N216" s="196"/>
      <c r="O216" s="196"/>
      <c r="P216" s="196"/>
      <c r="Q216" s="196"/>
      <c r="R216" s="196"/>
      <c r="S216" s="196"/>
      <c r="T216" s="196"/>
      <c r="U216" s="196"/>
      <c r="V216" s="196"/>
      <c r="W216" s="196"/>
      <c r="X216" s="196"/>
      <c r="Y216" s="196"/>
      <c r="Z216" s="196"/>
    </row>
    <row r="217" customFormat="false" ht="15" hidden="false" customHeight="false" outlineLevel="0" collapsed="false">
      <c r="A217" s="195"/>
      <c r="B217" s="196"/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  <c r="P217" s="196"/>
      <c r="Q217" s="196"/>
      <c r="R217" s="196"/>
      <c r="S217" s="196"/>
      <c r="T217" s="196"/>
      <c r="U217" s="196"/>
      <c r="V217" s="196"/>
      <c r="W217" s="196"/>
      <c r="X217" s="196"/>
      <c r="Y217" s="196"/>
      <c r="Z217" s="196"/>
    </row>
    <row r="218" customFormat="false" ht="15" hidden="false" customHeight="false" outlineLevel="0" collapsed="false">
      <c r="A218" s="195"/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  <c r="T218" s="196"/>
      <c r="U218" s="196"/>
      <c r="V218" s="196"/>
      <c r="W218" s="196"/>
      <c r="X218" s="196"/>
      <c r="Y218" s="196"/>
      <c r="Z218" s="196"/>
    </row>
    <row r="219" customFormat="false" ht="15" hidden="false" customHeight="false" outlineLevel="0" collapsed="false">
      <c r="A219" s="195"/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</row>
    <row r="220" customFormat="false" ht="30" hidden="false" customHeight="false" outlineLevel="0" collapsed="false">
      <c r="A220" s="195" t="n">
        <v>1</v>
      </c>
      <c r="B220" s="196" t="s">
        <v>143</v>
      </c>
      <c r="C220" s="196" t="n">
        <v>1</v>
      </c>
      <c r="D220" s="196" t="n">
        <v>0.5</v>
      </c>
      <c r="E220" s="196" t="n">
        <v>472.63</v>
      </c>
      <c r="F220" s="196" t="s">
        <v>200</v>
      </c>
      <c r="G220" s="196" t="s">
        <v>201</v>
      </c>
      <c r="H220" s="196" t="n">
        <v>0.8</v>
      </c>
      <c r="I220" s="196" t="n">
        <v>472.63</v>
      </c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</row>
    <row r="221" customFormat="false" ht="30" hidden="false" customHeight="false" outlineLevel="0" collapsed="false">
      <c r="A221" s="195" t="n">
        <v>2</v>
      </c>
      <c r="B221" s="196" t="s">
        <v>121</v>
      </c>
      <c r="C221" s="196" t="n">
        <v>1</v>
      </c>
      <c r="D221" s="196" t="n">
        <v>0.6</v>
      </c>
      <c r="E221" s="196" t="n">
        <v>567.15</v>
      </c>
      <c r="F221" s="196" t="s">
        <v>243</v>
      </c>
      <c r="G221" s="196" t="s">
        <v>244</v>
      </c>
      <c r="H221" s="196" t="n">
        <v>0.6</v>
      </c>
      <c r="I221" s="196" t="n">
        <v>567.15</v>
      </c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196"/>
      <c r="Z221" s="196"/>
    </row>
    <row r="222" customFormat="false" ht="30" hidden="false" customHeight="false" outlineLevel="0" collapsed="false">
      <c r="A222" s="195" t="n">
        <v>3</v>
      </c>
      <c r="B222" s="196" t="s">
        <v>68</v>
      </c>
      <c r="C222" s="196" t="n">
        <v>1</v>
      </c>
      <c r="D222" s="196" t="n">
        <v>0.2</v>
      </c>
      <c r="E222" s="196" t="n">
        <v>189.05</v>
      </c>
      <c r="F222" s="196" t="s">
        <v>69</v>
      </c>
      <c r="G222" s="196" t="n">
        <v>28003</v>
      </c>
      <c r="H222" s="196" t="n">
        <v>0.25</v>
      </c>
      <c r="I222" s="196" t="n">
        <v>189.05</v>
      </c>
      <c r="J222" s="196"/>
      <c r="K222" s="196"/>
      <c r="L222" s="196"/>
      <c r="M222" s="196"/>
      <c r="N222" s="196"/>
      <c r="O222" s="196"/>
      <c r="P222" s="196"/>
      <c r="Q222" s="196"/>
      <c r="R222" s="196"/>
      <c r="S222" s="196"/>
      <c r="T222" s="196"/>
      <c r="U222" s="196"/>
      <c r="V222" s="196"/>
      <c r="W222" s="196"/>
      <c r="X222" s="196"/>
      <c r="Y222" s="196"/>
      <c r="Z222" s="196"/>
    </row>
    <row r="223" customFormat="false" ht="30" hidden="false" customHeight="false" outlineLevel="0" collapsed="false">
      <c r="A223" s="195" t="n">
        <v>4</v>
      </c>
      <c r="B223" s="196" t="s">
        <v>70</v>
      </c>
      <c r="C223" s="196" t="n">
        <v>1</v>
      </c>
      <c r="D223" s="196" t="n">
        <v>0.45</v>
      </c>
      <c r="E223" s="196" t="n">
        <v>425.36</v>
      </c>
      <c r="F223" s="196" t="s">
        <v>71</v>
      </c>
      <c r="G223" s="196" t="s">
        <v>72</v>
      </c>
      <c r="H223" s="196" t="n">
        <v>0.45</v>
      </c>
      <c r="I223" s="196" t="n">
        <v>425.36</v>
      </c>
      <c r="J223" s="196"/>
      <c r="K223" s="196"/>
      <c r="L223" s="196"/>
      <c r="M223" s="196"/>
      <c r="N223" s="196"/>
      <c r="O223" s="196"/>
      <c r="P223" s="19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</row>
    <row r="224" customFormat="false" ht="30" hidden="false" customHeight="false" outlineLevel="0" collapsed="false">
      <c r="A224" s="195" t="n">
        <v>5</v>
      </c>
      <c r="B224" s="196" t="s">
        <v>73</v>
      </c>
      <c r="C224" s="196" t="n">
        <v>1</v>
      </c>
      <c r="D224" s="196" t="n">
        <v>0.2</v>
      </c>
      <c r="E224" s="196" t="n">
        <v>189.05</v>
      </c>
      <c r="F224" s="196" t="s">
        <v>74</v>
      </c>
      <c r="G224" s="196" t="n">
        <v>11023</v>
      </c>
      <c r="H224" s="196" t="n">
        <v>0.16</v>
      </c>
      <c r="I224" s="196" t="n">
        <v>189.05</v>
      </c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</row>
    <row r="225" customFormat="false" ht="30" hidden="false" customHeight="false" outlineLevel="0" collapsed="false">
      <c r="A225" s="195" t="n">
        <v>6</v>
      </c>
      <c r="B225" s="196" t="s">
        <v>75</v>
      </c>
      <c r="C225" s="196" t="n">
        <v>1</v>
      </c>
      <c r="D225" s="196" t="n">
        <v>0.3</v>
      </c>
      <c r="E225" s="196" t="n">
        <v>283.58</v>
      </c>
      <c r="F225" s="196" t="s">
        <v>76</v>
      </c>
      <c r="G225" s="196" t="n">
        <v>81041</v>
      </c>
      <c r="H225" s="196" t="n">
        <v>0.05</v>
      </c>
      <c r="I225" s="196" t="n">
        <v>283.58</v>
      </c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196"/>
      <c r="Z225" s="196"/>
    </row>
    <row r="226" customFormat="false" ht="30" hidden="false" customHeight="false" outlineLevel="0" collapsed="false">
      <c r="A226" s="195" t="n">
        <v>7</v>
      </c>
      <c r="B226" s="196" t="s">
        <v>77</v>
      </c>
      <c r="C226" s="196" t="n">
        <v>1</v>
      </c>
      <c r="D226" s="196" t="n">
        <v>0.5</v>
      </c>
      <c r="E226" s="196" t="n">
        <v>472.53</v>
      </c>
      <c r="F226" s="196" t="s">
        <v>78</v>
      </c>
      <c r="G226" s="196" t="n">
        <v>11026</v>
      </c>
      <c r="H226" s="196" t="n">
        <v>0.3</v>
      </c>
      <c r="I226" s="196" t="n">
        <v>472.63</v>
      </c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</row>
    <row r="227" customFormat="false" ht="30" hidden="false" customHeight="false" outlineLevel="0" collapsed="false">
      <c r="A227" s="195" t="n">
        <v>8</v>
      </c>
      <c r="B227" s="196" t="s">
        <v>316</v>
      </c>
      <c r="C227" s="196" t="n">
        <v>1</v>
      </c>
      <c r="D227" s="196" t="n">
        <v>0.9</v>
      </c>
      <c r="E227" s="196" t="n">
        <v>850.73</v>
      </c>
      <c r="F227" s="196" t="s">
        <v>145</v>
      </c>
      <c r="G227" s="196" t="n">
        <v>10009</v>
      </c>
      <c r="H227" s="196" t="n">
        <v>0.26</v>
      </c>
      <c r="I227" s="196" t="n">
        <v>850.73</v>
      </c>
      <c r="J227" s="196"/>
      <c r="K227" s="196"/>
      <c r="L227" s="196"/>
      <c r="M227" s="196"/>
      <c r="N227" s="196"/>
      <c r="O227" s="196"/>
      <c r="P227" s="19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</row>
    <row r="228" customFormat="false" ht="30" hidden="false" customHeight="false" outlineLevel="0" collapsed="false">
      <c r="A228" s="195" t="n">
        <v>9</v>
      </c>
      <c r="B228" s="196" t="s">
        <v>251</v>
      </c>
      <c r="C228" s="196" t="n">
        <v>1</v>
      </c>
      <c r="D228" s="196" t="n">
        <v>2.2</v>
      </c>
      <c r="E228" s="196" t="n">
        <v>2079.55</v>
      </c>
      <c r="F228" s="196" t="s">
        <v>33</v>
      </c>
      <c r="G228" s="196" t="n">
        <v>10066</v>
      </c>
      <c r="H228" s="196" t="n">
        <v>1.1</v>
      </c>
      <c r="I228" s="196" t="n">
        <v>2079.55</v>
      </c>
      <c r="J228" s="196"/>
      <c r="K228" s="196"/>
      <c r="L228" s="196"/>
      <c r="M228" s="196"/>
      <c r="N228" s="196"/>
      <c r="O228" s="196"/>
      <c r="P228" s="19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</row>
    <row r="229" customFormat="false" ht="30" hidden="false" customHeight="false" outlineLevel="0" collapsed="false">
      <c r="A229" s="195" t="n">
        <v>10</v>
      </c>
      <c r="B229" s="196" t="s">
        <v>317</v>
      </c>
      <c r="C229" s="196" t="n">
        <v>1</v>
      </c>
      <c r="D229" s="196" t="n">
        <v>0.5</v>
      </c>
      <c r="E229" s="196" t="n">
        <v>472.63</v>
      </c>
      <c r="F229" s="196" t="s">
        <v>318</v>
      </c>
      <c r="G229" s="196" t="n">
        <v>2205</v>
      </c>
      <c r="H229" s="196" t="n">
        <v>0.5</v>
      </c>
      <c r="I229" s="196" t="n">
        <v>472.63</v>
      </c>
      <c r="J229" s="196"/>
      <c r="K229" s="196"/>
      <c r="L229" s="196"/>
      <c r="M229" s="196"/>
      <c r="N229" s="196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196"/>
      <c r="Z229" s="196"/>
    </row>
    <row r="230" customFormat="false" ht="30" hidden="false" customHeight="false" outlineLevel="0" collapsed="false">
      <c r="A230" s="195" t="n">
        <v>11</v>
      </c>
      <c r="B230" s="196" t="s">
        <v>317</v>
      </c>
      <c r="C230" s="196" t="n">
        <v>1</v>
      </c>
      <c r="D230" s="196" t="n">
        <v>0.5</v>
      </c>
      <c r="E230" s="196" t="n">
        <v>472.63</v>
      </c>
      <c r="F230" s="196" t="s">
        <v>318</v>
      </c>
      <c r="G230" s="196" t="n">
        <v>22006</v>
      </c>
      <c r="H230" s="196" t="n">
        <v>0.5</v>
      </c>
      <c r="I230" s="196" t="n">
        <v>472.63</v>
      </c>
      <c r="J230" s="196"/>
      <c r="K230" s="196"/>
      <c r="L230" s="196"/>
      <c r="M230" s="196"/>
      <c r="N230" s="196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</row>
    <row r="231" customFormat="false" ht="30" hidden="false" customHeight="false" outlineLevel="0" collapsed="false">
      <c r="A231" s="195" t="n">
        <v>12</v>
      </c>
      <c r="B231" s="196" t="s">
        <v>319</v>
      </c>
      <c r="C231" s="196" t="n">
        <v>1</v>
      </c>
      <c r="D231" s="196" t="n">
        <v>0.5</v>
      </c>
      <c r="E231" s="196" t="n">
        <v>472.63</v>
      </c>
      <c r="F231" s="196" t="s">
        <v>320</v>
      </c>
      <c r="G231" s="196" t="n">
        <v>22010</v>
      </c>
      <c r="H231" s="196" t="n">
        <v>0.5</v>
      </c>
      <c r="I231" s="196" t="n">
        <v>472.63</v>
      </c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196"/>
      <c r="Z231" s="196"/>
    </row>
    <row r="232" customFormat="false" ht="30" hidden="false" customHeight="false" outlineLevel="0" collapsed="false">
      <c r="A232" s="195" t="n">
        <v>13</v>
      </c>
      <c r="B232" s="196" t="s">
        <v>321</v>
      </c>
      <c r="C232" s="196" t="n">
        <v>1</v>
      </c>
      <c r="D232" s="196" t="n">
        <v>0.5</v>
      </c>
      <c r="E232" s="196" t="n">
        <v>472.63</v>
      </c>
      <c r="F232" s="196" t="s">
        <v>320</v>
      </c>
      <c r="G232" s="196" t="n">
        <v>22011</v>
      </c>
      <c r="H232" s="196" t="n">
        <v>0.5</v>
      </c>
      <c r="I232" s="196" t="n">
        <v>472.63</v>
      </c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</row>
    <row r="233" customFormat="false" ht="15" hidden="false" customHeight="false" outlineLevel="0" collapsed="false">
      <c r="A233" s="195" t="n">
        <v>14</v>
      </c>
      <c r="B233" s="196" t="s">
        <v>322</v>
      </c>
      <c r="C233" s="196" t="n">
        <v>2</v>
      </c>
      <c r="D233" s="196" t="n">
        <v>0.4</v>
      </c>
      <c r="E233" s="196" t="n">
        <v>756.2</v>
      </c>
      <c r="F233" s="196" t="s">
        <v>243</v>
      </c>
      <c r="G233" s="196" t="n">
        <v>29026</v>
      </c>
      <c r="H233" s="196" t="n">
        <v>0.24</v>
      </c>
      <c r="I233" s="196" t="n">
        <v>756.2</v>
      </c>
      <c r="J233" s="196"/>
      <c r="K233" s="196"/>
      <c r="L233" s="196"/>
      <c r="M233" s="196"/>
      <c r="N233" s="196"/>
      <c r="O233" s="196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</row>
    <row r="234" customFormat="false" ht="30" hidden="false" customHeight="false" outlineLevel="0" collapsed="false">
      <c r="A234" s="195" t="n">
        <v>15</v>
      </c>
      <c r="B234" s="196" t="s">
        <v>323</v>
      </c>
      <c r="C234" s="196" t="n">
        <v>1</v>
      </c>
      <c r="D234" s="196" t="n">
        <v>1.3</v>
      </c>
      <c r="E234" s="196" t="n">
        <v>1228.83</v>
      </c>
      <c r="F234" s="196" t="s">
        <v>324</v>
      </c>
      <c r="G234" s="196" t="n">
        <v>29006</v>
      </c>
      <c r="H234" s="196" t="n">
        <v>0.55</v>
      </c>
      <c r="I234" s="196" t="n">
        <v>1228.83</v>
      </c>
      <c r="J234" s="196"/>
      <c r="K234" s="196"/>
      <c r="L234" s="196"/>
      <c r="M234" s="196"/>
      <c r="N234" s="196"/>
      <c r="O234" s="196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</row>
    <row r="235" customFormat="false" ht="30" hidden="false" customHeight="false" outlineLevel="0" collapsed="false">
      <c r="A235" s="195" t="n">
        <v>16</v>
      </c>
      <c r="B235" s="196" t="s">
        <v>323</v>
      </c>
      <c r="C235" s="196" t="n">
        <v>1</v>
      </c>
      <c r="D235" s="196" t="n">
        <v>1.3</v>
      </c>
      <c r="E235" s="196" t="n">
        <v>1228.83</v>
      </c>
      <c r="F235" s="196" t="s">
        <v>325</v>
      </c>
      <c r="G235" s="196" t="n">
        <v>29004</v>
      </c>
      <c r="H235" s="196" t="n">
        <v>0.55</v>
      </c>
      <c r="I235" s="196" t="n">
        <v>1228.83</v>
      </c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196"/>
      <c r="Z235" s="196"/>
    </row>
    <row r="236" customFormat="false" ht="30" hidden="false" customHeight="false" outlineLevel="0" collapsed="false">
      <c r="A236" s="195" t="n">
        <v>17</v>
      </c>
      <c r="B236" s="196" t="s">
        <v>148</v>
      </c>
      <c r="C236" s="196" t="n">
        <v>2</v>
      </c>
      <c r="D236" s="196" t="n">
        <v>0.4</v>
      </c>
      <c r="E236" s="196" t="n">
        <v>756.2</v>
      </c>
      <c r="F236" s="196" t="s">
        <v>149</v>
      </c>
      <c r="G236" s="196" t="n">
        <v>29008</v>
      </c>
      <c r="H236" s="196" t="n">
        <v>0.2</v>
      </c>
      <c r="I236" s="196" t="n">
        <v>756.2</v>
      </c>
      <c r="J236" s="196"/>
      <c r="K236" s="196"/>
      <c r="L236" s="196"/>
      <c r="M236" s="196"/>
      <c r="N236" s="196"/>
      <c r="O236" s="196"/>
      <c r="P236" s="196"/>
      <c r="Q236" s="196"/>
      <c r="R236" s="196"/>
      <c r="S236" s="196"/>
      <c r="T236" s="196"/>
      <c r="U236" s="196"/>
      <c r="V236" s="196"/>
      <c r="W236" s="196"/>
      <c r="X236" s="196"/>
      <c r="Y236" s="196"/>
      <c r="Z236" s="196"/>
    </row>
    <row r="237" customFormat="false" ht="30" hidden="false" customHeight="false" outlineLevel="0" collapsed="false">
      <c r="A237" s="195" t="n">
        <v>18</v>
      </c>
      <c r="B237" s="196" t="s">
        <v>158</v>
      </c>
      <c r="C237" s="196" t="n">
        <v>2</v>
      </c>
      <c r="D237" s="196" t="n">
        <v>0.7</v>
      </c>
      <c r="E237" s="196" t="n">
        <v>1323.35</v>
      </c>
      <c r="F237" s="196" t="s">
        <v>326</v>
      </c>
      <c r="G237" s="196" t="n">
        <v>34029</v>
      </c>
      <c r="H237" s="196" t="n">
        <v>1.34</v>
      </c>
      <c r="I237" s="196" t="n">
        <v>1323.35</v>
      </c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</row>
    <row r="238" customFormat="false" ht="30" hidden="false" customHeight="false" outlineLevel="0" collapsed="false">
      <c r="A238" s="195" t="n">
        <v>19</v>
      </c>
      <c r="B238" s="196" t="s">
        <v>309</v>
      </c>
      <c r="C238" s="196" t="n">
        <v>2</v>
      </c>
      <c r="D238" s="196" t="n">
        <v>0.4</v>
      </c>
      <c r="E238" s="196" t="n">
        <v>756.2</v>
      </c>
      <c r="F238" s="196" t="s">
        <v>151</v>
      </c>
      <c r="G238" s="196" t="n">
        <v>29023</v>
      </c>
      <c r="H238" s="196" t="n">
        <v>0.56</v>
      </c>
      <c r="I238" s="196" t="n">
        <v>756.2</v>
      </c>
      <c r="J238" s="196"/>
      <c r="K238" s="196"/>
      <c r="L238" s="196"/>
      <c r="M238" s="196"/>
      <c r="N238" s="196"/>
      <c r="O238" s="196"/>
      <c r="P238" s="19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</row>
    <row r="239" customFormat="false" ht="30" hidden="false" customHeight="false" outlineLevel="0" collapsed="false">
      <c r="A239" s="195" t="n">
        <v>20</v>
      </c>
      <c r="B239" s="196" t="s">
        <v>167</v>
      </c>
      <c r="C239" s="196" t="n">
        <v>2</v>
      </c>
      <c r="D239" s="196" t="n">
        <v>0.7</v>
      </c>
      <c r="E239" s="196" t="n">
        <v>1323.35</v>
      </c>
      <c r="F239" s="196" t="s">
        <v>168</v>
      </c>
      <c r="G239" s="196" t="n">
        <v>29043</v>
      </c>
      <c r="H239" s="196" t="n">
        <v>1.1</v>
      </c>
      <c r="I239" s="196" t="n">
        <v>1323.35</v>
      </c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196"/>
      <c r="Z239" s="196"/>
    </row>
    <row r="240" customFormat="false" ht="30" hidden="false" customHeight="false" outlineLevel="0" collapsed="false">
      <c r="A240" s="195" t="n">
        <v>21</v>
      </c>
      <c r="B240" s="196" t="s">
        <v>162</v>
      </c>
      <c r="C240" s="196" t="n">
        <v>2</v>
      </c>
      <c r="D240" s="196" t="n">
        <v>0.4</v>
      </c>
      <c r="E240" s="196" t="n">
        <v>756.2</v>
      </c>
      <c r="F240" s="196" t="s">
        <v>163</v>
      </c>
      <c r="G240" s="196" t="n">
        <v>35008</v>
      </c>
      <c r="H240" s="196" t="n">
        <v>0.4</v>
      </c>
      <c r="I240" s="196" t="n">
        <v>756.2</v>
      </c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</row>
    <row r="241" customFormat="false" ht="30" hidden="false" customHeight="false" outlineLevel="0" collapsed="false">
      <c r="A241" s="195" t="n">
        <v>22</v>
      </c>
      <c r="B241" s="196" t="s">
        <v>165</v>
      </c>
      <c r="C241" s="196" t="n">
        <v>1</v>
      </c>
      <c r="D241" s="196" t="n">
        <v>0.5</v>
      </c>
      <c r="E241" s="196" t="n">
        <v>472.63</v>
      </c>
      <c r="F241" s="196" t="s">
        <v>166</v>
      </c>
      <c r="G241" s="196" t="n">
        <v>35010</v>
      </c>
      <c r="H241" s="196" t="n">
        <v>0.52</v>
      </c>
      <c r="I241" s="196" t="n">
        <v>472.63</v>
      </c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</row>
    <row r="242" customFormat="false" ht="45" hidden="false" customHeight="false" outlineLevel="0" collapsed="false">
      <c r="A242" s="195" t="n">
        <v>23</v>
      </c>
      <c r="B242" s="196" t="s">
        <v>327</v>
      </c>
      <c r="C242" s="196" t="n">
        <v>1</v>
      </c>
      <c r="D242" s="196" t="n">
        <v>1.2</v>
      </c>
      <c r="E242" s="196" t="n">
        <v>1134.3</v>
      </c>
      <c r="F242" s="196" t="s">
        <v>122</v>
      </c>
      <c r="G242" s="196"/>
      <c r="H242" s="196" t="n">
        <v>1.2</v>
      </c>
      <c r="I242" s="196" t="n">
        <v>1134.3</v>
      </c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</row>
    <row r="243" customFormat="false" ht="45" hidden="false" customHeight="false" outlineLevel="0" collapsed="false">
      <c r="A243" s="195" t="n">
        <v>24</v>
      </c>
      <c r="B243" s="196" t="s">
        <v>327</v>
      </c>
      <c r="C243" s="196" t="n">
        <v>1</v>
      </c>
      <c r="D243" s="196" t="n">
        <v>1.2</v>
      </c>
      <c r="E243" s="196" t="n">
        <v>1134.3</v>
      </c>
      <c r="F243" s="196" t="s">
        <v>122</v>
      </c>
      <c r="G243" s="196"/>
      <c r="H243" s="196" t="n">
        <v>1.2</v>
      </c>
      <c r="I243" s="196" t="n">
        <v>1134.3</v>
      </c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</row>
    <row r="244" customFormat="false" ht="30" hidden="false" customHeight="false" outlineLevel="0" collapsed="false">
      <c r="A244" s="195" t="n">
        <v>25</v>
      </c>
      <c r="B244" s="196" t="s">
        <v>110</v>
      </c>
      <c r="C244" s="196" t="n">
        <v>2</v>
      </c>
      <c r="D244" s="196" t="n">
        <v>0.2</v>
      </c>
      <c r="E244" s="196" t="n">
        <v>378.1</v>
      </c>
      <c r="F244" s="196" t="s">
        <v>111</v>
      </c>
      <c r="G244" s="196" t="n">
        <v>37043</v>
      </c>
      <c r="H244" s="196" t="n">
        <v>0.1</v>
      </c>
      <c r="I244" s="196" t="n">
        <v>378.1</v>
      </c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</row>
    <row r="245" customFormat="false" ht="45" hidden="false" customHeight="false" outlineLevel="0" collapsed="false">
      <c r="A245" s="195" t="n">
        <v>26</v>
      </c>
      <c r="B245" s="196" t="s">
        <v>177</v>
      </c>
      <c r="C245" s="196" t="n">
        <v>1</v>
      </c>
      <c r="D245" s="196" t="n">
        <v>1.5</v>
      </c>
      <c r="E245" s="196" t="n">
        <v>1417.88</v>
      </c>
      <c r="F245" s="196" t="s">
        <v>122</v>
      </c>
      <c r="G245" s="196"/>
      <c r="H245" s="196" t="n">
        <v>1.2</v>
      </c>
      <c r="I245" s="196" t="n">
        <v>1417.88</v>
      </c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</row>
    <row r="246" customFormat="false" ht="30" hidden="false" customHeight="false" outlineLevel="0" collapsed="false">
      <c r="A246" s="195" t="n">
        <v>27</v>
      </c>
      <c r="B246" s="196" t="s">
        <v>113</v>
      </c>
      <c r="C246" s="196" t="n">
        <v>1</v>
      </c>
      <c r="D246" s="196" t="n">
        <v>1.2</v>
      </c>
      <c r="E246" s="196" t="n">
        <v>1134.3</v>
      </c>
      <c r="F246" s="196" t="s">
        <v>114</v>
      </c>
      <c r="G246" s="196" t="s">
        <v>115</v>
      </c>
      <c r="H246" s="196" t="n">
        <v>1.38</v>
      </c>
      <c r="I246" s="196" t="n">
        <v>1134.3</v>
      </c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</row>
    <row r="247" customFormat="false" ht="15" hidden="false" customHeight="false" outlineLevel="0" collapsed="false">
      <c r="A247" s="197" t="s">
        <v>41</v>
      </c>
      <c r="B247" s="197"/>
      <c r="C247" s="196" t="n">
        <v>34</v>
      </c>
      <c r="D247" s="196" t="n">
        <v>21220.92</v>
      </c>
      <c r="E247" s="196"/>
      <c r="F247" s="196"/>
      <c r="G247" s="196"/>
      <c r="H247" s="196" t="n">
        <v>21220.86</v>
      </c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</row>
    <row r="248" customFormat="false" ht="15" hidden="false" customHeight="false" outlineLevel="0" collapsed="false">
      <c r="A248" s="195"/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</row>
    <row r="249" customFormat="false" ht="15" hidden="false" customHeight="false" outlineLevel="0" collapsed="false">
      <c r="A249" s="195"/>
      <c r="B249" s="196"/>
      <c r="C249" s="196"/>
      <c r="D249" s="196"/>
      <c r="E249" s="196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</row>
    <row r="250" customFormat="false" ht="45" hidden="false" customHeight="false" outlineLevel="0" collapsed="false">
      <c r="A250" s="195"/>
      <c r="B250" s="196" t="s">
        <v>261</v>
      </c>
      <c r="C250" s="196"/>
      <c r="D250" s="196"/>
      <c r="E250" s="196"/>
      <c r="F250" s="196"/>
      <c r="G250" s="196"/>
      <c r="H250" s="196" t="n">
        <v>0.4</v>
      </c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</row>
    <row r="251" customFormat="false" ht="30" hidden="false" customHeight="false" outlineLevel="0" collapsed="false">
      <c r="A251" s="195"/>
      <c r="B251" s="196" t="s">
        <v>262</v>
      </c>
      <c r="C251" s="196"/>
      <c r="D251" s="196"/>
      <c r="E251" s="196"/>
      <c r="F251" s="196"/>
      <c r="G251" s="196"/>
      <c r="H251" s="196" t="n">
        <v>0.28</v>
      </c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</row>
    <row r="252" customFormat="false" ht="45" hidden="false" customHeight="false" outlineLevel="0" collapsed="false">
      <c r="A252" s="195"/>
      <c r="B252" s="196" t="s">
        <v>46</v>
      </c>
      <c r="C252" s="196"/>
      <c r="D252" s="196"/>
      <c r="E252" s="196"/>
      <c r="F252" s="196"/>
      <c r="G252" s="196"/>
      <c r="H252" s="196" t="n">
        <v>0.13</v>
      </c>
      <c r="I252" s="196"/>
      <c r="J252" s="196"/>
      <c r="K252" s="196"/>
      <c r="L252" s="196"/>
      <c r="M252" s="196"/>
      <c r="N252" s="196"/>
      <c r="O252" s="196"/>
      <c r="P252" s="196"/>
      <c r="Q252" s="196"/>
      <c r="R252" s="196"/>
      <c r="S252" s="196"/>
      <c r="T252" s="196"/>
      <c r="U252" s="196"/>
      <c r="V252" s="196"/>
      <c r="W252" s="196"/>
      <c r="X252" s="196"/>
      <c r="Y252" s="196"/>
      <c r="Z252" s="196"/>
    </row>
    <row r="253" customFormat="false" ht="30" hidden="false" customHeight="false" outlineLevel="0" collapsed="false">
      <c r="A253" s="195"/>
      <c r="B253" s="196" t="s">
        <v>48</v>
      </c>
      <c r="C253" s="196"/>
      <c r="D253" s="196"/>
      <c r="E253" s="196"/>
      <c r="F253" s="196"/>
      <c r="G253" s="196"/>
      <c r="H253" s="196" t="n">
        <v>0.08</v>
      </c>
      <c r="I253" s="196"/>
      <c r="J253" s="196"/>
      <c r="K253" s="196"/>
      <c r="L253" s="196"/>
      <c r="M253" s="196"/>
      <c r="N253" s="196"/>
      <c r="O253" s="196"/>
      <c r="P253" s="196"/>
      <c r="Q253" s="196"/>
      <c r="R253" s="196"/>
      <c r="S253" s="196"/>
      <c r="T253" s="196"/>
      <c r="U253" s="196"/>
      <c r="V253" s="196"/>
      <c r="W253" s="196"/>
      <c r="X253" s="196"/>
      <c r="Y253" s="196"/>
      <c r="Z253" s="196"/>
    </row>
    <row r="254" customFormat="false" ht="30" hidden="false" customHeight="false" outlineLevel="0" collapsed="false">
      <c r="A254" s="195"/>
      <c r="B254" s="196" t="s">
        <v>50</v>
      </c>
      <c r="C254" s="196"/>
      <c r="D254" s="196"/>
      <c r="E254" s="196"/>
      <c r="F254" s="196"/>
      <c r="G254" s="196"/>
      <c r="H254" s="196" t="n">
        <v>0.2</v>
      </c>
      <c r="I254" s="196"/>
      <c r="J254" s="196"/>
      <c r="K254" s="196"/>
      <c r="L254" s="196"/>
      <c r="M254" s="196"/>
      <c r="N254" s="196"/>
      <c r="O254" s="196"/>
      <c r="P254" s="196"/>
      <c r="Q254" s="196"/>
      <c r="R254" s="196"/>
      <c r="S254" s="196"/>
      <c r="T254" s="196"/>
      <c r="U254" s="196"/>
      <c r="V254" s="196"/>
      <c r="W254" s="196"/>
      <c r="X254" s="196"/>
      <c r="Y254" s="196"/>
      <c r="Z254" s="196"/>
    </row>
    <row r="255" customFormat="false" ht="30" hidden="false" customHeight="false" outlineLevel="0" collapsed="false">
      <c r="A255" s="195"/>
      <c r="B255" s="196" t="s">
        <v>52</v>
      </c>
      <c r="C255" s="196"/>
      <c r="D255" s="196"/>
      <c r="E255" s="196"/>
      <c r="F255" s="196"/>
      <c r="G255" s="196"/>
      <c r="H255" s="196" t="n">
        <v>0.15</v>
      </c>
      <c r="I255" s="196"/>
      <c r="J255" s="196"/>
      <c r="K255" s="196"/>
      <c r="L255" s="196"/>
      <c r="M255" s="196"/>
      <c r="N255" s="196"/>
      <c r="O255" s="196"/>
      <c r="P255" s="196"/>
      <c r="Q255" s="196"/>
      <c r="R255" s="196"/>
      <c r="S255" s="196"/>
      <c r="T255" s="196"/>
      <c r="U255" s="196"/>
      <c r="V255" s="196"/>
      <c r="W255" s="196"/>
      <c r="X255" s="196"/>
      <c r="Y255" s="196"/>
      <c r="Z255" s="196"/>
    </row>
    <row r="256" customFormat="false" ht="15" hidden="false" customHeight="false" outlineLevel="0" collapsed="false">
      <c r="A256" s="195"/>
      <c r="B256" s="196"/>
      <c r="C256" s="196"/>
      <c r="D256" s="196"/>
      <c r="E256" s="196"/>
      <c r="F256" s="196"/>
      <c r="G256" s="196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196"/>
      <c r="Y256" s="196"/>
      <c r="Z256" s="196"/>
    </row>
    <row r="257" customFormat="false" ht="30" hidden="false" customHeight="false" outlineLevel="0" collapsed="false">
      <c r="A257" s="195"/>
      <c r="B257" s="196" t="s">
        <v>328</v>
      </c>
      <c r="C257" s="196"/>
      <c r="D257" s="196"/>
      <c r="E257" s="196"/>
      <c r="F257" s="196" t="s">
        <v>329</v>
      </c>
      <c r="G257" s="196" t="n">
        <v>22001</v>
      </c>
      <c r="H257" s="196" t="n">
        <v>0.5</v>
      </c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  <c r="Z257" s="196"/>
    </row>
    <row r="258" customFormat="false" ht="30" hidden="false" customHeight="false" outlineLevel="0" collapsed="false">
      <c r="A258" s="195"/>
      <c r="B258" s="196" t="s">
        <v>330</v>
      </c>
      <c r="C258" s="196"/>
      <c r="D258" s="196"/>
      <c r="E258" s="196"/>
      <c r="F258" s="196" t="s">
        <v>228</v>
      </c>
      <c r="G258" s="196" t="n">
        <v>2203</v>
      </c>
      <c r="H258" s="196" t="n">
        <v>0.5</v>
      </c>
      <c r="I258" s="196"/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  <c r="Z258" s="196"/>
    </row>
    <row r="259" customFormat="false" ht="15" hidden="false" customHeight="false" outlineLevel="0" collapsed="false">
      <c r="A259" s="195"/>
      <c r="B259" s="196"/>
      <c r="C259" s="196"/>
      <c r="D259" s="196"/>
      <c r="E259" s="196"/>
      <c r="F259" s="196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  <c r="Z259" s="196"/>
    </row>
    <row r="260" customFormat="false" ht="30" hidden="false" customHeight="false" outlineLevel="0" collapsed="false">
      <c r="A260" s="195"/>
      <c r="B260" s="196" t="s">
        <v>236</v>
      </c>
      <c r="C260" s="196"/>
      <c r="D260" s="196"/>
      <c r="E260" s="196"/>
      <c r="F260" s="196" t="s">
        <v>69</v>
      </c>
      <c r="G260" s="196" t="n">
        <v>28011</v>
      </c>
      <c r="H260" s="196" t="n">
        <v>0.15</v>
      </c>
      <c r="I260" s="196"/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  <c r="Z260" s="196"/>
    </row>
    <row r="261" customFormat="false" ht="30" hidden="false" customHeight="false" outlineLevel="0" collapsed="false">
      <c r="A261" s="195"/>
      <c r="B261" s="196" t="s">
        <v>237</v>
      </c>
      <c r="C261" s="196"/>
      <c r="D261" s="196"/>
      <c r="E261" s="196"/>
      <c r="F261" s="196" t="s">
        <v>58</v>
      </c>
      <c r="G261" s="196" t="s">
        <v>238</v>
      </c>
      <c r="H261" s="196" t="n">
        <v>0.25</v>
      </c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</row>
    <row r="262" customFormat="false" ht="30" hidden="false" customHeight="false" outlineLevel="0" collapsed="false">
      <c r="A262" s="195"/>
      <c r="B262" s="196" t="s">
        <v>331</v>
      </c>
      <c r="C262" s="196"/>
      <c r="D262" s="196"/>
      <c r="E262" s="196"/>
      <c r="F262" s="196" t="s">
        <v>332</v>
      </c>
      <c r="G262" s="196" t="n">
        <v>29014</v>
      </c>
      <c r="H262" s="196" t="n">
        <v>0.68</v>
      </c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</row>
    <row r="263" customFormat="false" ht="30" hidden="false" customHeight="false" outlineLevel="0" collapsed="false">
      <c r="A263" s="195"/>
      <c r="B263" s="196" t="s">
        <v>333</v>
      </c>
      <c r="C263" s="196"/>
      <c r="D263" s="196"/>
      <c r="E263" s="196"/>
      <c r="F263" s="196" t="s">
        <v>334</v>
      </c>
      <c r="G263" s="196" t="n">
        <v>29013</v>
      </c>
      <c r="H263" s="196" t="n">
        <v>0.68</v>
      </c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</row>
    <row r="264" customFormat="false" ht="15" hidden="false" customHeight="false" outlineLevel="0" collapsed="false">
      <c r="A264" s="195"/>
      <c r="B264" s="196"/>
      <c r="C264" s="196"/>
      <c r="D264" s="196"/>
      <c r="E264" s="196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</row>
    <row r="265" customFormat="false" ht="15" hidden="false" customHeight="false" outlineLevel="0" collapsed="false">
      <c r="A265" s="195" t="s">
        <v>335</v>
      </c>
      <c r="B265" s="196"/>
      <c r="C265" s="196"/>
      <c r="D265" s="196"/>
      <c r="E265" s="196" t="s">
        <v>88</v>
      </c>
      <c r="F265" s="196" t="n">
        <v>35020</v>
      </c>
      <c r="G265" s="196" t="n">
        <v>0.15</v>
      </c>
      <c r="H265" s="196"/>
      <c r="I265" s="196"/>
      <c r="J265" s="196" t="n">
        <v>1</v>
      </c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</row>
    <row r="266" customFormat="false" ht="15" hidden="false" customHeight="false" outlineLevel="0" collapsed="false">
      <c r="A266" s="195" t="s">
        <v>336</v>
      </c>
      <c r="B266" s="196"/>
      <c r="C266" s="196"/>
      <c r="D266" s="196"/>
      <c r="E266" s="196" t="s">
        <v>88</v>
      </c>
      <c r="F266" s="196" t="n">
        <v>35021</v>
      </c>
      <c r="G266" s="196" t="n">
        <v>0.15</v>
      </c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</row>
    <row r="267" customFormat="false" ht="15" hidden="false" customHeight="false" outlineLevel="0" collapsed="false">
      <c r="A267" s="195"/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</row>
    <row r="268" customFormat="false" ht="15" hidden="false" customHeight="false" outlineLevel="0" collapsed="false">
      <c r="A268" s="195"/>
      <c r="B268" s="196"/>
      <c r="C268" s="196"/>
      <c r="D268" s="196"/>
      <c r="E268" s="196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</row>
    <row r="269" customFormat="false" ht="30" hidden="false" customHeight="false" outlineLevel="0" collapsed="false">
      <c r="A269" s="195" t="s">
        <v>2</v>
      </c>
      <c r="B269" s="196" t="s">
        <v>140</v>
      </c>
      <c r="C269" s="196" t="s">
        <v>141</v>
      </c>
      <c r="D269" s="196" t="s">
        <v>63</v>
      </c>
      <c r="E269" s="196" t="s">
        <v>337</v>
      </c>
      <c r="F269" s="196" t="s">
        <v>180</v>
      </c>
      <c r="G269" s="196"/>
      <c r="H269" s="196" t="s">
        <v>181</v>
      </c>
      <c r="I269" s="196"/>
      <c r="J269" s="196"/>
      <c r="K269" s="196"/>
      <c r="L269" s="196"/>
      <c r="M269" s="196"/>
      <c r="N269" s="196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  <c r="Z269" s="196"/>
    </row>
    <row r="270" customFormat="false" ht="30" hidden="false" customHeight="false" outlineLevel="0" collapsed="false">
      <c r="A270" s="195" t="n">
        <v>1</v>
      </c>
      <c r="B270" s="196" t="s">
        <v>143</v>
      </c>
      <c r="C270" s="196" t="n">
        <v>1</v>
      </c>
      <c r="D270" s="196" t="n">
        <v>0.5</v>
      </c>
      <c r="E270" s="196" t="n">
        <v>472.63</v>
      </c>
      <c r="F270" s="196" t="s">
        <v>200</v>
      </c>
      <c r="G270" s="196" t="s">
        <v>201</v>
      </c>
      <c r="H270" s="196" t="n">
        <v>0.8</v>
      </c>
      <c r="I270" s="196" t="n">
        <v>472.63</v>
      </c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</row>
    <row r="271" customFormat="false" ht="30" hidden="false" customHeight="false" outlineLevel="0" collapsed="false">
      <c r="A271" s="195" t="n">
        <v>2</v>
      </c>
      <c r="B271" s="196" t="s">
        <v>68</v>
      </c>
      <c r="C271" s="196" t="n">
        <v>1</v>
      </c>
      <c r="D271" s="196" t="n">
        <v>0.2</v>
      </c>
      <c r="E271" s="196" t="n">
        <v>189.05</v>
      </c>
      <c r="F271" s="196" t="s">
        <v>69</v>
      </c>
      <c r="G271" s="196" t="n">
        <v>28003</v>
      </c>
      <c r="H271" s="196" t="n">
        <v>0.25</v>
      </c>
      <c r="I271" s="196" t="n">
        <v>189.05</v>
      </c>
      <c r="J271" s="196"/>
      <c r="K271" s="196"/>
      <c r="L271" s="196"/>
      <c r="M271" s="196"/>
      <c r="N271" s="196"/>
      <c r="O271" s="196"/>
      <c r="P271" s="196"/>
      <c r="Q271" s="196"/>
      <c r="R271" s="196"/>
      <c r="S271" s="196"/>
      <c r="T271" s="196"/>
      <c r="U271" s="196"/>
      <c r="V271" s="196"/>
      <c r="W271" s="196"/>
      <c r="X271" s="196"/>
      <c r="Y271" s="196"/>
      <c r="Z271" s="196"/>
    </row>
    <row r="272" customFormat="false" ht="30" hidden="false" customHeight="false" outlineLevel="0" collapsed="false">
      <c r="A272" s="195" t="n">
        <v>3</v>
      </c>
      <c r="B272" s="196" t="s">
        <v>70</v>
      </c>
      <c r="C272" s="196" t="n">
        <v>1</v>
      </c>
      <c r="D272" s="196" t="n">
        <v>0.45</v>
      </c>
      <c r="E272" s="196" t="n">
        <v>425.36</v>
      </c>
      <c r="F272" s="196" t="s">
        <v>71</v>
      </c>
      <c r="G272" s="196" t="s">
        <v>72</v>
      </c>
      <c r="H272" s="196" t="n">
        <v>0.45</v>
      </c>
      <c r="I272" s="196" t="n">
        <v>425.36</v>
      </c>
      <c r="J272" s="196"/>
      <c r="K272" s="196"/>
      <c r="L272" s="196"/>
      <c r="M272" s="196"/>
      <c r="N272" s="196"/>
      <c r="O272" s="196"/>
      <c r="P272" s="196"/>
      <c r="Q272" s="196"/>
      <c r="R272" s="196"/>
      <c r="S272" s="196"/>
      <c r="T272" s="196"/>
      <c r="U272" s="196"/>
      <c r="V272" s="196"/>
      <c r="W272" s="196"/>
      <c r="X272" s="196"/>
      <c r="Y272" s="196"/>
      <c r="Z272" s="196"/>
    </row>
    <row r="273" customFormat="false" ht="30" hidden="false" customHeight="false" outlineLevel="0" collapsed="false">
      <c r="A273" s="195" t="n">
        <v>4</v>
      </c>
      <c r="B273" s="196" t="s">
        <v>73</v>
      </c>
      <c r="C273" s="196" t="n">
        <v>1</v>
      </c>
      <c r="D273" s="196" t="n">
        <v>0.2</v>
      </c>
      <c r="E273" s="196" t="n">
        <v>189.05</v>
      </c>
      <c r="F273" s="196" t="s">
        <v>74</v>
      </c>
      <c r="G273" s="196" t="n">
        <v>11023</v>
      </c>
      <c r="H273" s="196" t="n">
        <v>0.16</v>
      </c>
      <c r="I273" s="196" t="n">
        <v>189.05</v>
      </c>
      <c r="J273" s="196"/>
      <c r="K273" s="196"/>
      <c r="L273" s="196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X273" s="196"/>
      <c r="Y273" s="196"/>
      <c r="Z273" s="196"/>
    </row>
    <row r="274" customFormat="false" ht="30" hidden="false" customHeight="false" outlineLevel="0" collapsed="false">
      <c r="A274" s="195" t="n">
        <v>5</v>
      </c>
      <c r="B274" s="196" t="s">
        <v>75</v>
      </c>
      <c r="C274" s="196" t="n">
        <v>1</v>
      </c>
      <c r="D274" s="196" t="n">
        <v>0.3</v>
      </c>
      <c r="E274" s="196" t="n">
        <v>283.58</v>
      </c>
      <c r="F274" s="196" t="s">
        <v>76</v>
      </c>
      <c r="G274" s="196" t="n">
        <v>81041</v>
      </c>
      <c r="H274" s="196" t="n">
        <v>0.05</v>
      </c>
      <c r="I274" s="196" t="n">
        <v>283.58</v>
      </c>
      <c r="J274" s="196"/>
      <c r="K274" s="196"/>
      <c r="L274" s="196"/>
      <c r="M274" s="196"/>
      <c r="N274" s="196"/>
      <c r="O274" s="196"/>
      <c r="P274" s="196"/>
      <c r="Q274" s="196"/>
      <c r="R274" s="196"/>
      <c r="S274" s="196"/>
      <c r="T274" s="196"/>
      <c r="U274" s="196"/>
      <c r="V274" s="196"/>
      <c r="W274" s="196"/>
      <c r="X274" s="196"/>
      <c r="Y274" s="196"/>
      <c r="Z274" s="196"/>
    </row>
    <row r="275" customFormat="false" ht="30" hidden="false" customHeight="false" outlineLevel="0" collapsed="false">
      <c r="A275" s="195" t="n">
        <v>6</v>
      </c>
      <c r="B275" s="196" t="s">
        <v>77</v>
      </c>
      <c r="C275" s="196" t="n">
        <v>1</v>
      </c>
      <c r="D275" s="196" t="n">
        <v>0.5</v>
      </c>
      <c r="E275" s="196" t="n">
        <v>472.63</v>
      </c>
      <c r="F275" s="196" t="s">
        <v>78</v>
      </c>
      <c r="G275" s="196" t="n">
        <v>11026</v>
      </c>
      <c r="H275" s="196" t="n">
        <v>0.3</v>
      </c>
      <c r="I275" s="196" t="n">
        <v>472.63</v>
      </c>
      <c r="J275" s="196"/>
      <c r="K275" s="196"/>
      <c r="L275" s="196"/>
      <c r="M275" s="196"/>
      <c r="N275" s="196"/>
      <c r="O275" s="196"/>
      <c r="P275" s="196"/>
      <c r="Q275" s="196"/>
      <c r="R275" s="196"/>
      <c r="S275" s="196"/>
      <c r="T275" s="196"/>
      <c r="U275" s="196"/>
      <c r="V275" s="196"/>
      <c r="W275" s="196"/>
      <c r="X275" s="196"/>
      <c r="Y275" s="196"/>
      <c r="Z275" s="196"/>
    </row>
    <row r="276" customFormat="false" ht="30" hidden="false" customHeight="false" outlineLevel="0" collapsed="false">
      <c r="A276" s="195" t="n">
        <v>7</v>
      </c>
      <c r="B276" s="196" t="s">
        <v>121</v>
      </c>
      <c r="C276" s="196" t="n">
        <v>1</v>
      </c>
      <c r="D276" s="196" t="n">
        <v>0.6</v>
      </c>
      <c r="E276" s="196" t="n">
        <v>567.15</v>
      </c>
      <c r="F276" s="196" t="s">
        <v>243</v>
      </c>
      <c r="G276" s="196" t="s">
        <v>244</v>
      </c>
      <c r="H276" s="196" t="n">
        <v>0.6</v>
      </c>
      <c r="I276" s="196" t="n">
        <v>567.15</v>
      </c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</row>
    <row r="277" customFormat="false" ht="30" hidden="false" customHeight="false" outlineLevel="0" collapsed="false">
      <c r="A277" s="195" t="n">
        <v>8</v>
      </c>
      <c r="B277" s="196" t="s">
        <v>79</v>
      </c>
      <c r="C277" s="196" t="n">
        <v>1</v>
      </c>
      <c r="D277" s="196" t="n">
        <v>0.3</v>
      </c>
      <c r="E277" s="196" t="n">
        <v>283.58</v>
      </c>
      <c r="F277" s="196" t="s">
        <v>80</v>
      </c>
      <c r="G277" s="196" t="n">
        <v>37020</v>
      </c>
      <c r="H277" s="196" t="n">
        <v>0.4</v>
      </c>
      <c r="I277" s="196" t="n">
        <v>283.58</v>
      </c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</row>
    <row r="278" customFormat="false" ht="45" hidden="false" customHeight="false" outlineLevel="0" collapsed="false">
      <c r="A278" s="195" t="n">
        <v>9</v>
      </c>
      <c r="B278" s="196" t="s">
        <v>81</v>
      </c>
      <c r="C278" s="196" t="n">
        <v>1</v>
      </c>
      <c r="D278" s="196" t="n">
        <v>1.1</v>
      </c>
      <c r="E278" s="196" t="n">
        <v>1039.78</v>
      </c>
      <c r="F278" s="196" t="s">
        <v>122</v>
      </c>
      <c r="G278" s="196" t="s">
        <v>67</v>
      </c>
      <c r="H278" s="196" t="n">
        <v>1.1</v>
      </c>
      <c r="I278" s="196" t="n">
        <v>1039.78</v>
      </c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</row>
    <row r="279" customFormat="false" ht="30" hidden="false" customHeight="false" outlineLevel="0" collapsed="false">
      <c r="A279" s="195" t="n">
        <v>10</v>
      </c>
      <c r="B279" s="196" t="s">
        <v>338</v>
      </c>
      <c r="C279" s="196" t="n">
        <v>1</v>
      </c>
      <c r="D279" s="196" t="n">
        <v>0.9</v>
      </c>
      <c r="E279" s="196" t="n">
        <v>850.73</v>
      </c>
      <c r="F279" s="196" t="s">
        <v>145</v>
      </c>
      <c r="G279" s="196" t="n">
        <v>10009</v>
      </c>
      <c r="H279" s="196" t="n">
        <v>0.26</v>
      </c>
      <c r="I279" s="196" t="n">
        <v>850.73</v>
      </c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</row>
    <row r="280" customFormat="false" ht="60" hidden="false" customHeight="false" outlineLevel="0" collapsed="false">
      <c r="A280" s="195" t="n">
        <v>11</v>
      </c>
      <c r="B280" s="196" t="s">
        <v>146</v>
      </c>
      <c r="C280" s="196" t="n">
        <v>1</v>
      </c>
      <c r="D280" s="196" t="n">
        <v>2.7</v>
      </c>
      <c r="E280" s="196" t="n">
        <v>2552.18</v>
      </c>
      <c r="F280" s="196" t="s">
        <v>147</v>
      </c>
      <c r="G280" s="196" t="n">
        <v>29006.29004</v>
      </c>
      <c r="H280" s="196" t="n">
        <v>1.1</v>
      </c>
      <c r="I280" s="196" t="n">
        <v>2552.18</v>
      </c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</row>
    <row r="281" customFormat="false" ht="30" hidden="false" customHeight="false" outlineLevel="0" collapsed="false">
      <c r="A281" s="195" t="n">
        <v>12</v>
      </c>
      <c r="B281" s="196" t="s">
        <v>148</v>
      </c>
      <c r="C281" s="196" t="n">
        <v>2</v>
      </c>
      <c r="D281" s="196" t="n">
        <v>0.4</v>
      </c>
      <c r="E281" s="196" t="n">
        <v>756.2</v>
      </c>
      <c r="F281" s="196" t="s">
        <v>149</v>
      </c>
      <c r="G281" s="196" t="n">
        <v>29008</v>
      </c>
      <c r="H281" s="196" t="n">
        <v>0.2</v>
      </c>
      <c r="I281" s="196" t="n">
        <v>756.2</v>
      </c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</row>
    <row r="282" customFormat="false" ht="30" hidden="false" customHeight="false" outlineLevel="0" collapsed="false">
      <c r="A282" s="195" t="n">
        <v>13</v>
      </c>
      <c r="B282" s="196" t="s">
        <v>150</v>
      </c>
      <c r="C282" s="196" t="n">
        <v>1</v>
      </c>
      <c r="D282" s="196" t="n">
        <v>0.4</v>
      </c>
      <c r="E282" s="196" t="n">
        <v>378.1</v>
      </c>
      <c r="F282" s="196" t="s">
        <v>151</v>
      </c>
      <c r="G282" s="196" t="n">
        <v>29023</v>
      </c>
      <c r="H282" s="196" t="n">
        <v>0.28</v>
      </c>
      <c r="I282" s="196" t="n">
        <v>378.1</v>
      </c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</row>
    <row r="283" customFormat="false" ht="30" hidden="false" customHeight="false" outlineLevel="0" collapsed="false">
      <c r="A283" s="195" t="n">
        <v>14</v>
      </c>
      <c r="B283" s="196" t="s">
        <v>152</v>
      </c>
      <c r="C283" s="196" t="n">
        <v>1</v>
      </c>
      <c r="D283" s="196" t="n">
        <v>0.4</v>
      </c>
      <c r="E283" s="196" t="n">
        <v>378.1</v>
      </c>
      <c r="F283" s="196" t="s">
        <v>151</v>
      </c>
      <c r="G283" s="196" t="n">
        <v>29024</v>
      </c>
      <c r="H283" s="196" t="n">
        <v>0.28</v>
      </c>
      <c r="I283" s="196" t="n">
        <v>378.1</v>
      </c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</row>
    <row r="284" customFormat="false" ht="30" hidden="false" customHeight="false" outlineLevel="0" collapsed="false">
      <c r="A284" s="195" t="n">
        <v>15</v>
      </c>
      <c r="B284" s="196" t="s">
        <v>153</v>
      </c>
      <c r="C284" s="196" t="n">
        <v>2</v>
      </c>
      <c r="D284" s="196" t="n">
        <v>0.5</v>
      </c>
      <c r="E284" s="196" t="n">
        <v>945.25</v>
      </c>
      <c r="F284" s="196" t="s">
        <v>154</v>
      </c>
      <c r="G284" s="196" t="n">
        <v>29033</v>
      </c>
      <c r="H284" s="196" t="n">
        <v>0.3</v>
      </c>
      <c r="I284" s="196" t="n">
        <v>945.25</v>
      </c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</row>
    <row r="285" customFormat="false" ht="30" hidden="false" customHeight="false" outlineLevel="0" collapsed="false">
      <c r="A285" s="195" t="n">
        <v>16</v>
      </c>
      <c r="B285" s="196" t="s">
        <v>155</v>
      </c>
      <c r="C285" s="196" t="n">
        <v>1</v>
      </c>
      <c r="D285" s="196" t="n">
        <v>2.2</v>
      </c>
      <c r="E285" s="196" t="n">
        <v>2079.55</v>
      </c>
      <c r="F285" s="196" t="s">
        <v>157</v>
      </c>
      <c r="G285" s="196" t="n">
        <v>34002</v>
      </c>
      <c r="H285" s="196" t="n">
        <v>2.5</v>
      </c>
      <c r="I285" s="196" t="n">
        <v>2079.55</v>
      </c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</row>
    <row r="286" customFormat="false" ht="30" hidden="false" customHeight="false" outlineLevel="0" collapsed="false">
      <c r="A286" s="195" t="n">
        <v>17</v>
      </c>
      <c r="B286" s="196" t="s">
        <v>158</v>
      </c>
      <c r="C286" s="196" t="n">
        <v>2</v>
      </c>
      <c r="D286" s="196" t="n">
        <v>0.7</v>
      </c>
      <c r="E286" s="196" t="n">
        <v>1323.35</v>
      </c>
      <c r="F286" s="196" t="s">
        <v>339</v>
      </c>
      <c r="G286" s="196" t="n">
        <v>34027</v>
      </c>
      <c r="H286" s="196" t="n">
        <v>0.64</v>
      </c>
      <c r="I286" s="196" t="n">
        <v>1323.35</v>
      </c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</row>
    <row r="287" customFormat="false" ht="30" hidden="false" customHeight="false" outlineLevel="0" collapsed="false">
      <c r="A287" s="195" t="n">
        <v>18</v>
      </c>
      <c r="B287" s="196" t="s">
        <v>160</v>
      </c>
      <c r="C287" s="196" t="n">
        <v>1</v>
      </c>
      <c r="D287" s="196" t="n">
        <v>0.8</v>
      </c>
      <c r="E287" s="196" t="n">
        <v>756.2</v>
      </c>
      <c r="F287" s="196" t="s">
        <v>161</v>
      </c>
      <c r="G287" s="196" t="n">
        <v>16013</v>
      </c>
      <c r="H287" s="196" t="n">
        <v>0.8</v>
      </c>
      <c r="I287" s="196" t="n">
        <v>756.2</v>
      </c>
      <c r="J287" s="196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</row>
    <row r="288" customFormat="false" ht="30" hidden="false" customHeight="false" outlineLevel="0" collapsed="false">
      <c r="A288" s="195" t="n">
        <v>19</v>
      </c>
      <c r="B288" s="196" t="s">
        <v>162</v>
      </c>
      <c r="C288" s="196" t="n">
        <v>2</v>
      </c>
      <c r="D288" s="196" t="n">
        <v>0.4</v>
      </c>
      <c r="E288" s="196" t="n">
        <v>756.2</v>
      </c>
      <c r="F288" s="196" t="s">
        <v>83</v>
      </c>
      <c r="G288" s="196" t="n">
        <v>35010</v>
      </c>
      <c r="H288" s="196" t="n">
        <v>0.52</v>
      </c>
      <c r="I288" s="196" t="n">
        <v>756.2</v>
      </c>
      <c r="J288" s="196"/>
      <c r="K288" s="196"/>
      <c r="L288" s="196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</row>
    <row r="289" customFormat="false" ht="30" hidden="false" customHeight="false" outlineLevel="0" collapsed="false">
      <c r="A289" s="195" t="n">
        <v>20</v>
      </c>
      <c r="B289" s="196" t="s">
        <v>164</v>
      </c>
      <c r="C289" s="196" t="n">
        <v>2</v>
      </c>
      <c r="D289" s="196" t="n">
        <v>1.1</v>
      </c>
      <c r="E289" s="196" t="n">
        <v>2079.55</v>
      </c>
      <c r="F289" s="196"/>
      <c r="G289" s="196" t="n">
        <v>31013</v>
      </c>
      <c r="H289" s="196" t="n">
        <v>2.9</v>
      </c>
      <c r="I289" s="196" t="n">
        <v>2079.55</v>
      </c>
      <c r="J289" s="196"/>
      <c r="K289" s="196"/>
      <c r="L289" s="196"/>
      <c r="M289" s="196"/>
      <c r="N289" s="196"/>
      <c r="O289" s="196"/>
      <c r="P289" s="196"/>
      <c r="Q289" s="196"/>
      <c r="R289" s="196"/>
      <c r="S289" s="196"/>
      <c r="T289" s="196"/>
      <c r="U289" s="196"/>
      <c r="V289" s="196"/>
      <c r="W289" s="196"/>
      <c r="X289" s="196"/>
      <c r="Y289" s="196"/>
      <c r="Z289" s="196"/>
    </row>
    <row r="290" customFormat="false" ht="30" hidden="false" customHeight="false" outlineLevel="0" collapsed="false">
      <c r="A290" s="195" t="n">
        <v>21</v>
      </c>
      <c r="B290" s="196" t="s">
        <v>165</v>
      </c>
      <c r="C290" s="196" t="n">
        <v>1</v>
      </c>
      <c r="D290" s="196" t="n">
        <v>0.5</v>
      </c>
      <c r="E290" s="196" t="n">
        <v>472.63</v>
      </c>
      <c r="F290" s="196" t="s">
        <v>83</v>
      </c>
      <c r="G290" s="196" t="n">
        <v>35010</v>
      </c>
      <c r="H290" s="196" t="n">
        <v>0.52</v>
      </c>
      <c r="I290" s="196" t="n">
        <v>472.63</v>
      </c>
      <c r="J290" s="196"/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  <c r="Z290" s="196"/>
    </row>
    <row r="291" customFormat="false" ht="30" hidden="false" customHeight="false" outlineLevel="0" collapsed="false">
      <c r="A291" s="195" t="n">
        <v>22</v>
      </c>
      <c r="B291" s="196" t="s">
        <v>167</v>
      </c>
      <c r="C291" s="196" t="n">
        <v>2</v>
      </c>
      <c r="D291" s="196" t="n">
        <v>0.7</v>
      </c>
      <c r="E291" s="196" t="n">
        <v>1323.35</v>
      </c>
      <c r="F291" s="196" t="s">
        <v>168</v>
      </c>
      <c r="G291" s="196" t="n">
        <v>29043</v>
      </c>
      <c r="H291" s="196" t="n">
        <v>1.1</v>
      </c>
      <c r="I291" s="196" t="n">
        <v>1323.35</v>
      </c>
      <c r="J291" s="196"/>
      <c r="K291" s="196"/>
      <c r="L291" s="196"/>
      <c r="M291" s="196"/>
      <c r="N291" s="196"/>
      <c r="O291" s="196"/>
      <c r="P291" s="196"/>
      <c r="Q291" s="196"/>
      <c r="R291" s="196"/>
      <c r="S291" s="196"/>
      <c r="T291" s="196"/>
      <c r="U291" s="196"/>
      <c r="V291" s="196"/>
      <c r="W291" s="196"/>
      <c r="X291" s="196"/>
      <c r="Y291" s="196"/>
      <c r="Z291" s="196"/>
    </row>
    <row r="292" customFormat="false" ht="30" hidden="false" customHeight="false" outlineLevel="0" collapsed="false">
      <c r="A292" s="195" t="n">
        <v>23</v>
      </c>
      <c r="B292" s="196" t="s">
        <v>87</v>
      </c>
      <c r="C292" s="196" t="n">
        <v>2</v>
      </c>
      <c r="D292" s="196" t="n">
        <v>0.4</v>
      </c>
      <c r="E292" s="196" t="s">
        <v>169</v>
      </c>
      <c r="F292" s="196" t="s">
        <v>88</v>
      </c>
      <c r="G292" s="196" t="n">
        <v>35020</v>
      </c>
      <c r="H292" s="196" t="n">
        <v>0.3</v>
      </c>
      <c r="I292" s="196" t="n">
        <v>756.2</v>
      </c>
      <c r="J292" s="196"/>
      <c r="K292" s="196"/>
      <c r="L292" s="196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  <c r="Z292" s="196"/>
    </row>
    <row r="293" customFormat="false" ht="30" hidden="false" customHeight="false" outlineLevel="0" collapsed="false">
      <c r="A293" s="195" t="n">
        <v>24</v>
      </c>
      <c r="B293" s="196" t="s">
        <v>93</v>
      </c>
      <c r="C293" s="196" t="n">
        <v>1</v>
      </c>
      <c r="D293" s="196" t="n">
        <v>1.2</v>
      </c>
      <c r="E293" s="196" t="n">
        <v>1134.3</v>
      </c>
      <c r="F293" s="196" t="s">
        <v>91</v>
      </c>
      <c r="G293" s="196" t="n">
        <v>31019</v>
      </c>
      <c r="H293" s="196" t="n">
        <v>0.8</v>
      </c>
      <c r="I293" s="196" t="n">
        <v>1134.3</v>
      </c>
      <c r="J293" s="196"/>
      <c r="K293" s="196"/>
      <c r="L293" s="196"/>
      <c r="M293" s="196"/>
      <c r="N293" s="196"/>
      <c r="O293" s="196"/>
      <c r="P293" s="196"/>
      <c r="Q293" s="196"/>
      <c r="R293" s="196"/>
      <c r="S293" s="196"/>
      <c r="T293" s="196"/>
      <c r="U293" s="196"/>
      <c r="V293" s="196"/>
      <c r="W293" s="196"/>
      <c r="X293" s="196"/>
      <c r="Y293" s="196"/>
      <c r="Z293" s="196"/>
    </row>
    <row r="294" customFormat="false" ht="30" hidden="false" customHeight="false" outlineLevel="0" collapsed="false">
      <c r="A294" s="195" t="n">
        <v>25</v>
      </c>
      <c r="B294" s="196" t="s">
        <v>90</v>
      </c>
      <c r="C294" s="196" t="n">
        <v>1</v>
      </c>
      <c r="D294" s="196" t="n">
        <v>1.2</v>
      </c>
      <c r="E294" s="196" t="n">
        <v>1134.3</v>
      </c>
      <c r="F294" s="196" t="s">
        <v>91</v>
      </c>
      <c r="G294" s="196" t="n">
        <v>31020</v>
      </c>
      <c r="H294" s="196" t="n">
        <v>0.8</v>
      </c>
      <c r="I294" s="196" t="n">
        <v>1134.3</v>
      </c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</row>
    <row r="295" customFormat="false" ht="30" hidden="false" customHeight="false" outlineLevel="0" collapsed="false">
      <c r="A295" s="195" t="n">
        <v>26</v>
      </c>
      <c r="B295" s="196" t="s">
        <v>95</v>
      </c>
      <c r="C295" s="196" t="n">
        <v>1</v>
      </c>
      <c r="D295" s="196" t="n">
        <v>0.5</v>
      </c>
      <c r="E295" s="196" t="n">
        <v>472.63</v>
      </c>
      <c r="F295" s="196" t="s">
        <v>97</v>
      </c>
      <c r="G295" s="196" t="n">
        <v>35023</v>
      </c>
      <c r="H295" s="196" t="n">
        <v>0.6</v>
      </c>
      <c r="I295" s="196" t="n">
        <v>472.63</v>
      </c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</row>
    <row r="296" customFormat="false" ht="45" hidden="false" customHeight="false" outlineLevel="0" collapsed="false">
      <c r="A296" s="195" t="n">
        <v>27</v>
      </c>
      <c r="B296" s="196" t="s">
        <v>170</v>
      </c>
      <c r="C296" s="196" t="n">
        <v>4</v>
      </c>
      <c r="D296" s="196" t="n">
        <v>0.1</v>
      </c>
      <c r="E296" s="196" t="n">
        <v>378.1</v>
      </c>
      <c r="F296" s="196" t="s">
        <v>122</v>
      </c>
      <c r="G296" s="196"/>
      <c r="H296" s="196" t="n">
        <v>0.4</v>
      </c>
      <c r="I296" s="196" t="n">
        <v>378.1</v>
      </c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</row>
    <row r="297" customFormat="false" ht="30" hidden="false" customHeight="false" outlineLevel="0" collapsed="false">
      <c r="A297" s="195" t="n">
        <v>28</v>
      </c>
      <c r="B297" s="196" t="s">
        <v>172</v>
      </c>
      <c r="C297" s="196" t="n">
        <v>2</v>
      </c>
      <c r="D297" s="196" t="n">
        <v>0.5</v>
      </c>
      <c r="E297" s="196" t="n">
        <v>945.25</v>
      </c>
      <c r="F297" s="196" t="s">
        <v>173</v>
      </c>
      <c r="G297" s="196" t="n">
        <v>35052</v>
      </c>
      <c r="H297" s="196" t="n">
        <v>0.9</v>
      </c>
      <c r="I297" s="196" t="n">
        <v>945.25</v>
      </c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</row>
    <row r="298" customFormat="false" ht="30" hidden="false" customHeight="false" outlineLevel="0" collapsed="false">
      <c r="A298" s="195" t="n">
        <v>29</v>
      </c>
      <c r="B298" s="196" t="s">
        <v>174</v>
      </c>
      <c r="C298" s="196" t="n">
        <v>1</v>
      </c>
      <c r="D298" s="196" t="n">
        <v>0.4</v>
      </c>
      <c r="E298" s="196" t="n">
        <v>378.1</v>
      </c>
      <c r="F298" s="196" t="s">
        <v>175</v>
      </c>
      <c r="G298" s="196" t="s">
        <v>176</v>
      </c>
      <c r="H298" s="196" t="n">
        <v>0.15</v>
      </c>
      <c r="I298" s="196" t="n">
        <v>378.1</v>
      </c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</row>
    <row r="299" customFormat="false" ht="45" hidden="false" customHeight="false" outlineLevel="0" collapsed="false">
      <c r="A299" s="195" t="n">
        <v>30</v>
      </c>
      <c r="B299" s="196" t="s">
        <v>177</v>
      </c>
      <c r="C299" s="196" t="n">
        <v>1</v>
      </c>
      <c r="D299" s="196" t="n">
        <v>1.5</v>
      </c>
      <c r="E299" s="196" t="n">
        <v>1417.86</v>
      </c>
      <c r="F299" s="196" t="s">
        <v>122</v>
      </c>
      <c r="G299" s="196"/>
      <c r="H299" s="196" t="n">
        <v>1.5</v>
      </c>
      <c r="I299" s="196" t="n">
        <v>1417.88</v>
      </c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</row>
    <row r="300" customFormat="false" ht="30" hidden="false" customHeight="false" outlineLevel="0" collapsed="false">
      <c r="A300" s="195" t="n">
        <v>31</v>
      </c>
      <c r="B300" s="196" t="s">
        <v>113</v>
      </c>
      <c r="C300" s="196" t="n">
        <v>1</v>
      </c>
      <c r="D300" s="196" t="n">
        <v>1.2</v>
      </c>
      <c r="E300" s="196" t="n">
        <v>1134.3</v>
      </c>
      <c r="F300" s="196" t="s">
        <v>114</v>
      </c>
      <c r="G300" s="196" t="s">
        <v>115</v>
      </c>
      <c r="H300" s="196" t="n">
        <v>1.38</v>
      </c>
      <c r="I300" s="196" t="n">
        <v>1134.3</v>
      </c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</row>
    <row r="301" customFormat="false" ht="15" hidden="false" customHeight="false" outlineLevel="0" collapsed="false">
      <c r="A301" s="195"/>
      <c r="B301" s="196" t="s">
        <v>41</v>
      </c>
      <c r="C301" s="196" t="n">
        <v>42</v>
      </c>
      <c r="D301" s="196" t="n">
        <v>26325.26</v>
      </c>
      <c r="E301" s="196"/>
      <c r="F301" s="196"/>
      <c r="G301" s="196"/>
      <c r="H301" s="196" t="n">
        <v>26325.21</v>
      </c>
      <c r="I301" s="196"/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</row>
    <row r="302" customFormat="false" ht="15" hidden="false" customHeight="false" outlineLevel="0" collapsed="false">
      <c r="A302" s="195"/>
      <c r="B302" s="196"/>
      <c r="C302" s="196"/>
      <c r="D302" s="196"/>
      <c r="E302" s="196"/>
      <c r="F302" s="196"/>
      <c r="G302" s="196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</row>
    <row r="303" customFormat="false" ht="15" hidden="false" customHeight="false" outlineLevel="0" collapsed="false">
      <c r="A303" s="195"/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  <c r="Z303" s="196"/>
    </row>
    <row r="304" customFormat="false" ht="30" hidden="false" customHeight="false" outlineLevel="0" collapsed="false">
      <c r="A304" s="195" t="s">
        <v>340</v>
      </c>
      <c r="B304" s="196" t="s">
        <v>3</v>
      </c>
      <c r="C304" s="196" t="s">
        <v>202</v>
      </c>
      <c r="D304" s="196" t="s">
        <v>63</v>
      </c>
      <c r="E304" s="196" t="s">
        <v>64</v>
      </c>
      <c r="F304" s="196" t="s">
        <v>180</v>
      </c>
      <c r="G304" s="196"/>
      <c r="H304" s="196" t="s">
        <v>181</v>
      </c>
      <c r="I304" s="196"/>
      <c r="J304" s="196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  <c r="Z304" s="196"/>
    </row>
    <row r="305" customFormat="false" ht="30" hidden="false" customHeight="false" outlineLevel="0" collapsed="false">
      <c r="A305" s="195" t="n">
        <v>1</v>
      </c>
      <c r="B305" s="196" t="s">
        <v>65</v>
      </c>
      <c r="C305" s="196" t="n">
        <v>1</v>
      </c>
      <c r="D305" s="196" t="n">
        <v>0.8</v>
      </c>
      <c r="E305" s="196" t="n">
        <v>756.2</v>
      </c>
      <c r="F305" s="196" t="s">
        <v>200</v>
      </c>
      <c r="G305" s="196" t="s">
        <v>201</v>
      </c>
      <c r="H305" s="196" t="n">
        <v>0.8</v>
      </c>
      <c r="I305" s="196" t="n">
        <v>756.2</v>
      </c>
      <c r="J305" s="196"/>
      <c r="K305" s="196"/>
      <c r="L305" s="196"/>
      <c r="M305" s="196"/>
      <c r="N305" s="196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  <c r="Z305" s="196"/>
    </row>
    <row r="306" customFormat="false" ht="30" hidden="false" customHeight="false" outlineLevel="0" collapsed="false">
      <c r="A306" s="195" t="n">
        <v>2</v>
      </c>
      <c r="B306" s="196" t="s">
        <v>68</v>
      </c>
      <c r="C306" s="196" t="n">
        <v>1</v>
      </c>
      <c r="D306" s="196" t="n">
        <v>0.2</v>
      </c>
      <c r="E306" s="196" t="n">
        <v>189.05</v>
      </c>
      <c r="F306" s="196" t="s">
        <v>69</v>
      </c>
      <c r="G306" s="196" t="n">
        <v>28003</v>
      </c>
      <c r="H306" s="196" t="n">
        <v>0.25</v>
      </c>
      <c r="I306" s="196" t="n">
        <v>189.05</v>
      </c>
      <c r="J306" s="196"/>
      <c r="K306" s="196"/>
      <c r="L306" s="196"/>
      <c r="M306" s="196"/>
      <c r="N306" s="196"/>
      <c r="O306" s="196"/>
      <c r="P306" s="196"/>
      <c r="Q306" s="196"/>
      <c r="R306" s="196"/>
      <c r="S306" s="196"/>
      <c r="T306" s="196"/>
      <c r="U306" s="196"/>
      <c r="V306" s="196"/>
      <c r="W306" s="196"/>
      <c r="X306" s="196"/>
      <c r="Y306" s="196"/>
      <c r="Z306" s="196"/>
    </row>
    <row r="307" customFormat="false" ht="30" hidden="false" customHeight="false" outlineLevel="0" collapsed="false">
      <c r="A307" s="195" t="n">
        <v>3</v>
      </c>
      <c r="B307" s="196" t="s">
        <v>70</v>
      </c>
      <c r="C307" s="196" t="n">
        <v>1</v>
      </c>
      <c r="D307" s="196" t="n">
        <v>0.45</v>
      </c>
      <c r="E307" s="196" t="n">
        <v>425.36</v>
      </c>
      <c r="F307" s="196" t="s">
        <v>71</v>
      </c>
      <c r="G307" s="196" t="s">
        <v>72</v>
      </c>
      <c r="H307" s="196" t="n">
        <v>0.45</v>
      </c>
      <c r="I307" s="196" t="n">
        <v>425.36</v>
      </c>
      <c r="J307" s="196"/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Z307" s="196"/>
    </row>
    <row r="308" customFormat="false" ht="30" hidden="false" customHeight="false" outlineLevel="0" collapsed="false">
      <c r="A308" s="195" t="n">
        <v>4</v>
      </c>
      <c r="B308" s="196" t="s">
        <v>73</v>
      </c>
      <c r="C308" s="196" t="n">
        <v>1</v>
      </c>
      <c r="D308" s="196" t="n">
        <v>0.2</v>
      </c>
      <c r="E308" s="196" t="n">
        <v>189.05</v>
      </c>
      <c r="F308" s="196" t="s">
        <v>74</v>
      </c>
      <c r="G308" s="196" t="n">
        <v>11023</v>
      </c>
      <c r="H308" s="196" t="n">
        <v>0.16</v>
      </c>
      <c r="I308" s="196" t="n">
        <v>189.05</v>
      </c>
      <c r="J308" s="196"/>
      <c r="K308" s="196"/>
      <c r="L308" s="196"/>
      <c r="M308" s="196"/>
      <c r="N308" s="196"/>
      <c r="O308" s="196"/>
      <c r="P308" s="196"/>
      <c r="Q308" s="196"/>
      <c r="R308" s="196"/>
      <c r="S308" s="196"/>
      <c r="T308" s="196"/>
      <c r="U308" s="196"/>
      <c r="V308" s="196"/>
      <c r="W308" s="196"/>
      <c r="X308" s="196"/>
      <c r="Y308" s="196"/>
      <c r="Z308" s="196"/>
    </row>
    <row r="309" customFormat="false" ht="30" hidden="false" customHeight="false" outlineLevel="0" collapsed="false">
      <c r="A309" s="195" t="n">
        <v>5</v>
      </c>
      <c r="B309" s="196" t="s">
        <v>75</v>
      </c>
      <c r="C309" s="196" t="n">
        <v>1</v>
      </c>
      <c r="D309" s="196" t="n">
        <v>0.3</v>
      </c>
      <c r="E309" s="196" t="n">
        <v>283.58</v>
      </c>
      <c r="F309" s="196" t="s">
        <v>76</v>
      </c>
      <c r="G309" s="196" t="n">
        <v>81041</v>
      </c>
      <c r="H309" s="196" t="n">
        <v>0.05</v>
      </c>
      <c r="I309" s="196" t="n">
        <v>283.58</v>
      </c>
      <c r="J309" s="196"/>
      <c r="K309" s="196"/>
      <c r="L309" s="196"/>
      <c r="M309" s="196"/>
      <c r="N309" s="196"/>
      <c r="O309" s="196"/>
      <c r="P309" s="196"/>
      <c r="Q309" s="196"/>
      <c r="R309" s="196"/>
      <c r="S309" s="196"/>
      <c r="T309" s="196"/>
      <c r="U309" s="196"/>
      <c r="V309" s="196"/>
      <c r="W309" s="196"/>
      <c r="X309" s="196"/>
      <c r="Y309" s="196"/>
      <c r="Z309" s="196"/>
    </row>
    <row r="310" customFormat="false" ht="30" hidden="false" customHeight="false" outlineLevel="0" collapsed="false">
      <c r="A310" s="195" t="n">
        <v>6</v>
      </c>
      <c r="B310" s="196" t="s">
        <v>77</v>
      </c>
      <c r="C310" s="196" t="n">
        <v>1</v>
      </c>
      <c r="D310" s="196" t="n">
        <v>0.5</v>
      </c>
      <c r="E310" s="196" t="n">
        <v>472.63</v>
      </c>
      <c r="F310" s="196" t="s">
        <v>78</v>
      </c>
      <c r="G310" s="196" t="n">
        <v>11026</v>
      </c>
      <c r="H310" s="196" t="n">
        <v>0.3</v>
      </c>
      <c r="I310" s="196" t="n">
        <v>472.63</v>
      </c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</row>
    <row r="311" customFormat="false" ht="30" hidden="false" customHeight="false" outlineLevel="0" collapsed="false">
      <c r="A311" s="195" t="n">
        <v>7</v>
      </c>
      <c r="B311" s="196" t="s">
        <v>79</v>
      </c>
      <c r="C311" s="196" t="n">
        <v>1</v>
      </c>
      <c r="D311" s="196" t="n">
        <v>0.3</v>
      </c>
      <c r="E311" s="196" t="n">
        <v>283.58</v>
      </c>
      <c r="F311" s="196" t="s">
        <v>80</v>
      </c>
      <c r="G311" s="196" t="n">
        <v>37020</v>
      </c>
      <c r="H311" s="196" t="n">
        <v>0.4</v>
      </c>
      <c r="I311" s="196" t="n">
        <v>283.58</v>
      </c>
      <c r="J311" s="196"/>
      <c r="K311" s="196"/>
      <c r="L311" s="196"/>
      <c r="M311" s="196"/>
      <c r="N311" s="196"/>
      <c r="O311" s="196"/>
      <c r="P311" s="196"/>
      <c r="Q311" s="196"/>
      <c r="R311" s="196"/>
      <c r="S311" s="196"/>
      <c r="T311" s="196"/>
      <c r="U311" s="196"/>
      <c r="V311" s="196"/>
      <c r="W311" s="196"/>
      <c r="X311" s="196"/>
      <c r="Y311" s="196"/>
      <c r="Z311" s="196"/>
    </row>
    <row r="312" customFormat="false" ht="45" hidden="false" customHeight="false" outlineLevel="0" collapsed="false">
      <c r="A312" s="195" t="n">
        <v>8</v>
      </c>
      <c r="B312" s="196" t="s">
        <v>81</v>
      </c>
      <c r="C312" s="196" t="n">
        <v>1</v>
      </c>
      <c r="D312" s="196" t="n">
        <v>1.1</v>
      </c>
      <c r="E312" s="196" t="n">
        <v>1039.78</v>
      </c>
      <c r="F312" s="196" t="s">
        <v>122</v>
      </c>
      <c r="G312" s="196"/>
      <c r="H312" s="196" t="n">
        <v>1.1</v>
      </c>
      <c r="I312" s="196" t="n">
        <v>1039.78</v>
      </c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  <c r="Z312" s="196"/>
    </row>
    <row r="313" customFormat="false" ht="30" hidden="false" customHeight="false" outlineLevel="0" collapsed="false">
      <c r="A313" s="195" t="n">
        <v>9</v>
      </c>
      <c r="B313" s="196" t="s">
        <v>155</v>
      </c>
      <c r="C313" s="196" t="n">
        <v>1</v>
      </c>
      <c r="D313" s="196" t="n">
        <v>2.2</v>
      </c>
      <c r="E313" s="196" t="n">
        <v>2079.55</v>
      </c>
      <c r="F313" s="196" t="s">
        <v>157</v>
      </c>
      <c r="G313" s="196" t="n">
        <v>34002</v>
      </c>
      <c r="H313" s="196" t="n">
        <v>2.5</v>
      </c>
      <c r="I313" s="196" t="n">
        <v>2079.55</v>
      </c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</row>
    <row r="314" customFormat="false" ht="30" hidden="false" customHeight="false" outlineLevel="0" collapsed="false">
      <c r="A314" s="195" t="n">
        <v>10</v>
      </c>
      <c r="B314" s="196" t="s">
        <v>341</v>
      </c>
      <c r="C314" s="196" t="n">
        <v>1</v>
      </c>
      <c r="D314" s="196" t="n">
        <v>1.1</v>
      </c>
      <c r="E314" s="196" t="n">
        <v>1039.78</v>
      </c>
      <c r="F314" s="196" t="s">
        <v>342</v>
      </c>
      <c r="G314" s="196" t="n">
        <v>29027</v>
      </c>
      <c r="H314" s="196" t="n">
        <v>1.21</v>
      </c>
      <c r="I314" s="196" t="n">
        <v>1039.78</v>
      </c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96"/>
    </row>
    <row r="315" customFormat="false" ht="30" hidden="false" customHeight="false" outlineLevel="0" collapsed="false">
      <c r="A315" s="195" t="n">
        <v>11</v>
      </c>
      <c r="B315" s="196" t="s">
        <v>343</v>
      </c>
      <c r="C315" s="196" t="n">
        <v>1</v>
      </c>
      <c r="D315" s="196" t="n">
        <v>0.5</v>
      </c>
      <c r="E315" s="196" t="n">
        <v>472.63</v>
      </c>
      <c r="F315" s="196" t="s">
        <v>318</v>
      </c>
      <c r="G315" s="196" t="n">
        <v>22005</v>
      </c>
      <c r="H315" s="196" t="n">
        <v>0.5</v>
      </c>
      <c r="I315" s="196" t="n">
        <v>472.63</v>
      </c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  <c r="Z315" s="196"/>
    </row>
    <row r="316" customFormat="false" ht="30" hidden="false" customHeight="false" outlineLevel="0" collapsed="false">
      <c r="A316" s="195" t="n">
        <v>12</v>
      </c>
      <c r="B316" s="196" t="s">
        <v>319</v>
      </c>
      <c r="C316" s="196" t="n">
        <v>1</v>
      </c>
      <c r="D316" s="196" t="n">
        <v>0.5</v>
      </c>
      <c r="E316" s="196" t="n">
        <v>472.63</v>
      </c>
      <c r="F316" s="196" t="s">
        <v>320</v>
      </c>
      <c r="G316" s="196" t="n">
        <v>22011</v>
      </c>
      <c r="H316" s="196" t="n">
        <v>0.5</v>
      </c>
      <c r="I316" s="196" t="n">
        <v>472.63</v>
      </c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</row>
    <row r="317" customFormat="false" ht="30" hidden="false" customHeight="false" outlineLevel="0" collapsed="false">
      <c r="A317" s="195" t="n">
        <v>13</v>
      </c>
      <c r="B317" s="196" t="s">
        <v>287</v>
      </c>
      <c r="C317" s="196" t="n">
        <v>2</v>
      </c>
      <c r="D317" s="196" t="n">
        <v>0.5</v>
      </c>
      <c r="E317" s="196" t="n">
        <v>945.25</v>
      </c>
      <c r="F317" s="196" t="s">
        <v>344</v>
      </c>
      <c r="G317" s="196" t="n">
        <v>22014</v>
      </c>
      <c r="H317" s="196" t="n">
        <v>1</v>
      </c>
      <c r="I317" s="196" t="n">
        <v>945.25</v>
      </c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</row>
    <row r="318" customFormat="false" ht="30" hidden="false" customHeight="false" outlineLevel="0" collapsed="false">
      <c r="A318" s="195" t="n">
        <v>14</v>
      </c>
      <c r="B318" s="196" t="s">
        <v>153</v>
      </c>
      <c r="C318" s="196" t="n">
        <v>2</v>
      </c>
      <c r="D318" s="196" t="n">
        <v>0.5</v>
      </c>
      <c r="E318" s="196" t="n">
        <v>945.25</v>
      </c>
      <c r="F318" s="196" t="s">
        <v>154</v>
      </c>
      <c r="G318" s="196" t="n">
        <v>29033</v>
      </c>
      <c r="H318" s="196" t="n">
        <v>0.3</v>
      </c>
      <c r="I318" s="196" t="n">
        <v>945.25</v>
      </c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  <c r="Z318" s="196"/>
    </row>
    <row r="319" customFormat="false" ht="30" hidden="false" customHeight="false" outlineLevel="0" collapsed="false">
      <c r="A319" s="195" t="n">
        <v>15</v>
      </c>
      <c r="B319" s="196" t="s">
        <v>323</v>
      </c>
      <c r="C319" s="196" t="n">
        <v>1</v>
      </c>
      <c r="D319" s="196" t="n">
        <v>1.3</v>
      </c>
      <c r="E319" s="196" t="n">
        <v>1228.83</v>
      </c>
      <c r="F319" s="196" t="s">
        <v>324</v>
      </c>
      <c r="G319" s="196" t="n">
        <v>29006</v>
      </c>
      <c r="H319" s="196" t="n">
        <v>0.55</v>
      </c>
      <c r="I319" s="196" t="n">
        <v>1228.83</v>
      </c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  <c r="Z319" s="196"/>
    </row>
    <row r="320" customFormat="false" ht="30" hidden="false" customHeight="false" outlineLevel="0" collapsed="false">
      <c r="A320" s="195" t="n">
        <v>16</v>
      </c>
      <c r="B320" s="196" t="s">
        <v>345</v>
      </c>
      <c r="C320" s="196" t="n">
        <v>1</v>
      </c>
      <c r="D320" s="196" t="n">
        <v>1.3</v>
      </c>
      <c r="E320" s="196" t="n">
        <v>1228.83</v>
      </c>
      <c r="F320" s="196" t="s">
        <v>325</v>
      </c>
      <c r="G320" s="196" t="n">
        <v>29004</v>
      </c>
      <c r="H320" s="196" t="n">
        <v>0.55</v>
      </c>
      <c r="I320" s="196" t="n">
        <v>1228.83</v>
      </c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  <c r="Z320" s="196"/>
    </row>
    <row r="321" customFormat="false" ht="30" hidden="false" customHeight="false" outlineLevel="0" collapsed="false">
      <c r="A321" s="195" t="n">
        <v>17</v>
      </c>
      <c r="B321" s="196" t="s">
        <v>162</v>
      </c>
      <c r="C321" s="196" t="n">
        <v>2</v>
      </c>
      <c r="D321" s="196" t="n">
        <v>0.4</v>
      </c>
      <c r="E321" s="196" t="n">
        <v>756.2</v>
      </c>
      <c r="F321" s="196" t="s">
        <v>163</v>
      </c>
      <c r="G321" s="196" t="n">
        <v>35005</v>
      </c>
      <c r="H321" s="196" t="n">
        <v>0.24</v>
      </c>
      <c r="I321" s="196" t="n">
        <v>756.2</v>
      </c>
      <c r="J321" s="196"/>
      <c r="K321" s="196"/>
      <c r="L321" s="196"/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  <c r="Z321" s="196"/>
    </row>
    <row r="322" customFormat="false" ht="30" hidden="false" customHeight="false" outlineLevel="0" collapsed="false">
      <c r="A322" s="195" t="n">
        <v>18</v>
      </c>
      <c r="B322" s="196" t="s">
        <v>165</v>
      </c>
      <c r="C322" s="196" t="n">
        <v>1</v>
      </c>
      <c r="D322" s="196" t="n">
        <v>0.5</v>
      </c>
      <c r="E322" s="196" t="n">
        <v>472.63</v>
      </c>
      <c r="F322" s="196" t="s">
        <v>166</v>
      </c>
      <c r="G322" s="196" t="n">
        <v>35010</v>
      </c>
      <c r="H322" s="196" t="n">
        <v>0.52</v>
      </c>
      <c r="I322" s="196" t="n">
        <v>472.63</v>
      </c>
      <c r="J322" s="196"/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  <c r="Z322" s="196"/>
    </row>
    <row r="323" customFormat="false" ht="45" hidden="false" customHeight="false" outlineLevel="0" collapsed="false">
      <c r="A323" s="195" t="n">
        <v>19</v>
      </c>
      <c r="B323" s="196" t="s">
        <v>170</v>
      </c>
      <c r="C323" s="196" t="n">
        <v>2</v>
      </c>
      <c r="D323" s="196" t="n">
        <v>0.1</v>
      </c>
      <c r="E323" s="196" t="n">
        <v>189.05</v>
      </c>
      <c r="F323" s="196" t="s">
        <v>122</v>
      </c>
      <c r="G323" s="196"/>
      <c r="H323" s="196" t="n">
        <v>0.2</v>
      </c>
      <c r="I323" s="196" t="n">
        <v>189.05</v>
      </c>
      <c r="J323" s="196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  <c r="Z323" s="196"/>
    </row>
    <row r="324" customFormat="false" ht="30" hidden="false" customHeight="false" outlineLevel="0" collapsed="false">
      <c r="A324" s="195" t="n">
        <v>20</v>
      </c>
      <c r="B324" s="196" t="s">
        <v>103</v>
      </c>
      <c r="C324" s="196" t="n">
        <v>1</v>
      </c>
      <c r="D324" s="196" t="n">
        <v>0.6</v>
      </c>
      <c r="E324" s="196" t="n">
        <v>567.15</v>
      </c>
      <c r="F324" s="196" t="s">
        <v>104</v>
      </c>
      <c r="G324" s="196" t="s">
        <v>346</v>
      </c>
      <c r="H324" s="196" t="n">
        <v>0.75</v>
      </c>
      <c r="I324" s="196" t="n">
        <v>567.15</v>
      </c>
      <c r="J324" s="196"/>
      <c r="K324" s="196"/>
      <c r="L324" s="196"/>
      <c r="M324" s="196"/>
      <c r="N324" s="196"/>
      <c r="O324" s="196"/>
      <c r="P324" s="196"/>
      <c r="Q324" s="196"/>
      <c r="R324" s="196"/>
      <c r="S324" s="196"/>
      <c r="T324" s="196"/>
      <c r="U324" s="196"/>
      <c r="V324" s="196"/>
      <c r="W324" s="196"/>
      <c r="X324" s="196"/>
      <c r="Y324" s="196"/>
      <c r="Z324" s="196"/>
    </row>
    <row r="325" customFormat="false" ht="30" hidden="false" customHeight="false" outlineLevel="0" collapsed="false">
      <c r="A325" s="195" t="n">
        <v>21</v>
      </c>
      <c r="B325" s="196" t="s">
        <v>113</v>
      </c>
      <c r="C325" s="196" t="n">
        <v>1</v>
      </c>
      <c r="D325" s="196" t="n">
        <v>1.2</v>
      </c>
      <c r="E325" s="196" t="n">
        <v>1134.3</v>
      </c>
      <c r="F325" s="196" t="s">
        <v>114</v>
      </c>
      <c r="G325" s="196" t="s">
        <v>115</v>
      </c>
      <c r="H325" s="196" t="n">
        <v>1.38</v>
      </c>
      <c r="I325" s="196" t="n">
        <v>1134.3</v>
      </c>
      <c r="J325" s="196"/>
      <c r="K325" s="196"/>
      <c r="L325" s="196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  <c r="Z325" s="196"/>
    </row>
    <row r="326" customFormat="false" ht="15" hidden="false" customHeight="false" outlineLevel="0" collapsed="false">
      <c r="A326" s="195"/>
      <c r="B326" s="196"/>
      <c r="C326" s="196"/>
      <c r="D326" s="196"/>
      <c r="E326" s="196"/>
      <c r="F326" s="196"/>
      <c r="G326" s="196"/>
      <c r="H326" s="196"/>
      <c r="I326" s="196"/>
      <c r="J326" s="196"/>
      <c r="K326" s="196"/>
      <c r="L326" s="196"/>
      <c r="M326" s="196"/>
      <c r="N326" s="196"/>
      <c r="O326" s="196"/>
      <c r="P326" s="196"/>
      <c r="Q326" s="196"/>
      <c r="R326" s="196"/>
      <c r="S326" s="196"/>
      <c r="T326" s="196"/>
      <c r="U326" s="196"/>
      <c r="V326" s="196"/>
      <c r="W326" s="196"/>
      <c r="X326" s="196"/>
      <c r="Y326" s="196"/>
      <c r="Z326" s="196"/>
    </row>
    <row r="327" customFormat="false" ht="15" hidden="false" customHeight="false" outlineLevel="0" collapsed="false">
      <c r="A327" s="195"/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196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  <c r="Z327" s="196"/>
    </row>
    <row r="328" customFormat="false" ht="15" hidden="false" customHeight="false" outlineLevel="0" collapsed="false">
      <c r="A328" s="195"/>
      <c r="B328" s="196"/>
      <c r="C328" s="196"/>
      <c r="D328" s="196"/>
      <c r="E328" s="196"/>
      <c r="F328" s="196"/>
      <c r="G328" s="196"/>
      <c r="H328" s="196"/>
      <c r="I328" s="196"/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  <c r="Z328" s="196"/>
    </row>
    <row r="329" customFormat="false" ht="15" hidden="false" customHeight="false" outlineLevel="0" collapsed="false">
      <c r="A329" s="195"/>
      <c r="B329" s="196"/>
      <c r="C329" s="196"/>
      <c r="D329" s="196"/>
      <c r="E329" s="196"/>
      <c r="F329" s="196"/>
      <c r="G329" s="196"/>
      <c r="H329" s="196"/>
      <c r="I329" s="196"/>
      <c r="J329" s="196"/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  <c r="Z329" s="196"/>
    </row>
    <row r="330" customFormat="false" ht="13.9" hidden="false" customHeight="true" outlineLevel="0" collapsed="false">
      <c r="A330" s="195" t="s">
        <v>340</v>
      </c>
      <c r="B330" s="196" t="s">
        <v>3</v>
      </c>
      <c r="C330" s="198" t="s">
        <v>4</v>
      </c>
      <c r="D330" s="198"/>
      <c r="E330" s="196" t="s">
        <v>63</v>
      </c>
      <c r="F330" s="196" t="s">
        <v>64</v>
      </c>
      <c r="G330" s="196" t="s">
        <v>180</v>
      </c>
      <c r="H330" s="196"/>
      <c r="I330" s="196" t="s">
        <v>181</v>
      </c>
      <c r="J330" s="196"/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  <c r="Z330" s="196"/>
    </row>
    <row r="331" customFormat="false" ht="30" hidden="false" customHeight="false" outlineLevel="0" collapsed="false">
      <c r="A331" s="195" t="n">
        <v>1</v>
      </c>
      <c r="B331" s="196" t="s">
        <v>121</v>
      </c>
      <c r="C331" s="196"/>
      <c r="D331" s="196" t="n">
        <v>1</v>
      </c>
      <c r="E331" s="196" t="n">
        <v>0.6</v>
      </c>
      <c r="F331" s="196" t="n">
        <v>567.15</v>
      </c>
      <c r="G331" s="196" t="s">
        <v>243</v>
      </c>
      <c r="H331" s="196" t="s">
        <v>244</v>
      </c>
      <c r="I331" s="196" t="n">
        <v>0.6</v>
      </c>
      <c r="J331" s="196" t="n">
        <v>567.15</v>
      </c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</row>
    <row r="332" customFormat="false" ht="30" hidden="false" customHeight="false" outlineLevel="0" collapsed="false">
      <c r="A332" s="195" t="n">
        <v>2</v>
      </c>
      <c r="B332" s="196" t="s">
        <v>79</v>
      </c>
      <c r="C332" s="196"/>
      <c r="D332" s="196" t="n">
        <v>1</v>
      </c>
      <c r="E332" s="196" t="n">
        <v>0.3</v>
      </c>
      <c r="F332" s="196" t="n">
        <v>283.58</v>
      </c>
      <c r="G332" s="196" t="s">
        <v>80</v>
      </c>
      <c r="H332" s="196" t="n">
        <v>37020</v>
      </c>
      <c r="I332" s="196" t="n">
        <v>0.4</v>
      </c>
      <c r="J332" s="196" t="n">
        <v>283.58</v>
      </c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6"/>
    </row>
    <row r="333" customFormat="false" ht="45" hidden="false" customHeight="false" outlineLevel="0" collapsed="false">
      <c r="A333" s="195" t="n">
        <v>3</v>
      </c>
      <c r="B333" s="196" t="s">
        <v>81</v>
      </c>
      <c r="C333" s="196"/>
      <c r="D333" s="196" t="n">
        <v>1</v>
      </c>
      <c r="E333" s="196" t="n">
        <v>1.1</v>
      </c>
      <c r="F333" s="196" t="n">
        <v>1039.78</v>
      </c>
      <c r="G333" s="196" t="s">
        <v>122</v>
      </c>
      <c r="H333" s="196"/>
      <c r="I333" s="196" t="n">
        <v>1.1</v>
      </c>
      <c r="J333" s="196" t="n">
        <v>1039.78</v>
      </c>
      <c r="K333" s="196"/>
      <c r="L333" s="196"/>
      <c r="M333" s="196"/>
      <c r="N333" s="196"/>
      <c r="O333" s="196"/>
      <c r="P333" s="196"/>
      <c r="Q333" s="196"/>
      <c r="R333" s="196"/>
      <c r="S333" s="196"/>
      <c r="T333" s="196"/>
      <c r="U333" s="196"/>
      <c r="V333" s="196"/>
      <c r="W333" s="196"/>
      <c r="X333" s="196"/>
      <c r="Y333" s="196"/>
      <c r="Z333" s="196"/>
    </row>
    <row r="334" customFormat="false" ht="30" hidden="false" customHeight="false" outlineLevel="0" collapsed="false">
      <c r="A334" s="195" t="n">
        <v>4</v>
      </c>
      <c r="B334" s="196" t="s">
        <v>347</v>
      </c>
      <c r="C334" s="196"/>
      <c r="D334" s="196" t="n">
        <v>1</v>
      </c>
      <c r="E334" s="196" t="n">
        <v>0.3</v>
      </c>
      <c r="F334" s="196" t="n">
        <v>283.58</v>
      </c>
      <c r="G334" s="196" t="s">
        <v>348</v>
      </c>
      <c r="H334" s="196" t="n">
        <v>11028</v>
      </c>
      <c r="I334" s="196" t="n">
        <v>0.2</v>
      </c>
      <c r="J334" s="196" t="n">
        <v>283.58</v>
      </c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  <c r="Z334" s="196"/>
    </row>
    <row r="335" customFormat="false" ht="30" hidden="false" customHeight="false" outlineLevel="0" collapsed="false">
      <c r="A335" s="195" t="n">
        <v>5</v>
      </c>
      <c r="B335" s="196" t="s">
        <v>349</v>
      </c>
      <c r="C335" s="196"/>
      <c r="D335" s="196" t="n">
        <v>1</v>
      </c>
      <c r="E335" s="196" t="n">
        <v>1.7</v>
      </c>
      <c r="F335" s="196" t="n">
        <v>1606.93</v>
      </c>
      <c r="G335" s="196" t="s">
        <v>350</v>
      </c>
      <c r="H335" s="196" t="n">
        <v>81024</v>
      </c>
      <c r="I335" s="196" t="n">
        <v>1.55</v>
      </c>
      <c r="J335" s="196" t="n">
        <v>1606.93</v>
      </c>
      <c r="K335" s="196"/>
      <c r="L335" s="196"/>
      <c r="M335" s="196"/>
      <c r="N335" s="196"/>
      <c r="O335" s="196"/>
      <c r="P335" s="196"/>
      <c r="Q335" s="196"/>
      <c r="R335" s="196"/>
      <c r="S335" s="196"/>
      <c r="T335" s="196"/>
      <c r="U335" s="196"/>
      <c r="V335" s="196"/>
      <c r="W335" s="196"/>
      <c r="X335" s="196"/>
      <c r="Y335" s="196"/>
      <c r="Z335" s="196"/>
    </row>
    <row r="336" customFormat="false" ht="30" hidden="false" customHeight="false" outlineLevel="0" collapsed="false">
      <c r="A336" s="195" t="n">
        <v>6</v>
      </c>
      <c r="B336" s="196" t="s">
        <v>351</v>
      </c>
      <c r="C336" s="196"/>
      <c r="D336" s="196" t="n">
        <v>1</v>
      </c>
      <c r="E336" s="196" t="n">
        <v>0.9</v>
      </c>
      <c r="F336" s="196" t="n">
        <v>850.73</v>
      </c>
      <c r="G336" s="196" t="s">
        <v>253</v>
      </c>
      <c r="H336" s="196" t="n">
        <v>37001</v>
      </c>
      <c r="I336" s="196" t="n">
        <v>0.5</v>
      </c>
      <c r="J336" s="196" t="n">
        <v>850.73</v>
      </c>
      <c r="K336" s="196"/>
      <c r="L336" s="196"/>
      <c r="M336" s="196"/>
      <c r="N336" s="196"/>
      <c r="O336" s="196"/>
      <c r="P336" s="196"/>
      <c r="Q336" s="196"/>
      <c r="R336" s="196"/>
      <c r="S336" s="196"/>
      <c r="T336" s="196"/>
      <c r="U336" s="196"/>
      <c r="V336" s="196"/>
      <c r="W336" s="196"/>
      <c r="X336" s="196"/>
      <c r="Y336" s="196"/>
      <c r="Z336" s="196"/>
    </row>
    <row r="337" customFormat="false" ht="30" hidden="false" customHeight="false" outlineLevel="0" collapsed="false">
      <c r="A337" s="195" t="n">
        <v>7</v>
      </c>
      <c r="B337" s="196" t="s">
        <v>130</v>
      </c>
      <c r="C337" s="196"/>
      <c r="D337" s="196" t="n">
        <v>1</v>
      </c>
      <c r="E337" s="196" t="n">
        <v>0.8</v>
      </c>
      <c r="F337" s="196" t="n">
        <v>756.2</v>
      </c>
      <c r="G337" s="196" t="s">
        <v>352</v>
      </c>
      <c r="H337" s="196" t="n">
        <v>10091</v>
      </c>
      <c r="I337" s="196" t="n">
        <v>1.1</v>
      </c>
      <c r="J337" s="196" t="n">
        <v>756.2</v>
      </c>
      <c r="K337" s="196"/>
      <c r="L337" s="196"/>
      <c r="M337" s="196"/>
      <c r="N337" s="196"/>
      <c r="O337" s="196"/>
      <c r="P337" s="196"/>
      <c r="Q337" s="196"/>
      <c r="R337" s="196"/>
      <c r="S337" s="196"/>
      <c r="T337" s="196"/>
      <c r="U337" s="196"/>
      <c r="V337" s="196"/>
      <c r="W337" s="196"/>
      <c r="X337" s="196"/>
      <c r="Y337" s="196"/>
      <c r="Z337" s="196"/>
    </row>
    <row r="338" customFormat="false" ht="30" hidden="false" customHeight="false" outlineLevel="0" collapsed="false">
      <c r="A338" s="195" t="n">
        <v>8</v>
      </c>
      <c r="B338" s="196" t="s">
        <v>353</v>
      </c>
      <c r="C338" s="196"/>
      <c r="D338" s="196" t="n">
        <v>1</v>
      </c>
      <c r="E338" s="196" t="n">
        <v>1.3</v>
      </c>
      <c r="F338" s="196" t="n">
        <v>1228.83</v>
      </c>
      <c r="G338" s="196" t="s">
        <v>354</v>
      </c>
      <c r="H338" s="196" t="n">
        <v>11032</v>
      </c>
      <c r="I338" s="196" t="n">
        <v>0.85</v>
      </c>
      <c r="J338" s="196" t="n">
        <v>1228.83</v>
      </c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196"/>
      <c r="Y338" s="196"/>
      <c r="Z338" s="196"/>
    </row>
    <row r="339" customFormat="false" ht="30" hidden="false" customHeight="false" outlineLevel="0" collapsed="false">
      <c r="A339" s="195" t="n">
        <v>9</v>
      </c>
      <c r="B339" s="196" t="s">
        <v>355</v>
      </c>
      <c r="C339" s="196"/>
      <c r="D339" s="196" t="n">
        <v>4</v>
      </c>
      <c r="E339" s="196" t="n">
        <v>0.2</v>
      </c>
      <c r="F339" s="196" t="n">
        <v>756.2</v>
      </c>
      <c r="G339" s="196" t="s">
        <v>356</v>
      </c>
      <c r="H339" s="196" t="n">
        <v>11029</v>
      </c>
      <c r="I339" s="196" t="n">
        <v>0.2</v>
      </c>
      <c r="J339" s="196" t="n">
        <v>756.2</v>
      </c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  <c r="Z339" s="196"/>
    </row>
    <row r="340" customFormat="false" ht="45" hidden="false" customHeight="false" outlineLevel="0" collapsed="false">
      <c r="A340" s="195" t="n">
        <v>10</v>
      </c>
      <c r="B340" s="196" t="s">
        <v>246</v>
      </c>
      <c r="C340" s="196"/>
      <c r="D340" s="196" t="n">
        <v>1</v>
      </c>
      <c r="E340" s="196" t="n">
        <v>1.8</v>
      </c>
      <c r="F340" s="196" t="n">
        <v>1701.45</v>
      </c>
      <c r="G340" s="196" t="s">
        <v>122</v>
      </c>
      <c r="H340" s="196"/>
      <c r="I340" s="196" t="n">
        <v>1.8</v>
      </c>
      <c r="J340" s="196" t="n">
        <v>1701.45</v>
      </c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  <c r="Z340" s="196"/>
    </row>
    <row r="341" customFormat="false" ht="30" hidden="false" customHeight="false" outlineLevel="0" collapsed="false">
      <c r="A341" s="195" t="n">
        <v>11</v>
      </c>
      <c r="B341" s="196" t="s">
        <v>357</v>
      </c>
      <c r="C341" s="196"/>
      <c r="D341" s="196" t="n">
        <v>1</v>
      </c>
      <c r="E341" s="196" t="n">
        <v>0.3</v>
      </c>
      <c r="F341" s="196" t="n">
        <v>283.58</v>
      </c>
      <c r="G341" s="196" t="s">
        <v>358</v>
      </c>
      <c r="H341" s="196" t="n">
        <v>10104</v>
      </c>
      <c r="I341" s="196" t="n">
        <v>0.2</v>
      </c>
      <c r="J341" s="196" t="n">
        <v>283.58</v>
      </c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  <c r="Z341" s="196"/>
    </row>
    <row r="342" customFormat="false" ht="15" hidden="false" customHeight="false" outlineLevel="0" collapsed="false">
      <c r="A342" s="195" t="n">
        <v>12</v>
      </c>
      <c r="B342" s="196" t="s">
        <v>359</v>
      </c>
      <c r="C342" s="196"/>
      <c r="D342" s="196" t="n">
        <v>1</v>
      </c>
      <c r="E342" s="196" t="n">
        <v>1.3</v>
      </c>
      <c r="F342" s="196" t="n">
        <v>1228.83</v>
      </c>
      <c r="G342" s="196"/>
      <c r="H342" s="196"/>
      <c r="I342" s="196" t="n">
        <v>0.3</v>
      </c>
      <c r="J342" s="196" t="n">
        <v>1228.83</v>
      </c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196"/>
      <c r="Y342" s="196"/>
      <c r="Z342" s="196"/>
    </row>
    <row r="343" customFormat="false" ht="30" hidden="false" customHeight="false" outlineLevel="0" collapsed="false">
      <c r="A343" s="195" t="n">
        <v>13</v>
      </c>
      <c r="B343" s="196" t="s">
        <v>360</v>
      </c>
      <c r="C343" s="196"/>
      <c r="D343" s="196" t="n">
        <v>1</v>
      </c>
      <c r="E343" s="196" t="n">
        <v>1.4</v>
      </c>
      <c r="F343" s="196" t="n">
        <v>1323.35</v>
      </c>
      <c r="G343" s="196" t="s">
        <v>361</v>
      </c>
      <c r="H343" s="196" t="n">
        <v>37014</v>
      </c>
      <c r="I343" s="196" t="n">
        <v>0.25</v>
      </c>
      <c r="J343" s="196" t="n">
        <v>1323.35</v>
      </c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196"/>
      <c r="Y343" s="196"/>
      <c r="Z343" s="196"/>
    </row>
    <row r="344" customFormat="false" ht="30" hidden="false" customHeight="false" outlineLevel="0" collapsed="false">
      <c r="A344" s="195" t="n">
        <v>14</v>
      </c>
      <c r="B344" s="196" t="s">
        <v>306</v>
      </c>
      <c r="C344" s="196"/>
      <c r="D344" s="196" t="n">
        <v>1</v>
      </c>
      <c r="E344" s="196" t="n">
        <v>2.8</v>
      </c>
      <c r="F344" s="196" t="n">
        <v>2646.7</v>
      </c>
      <c r="G344" s="196" t="s">
        <v>307</v>
      </c>
      <c r="H344" s="196" t="n">
        <v>34038</v>
      </c>
      <c r="I344" s="196" t="n">
        <v>0.85</v>
      </c>
      <c r="J344" s="196" t="n">
        <v>2646.7</v>
      </c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196"/>
      <c r="Y344" s="196"/>
      <c r="Z344" s="196"/>
    </row>
    <row r="345" customFormat="false" ht="30" hidden="false" customHeight="false" outlineLevel="0" collapsed="false">
      <c r="A345" s="195" t="n">
        <v>15</v>
      </c>
      <c r="B345" s="196" t="s">
        <v>87</v>
      </c>
      <c r="C345" s="196"/>
      <c r="D345" s="196" t="n">
        <v>2</v>
      </c>
      <c r="E345" s="196" t="n">
        <v>0.4</v>
      </c>
      <c r="F345" s="196" t="n">
        <v>756.2</v>
      </c>
      <c r="G345" s="196" t="s">
        <v>88</v>
      </c>
      <c r="H345" s="196" t="n">
        <v>35021</v>
      </c>
      <c r="I345" s="196" t="n">
        <v>0.3</v>
      </c>
      <c r="J345" s="196" t="n">
        <v>756.2</v>
      </c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196"/>
      <c r="Y345" s="196"/>
      <c r="Z345" s="196"/>
    </row>
    <row r="346" customFormat="false" ht="30" hidden="false" customHeight="false" outlineLevel="0" collapsed="false">
      <c r="A346" s="195" t="n">
        <v>16</v>
      </c>
      <c r="B346" s="196" t="s">
        <v>113</v>
      </c>
      <c r="C346" s="196"/>
      <c r="D346" s="196" t="n">
        <v>1</v>
      </c>
      <c r="E346" s="196" t="n">
        <v>1.2</v>
      </c>
      <c r="F346" s="196" t="n">
        <v>1134.3</v>
      </c>
      <c r="G346" s="196" t="s">
        <v>114</v>
      </c>
      <c r="H346" s="196" t="s">
        <v>115</v>
      </c>
      <c r="I346" s="196" t="n">
        <v>1.38</v>
      </c>
      <c r="J346" s="196" t="n">
        <v>1134.3</v>
      </c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196"/>
      <c r="Y346" s="196"/>
      <c r="Z346" s="196"/>
    </row>
    <row r="347" customFormat="false" ht="15" hidden="false" customHeight="false" outlineLevel="0" collapsed="false">
      <c r="A347" s="197" t="s">
        <v>41</v>
      </c>
      <c r="B347" s="197"/>
      <c r="C347" s="196"/>
      <c r="D347" s="196" t="n">
        <v>20</v>
      </c>
      <c r="E347" s="196" t="n">
        <v>16447.39</v>
      </c>
      <c r="F347" s="196"/>
      <c r="G347" s="196"/>
      <c r="H347" s="196"/>
      <c r="I347" s="196" t="n">
        <v>16447.35</v>
      </c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196"/>
      <c r="Y347" s="196"/>
      <c r="Z347" s="196"/>
    </row>
    <row r="348" customFormat="false" ht="15" hidden="false" customHeight="false" outlineLevel="0" collapsed="false">
      <c r="A348" s="197"/>
      <c r="B348" s="197"/>
      <c r="C348" s="197"/>
      <c r="D348" s="198"/>
      <c r="E348" s="198"/>
      <c r="F348" s="198"/>
      <c r="G348" s="198"/>
      <c r="H348" s="198"/>
      <c r="I348" s="198"/>
      <c r="J348" s="198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</row>
    <row r="349" customFormat="false" ht="30" hidden="false" customHeight="false" outlineLevel="0" collapsed="false">
      <c r="A349" s="195"/>
      <c r="B349" s="196" t="s">
        <v>362</v>
      </c>
      <c r="C349" s="196"/>
      <c r="D349" s="196"/>
      <c r="E349" s="196"/>
      <c r="F349" s="196"/>
      <c r="G349" s="196" t="s">
        <v>363</v>
      </c>
      <c r="H349" s="196" t="n">
        <v>10102</v>
      </c>
      <c r="I349" s="196" t="n">
        <v>0.05</v>
      </c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</row>
    <row r="350" customFormat="false" ht="30" hidden="false" customHeight="false" outlineLevel="0" collapsed="false">
      <c r="A350" s="195"/>
      <c r="B350" s="196" t="s">
        <v>364</v>
      </c>
      <c r="C350" s="196"/>
      <c r="D350" s="196"/>
      <c r="E350" s="196"/>
      <c r="F350" s="196"/>
      <c r="G350" s="196" t="s">
        <v>365</v>
      </c>
      <c r="H350" s="196" t="n">
        <v>10103</v>
      </c>
      <c r="I350" s="196" t="n">
        <v>0.05</v>
      </c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  <c r="Z350" s="196"/>
    </row>
    <row r="351" customFormat="false" ht="45" hidden="false" customHeight="false" outlineLevel="0" collapsed="false">
      <c r="A351" s="195"/>
      <c r="B351" s="196" t="s">
        <v>366</v>
      </c>
      <c r="C351" s="196"/>
      <c r="D351" s="196"/>
      <c r="E351" s="196"/>
      <c r="F351" s="196"/>
      <c r="G351" s="196" t="s">
        <v>367</v>
      </c>
      <c r="H351" s="196" t="n">
        <v>10106</v>
      </c>
      <c r="I351" s="196" t="n">
        <v>0.05</v>
      </c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</row>
    <row r="352" customFormat="false" ht="30" hidden="false" customHeight="false" outlineLevel="0" collapsed="false">
      <c r="A352" s="195"/>
      <c r="B352" s="196" t="s">
        <v>368</v>
      </c>
      <c r="C352" s="196"/>
      <c r="D352" s="196"/>
      <c r="E352" s="196"/>
      <c r="F352" s="196"/>
      <c r="G352" s="196" t="s">
        <v>369</v>
      </c>
      <c r="H352" s="196" t="n">
        <v>34015</v>
      </c>
      <c r="I352" s="196" t="n">
        <v>0.15</v>
      </c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</row>
    <row r="353" customFormat="false" ht="15" hidden="false" customHeight="false" outlineLevel="0" collapsed="false">
      <c r="A353" s="195"/>
      <c r="B353" s="196"/>
      <c r="C353" s="196"/>
      <c r="D353" s="196"/>
      <c r="E353" s="196"/>
      <c r="F353" s="19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</row>
    <row r="354" customFormat="false" ht="30" hidden="false" customHeight="false" outlineLevel="0" collapsed="false">
      <c r="A354" s="195"/>
      <c r="B354" s="196" t="s">
        <v>239</v>
      </c>
      <c r="C354" s="196"/>
      <c r="D354" s="196"/>
      <c r="E354" s="196"/>
      <c r="F354" s="196"/>
      <c r="G354" s="196" t="s">
        <v>234</v>
      </c>
      <c r="H354" s="196" t="s">
        <v>240</v>
      </c>
      <c r="I354" s="196" t="n">
        <v>1</v>
      </c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</row>
    <row r="355" customFormat="false" ht="15" hidden="false" customHeight="false" outlineLevel="0" collapsed="false">
      <c r="A355" s="195"/>
      <c r="B355" s="196"/>
      <c r="C355" s="196"/>
      <c r="D355" s="196"/>
      <c r="E355" s="196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</row>
    <row r="356" customFormat="false" ht="15" hidden="false" customHeight="false" outlineLevel="0" collapsed="false">
      <c r="A356" s="195"/>
      <c r="B356" s="196"/>
      <c r="C356" s="196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</row>
    <row r="357" customFormat="false" ht="15" hidden="false" customHeight="false" outlineLevel="0" collapsed="false">
      <c r="A357" s="195"/>
      <c r="B357" s="196"/>
      <c r="C357" s="196"/>
      <c r="D357" s="196"/>
      <c r="E357" s="196"/>
      <c r="F357" s="19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  <c r="Z357" s="196"/>
    </row>
    <row r="358" customFormat="false" ht="15" hidden="false" customHeight="false" outlineLevel="0" collapsed="false">
      <c r="A358" s="195"/>
      <c r="B358" s="196"/>
      <c r="C358" s="196"/>
      <c r="D358" s="196"/>
      <c r="E358" s="196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  <c r="Z358" s="196"/>
    </row>
    <row r="359" customFormat="false" ht="30" hidden="false" customHeight="false" outlineLevel="0" collapsed="false">
      <c r="A359" s="195" t="n">
        <v>1</v>
      </c>
      <c r="B359" s="196" t="s">
        <v>143</v>
      </c>
      <c r="C359" s="196" t="n">
        <v>1</v>
      </c>
      <c r="D359" s="196" t="n">
        <v>0.5</v>
      </c>
      <c r="E359" s="196" t="n">
        <v>472.63</v>
      </c>
      <c r="F359" s="196" t="s">
        <v>200</v>
      </c>
      <c r="G359" s="196" t="s">
        <v>201</v>
      </c>
      <c r="H359" s="196" t="n">
        <v>0.8</v>
      </c>
      <c r="I359" s="196" t="n">
        <v>472.63</v>
      </c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</row>
    <row r="360" customFormat="false" ht="30" hidden="false" customHeight="false" outlineLevel="0" collapsed="false">
      <c r="A360" s="195" t="n">
        <v>2</v>
      </c>
      <c r="B360" s="196" t="s">
        <v>68</v>
      </c>
      <c r="C360" s="196" t="n">
        <v>1</v>
      </c>
      <c r="D360" s="196" t="n">
        <v>0.2</v>
      </c>
      <c r="E360" s="196" t="n">
        <v>189.05</v>
      </c>
      <c r="F360" s="196" t="s">
        <v>69</v>
      </c>
      <c r="G360" s="196" t="n">
        <v>28003</v>
      </c>
      <c r="H360" s="196" t="n">
        <v>0.25</v>
      </c>
      <c r="I360" s="196" t="n">
        <v>189.05</v>
      </c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  <c r="Z360" s="196"/>
    </row>
    <row r="361" customFormat="false" ht="30" hidden="false" customHeight="false" outlineLevel="0" collapsed="false">
      <c r="A361" s="195" t="n">
        <v>3</v>
      </c>
      <c r="B361" s="196" t="s">
        <v>70</v>
      </c>
      <c r="C361" s="196" t="n">
        <v>1</v>
      </c>
      <c r="D361" s="196" t="n">
        <v>0.45</v>
      </c>
      <c r="E361" s="196" t="n">
        <v>425.36</v>
      </c>
      <c r="F361" s="196" t="s">
        <v>71</v>
      </c>
      <c r="G361" s="196" t="s">
        <v>72</v>
      </c>
      <c r="H361" s="196" t="n">
        <v>0.45</v>
      </c>
      <c r="I361" s="196" t="n">
        <v>425.36</v>
      </c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  <c r="Z361" s="196"/>
    </row>
    <row r="362" customFormat="false" ht="30" hidden="false" customHeight="false" outlineLevel="0" collapsed="false">
      <c r="A362" s="195" t="n">
        <v>4</v>
      </c>
      <c r="B362" s="196" t="s">
        <v>73</v>
      </c>
      <c r="C362" s="196" t="n">
        <v>1</v>
      </c>
      <c r="D362" s="196" t="n">
        <v>0.2</v>
      </c>
      <c r="E362" s="196" t="n">
        <v>189.05</v>
      </c>
      <c r="F362" s="196" t="s">
        <v>74</v>
      </c>
      <c r="G362" s="196" t="n">
        <v>11023</v>
      </c>
      <c r="H362" s="196" t="n">
        <v>0.16</v>
      </c>
      <c r="I362" s="196" t="n">
        <v>189.05</v>
      </c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</row>
    <row r="363" customFormat="false" ht="30" hidden="false" customHeight="false" outlineLevel="0" collapsed="false">
      <c r="A363" s="195" t="n">
        <v>5</v>
      </c>
      <c r="B363" s="196" t="s">
        <v>75</v>
      </c>
      <c r="C363" s="196" t="n">
        <v>1</v>
      </c>
      <c r="D363" s="196" t="n">
        <v>0.3</v>
      </c>
      <c r="E363" s="196" t="n">
        <v>283.58</v>
      </c>
      <c r="F363" s="196" t="s">
        <v>76</v>
      </c>
      <c r="G363" s="196" t="n">
        <v>81041</v>
      </c>
      <c r="H363" s="196" t="n">
        <v>0.05</v>
      </c>
      <c r="I363" s="196" t="n">
        <v>283.58</v>
      </c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  <c r="Z363" s="196"/>
    </row>
    <row r="364" customFormat="false" ht="30" hidden="false" customHeight="false" outlineLevel="0" collapsed="false">
      <c r="A364" s="195" t="n">
        <v>6</v>
      </c>
      <c r="B364" s="196" t="s">
        <v>77</v>
      </c>
      <c r="C364" s="196" t="n">
        <v>1</v>
      </c>
      <c r="D364" s="196" t="n">
        <v>0.5</v>
      </c>
      <c r="E364" s="196" t="n">
        <v>472.63</v>
      </c>
      <c r="F364" s="196" t="s">
        <v>78</v>
      </c>
      <c r="G364" s="196" t="n">
        <v>11026</v>
      </c>
      <c r="H364" s="196" t="n">
        <v>0.3</v>
      </c>
      <c r="I364" s="196" t="n">
        <v>472.63</v>
      </c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  <c r="Z364" s="196"/>
    </row>
    <row r="365" customFormat="false" ht="30" hidden="false" customHeight="false" outlineLevel="0" collapsed="false">
      <c r="A365" s="195" t="n">
        <v>7</v>
      </c>
      <c r="B365" s="196" t="s">
        <v>370</v>
      </c>
      <c r="C365" s="196" t="n">
        <v>1</v>
      </c>
      <c r="D365" s="196" t="n">
        <v>0.9</v>
      </c>
      <c r="E365" s="196" t="n">
        <v>850.73</v>
      </c>
      <c r="F365" s="196" t="s">
        <v>272</v>
      </c>
      <c r="G365" s="196" t="n">
        <v>10012</v>
      </c>
      <c r="H365" s="196" t="n">
        <v>0.36</v>
      </c>
      <c r="I365" s="196" t="n">
        <v>850.73</v>
      </c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196"/>
      <c r="Y365" s="196"/>
      <c r="Z365" s="196"/>
    </row>
    <row r="366" customFormat="false" ht="30" hidden="false" customHeight="false" outlineLevel="0" collapsed="false">
      <c r="A366" s="195" t="n">
        <v>8</v>
      </c>
      <c r="B366" s="196" t="s">
        <v>371</v>
      </c>
      <c r="C366" s="196" t="n">
        <v>1</v>
      </c>
      <c r="D366" s="196" t="n">
        <v>1.8</v>
      </c>
      <c r="E366" s="196" t="n">
        <v>1701.45</v>
      </c>
      <c r="F366" s="196" t="s">
        <v>372</v>
      </c>
      <c r="G366" s="196" t="n">
        <v>35004</v>
      </c>
      <c r="H366" s="196" t="n">
        <v>0.67</v>
      </c>
      <c r="I366" s="196" t="n">
        <v>1701.45</v>
      </c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196"/>
      <c r="V366" s="196"/>
      <c r="W366" s="196"/>
      <c r="X366" s="196"/>
      <c r="Y366" s="196"/>
      <c r="Z366" s="196"/>
    </row>
    <row r="367" customFormat="false" ht="30" hidden="false" customHeight="false" outlineLevel="0" collapsed="false">
      <c r="A367" s="195" t="n">
        <v>9</v>
      </c>
      <c r="B367" s="196" t="s">
        <v>373</v>
      </c>
      <c r="C367" s="196" t="n">
        <v>1</v>
      </c>
      <c r="D367" s="196" t="n">
        <v>1.8</v>
      </c>
      <c r="E367" s="196" t="n">
        <v>1701.45</v>
      </c>
      <c r="F367" s="196" t="s">
        <v>374</v>
      </c>
      <c r="G367" s="196" t="n">
        <v>35002</v>
      </c>
      <c r="H367" s="196" t="n">
        <v>0.67</v>
      </c>
      <c r="I367" s="196" t="n">
        <v>1701.45</v>
      </c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196"/>
      <c r="Y367" s="196"/>
      <c r="Z367" s="196"/>
    </row>
    <row r="368" customFormat="false" ht="30" hidden="false" customHeight="false" outlineLevel="0" collapsed="false">
      <c r="A368" s="195" t="n">
        <v>10</v>
      </c>
      <c r="B368" s="196" t="s">
        <v>165</v>
      </c>
      <c r="C368" s="196" t="n">
        <v>1</v>
      </c>
      <c r="D368" s="196" t="n">
        <v>0.5</v>
      </c>
      <c r="E368" s="196" t="n">
        <v>472.63</v>
      </c>
      <c r="F368" s="196" t="s">
        <v>166</v>
      </c>
      <c r="G368" s="196" t="n">
        <v>35010</v>
      </c>
      <c r="H368" s="196" t="n">
        <v>0.52</v>
      </c>
      <c r="I368" s="196" t="n">
        <v>472.63</v>
      </c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</row>
    <row r="369" customFormat="false" ht="30" hidden="false" customHeight="false" outlineLevel="0" collapsed="false">
      <c r="A369" s="195" t="n">
        <v>11</v>
      </c>
      <c r="B369" s="196" t="s">
        <v>290</v>
      </c>
      <c r="C369" s="196" t="n">
        <v>2</v>
      </c>
      <c r="D369" s="196" t="n">
        <v>0.4</v>
      </c>
      <c r="E369" s="196" t="n">
        <v>756.2</v>
      </c>
      <c r="F369" s="196" t="s">
        <v>88</v>
      </c>
      <c r="G369" s="196" t="n">
        <v>35020.35021</v>
      </c>
      <c r="H369" s="196" t="n">
        <v>0.3</v>
      </c>
      <c r="I369" s="196" t="n">
        <v>756.2</v>
      </c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  <c r="Z369" s="196"/>
    </row>
    <row r="370" customFormat="false" ht="30" hidden="false" customHeight="false" outlineLevel="0" collapsed="false">
      <c r="A370" s="195" t="n">
        <v>12</v>
      </c>
      <c r="B370" s="196" t="s">
        <v>375</v>
      </c>
      <c r="C370" s="196" t="n">
        <v>2</v>
      </c>
      <c r="D370" s="196" t="n">
        <v>0.4</v>
      </c>
      <c r="E370" s="196" t="n">
        <v>756.201</v>
      </c>
      <c r="F370" s="196" t="s">
        <v>376</v>
      </c>
      <c r="G370" s="196" t="n">
        <v>35022</v>
      </c>
      <c r="H370" s="196" t="n">
        <v>0.6</v>
      </c>
      <c r="I370" s="196" t="n">
        <v>756.2</v>
      </c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</row>
    <row r="371" customFormat="false" ht="30" hidden="false" customHeight="false" outlineLevel="0" collapsed="false">
      <c r="A371" s="195" t="n">
        <v>13</v>
      </c>
      <c r="B371" s="196" t="s">
        <v>95</v>
      </c>
      <c r="C371" s="196" t="n">
        <v>1</v>
      </c>
      <c r="D371" s="196" t="n">
        <v>0.5</v>
      </c>
      <c r="E371" s="196" t="n">
        <v>472.63</v>
      </c>
      <c r="F371" s="196" t="s">
        <v>97</v>
      </c>
      <c r="G371" s="196" t="n">
        <v>35023</v>
      </c>
      <c r="H371" s="196" t="n">
        <v>0.3</v>
      </c>
      <c r="I371" s="196" t="n">
        <v>472.63</v>
      </c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</row>
    <row r="372" customFormat="false" ht="30" hidden="false" customHeight="false" outlineLevel="0" collapsed="false">
      <c r="A372" s="195" t="n">
        <v>14</v>
      </c>
      <c r="B372" s="196" t="s">
        <v>99</v>
      </c>
      <c r="C372" s="196" t="n">
        <v>2</v>
      </c>
      <c r="D372" s="196" t="n">
        <v>0.2</v>
      </c>
      <c r="E372" s="196" t="n">
        <v>378.1</v>
      </c>
      <c r="F372" s="196" t="s">
        <v>101</v>
      </c>
      <c r="G372" s="196" t="n">
        <v>25017</v>
      </c>
      <c r="H372" s="196" t="n">
        <v>0.52</v>
      </c>
      <c r="I372" s="196" t="n">
        <v>378.1</v>
      </c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</row>
    <row r="373" customFormat="false" ht="45" hidden="false" customHeight="false" outlineLevel="0" collapsed="false">
      <c r="A373" s="195" t="n">
        <v>15</v>
      </c>
      <c r="B373" s="196" t="s">
        <v>170</v>
      </c>
      <c r="C373" s="196" t="n">
        <v>4</v>
      </c>
      <c r="D373" s="196" t="n">
        <v>0.1</v>
      </c>
      <c r="E373" s="196" t="n">
        <v>378.1</v>
      </c>
      <c r="F373" s="196" t="s">
        <v>377</v>
      </c>
      <c r="G373" s="196"/>
      <c r="H373" s="196" t="n">
        <v>0.4</v>
      </c>
      <c r="I373" s="196" t="n">
        <v>378.1</v>
      </c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</row>
    <row r="374" customFormat="false" ht="30" hidden="false" customHeight="false" outlineLevel="0" collapsed="false">
      <c r="A374" s="195" t="n">
        <v>16</v>
      </c>
      <c r="B374" s="196" t="s">
        <v>174</v>
      </c>
      <c r="C374" s="196" t="n">
        <v>1</v>
      </c>
      <c r="D374" s="196" t="n">
        <v>0.4</v>
      </c>
      <c r="E374" s="196" t="n">
        <v>378.1</v>
      </c>
      <c r="F374" s="196" t="s">
        <v>175</v>
      </c>
      <c r="G374" s="196" t="s">
        <v>176</v>
      </c>
      <c r="H374" s="196" t="n">
        <v>0.15</v>
      </c>
      <c r="I374" s="196" t="n">
        <v>378.1</v>
      </c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</row>
    <row r="375" customFormat="false" ht="30" hidden="false" customHeight="false" outlineLevel="0" collapsed="false">
      <c r="A375" s="195" t="n">
        <v>17</v>
      </c>
      <c r="B375" s="196" t="s">
        <v>279</v>
      </c>
      <c r="C375" s="196" t="n">
        <v>1</v>
      </c>
      <c r="D375" s="196" t="n">
        <v>0.4</v>
      </c>
      <c r="E375" s="196" t="n">
        <v>378.1</v>
      </c>
      <c r="F375" s="196" t="s">
        <v>280</v>
      </c>
      <c r="G375" s="196" t="s">
        <v>281</v>
      </c>
      <c r="H375" s="196" t="n">
        <v>0.25</v>
      </c>
      <c r="I375" s="196" t="n">
        <v>378.1</v>
      </c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</row>
    <row r="376" customFormat="false" ht="30" hidden="false" customHeight="false" outlineLevel="0" collapsed="false">
      <c r="A376" s="195" t="n">
        <v>18</v>
      </c>
      <c r="B376" s="196" t="s">
        <v>113</v>
      </c>
      <c r="C376" s="196" t="n">
        <v>1</v>
      </c>
      <c r="D376" s="196" t="n">
        <v>1.2</v>
      </c>
      <c r="E376" s="196" t="n">
        <v>1134.3</v>
      </c>
      <c r="F376" s="196" t="s">
        <v>114</v>
      </c>
      <c r="G376" s="196" t="s">
        <v>115</v>
      </c>
      <c r="H376" s="196" t="n">
        <v>1.38</v>
      </c>
      <c r="I376" s="196" t="n">
        <v>1134.3</v>
      </c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</row>
    <row r="377" customFormat="false" ht="15" hidden="false" customHeight="false" outlineLevel="0" collapsed="false">
      <c r="A377" s="197" t="s">
        <v>41</v>
      </c>
      <c r="B377" s="197"/>
      <c r="C377" s="196" t="n">
        <v>24</v>
      </c>
      <c r="D377" s="196" t="n">
        <v>11390.29</v>
      </c>
      <c r="E377" s="196"/>
      <c r="F377" s="196"/>
      <c r="G377" s="196"/>
      <c r="H377" s="196" t="n">
        <v>11390.26</v>
      </c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</row>
    <row r="378" customFormat="false" ht="15" hidden="false" customHeight="false" outlineLevel="0" collapsed="false">
      <c r="A378" s="195"/>
      <c r="B378" s="196"/>
      <c r="C378" s="196"/>
      <c r="D378" s="196"/>
      <c r="E378" s="196"/>
      <c r="F378" s="19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  <c r="Z378" s="196"/>
    </row>
    <row r="379" customFormat="false" ht="15" hidden="false" customHeight="false" outlineLevel="0" collapsed="false">
      <c r="A379" s="195"/>
      <c r="B379" s="196"/>
      <c r="C379" s="196"/>
      <c r="D379" s="196"/>
      <c r="E379" s="196"/>
      <c r="F379" s="196"/>
      <c r="G379" s="196"/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96"/>
      <c r="S379" s="196"/>
      <c r="T379" s="196"/>
      <c r="U379" s="196"/>
      <c r="V379" s="196"/>
      <c r="W379" s="196"/>
      <c r="X379" s="196"/>
      <c r="Y379" s="196"/>
      <c r="Z379" s="196"/>
    </row>
    <row r="380" customFormat="false" ht="30" hidden="false" customHeight="false" outlineLevel="0" collapsed="false">
      <c r="A380" s="195"/>
      <c r="B380" s="196" t="s">
        <v>378</v>
      </c>
      <c r="C380" s="196"/>
      <c r="D380" s="196"/>
      <c r="E380" s="196"/>
      <c r="F380" s="196" t="s">
        <v>379</v>
      </c>
      <c r="G380" s="196" t="n">
        <v>35003</v>
      </c>
      <c r="H380" s="196" t="n">
        <v>0.27</v>
      </c>
      <c r="I380" s="196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</row>
    <row r="381" customFormat="false" ht="30" hidden="false" customHeight="false" outlineLevel="0" collapsed="false">
      <c r="A381" s="195"/>
      <c r="B381" s="196" t="s">
        <v>380</v>
      </c>
      <c r="C381" s="196"/>
      <c r="D381" s="196"/>
      <c r="E381" s="196"/>
      <c r="F381" s="196" t="s">
        <v>381</v>
      </c>
      <c r="G381" s="196" t="n">
        <v>35001</v>
      </c>
      <c r="H381" s="196" t="n">
        <v>0.27</v>
      </c>
      <c r="I381" s="196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</row>
    <row r="382" customFormat="false" ht="15" hidden="false" customHeight="false" outlineLevel="0" collapsed="false">
      <c r="A382" s="195"/>
      <c r="B382" s="196"/>
      <c r="C382" s="196"/>
      <c r="D382" s="196"/>
      <c r="E382" s="196"/>
      <c r="F382" s="196"/>
      <c r="G382" s="196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</row>
    <row r="383" customFormat="false" ht="15" hidden="false" customHeight="false" outlineLevel="0" collapsed="false">
      <c r="A383" s="195"/>
      <c r="B383" s="196"/>
      <c r="C383" s="196"/>
      <c r="D383" s="196"/>
      <c r="E383" s="196"/>
      <c r="F383" s="196"/>
      <c r="G383" s="196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</row>
    <row r="384" customFormat="false" ht="30" hidden="false" customHeight="false" outlineLevel="0" collapsed="false">
      <c r="A384" s="195" t="n">
        <v>9</v>
      </c>
      <c r="B384" s="196" t="s">
        <v>382</v>
      </c>
      <c r="C384" s="196" t="n">
        <v>1</v>
      </c>
      <c r="D384" s="196" t="n">
        <v>1.3</v>
      </c>
      <c r="E384" s="196" t="s">
        <v>383</v>
      </c>
      <c r="F384" s="196" t="s">
        <v>260</v>
      </c>
      <c r="G384" s="196" t="n">
        <v>11001</v>
      </c>
      <c r="H384" s="196" t="n">
        <v>1.1</v>
      </c>
      <c r="I384" s="196" t="n">
        <v>1228.83</v>
      </c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</row>
    <row r="385" customFormat="false" ht="15" hidden="false" customHeight="false" outlineLevel="0" collapsed="false">
      <c r="A385" s="195"/>
      <c r="B385" s="196"/>
      <c r="C385" s="196"/>
      <c r="D385" s="196"/>
      <c r="E385" s="196"/>
      <c r="F385" s="196"/>
      <c r="G385" s="196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</row>
    <row r="386" customFormat="false" ht="30" hidden="false" customHeight="false" outlineLevel="0" collapsed="false">
      <c r="A386" s="195" t="n">
        <v>10</v>
      </c>
      <c r="B386" s="196" t="s">
        <v>384</v>
      </c>
      <c r="C386" s="196" t="n">
        <v>1</v>
      </c>
      <c r="D386" s="196" t="n">
        <v>0.5</v>
      </c>
      <c r="E386" s="196" t="n">
        <v>472.63</v>
      </c>
      <c r="F386" s="196" t="s">
        <v>385</v>
      </c>
      <c r="G386" s="196" t="n">
        <v>11030</v>
      </c>
      <c r="H386" s="196" t="n">
        <v>0.7</v>
      </c>
      <c r="I386" s="196" t="n">
        <v>472.63</v>
      </c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</row>
    <row r="387" customFormat="false" ht="15" hidden="false" customHeight="false" outlineLevel="0" collapsed="false">
      <c r="A387" s="195"/>
      <c r="B387" s="196"/>
      <c r="C387" s="196"/>
      <c r="D387" s="196"/>
      <c r="E387" s="196"/>
      <c r="F387" s="196"/>
      <c r="G387" s="196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</row>
    <row r="388" customFormat="false" ht="30" hidden="false" customHeight="false" outlineLevel="0" collapsed="false">
      <c r="A388" s="195" t="n">
        <v>24</v>
      </c>
      <c r="B388" s="196" t="s">
        <v>386</v>
      </c>
      <c r="C388" s="196" t="n">
        <v>1</v>
      </c>
      <c r="D388" s="196" t="n">
        <v>0.3</v>
      </c>
      <c r="E388" s="196" t="n">
        <v>283.58</v>
      </c>
      <c r="F388" s="196" t="s">
        <v>387</v>
      </c>
      <c r="G388" s="196" t="n">
        <v>17026</v>
      </c>
      <c r="H388" s="196" t="n">
        <v>0.15</v>
      </c>
      <c r="I388" s="196" t="n">
        <v>283.58</v>
      </c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</row>
    <row r="389" customFormat="false" ht="15" hidden="false" customHeight="false" outlineLevel="0" collapsed="false">
      <c r="A389" s="195"/>
      <c r="B389" s="196"/>
      <c r="C389" s="196"/>
      <c r="D389" s="196"/>
      <c r="E389" s="196"/>
      <c r="F389" s="196"/>
      <c r="G389" s="196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</row>
    <row r="390" customFormat="false" ht="30" hidden="false" customHeight="false" outlineLevel="0" collapsed="false">
      <c r="A390" s="195" t="n">
        <v>14</v>
      </c>
      <c r="B390" s="196" t="s">
        <v>388</v>
      </c>
      <c r="C390" s="196" t="n">
        <v>2</v>
      </c>
      <c r="D390" s="196" t="n">
        <v>0.5</v>
      </c>
      <c r="E390" s="196" t="n">
        <v>945.25</v>
      </c>
      <c r="F390" s="196" t="s">
        <v>325</v>
      </c>
      <c r="G390" s="196" t="n">
        <v>29004</v>
      </c>
      <c r="H390" s="196" t="n">
        <v>0.55</v>
      </c>
      <c r="I390" s="196" t="n">
        <v>945.25</v>
      </c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</row>
    <row r="391" customFormat="false" ht="15" hidden="false" customHeight="false" outlineLevel="0" collapsed="false">
      <c r="A391" s="195"/>
      <c r="B391" s="196"/>
      <c r="C391" s="196"/>
      <c r="D391" s="196"/>
      <c r="E391" s="196"/>
      <c r="F391" s="196"/>
      <c r="G391" s="196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</row>
    <row r="392" customFormat="false" ht="30" hidden="false" customHeight="false" outlineLevel="0" collapsed="false">
      <c r="A392" s="195" t="n">
        <v>11</v>
      </c>
      <c r="B392" s="196" t="s">
        <v>341</v>
      </c>
      <c r="C392" s="196" t="n">
        <v>1</v>
      </c>
      <c r="D392" s="196" t="n">
        <v>2.1</v>
      </c>
      <c r="E392" s="196" t="s">
        <v>389</v>
      </c>
      <c r="F392" s="196" t="s">
        <v>342</v>
      </c>
      <c r="G392" s="196" t="n">
        <v>29027</v>
      </c>
      <c r="H392" s="196" t="n">
        <v>1.21</v>
      </c>
      <c r="I392" s="196" t="n">
        <v>1985.03</v>
      </c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</row>
    <row r="393" customFormat="false" ht="15" hidden="false" customHeight="false" outlineLevel="0" collapsed="false">
      <c r="A393" s="195"/>
      <c r="B393" s="196"/>
      <c r="C393" s="196"/>
      <c r="D393" s="196"/>
      <c r="E393" s="196"/>
      <c r="F393" s="196"/>
      <c r="G393" s="196"/>
      <c r="H393" s="196"/>
      <c r="I393" s="196"/>
      <c r="J393" s="196"/>
      <c r="K393" s="196"/>
      <c r="L393" s="196"/>
      <c r="M393" s="196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  <c r="Z393" s="196"/>
    </row>
    <row r="394" customFormat="false" ht="30" hidden="false" customHeight="false" outlineLevel="0" collapsed="false">
      <c r="A394" s="195" t="n">
        <v>25</v>
      </c>
      <c r="B394" s="196" t="s">
        <v>390</v>
      </c>
      <c r="C394" s="196" t="n">
        <v>1</v>
      </c>
      <c r="D394" s="196" t="n">
        <v>0.3</v>
      </c>
      <c r="E394" s="196" t="n">
        <v>283.58</v>
      </c>
      <c r="F394" s="196" t="s">
        <v>391</v>
      </c>
      <c r="G394" s="196" t="n">
        <v>38020</v>
      </c>
      <c r="H394" s="196" t="n">
        <v>0.15</v>
      </c>
      <c r="I394" s="196" t="n">
        <v>283.58</v>
      </c>
      <c r="J394" s="196"/>
      <c r="K394" s="196"/>
      <c r="L394" s="196"/>
      <c r="M394" s="196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</row>
    <row r="395" customFormat="false" ht="15" hidden="false" customHeight="false" outlineLevel="0" collapsed="false">
      <c r="A395" s="195"/>
      <c r="B395" s="196"/>
      <c r="C395" s="196"/>
      <c r="D395" s="196"/>
      <c r="E395" s="196"/>
      <c r="F395" s="196"/>
      <c r="G395" s="196"/>
      <c r="H395" s="196"/>
      <c r="I395" s="196"/>
      <c r="J395" s="196"/>
      <c r="K395" s="196"/>
      <c r="L395" s="196"/>
      <c r="M395" s="196"/>
      <c r="N395" s="196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96"/>
      <c r="Z395" s="196"/>
    </row>
    <row r="396" customFormat="false" ht="30" hidden="false" customHeight="false" outlineLevel="0" collapsed="false">
      <c r="A396" s="195" t="n">
        <v>7</v>
      </c>
      <c r="B396" s="196" t="s">
        <v>79</v>
      </c>
      <c r="C396" s="196" t="n">
        <v>1</v>
      </c>
      <c r="D396" s="196" t="n">
        <v>0.3</v>
      </c>
      <c r="E396" s="196" t="n">
        <v>283.58</v>
      </c>
      <c r="F396" s="196" t="s">
        <v>80</v>
      </c>
      <c r="G396" s="196" t="n">
        <v>37020</v>
      </c>
      <c r="H396" s="196" t="n">
        <v>0.4</v>
      </c>
      <c r="I396" s="196" t="n">
        <v>283.58</v>
      </c>
      <c r="J396" s="196"/>
      <c r="K396" s="196"/>
      <c r="L396" s="196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  <c r="Z396" s="196"/>
    </row>
    <row r="397" customFormat="false" ht="30" hidden="false" customHeight="false" outlineLevel="0" collapsed="false">
      <c r="A397" s="195" t="n">
        <v>8</v>
      </c>
      <c r="B397" s="196" t="s">
        <v>370</v>
      </c>
      <c r="C397" s="196" t="n">
        <v>1</v>
      </c>
      <c r="D397" s="196" t="n">
        <v>0.9</v>
      </c>
      <c r="E397" s="196" t="n">
        <v>850.73</v>
      </c>
      <c r="F397" s="196" t="s">
        <v>392</v>
      </c>
      <c r="G397" s="196" t="n">
        <v>10012</v>
      </c>
      <c r="H397" s="196" t="n">
        <v>0.36</v>
      </c>
      <c r="I397" s="196" t="n">
        <v>850.73</v>
      </c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</row>
    <row r="398" customFormat="false" ht="30" hidden="false" customHeight="false" outlineLevel="0" collapsed="false">
      <c r="A398" s="195" t="n">
        <v>9</v>
      </c>
      <c r="B398" s="196" t="s">
        <v>23</v>
      </c>
      <c r="C398" s="196" t="n">
        <v>1</v>
      </c>
      <c r="D398" s="196" t="n">
        <v>3</v>
      </c>
      <c r="E398" s="196" t="n">
        <v>2835.75</v>
      </c>
      <c r="F398" s="196" t="s">
        <v>26</v>
      </c>
      <c r="G398" s="196" t="n">
        <v>17002</v>
      </c>
      <c r="H398" s="196" t="n">
        <v>3</v>
      </c>
      <c r="I398" s="196" t="n">
        <v>2835.75</v>
      </c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</row>
    <row r="399" customFormat="false" ht="30" hidden="false" customHeight="false" outlineLevel="0" collapsed="false">
      <c r="A399" s="195" t="n">
        <v>10</v>
      </c>
      <c r="B399" s="196" t="s">
        <v>241</v>
      </c>
      <c r="C399" s="196" t="n">
        <v>1</v>
      </c>
      <c r="D399" s="196" t="n">
        <v>0.3</v>
      </c>
      <c r="E399" s="196" t="n">
        <v>283.58</v>
      </c>
      <c r="F399" s="196" t="s">
        <v>242</v>
      </c>
      <c r="G399" s="196" t="n">
        <v>17008</v>
      </c>
      <c r="H399" s="196" t="n">
        <v>0.2</v>
      </c>
      <c r="I399" s="196" t="n">
        <v>283.58</v>
      </c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</row>
    <row r="400" customFormat="false" ht="30" hidden="false" customHeight="false" outlineLevel="0" collapsed="false">
      <c r="A400" s="195" t="n">
        <v>11</v>
      </c>
      <c r="B400" s="196" t="s">
        <v>182</v>
      </c>
      <c r="C400" s="196" t="n">
        <v>1</v>
      </c>
      <c r="D400" s="196" t="n">
        <v>0.5</v>
      </c>
      <c r="E400" s="196" t="n">
        <v>472.63</v>
      </c>
      <c r="F400" s="196" t="s">
        <v>31</v>
      </c>
      <c r="G400" s="196" t="n">
        <v>16001</v>
      </c>
      <c r="H400" s="196" t="n">
        <v>0.3</v>
      </c>
      <c r="I400" s="196" t="n">
        <v>472.63</v>
      </c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</row>
    <row r="401" customFormat="false" ht="30" hidden="false" customHeight="false" outlineLevel="0" collapsed="false">
      <c r="A401" s="195" t="n">
        <v>12</v>
      </c>
      <c r="B401" s="196" t="s">
        <v>227</v>
      </c>
      <c r="C401" s="196" t="n">
        <v>2</v>
      </c>
      <c r="D401" s="196" t="n">
        <v>0.8</v>
      </c>
      <c r="E401" s="196" t="n">
        <v>1512.4</v>
      </c>
      <c r="F401" s="196" t="s">
        <v>228</v>
      </c>
      <c r="G401" s="196" t="n">
        <v>22002</v>
      </c>
      <c r="H401" s="196" t="n">
        <v>1</v>
      </c>
      <c r="I401" s="196" t="n">
        <v>1512.4</v>
      </c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</row>
    <row r="402" customFormat="false" ht="30" hidden="false" customHeight="false" outlineLevel="0" collapsed="false">
      <c r="A402" s="195" t="n">
        <v>13</v>
      </c>
      <c r="B402" s="196" t="s">
        <v>343</v>
      </c>
      <c r="C402" s="196" t="n">
        <v>1</v>
      </c>
      <c r="D402" s="196" t="n">
        <v>0.4</v>
      </c>
      <c r="E402" s="196" t="n">
        <v>378.1</v>
      </c>
      <c r="F402" s="196" t="s">
        <v>318</v>
      </c>
      <c r="G402" s="196" t="n">
        <v>2205</v>
      </c>
      <c r="H402" s="196" t="n">
        <v>0.5</v>
      </c>
      <c r="I402" s="196" t="n">
        <v>378.1</v>
      </c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</row>
    <row r="403" customFormat="false" ht="30" hidden="false" customHeight="false" outlineLevel="0" collapsed="false">
      <c r="A403" s="195" t="n">
        <v>14</v>
      </c>
      <c r="B403" s="196" t="s">
        <v>393</v>
      </c>
      <c r="C403" s="196" t="n">
        <v>1</v>
      </c>
      <c r="D403" s="196" t="n">
        <v>0.4</v>
      </c>
      <c r="E403" s="196" t="n">
        <v>378.1</v>
      </c>
      <c r="F403" s="196" t="s">
        <v>318</v>
      </c>
      <c r="G403" s="196" t="n">
        <v>22006</v>
      </c>
      <c r="H403" s="196" t="n">
        <v>0.5</v>
      </c>
      <c r="I403" s="196" t="n">
        <v>378.1</v>
      </c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</row>
    <row r="404" customFormat="false" ht="30" hidden="false" customHeight="false" outlineLevel="0" collapsed="false">
      <c r="A404" s="195" t="n">
        <v>15</v>
      </c>
      <c r="B404" s="196" t="s">
        <v>231</v>
      </c>
      <c r="C404" s="196" t="n">
        <v>1</v>
      </c>
      <c r="D404" s="196" t="n">
        <v>0.2</v>
      </c>
      <c r="E404" s="196" t="n">
        <v>189.05</v>
      </c>
      <c r="F404" s="196" t="s">
        <v>230</v>
      </c>
      <c r="G404" s="196" t="n">
        <v>23002</v>
      </c>
      <c r="H404" s="196" t="n">
        <v>0.35</v>
      </c>
      <c r="I404" s="196" t="n">
        <v>189.05</v>
      </c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</row>
    <row r="405" customFormat="false" ht="30" hidden="false" customHeight="false" outlineLevel="0" collapsed="false">
      <c r="A405" s="195" t="n">
        <v>16</v>
      </c>
      <c r="B405" s="196" t="s">
        <v>229</v>
      </c>
      <c r="C405" s="196" t="n">
        <v>1</v>
      </c>
      <c r="D405" s="196" t="n">
        <v>0.2</v>
      </c>
      <c r="E405" s="196" t="n">
        <v>189.05</v>
      </c>
      <c r="F405" s="196" t="s">
        <v>232</v>
      </c>
      <c r="G405" s="196" t="n">
        <v>23001</v>
      </c>
      <c r="H405" s="196" t="n">
        <v>0.35</v>
      </c>
      <c r="I405" s="196" t="n">
        <v>189.05</v>
      </c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</row>
    <row r="406" customFormat="false" ht="60" hidden="false" customHeight="false" outlineLevel="0" collapsed="false">
      <c r="A406" s="195" t="n">
        <v>17</v>
      </c>
      <c r="B406" s="196" t="s">
        <v>394</v>
      </c>
      <c r="C406" s="196" t="n">
        <v>2</v>
      </c>
      <c r="D406" s="196" t="n">
        <v>0.7</v>
      </c>
      <c r="E406" s="196" t="n">
        <v>1323.35</v>
      </c>
      <c r="F406" s="196" t="s">
        <v>395</v>
      </c>
      <c r="G406" s="196" t="n">
        <v>29014.29013</v>
      </c>
      <c r="H406" s="196" t="n">
        <v>0.68</v>
      </c>
      <c r="I406" s="196" t="n">
        <v>1323.35</v>
      </c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</row>
    <row r="407" customFormat="false" ht="30" hidden="false" customHeight="false" outlineLevel="0" collapsed="false">
      <c r="A407" s="195" t="n">
        <v>18</v>
      </c>
      <c r="B407" s="196" t="s">
        <v>396</v>
      </c>
      <c r="C407" s="196" t="n">
        <v>6</v>
      </c>
      <c r="D407" s="196" t="n">
        <v>0.2</v>
      </c>
      <c r="E407" s="196" t="n">
        <v>1134.3</v>
      </c>
      <c r="F407" s="196" t="s">
        <v>397</v>
      </c>
      <c r="G407" s="196"/>
      <c r="H407" s="196"/>
      <c r="I407" s="196" t="n">
        <v>1134.3</v>
      </c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</row>
    <row r="408" customFormat="false" ht="30" hidden="false" customHeight="false" outlineLevel="0" collapsed="false">
      <c r="A408" s="195" t="n">
        <v>19</v>
      </c>
      <c r="B408" s="196" t="s">
        <v>158</v>
      </c>
      <c r="C408" s="196" t="n">
        <v>2</v>
      </c>
      <c r="D408" s="196" t="n">
        <v>0.7</v>
      </c>
      <c r="E408" s="196" t="n">
        <v>1323.35</v>
      </c>
      <c r="F408" s="196" t="s">
        <v>308</v>
      </c>
      <c r="G408" s="196" t="n">
        <v>34028</v>
      </c>
      <c r="H408" s="196" t="n">
        <v>0.64</v>
      </c>
      <c r="I408" s="196" t="n">
        <v>1323.35</v>
      </c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</row>
    <row r="409" customFormat="false" ht="30" hidden="false" customHeight="false" outlineLevel="0" collapsed="false">
      <c r="A409" s="195" t="n">
        <v>20</v>
      </c>
      <c r="B409" s="196" t="s">
        <v>309</v>
      </c>
      <c r="C409" s="196" t="n">
        <v>2</v>
      </c>
      <c r="D409" s="196" t="n">
        <v>0.4</v>
      </c>
      <c r="E409" s="196" t="n">
        <v>756.2</v>
      </c>
      <c r="F409" s="196" t="s">
        <v>151</v>
      </c>
      <c r="G409" s="196" t="n">
        <v>29023</v>
      </c>
      <c r="H409" s="196" t="n">
        <v>0.56</v>
      </c>
      <c r="I409" s="196" t="n">
        <v>756.2</v>
      </c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</row>
    <row r="410" customFormat="false" ht="30" hidden="false" customHeight="false" outlineLevel="0" collapsed="false">
      <c r="A410" s="195" t="n">
        <v>21</v>
      </c>
      <c r="B410" s="196" t="s">
        <v>160</v>
      </c>
      <c r="C410" s="196" t="n">
        <v>1</v>
      </c>
      <c r="D410" s="196" t="n">
        <v>0.7</v>
      </c>
      <c r="E410" s="196" t="n">
        <v>661.68</v>
      </c>
      <c r="F410" s="196" t="s">
        <v>161</v>
      </c>
      <c r="G410" s="196" t="n">
        <v>16013</v>
      </c>
      <c r="H410" s="196" t="n">
        <v>0.8</v>
      </c>
      <c r="I410" s="196" t="n">
        <v>661.68</v>
      </c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</row>
    <row r="411" customFormat="false" ht="30" hidden="false" customHeight="false" outlineLevel="0" collapsed="false">
      <c r="A411" s="195" t="n">
        <v>22</v>
      </c>
      <c r="B411" s="196" t="s">
        <v>279</v>
      </c>
      <c r="C411" s="196" t="n">
        <v>1</v>
      </c>
      <c r="D411" s="196" t="n">
        <v>0.4</v>
      </c>
      <c r="E411" s="196" t="n">
        <v>378.1</v>
      </c>
      <c r="F411" s="196" t="s">
        <v>280</v>
      </c>
      <c r="G411" s="196" t="s">
        <v>281</v>
      </c>
      <c r="H411" s="196" t="n">
        <v>0.25</v>
      </c>
      <c r="I411" s="196" t="n">
        <v>378.1</v>
      </c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</row>
    <row r="412" customFormat="false" ht="15" hidden="false" customHeight="false" outlineLevel="0" collapsed="false">
      <c r="A412" s="195"/>
      <c r="B412" s="196"/>
      <c r="C412" s="196"/>
      <c r="D412" s="196"/>
      <c r="E412" s="196"/>
      <c r="F412" s="196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</row>
    <row r="413" customFormat="false" ht="15" hidden="false" customHeight="false" outlineLevel="0" collapsed="false">
      <c r="A413" s="195"/>
      <c r="B413" s="196"/>
      <c r="C413" s="196"/>
      <c r="D413" s="196"/>
      <c r="E413" s="196"/>
      <c r="F413" s="196"/>
      <c r="G413" s="196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</row>
    <row r="414" customFormat="false" ht="30" hidden="false" customHeight="false" outlineLevel="0" collapsed="false">
      <c r="A414" s="195" t="n">
        <v>16</v>
      </c>
      <c r="B414" s="196" t="s">
        <v>82</v>
      </c>
      <c r="C414" s="196" t="n">
        <v>1</v>
      </c>
      <c r="D414" s="196" t="n">
        <v>1.1</v>
      </c>
      <c r="E414" s="196" t="n">
        <v>1039.78</v>
      </c>
      <c r="F414" s="196" t="s">
        <v>83</v>
      </c>
      <c r="G414" s="196" t="n">
        <v>31013</v>
      </c>
      <c r="H414" s="196" t="n">
        <v>1.45</v>
      </c>
      <c r="I414" s="196" t="n">
        <v>1039.78</v>
      </c>
      <c r="J414" s="196"/>
      <c r="K414" s="196"/>
      <c r="L414" s="196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  <c r="Z414" s="196"/>
    </row>
    <row r="415" customFormat="false" ht="30" hidden="false" customHeight="false" outlineLevel="0" collapsed="false">
      <c r="A415" s="195" t="n">
        <v>17</v>
      </c>
      <c r="B415" s="196" t="s">
        <v>85</v>
      </c>
      <c r="C415" s="196" t="n">
        <v>1</v>
      </c>
      <c r="D415" s="196" t="n">
        <v>1.1</v>
      </c>
      <c r="E415" s="196" t="n">
        <v>1039.78</v>
      </c>
      <c r="F415" s="196" t="s">
        <v>83</v>
      </c>
      <c r="G415" s="196" t="n">
        <v>31014</v>
      </c>
      <c r="H415" s="196" t="n">
        <v>1.45</v>
      </c>
      <c r="I415" s="196" t="n">
        <v>1039.78</v>
      </c>
      <c r="J415" s="196"/>
      <c r="K415" s="196"/>
      <c r="L415" s="196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  <c r="Z415" s="196"/>
    </row>
    <row r="416" customFormat="false" ht="15" hidden="false" customHeight="false" outlineLevel="0" collapsed="false">
      <c r="A416" s="195"/>
      <c r="B416" s="196"/>
      <c r="C416" s="196"/>
      <c r="D416" s="196"/>
      <c r="E416" s="196"/>
      <c r="F416" s="196"/>
      <c r="G416" s="196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  <c r="Z416" s="196"/>
    </row>
    <row r="417" customFormat="false" ht="30" hidden="false" customHeight="false" outlineLevel="0" collapsed="false">
      <c r="A417" s="195" t="n">
        <v>25</v>
      </c>
      <c r="B417" s="196" t="s">
        <v>398</v>
      </c>
      <c r="C417" s="196" t="n">
        <v>1</v>
      </c>
      <c r="D417" s="196" t="n">
        <v>0.7</v>
      </c>
      <c r="E417" s="196" t="n">
        <v>661.68</v>
      </c>
      <c r="F417" s="196" t="s">
        <v>399</v>
      </c>
      <c r="G417" s="196" t="n">
        <v>34031</v>
      </c>
      <c r="H417" s="196" t="n">
        <v>0.67</v>
      </c>
      <c r="I417" s="196" t="n">
        <v>661.68</v>
      </c>
      <c r="J417" s="196"/>
      <c r="K417" s="196"/>
      <c r="L417" s="196"/>
      <c r="M417" s="196"/>
      <c r="N417" s="196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96"/>
      <c r="Z417" s="196"/>
    </row>
    <row r="418" customFormat="false" ht="30" hidden="false" customHeight="false" outlineLevel="0" collapsed="false">
      <c r="A418" s="195" t="n">
        <v>26</v>
      </c>
      <c r="B418" s="196" t="s">
        <v>400</v>
      </c>
      <c r="C418" s="196" t="n">
        <v>1</v>
      </c>
      <c r="D418" s="196" t="n">
        <v>0.7</v>
      </c>
      <c r="E418" s="196" t="s">
        <v>401</v>
      </c>
      <c r="F418" s="196" t="s">
        <v>308</v>
      </c>
      <c r="G418" s="196" t="n">
        <v>34029</v>
      </c>
      <c r="H418" s="196" t="n">
        <v>67</v>
      </c>
      <c r="I418" s="196" t="n">
        <v>661.68</v>
      </c>
      <c r="J418" s="196"/>
      <c r="K418" s="196"/>
      <c r="L418" s="196"/>
      <c r="M418" s="196"/>
      <c r="N418" s="196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96"/>
      <c r="Z418" s="196"/>
    </row>
    <row r="419" customFormat="false" ht="15" hidden="false" customHeight="false" outlineLevel="0" collapsed="false">
      <c r="A419" s="195"/>
      <c r="B419" s="196"/>
      <c r="C419" s="196"/>
      <c r="D419" s="196"/>
      <c r="E419" s="196"/>
      <c r="F419" s="196"/>
      <c r="G419" s="196"/>
      <c r="H419" s="196"/>
      <c r="I419" s="196"/>
      <c r="J419" s="196"/>
      <c r="K419" s="196"/>
      <c r="L419" s="196"/>
      <c r="M419" s="196"/>
      <c r="N419" s="196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96"/>
      <c r="Z419" s="196"/>
    </row>
    <row r="420" customFormat="false" ht="30" hidden="false" customHeight="false" outlineLevel="0" collapsed="false">
      <c r="A420" s="195" t="n">
        <v>21</v>
      </c>
      <c r="B420" s="196" t="s">
        <v>402</v>
      </c>
      <c r="C420" s="196" t="n">
        <v>1</v>
      </c>
      <c r="D420" s="196" t="n">
        <v>1.2</v>
      </c>
      <c r="E420" s="196" t="n">
        <v>1134.3</v>
      </c>
      <c r="F420" s="196" t="s">
        <v>334</v>
      </c>
      <c r="G420" s="196" t="n">
        <v>29011</v>
      </c>
      <c r="H420" s="196" t="n">
        <v>0.83</v>
      </c>
      <c r="I420" s="196" t="n">
        <v>1134.3</v>
      </c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  <c r="Z420" s="196"/>
    </row>
    <row r="421" customFormat="false" ht="30" hidden="false" customHeight="false" outlineLevel="0" collapsed="false">
      <c r="A421" s="195" t="n">
        <v>22</v>
      </c>
      <c r="B421" s="196" t="s">
        <v>403</v>
      </c>
      <c r="C421" s="196" t="n">
        <v>1</v>
      </c>
      <c r="D421" s="196" t="n">
        <v>1.2</v>
      </c>
      <c r="E421" s="196" t="s">
        <v>404</v>
      </c>
      <c r="F421" s="196" t="s">
        <v>334</v>
      </c>
      <c r="G421" s="196" t="n">
        <v>29012</v>
      </c>
      <c r="H421" s="196" t="n">
        <v>0.83</v>
      </c>
      <c r="I421" s="196" t="n">
        <v>1134.3</v>
      </c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  <c r="Z421" s="196"/>
    </row>
    <row r="422" customFormat="false" ht="15" hidden="false" customHeight="false" outlineLevel="0" collapsed="false">
      <c r="A422" s="195"/>
      <c r="B422" s="196"/>
      <c r="C422" s="196"/>
      <c r="D422" s="196"/>
      <c r="E422" s="196"/>
      <c r="F422" s="196"/>
      <c r="G422" s="196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  <c r="Z422" s="196"/>
    </row>
    <row r="423" customFormat="false" ht="15" hidden="false" customHeight="false" outlineLevel="0" collapsed="false">
      <c r="A423" s="195"/>
      <c r="B423" s="196"/>
      <c r="C423" s="196"/>
      <c r="D423" s="196"/>
      <c r="E423" s="196"/>
      <c r="F423" s="196"/>
      <c r="G423" s="196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96"/>
      <c r="Z423" s="196"/>
    </row>
    <row r="424" customFormat="false" ht="30" hidden="false" customHeight="false" outlineLevel="0" collapsed="false">
      <c r="A424" s="195" t="n">
        <v>27</v>
      </c>
      <c r="B424" s="196" t="s">
        <v>405</v>
      </c>
      <c r="C424" s="196" t="n">
        <v>1</v>
      </c>
      <c r="D424" s="196" t="n">
        <v>0.5</v>
      </c>
      <c r="E424" s="196" t="s">
        <v>406</v>
      </c>
      <c r="F424" s="196" t="s">
        <v>407</v>
      </c>
      <c r="G424" s="196" t="n">
        <v>12001</v>
      </c>
      <c r="H424" s="196" t="n">
        <v>0.35</v>
      </c>
      <c r="I424" s="196" t="n">
        <v>472.63</v>
      </c>
      <c r="J424" s="196"/>
      <c r="K424" s="196"/>
      <c r="L424" s="196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96"/>
      <c r="Z424" s="196"/>
    </row>
    <row r="425" customFormat="false" ht="15" hidden="false" customHeight="false" outlineLevel="0" collapsed="false">
      <c r="A425" s="195"/>
      <c r="B425" s="196"/>
      <c r="C425" s="196"/>
      <c r="D425" s="196"/>
      <c r="E425" s="196"/>
      <c r="F425" s="196"/>
      <c r="G425" s="196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96"/>
      <c r="Z425" s="196"/>
    </row>
    <row r="426" customFormat="false" ht="15" hidden="false" customHeight="false" outlineLevel="0" collapsed="false">
      <c r="A426" s="195" t="s">
        <v>408</v>
      </c>
      <c r="B426" s="196"/>
      <c r="C426" s="196"/>
      <c r="D426" s="196"/>
      <c r="E426" s="196" t="s">
        <v>409</v>
      </c>
      <c r="F426" s="196" t="n">
        <v>10044</v>
      </c>
      <c r="G426" s="196" t="n">
        <v>0.2</v>
      </c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96"/>
      <c r="Z426" s="196"/>
    </row>
    <row r="427" customFormat="false" ht="15" hidden="false" customHeight="false" outlineLevel="0" collapsed="false">
      <c r="A427" s="195"/>
      <c r="B427" s="196"/>
      <c r="C427" s="196"/>
      <c r="D427" s="196"/>
      <c r="E427" s="196"/>
      <c r="F427" s="196"/>
      <c r="G427" s="196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  <c r="Z427" s="196"/>
    </row>
    <row r="428" customFormat="false" ht="30" hidden="false" customHeight="false" outlineLevel="0" collapsed="false">
      <c r="A428" s="195" t="n">
        <v>23</v>
      </c>
      <c r="B428" s="196" t="s">
        <v>410</v>
      </c>
      <c r="C428" s="196" t="n">
        <v>1</v>
      </c>
      <c r="D428" s="196" t="n">
        <v>1.7</v>
      </c>
      <c r="E428" s="196" t="n">
        <v>1606.93</v>
      </c>
      <c r="F428" s="196" t="s">
        <v>411</v>
      </c>
      <c r="G428" s="196" t="n">
        <v>13003</v>
      </c>
      <c r="H428" s="196" t="n">
        <v>1.3</v>
      </c>
      <c r="I428" s="196" t="n">
        <v>1606.93</v>
      </c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  <c r="Z428" s="196"/>
    </row>
    <row r="429" customFormat="false" ht="15" hidden="false" customHeight="false" outlineLevel="0" collapsed="false">
      <c r="A429" s="195"/>
      <c r="B429" s="196"/>
      <c r="C429" s="196"/>
      <c r="D429" s="196"/>
      <c r="E429" s="196"/>
      <c r="F429" s="196"/>
      <c r="G429" s="196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96"/>
      <c r="Z429" s="196"/>
    </row>
    <row r="430" customFormat="false" ht="60" hidden="false" customHeight="false" outlineLevel="0" collapsed="false">
      <c r="A430" s="195" t="n">
        <v>24</v>
      </c>
      <c r="B430" s="196" t="s">
        <v>412</v>
      </c>
      <c r="C430" s="196" t="n">
        <v>2</v>
      </c>
      <c r="D430" s="196" t="n">
        <v>0.3</v>
      </c>
      <c r="E430" s="196" t="n">
        <v>567.15</v>
      </c>
      <c r="F430" s="196" t="s">
        <v>413</v>
      </c>
      <c r="G430" s="196" t="n">
        <v>13005</v>
      </c>
      <c r="H430" s="196" t="n">
        <v>0.4</v>
      </c>
      <c r="I430" s="196" t="n">
        <v>567.15</v>
      </c>
      <c r="J430" s="196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  <c r="Z430" s="196"/>
    </row>
    <row r="431" customFormat="false" ht="15" hidden="false" customHeight="false" outlineLevel="0" collapsed="false">
      <c r="A431" s="195"/>
      <c r="B431" s="196"/>
      <c r="C431" s="196"/>
      <c r="D431" s="196"/>
      <c r="E431" s="196"/>
      <c r="F431" s="196"/>
      <c r="G431" s="196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  <c r="Z431" s="196"/>
    </row>
    <row r="432" customFormat="false" ht="30" hidden="false" customHeight="false" outlineLevel="0" collapsed="false">
      <c r="A432" s="195" t="n">
        <v>32</v>
      </c>
      <c r="B432" s="196" t="s">
        <v>414</v>
      </c>
      <c r="C432" s="196" t="n">
        <v>1</v>
      </c>
      <c r="D432" s="196" t="n">
        <v>0.5</v>
      </c>
      <c r="E432" s="196" t="n">
        <v>472.63</v>
      </c>
      <c r="F432" s="196" t="s">
        <v>415</v>
      </c>
      <c r="G432" s="196" t="n">
        <v>13015</v>
      </c>
      <c r="H432" s="196" t="n">
        <v>0.2</v>
      </c>
      <c r="I432" s="196" t="n">
        <v>472.63</v>
      </c>
      <c r="J432" s="196"/>
      <c r="K432" s="196"/>
      <c r="L432" s="196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  <c r="Z432" s="196"/>
    </row>
    <row r="433" customFormat="false" ht="15" hidden="false" customHeight="false" outlineLevel="0" collapsed="false">
      <c r="A433" s="195"/>
      <c r="B433" s="196"/>
      <c r="C433" s="196"/>
      <c r="D433" s="196"/>
      <c r="E433" s="196"/>
      <c r="F433" s="196"/>
      <c r="G433" s="196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  <c r="Z433" s="196"/>
    </row>
    <row r="434" customFormat="false" ht="30" hidden="false" customHeight="false" outlineLevel="0" collapsed="false">
      <c r="A434" s="195" t="n">
        <v>33</v>
      </c>
      <c r="B434" s="196" t="s">
        <v>416</v>
      </c>
      <c r="C434" s="196" t="n">
        <v>1</v>
      </c>
      <c r="D434" s="196" t="n">
        <v>0.5</v>
      </c>
      <c r="E434" s="196" t="n">
        <v>472.63</v>
      </c>
      <c r="F434" s="196" t="s">
        <v>417</v>
      </c>
      <c r="G434" s="196" t="n">
        <v>52030</v>
      </c>
      <c r="H434" s="196" t="n">
        <v>0.2</v>
      </c>
      <c r="I434" s="196" t="n">
        <v>472.63</v>
      </c>
      <c r="J434" s="196"/>
      <c r="K434" s="196"/>
      <c r="L434" s="196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</row>
    <row r="435" customFormat="false" ht="15" hidden="false" customHeight="false" outlineLevel="0" collapsed="false">
      <c r="A435" s="195"/>
      <c r="B435" s="196"/>
      <c r="C435" s="196"/>
      <c r="D435" s="196"/>
      <c r="E435" s="196"/>
      <c r="F435" s="196"/>
      <c r="G435" s="196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  <c r="Z435" s="196"/>
    </row>
    <row r="436" customFormat="false" ht="30" hidden="false" customHeight="false" outlineLevel="0" collapsed="false">
      <c r="A436" s="195" t="n">
        <v>15</v>
      </c>
      <c r="B436" s="196" t="s">
        <v>316</v>
      </c>
      <c r="C436" s="196" t="n">
        <v>1</v>
      </c>
      <c r="D436" s="196" t="n">
        <v>0.9</v>
      </c>
      <c r="E436" s="196" t="n">
        <v>850.73</v>
      </c>
      <c r="F436" s="196" t="s">
        <v>272</v>
      </c>
      <c r="G436" s="196" t="n">
        <v>10012</v>
      </c>
      <c r="H436" s="196" t="n">
        <v>0.36</v>
      </c>
      <c r="I436" s="196" t="n">
        <v>850.73</v>
      </c>
      <c r="J436" s="196"/>
      <c r="K436" s="196"/>
      <c r="L436" s="196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  <c r="Z436" s="196"/>
    </row>
    <row r="437" customFormat="false" ht="15" hidden="false" customHeight="false" outlineLevel="0" collapsed="false">
      <c r="A437" s="195"/>
      <c r="B437" s="196"/>
      <c r="C437" s="196"/>
      <c r="D437" s="196"/>
      <c r="E437" s="196"/>
      <c r="F437" s="196"/>
      <c r="G437" s="196"/>
      <c r="H437" s="196"/>
      <c r="I437" s="196"/>
      <c r="J437" s="196"/>
      <c r="K437" s="196"/>
      <c r="L437" s="196"/>
      <c r="M437" s="196"/>
      <c r="N437" s="196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96"/>
      <c r="Z437" s="196"/>
    </row>
    <row r="438" customFormat="false" ht="30" hidden="false" customHeight="false" outlineLevel="0" collapsed="false">
      <c r="A438" s="195" t="n">
        <v>15</v>
      </c>
      <c r="B438" s="196" t="s">
        <v>150</v>
      </c>
      <c r="C438" s="196" t="n">
        <v>1</v>
      </c>
      <c r="D438" s="196" t="n">
        <v>0.4</v>
      </c>
      <c r="E438" s="196" t="n">
        <v>378.1</v>
      </c>
      <c r="F438" s="196" t="s">
        <v>151</v>
      </c>
      <c r="G438" s="196" t="n">
        <v>29023</v>
      </c>
      <c r="H438" s="196" t="n">
        <v>0.28</v>
      </c>
      <c r="I438" s="196" t="n">
        <v>378.1</v>
      </c>
      <c r="J438" s="196"/>
      <c r="K438" s="196"/>
      <c r="L438" s="196"/>
      <c r="M438" s="196"/>
      <c r="N438" s="196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96"/>
      <c r="Z438" s="196"/>
    </row>
    <row r="439" customFormat="false" ht="30" hidden="false" customHeight="false" outlineLevel="0" collapsed="false">
      <c r="A439" s="195" t="n">
        <v>16</v>
      </c>
      <c r="B439" s="196" t="s">
        <v>152</v>
      </c>
      <c r="C439" s="196" t="n">
        <v>1</v>
      </c>
      <c r="D439" s="196" t="n">
        <v>0.4</v>
      </c>
      <c r="E439" s="196" t="n">
        <v>378.1</v>
      </c>
      <c r="F439" s="196" t="s">
        <v>151</v>
      </c>
      <c r="G439" s="196" t="n">
        <v>29023</v>
      </c>
      <c r="H439" s="196" t="n">
        <v>0.28</v>
      </c>
      <c r="I439" s="196" t="n">
        <v>378.1</v>
      </c>
      <c r="J439" s="196"/>
      <c r="K439" s="196"/>
      <c r="L439" s="196"/>
      <c r="M439" s="196"/>
      <c r="N439" s="196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96"/>
      <c r="Z439" s="196"/>
    </row>
    <row r="440" customFormat="false" ht="15" hidden="false" customHeight="false" outlineLevel="0" collapsed="false">
      <c r="A440" s="195"/>
      <c r="B440" s="196"/>
      <c r="C440" s="196"/>
      <c r="D440" s="196"/>
      <c r="E440" s="196"/>
      <c r="F440" s="196"/>
      <c r="G440" s="196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  <c r="Z440" s="196"/>
    </row>
    <row r="441" customFormat="false" ht="15" hidden="false" customHeight="false" outlineLevel="0" collapsed="false">
      <c r="A441" s="195"/>
      <c r="B441" s="196"/>
      <c r="C441" s="196"/>
      <c r="D441" s="196"/>
      <c r="E441" s="196"/>
      <c r="F441" s="196"/>
      <c r="G441" s="196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  <c r="Z441" s="196"/>
    </row>
    <row r="442" customFormat="false" ht="30" hidden="false" customHeight="false" outlineLevel="0" collapsed="false">
      <c r="A442" s="195" t="n">
        <v>17</v>
      </c>
      <c r="B442" s="196" t="s">
        <v>153</v>
      </c>
      <c r="C442" s="196" t="n">
        <v>2</v>
      </c>
      <c r="D442" s="196" t="n">
        <v>0.5</v>
      </c>
      <c r="E442" s="196" t="n">
        <v>945.25</v>
      </c>
      <c r="F442" s="196" t="s">
        <v>154</v>
      </c>
      <c r="G442" s="196" t="n">
        <v>29032</v>
      </c>
      <c r="H442" s="196" t="n">
        <v>0.3</v>
      </c>
      <c r="I442" s="196" t="n">
        <v>945.25</v>
      </c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  <c r="Z442" s="196"/>
    </row>
    <row r="443" customFormat="false" ht="15" hidden="false" customHeight="false" outlineLevel="0" collapsed="false">
      <c r="A443" s="195"/>
      <c r="B443" s="196"/>
      <c r="C443" s="196"/>
      <c r="D443" s="196"/>
      <c r="E443" s="196"/>
      <c r="F443" s="196"/>
      <c r="G443" s="196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  <c r="Z443" s="196"/>
    </row>
    <row r="444" customFormat="false" ht="15" hidden="false" customHeight="false" outlineLevel="0" collapsed="false">
      <c r="A444" s="195"/>
      <c r="B444" s="196"/>
      <c r="C444" s="196"/>
      <c r="D444" s="196"/>
      <c r="E444" s="196"/>
      <c r="F444" s="196"/>
      <c r="G444" s="196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  <c r="Z444" s="196"/>
    </row>
    <row r="445" customFormat="false" ht="30" hidden="false" customHeight="false" outlineLevel="0" collapsed="false">
      <c r="A445" s="195" t="n">
        <v>22</v>
      </c>
      <c r="B445" s="196" t="s">
        <v>182</v>
      </c>
      <c r="C445" s="196" t="n">
        <v>1</v>
      </c>
      <c r="D445" s="196" t="n">
        <v>0.5</v>
      </c>
      <c r="E445" s="196" t="n">
        <v>472.63</v>
      </c>
      <c r="F445" s="196" t="s">
        <v>31</v>
      </c>
      <c r="G445" s="196" t="n">
        <v>16001</v>
      </c>
      <c r="H445" s="196" t="n">
        <v>0.3</v>
      </c>
      <c r="I445" s="196" t="n">
        <v>472.63</v>
      </c>
      <c r="J445" s="196"/>
      <c r="K445" s="196"/>
      <c r="L445" s="196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96"/>
      <c r="Z445" s="196"/>
    </row>
    <row r="446" customFormat="false" ht="30" hidden="false" customHeight="false" outlineLevel="0" collapsed="false">
      <c r="A446" s="195" t="n">
        <v>23</v>
      </c>
      <c r="B446" s="196" t="s">
        <v>386</v>
      </c>
      <c r="C446" s="196" t="n">
        <v>1</v>
      </c>
      <c r="D446" s="196" t="n">
        <v>0.3</v>
      </c>
      <c r="E446" s="196" t="n">
        <v>283.58</v>
      </c>
      <c r="F446" s="196" t="s">
        <v>387</v>
      </c>
      <c r="G446" s="196" t="n">
        <v>17026</v>
      </c>
      <c r="H446" s="196" t="n">
        <v>0.15</v>
      </c>
      <c r="I446" s="196" t="n">
        <v>283.58</v>
      </c>
      <c r="J446" s="196"/>
      <c r="K446" s="196"/>
      <c r="L446" s="196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96"/>
      <c r="Z446" s="196"/>
    </row>
    <row r="447" customFormat="false" ht="15" hidden="false" customHeight="false" outlineLevel="0" collapsed="false">
      <c r="A447" s="195"/>
      <c r="B447" s="196"/>
      <c r="C447" s="196"/>
      <c r="D447" s="196"/>
      <c r="E447" s="196"/>
      <c r="F447" s="196"/>
      <c r="G447" s="196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96"/>
      <c r="Z447" s="196"/>
    </row>
    <row r="448" customFormat="false" ht="30" hidden="false" customHeight="false" outlineLevel="0" collapsed="false">
      <c r="A448" s="195" t="n">
        <v>11</v>
      </c>
      <c r="B448" s="196" t="s">
        <v>197</v>
      </c>
      <c r="C448" s="196" t="n">
        <v>1</v>
      </c>
      <c r="D448" s="196" t="n">
        <v>0.5</v>
      </c>
      <c r="E448" s="196" t="s">
        <v>406</v>
      </c>
      <c r="F448" s="196" t="s">
        <v>198</v>
      </c>
      <c r="G448" s="196" t="s">
        <v>199</v>
      </c>
      <c r="H448" s="196" t="n">
        <v>0.2</v>
      </c>
      <c r="I448" s="196" t="n">
        <v>472.63</v>
      </c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  <c r="Z448" s="196"/>
    </row>
    <row r="449" customFormat="false" ht="15" hidden="false" customHeight="false" outlineLevel="0" collapsed="false">
      <c r="A449" s="195"/>
      <c r="B449" s="196"/>
      <c r="C449" s="196"/>
      <c r="D449" s="196"/>
      <c r="E449" s="196"/>
      <c r="F449" s="196"/>
      <c r="G449" s="196"/>
      <c r="H449" s="196"/>
      <c r="I449" s="196"/>
      <c r="J449" s="196"/>
      <c r="K449" s="196"/>
      <c r="L449" s="196"/>
      <c r="M449" s="196"/>
      <c r="N449" s="196"/>
      <c r="O449" s="196"/>
      <c r="P449" s="196"/>
      <c r="Q449" s="196"/>
      <c r="R449" s="196"/>
      <c r="S449" s="196"/>
      <c r="T449" s="196"/>
      <c r="U449" s="196"/>
      <c r="V449" s="196"/>
      <c r="W449" s="196"/>
      <c r="X449" s="196"/>
      <c r="Y449" s="196"/>
      <c r="Z449" s="196"/>
    </row>
    <row r="450" customFormat="false" ht="15" hidden="false" customHeight="false" outlineLevel="0" collapsed="false">
      <c r="A450" s="195"/>
      <c r="B450" s="196"/>
      <c r="C450" s="196"/>
      <c r="D450" s="196"/>
      <c r="E450" s="196"/>
      <c r="F450" s="196"/>
      <c r="G450" s="196"/>
      <c r="H450" s="196"/>
      <c r="I450" s="196"/>
      <c r="J450" s="196"/>
      <c r="K450" s="196"/>
      <c r="L450" s="196"/>
      <c r="M450" s="196"/>
      <c r="N450" s="196"/>
      <c r="O450" s="196"/>
      <c r="P450" s="196"/>
      <c r="Q450" s="196"/>
      <c r="R450" s="196"/>
      <c r="S450" s="196"/>
      <c r="T450" s="196"/>
      <c r="U450" s="196"/>
      <c r="V450" s="196"/>
      <c r="W450" s="196"/>
      <c r="X450" s="196"/>
      <c r="Y450" s="196"/>
      <c r="Z450" s="196"/>
    </row>
    <row r="451" customFormat="false" ht="30" hidden="false" customHeight="false" outlineLevel="0" collapsed="false">
      <c r="A451" s="195"/>
      <c r="B451" s="196" t="s">
        <v>418</v>
      </c>
      <c r="C451" s="196" t="s">
        <v>419</v>
      </c>
      <c r="D451" s="196" t="n">
        <v>0.13</v>
      </c>
      <c r="E451" s="196"/>
      <c r="F451" s="196"/>
      <c r="G451" s="196"/>
      <c r="H451" s="196"/>
      <c r="I451" s="196"/>
      <c r="J451" s="196"/>
      <c r="K451" s="196"/>
      <c r="L451" s="196"/>
      <c r="M451" s="196"/>
      <c r="N451" s="196"/>
      <c r="O451" s="196"/>
      <c r="P451" s="196"/>
      <c r="Q451" s="196"/>
      <c r="R451" s="196"/>
      <c r="S451" s="196"/>
      <c r="T451" s="196"/>
      <c r="U451" s="196"/>
      <c r="V451" s="196"/>
      <c r="W451" s="196"/>
      <c r="X451" s="196"/>
      <c r="Y451" s="196"/>
      <c r="Z451" s="196"/>
    </row>
    <row r="452" customFormat="false" ht="15" hidden="false" customHeight="false" outlineLevel="0" collapsed="false">
      <c r="A452" s="195"/>
      <c r="B452" s="196"/>
      <c r="C452" s="196"/>
      <c r="D452" s="196"/>
      <c r="E452" s="196"/>
      <c r="F452" s="196"/>
      <c r="G452" s="196"/>
      <c r="H452" s="196"/>
      <c r="I452" s="196"/>
      <c r="J452" s="196"/>
      <c r="K452" s="196"/>
      <c r="L452" s="196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96"/>
      <c r="Z452" s="196"/>
    </row>
    <row r="453" customFormat="false" ht="30" hidden="false" customHeight="false" outlineLevel="0" collapsed="false">
      <c r="A453" s="195"/>
      <c r="B453" s="196" t="s">
        <v>420</v>
      </c>
      <c r="C453" s="196" t="s">
        <v>78</v>
      </c>
      <c r="D453" s="196" t="n">
        <v>0.3</v>
      </c>
      <c r="E453" s="196"/>
      <c r="F453" s="196"/>
      <c r="G453" s="196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96"/>
      <c r="Z453" s="196"/>
    </row>
    <row r="454" customFormat="false" ht="15" hidden="false" customHeight="false" outlineLevel="0" collapsed="false">
      <c r="A454" s="195"/>
      <c r="B454" s="196"/>
      <c r="C454" s="196"/>
      <c r="D454" s="196"/>
      <c r="E454" s="196"/>
      <c r="F454" s="196"/>
      <c r="G454" s="196"/>
      <c r="H454" s="196"/>
      <c r="I454" s="196"/>
      <c r="J454" s="196"/>
      <c r="K454" s="196"/>
      <c r="L454" s="196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96"/>
      <c r="Z454" s="196"/>
    </row>
    <row r="455" customFormat="false" ht="15" hidden="false" customHeight="false" outlineLevel="0" collapsed="false">
      <c r="A455" s="195"/>
      <c r="B455" s="196"/>
      <c r="C455" s="196"/>
      <c r="D455" s="196"/>
      <c r="E455" s="196"/>
      <c r="F455" s="196"/>
      <c r="G455" s="196"/>
      <c r="H455" s="196"/>
      <c r="I455" s="196"/>
      <c r="J455" s="196"/>
      <c r="K455" s="196"/>
      <c r="L455" s="196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96"/>
      <c r="Z455" s="196"/>
    </row>
    <row r="456" customFormat="false" ht="15" hidden="false" customHeight="false" outlineLevel="0" collapsed="false">
      <c r="A456" s="195"/>
      <c r="B456" s="196" t="s">
        <v>421</v>
      </c>
      <c r="C456" s="196" t="n">
        <v>1001157.2</v>
      </c>
      <c r="D456" s="196" t="n">
        <v>0.4</v>
      </c>
      <c r="E456" s="196"/>
      <c r="F456" s="196"/>
      <c r="G456" s="196"/>
      <c r="H456" s="196"/>
      <c r="I456" s="196"/>
      <c r="J456" s="196"/>
      <c r="K456" s="196"/>
      <c r="L456" s="196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  <c r="Z456" s="196"/>
    </row>
    <row r="457" customFormat="false" ht="30" hidden="false" customHeight="false" outlineLevel="0" collapsed="false">
      <c r="A457" s="195"/>
      <c r="B457" s="196" t="s">
        <v>422</v>
      </c>
      <c r="C457" s="196" t="s">
        <v>423</v>
      </c>
      <c r="D457" s="196" t="n">
        <v>0.4</v>
      </c>
      <c r="E457" s="196"/>
      <c r="F457" s="196"/>
      <c r="G457" s="196"/>
      <c r="H457" s="196"/>
      <c r="I457" s="196"/>
      <c r="J457" s="196"/>
      <c r="K457" s="196"/>
      <c r="L457" s="196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  <c r="Z457" s="196"/>
    </row>
    <row r="458" customFormat="false" ht="15" hidden="false" customHeight="false" outlineLevel="0" collapsed="false">
      <c r="A458" s="195"/>
      <c r="B458" s="196"/>
      <c r="C458" s="196"/>
      <c r="D458" s="196"/>
      <c r="E458" s="196"/>
      <c r="F458" s="196"/>
      <c r="G458" s="196"/>
      <c r="H458" s="196"/>
      <c r="I458" s="196"/>
      <c r="J458" s="196"/>
      <c r="K458" s="196"/>
      <c r="L458" s="196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  <c r="Z458" s="196"/>
    </row>
    <row r="459" customFormat="false" ht="15" hidden="false" customHeight="false" outlineLevel="0" collapsed="false">
      <c r="A459" s="195"/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196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  <c r="Z459" s="196"/>
    </row>
    <row r="460" customFormat="false" ht="15" hidden="false" customHeight="false" outlineLevel="0" collapsed="false">
      <c r="A460" s="195"/>
      <c r="B460" s="196"/>
      <c r="C460" s="196"/>
      <c r="D460" s="196"/>
      <c r="E460" s="196"/>
      <c r="F460" s="196"/>
      <c r="G460" s="196"/>
      <c r="H460" s="196"/>
      <c r="I460" s="196"/>
      <c r="J460" s="196"/>
      <c r="K460" s="196"/>
      <c r="L460" s="196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  <c r="Z460" s="196"/>
    </row>
    <row r="461" customFormat="false" ht="15" hidden="false" customHeight="false" outlineLevel="0" collapsed="false">
      <c r="A461" s="195"/>
      <c r="B461" s="196"/>
      <c r="C461" s="196"/>
      <c r="D461" s="196"/>
      <c r="E461" s="196"/>
      <c r="F461" s="196"/>
      <c r="G461" s="196"/>
      <c r="H461" s="196"/>
      <c r="I461" s="196"/>
      <c r="J461" s="196"/>
      <c r="K461" s="196"/>
      <c r="L461" s="196"/>
      <c r="M461" s="196"/>
      <c r="N461" s="196"/>
      <c r="O461" s="196"/>
      <c r="P461" s="196"/>
      <c r="Q461" s="196"/>
      <c r="R461" s="196"/>
      <c r="S461" s="196"/>
      <c r="T461" s="196"/>
      <c r="U461" s="196"/>
      <c r="V461" s="196"/>
      <c r="W461" s="196"/>
      <c r="X461" s="196"/>
      <c r="Y461" s="196"/>
      <c r="Z461" s="196"/>
    </row>
    <row r="462" customFormat="false" ht="15" hidden="false" customHeight="false" outlineLevel="0" collapsed="false">
      <c r="A462" s="195"/>
      <c r="B462" s="196"/>
      <c r="C462" s="196"/>
      <c r="D462" s="196"/>
      <c r="E462" s="196"/>
      <c r="F462" s="196"/>
      <c r="G462" s="196"/>
      <c r="H462" s="196"/>
      <c r="I462" s="196"/>
      <c r="J462" s="196"/>
      <c r="K462" s="196"/>
      <c r="L462" s="196"/>
      <c r="M462" s="196"/>
      <c r="N462" s="196"/>
      <c r="O462" s="196"/>
      <c r="P462" s="196"/>
      <c r="Q462" s="196"/>
      <c r="R462" s="196"/>
      <c r="S462" s="196"/>
      <c r="T462" s="196"/>
      <c r="U462" s="196"/>
      <c r="V462" s="196"/>
      <c r="W462" s="196"/>
      <c r="X462" s="196"/>
      <c r="Y462" s="196"/>
      <c r="Z462" s="196"/>
    </row>
    <row r="463" customFormat="false" ht="120" hidden="false" customHeight="false" outlineLevel="0" collapsed="false">
      <c r="A463" s="195"/>
      <c r="B463" s="196" t="s">
        <v>192</v>
      </c>
      <c r="C463" s="196" t="s">
        <v>193</v>
      </c>
      <c r="D463" s="196"/>
      <c r="E463" s="196"/>
      <c r="F463" s="196"/>
      <c r="G463" s="196"/>
      <c r="H463" s="196"/>
      <c r="I463" s="196"/>
      <c r="J463" s="196"/>
      <c r="K463" s="196"/>
      <c r="L463" s="196"/>
      <c r="M463" s="196"/>
      <c r="N463" s="196"/>
      <c r="O463" s="196"/>
      <c r="P463" s="196"/>
      <c r="Q463" s="196"/>
      <c r="R463" s="196"/>
      <c r="S463" s="196"/>
      <c r="T463" s="196"/>
      <c r="U463" s="196"/>
      <c r="V463" s="196"/>
      <c r="W463" s="196"/>
      <c r="X463" s="196"/>
      <c r="Y463" s="196"/>
      <c r="Z463" s="196"/>
    </row>
    <row r="464" customFormat="false" ht="15" hidden="false" customHeight="false" outlineLevel="0" collapsed="false">
      <c r="A464" s="195"/>
      <c r="B464" s="196"/>
      <c r="C464" s="196"/>
      <c r="D464" s="196"/>
      <c r="E464" s="196"/>
      <c r="F464" s="196"/>
      <c r="G464" s="196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</row>
    <row r="465" customFormat="false" ht="120" hidden="false" customHeight="false" outlineLevel="0" collapsed="false">
      <c r="A465" s="195"/>
      <c r="B465" s="196" t="s">
        <v>194</v>
      </c>
      <c r="C465" s="196" t="s">
        <v>195</v>
      </c>
      <c r="D465" s="196"/>
      <c r="E465" s="196"/>
      <c r="F465" s="196"/>
      <c r="G465" s="196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  <c r="Z465" s="196"/>
    </row>
    <row r="466" customFormat="false" ht="15" hidden="false" customHeight="false" outlineLevel="0" collapsed="false">
      <c r="A466" s="195"/>
      <c r="B466" s="196"/>
      <c r="C466" s="196"/>
      <c r="D466" s="196"/>
      <c r="E466" s="196"/>
      <c r="F466" s="196"/>
      <c r="G466" s="196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  <c r="Z466" s="196"/>
    </row>
    <row r="467" customFormat="false" ht="15" hidden="false" customHeight="false" outlineLevel="0" collapsed="false">
      <c r="A467" s="195"/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6"/>
    </row>
    <row r="468" customFormat="false" ht="15" hidden="false" customHeight="false" outlineLevel="0" collapsed="false">
      <c r="A468" s="195"/>
      <c r="B468" s="196"/>
      <c r="C468" s="196"/>
      <c r="D468" s="196"/>
      <c r="E468" s="196"/>
      <c r="F468" s="196"/>
      <c r="G468" s="196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  <c r="Z468" s="196"/>
    </row>
    <row r="469" customFormat="false" ht="15" hidden="false" customHeight="false" outlineLevel="0" collapsed="false">
      <c r="A469" s="195"/>
      <c r="B469" s="196" t="s">
        <v>424</v>
      </c>
      <c r="C469" s="196"/>
      <c r="D469" s="196"/>
      <c r="E469" s="196"/>
      <c r="F469" s="196"/>
      <c r="G469" s="196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  <c r="Z469" s="196"/>
    </row>
    <row r="470" customFormat="false" ht="60" hidden="false" customHeight="false" outlineLevel="0" collapsed="false">
      <c r="A470" s="195"/>
      <c r="B470" s="196" t="s">
        <v>424</v>
      </c>
      <c r="C470" s="196" t="s">
        <v>425</v>
      </c>
      <c r="D470" s="196" t="s">
        <v>424</v>
      </c>
      <c r="E470" s="196"/>
      <c r="F470" s="196" t="n">
        <v>0.5</v>
      </c>
      <c r="G470" s="196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  <c r="Z470" s="196"/>
    </row>
    <row r="471" customFormat="false" ht="30" hidden="false" customHeight="false" outlineLevel="0" collapsed="false">
      <c r="A471" s="195"/>
      <c r="B471" s="196" t="s">
        <v>426</v>
      </c>
      <c r="C471" s="196" t="s">
        <v>194</v>
      </c>
      <c r="D471" s="196"/>
      <c r="E471" s="196"/>
      <c r="F471" s="196"/>
      <c r="G471" s="196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  <c r="Z471" s="196"/>
    </row>
    <row r="472" customFormat="false" ht="30" hidden="false" customHeight="false" outlineLevel="0" collapsed="false">
      <c r="A472" s="195"/>
      <c r="B472" s="196"/>
      <c r="C472" s="196" t="s">
        <v>192</v>
      </c>
      <c r="D472" s="196"/>
      <c r="E472" s="196"/>
      <c r="F472" s="196"/>
      <c r="G472" s="196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</row>
    <row r="473" customFormat="false" ht="15" hidden="false" customHeight="false" outlineLevel="0" collapsed="false">
      <c r="A473" s="195"/>
      <c r="B473" s="196"/>
      <c r="C473" s="196"/>
      <c r="D473" s="196"/>
      <c r="E473" s="196"/>
      <c r="F473" s="196"/>
      <c r="G473" s="196"/>
      <c r="H473" s="196"/>
      <c r="I473" s="196"/>
      <c r="J473" s="196"/>
      <c r="K473" s="196"/>
      <c r="L473" s="196"/>
      <c r="M473" s="196"/>
      <c r="N473" s="196"/>
      <c r="O473" s="196"/>
      <c r="P473" s="196"/>
      <c r="Q473" s="196"/>
      <c r="R473" s="196"/>
      <c r="S473" s="196"/>
      <c r="T473" s="196"/>
      <c r="U473" s="196"/>
      <c r="V473" s="196"/>
      <c r="W473" s="196"/>
      <c r="X473" s="196"/>
      <c r="Y473" s="196"/>
      <c r="Z473" s="196"/>
    </row>
    <row r="474" customFormat="false" ht="15" hidden="false" customHeight="false" outlineLevel="0" collapsed="false">
      <c r="A474" s="195"/>
      <c r="B474" s="196"/>
      <c r="C474" s="196"/>
      <c r="D474" s="196"/>
      <c r="E474" s="196"/>
      <c r="F474" s="196"/>
      <c r="G474" s="196"/>
      <c r="H474" s="196"/>
      <c r="I474" s="196"/>
      <c r="J474" s="196"/>
      <c r="K474" s="196"/>
      <c r="L474" s="196"/>
      <c r="M474" s="196"/>
      <c r="N474" s="196"/>
      <c r="O474" s="196"/>
      <c r="P474" s="196"/>
      <c r="Q474" s="196"/>
      <c r="R474" s="196"/>
      <c r="S474" s="196"/>
      <c r="T474" s="196"/>
      <c r="U474" s="196"/>
      <c r="V474" s="196"/>
      <c r="W474" s="196"/>
      <c r="X474" s="196"/>
      <c r="Y474" s="196"/>
      <c r="Z474" s="196"/>
    </row>
    <row r="475" customFormat="false" ht="15" hidden="false" customHeight="false" outlineLevel="0" collapsed="false">
      <c r="A475" s="195"/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196"/>
      <c r="M475" s="196"/>
      <c r="N475" s="196"/>
      <c r="O475" s="196"/>
      <c r="P475" s="196"/>
      <c r="Q475" s="196"/>
      <c r="R475" s="196"/>
      <c r="S475" s="196"/>
      <c r="T475" s="196"/>
      <c r="U475" s="196"/>
      <c r="V475" s="196"/>
      <c r="W475" s="196"/>
      <c r="X475" s="196"/>
      <c r="Y475" s="196"/>
      <c r="Z475" s="196"/>
    </row>
    <row r="476" customFormat="false" ht="15" hidden="false" customHeight="false" outlineLevel="0" collapsed="false">
      <c r="A476" s="195"/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96"/>
      <c r="M476" s="196"/>
      <c r="N476" s="196"/>
      <c r="O476" s="196"/>
      <c r="P476" s="196"/>
      <c r="Q476" s="196"/>
      <c r="R476" s="196"/>
      <c r="S476" s="196"/>
      <c r="T476" s="196"/>
      <c r="U476" s="196"/>
      <c r="V476" s="196"/>
      <c r="W476" s="196"/>
      <c r="X476" s="196"/>
      <c r="Y476" s="196"/>
      <c r="Z476" s="196"/>
    </row>
    <row r="477" customFormat="false" ht="15" hidden="false" customHeight="false" outlineLevel="0" collapsed="false">
      <c r="A477" s="195"/>
      <c r="B477" s="196"/>
      <c r="C477" s="196"/>
      <c r="D477" s="196"/>
      <c r="E477" s="196"/>
      <c r="F477" s="196"/>
      <c r="G477" s="196"/>
      <c r="H477" s="196"/>
      <c r="I477" s="196"/>
      <c r="J477" s="196"/>
      <c r="K477" s="196"/>
      <c r="L477" s="196"/>
      <c r="M477" s="196"/>
      <c r="N477" s="196"/>
      <c r="O477" s="196"/>
      <c r="P477" s="196"/>
      <c r="Q477" s="196"/>
      <c r="R477" s="196"/>
      <c r="S477" s="196"/>
      <c r="T477" s="196"/>
      <c r="U477" s="196"/>
      <c r="V477" s="196"/>
      <c r="W477" s="196"/>
      <c r="X477" s="196"/>
      <c r="Y477" s="196"/>
      <c r="Z477" s="196"/>
    </row>
    <row r="478" customFormat="false" ht="15" hidden="false" customHeight="false" outlineLevel="0" collapsed="false">
      <c r="A478" s="195"/>
      <c r="B478" s="196"/>
      <c r="C478" s="196"/>
      <c r="D478" s="196"/>
      <c r="E478" s="196"/>
      <c r="F478" s="196"/>
      <c r="G478" s="196"/>
      <c r="H478" s="196"/>
      <c r="I478" s="196"/>
      <c r="J478" s="196"/>
      <c r="K478" s="196"/>
      <c r="L478" s="196"/>
      <c r="M478" s="196"/>
      <c r="N478" s="196"/>
      <c r="O478" s="196"/>
      <c r="P478" s="196"/>
      <c r="Q478" s="196"/>
      <c r="R478" s="196"/>
      <c r="S478" s="196"/>
      <c r="T478" s="196"/>
      <c r="U478" s="196"/>
      <c r="V478" s="196"/>
      <c r="W478" s="196"/>
      <c r="X478" s="196"/>
      <c r="Y478" s="196"/>
      <c r="Z478" s="196"/>
    </row>
    <row r="479" customFormat="false" ht="15" hidden="false" customHeight="false" outlineLevel="0" collapsed="false">
      <c r="A479" s="195"/>
      <c r="B479" s="196"/>
      <c r="C479" s="196"/>
      <c r="D479" s="196"/>
      <c r="E479" s="196"/>
      <c r="F479" s="196"/>
      <c r="G479" s="196"/>
      <c r="H479" s="196"/>
      <c r="I479" s="196"/>
      <c r="J479" s="196"/>
      <c r="K479" s="196"/>
      <c r="L479" s="196"/>
      <c r="M479" s="196"/>
      <c r="N479" s="196"/>
      <c r="O479" s="196"/>
      <c r="P479" s="196"/>
      <c r="Q479" s="196"/>
      <c r="R479" s="196"/>
      <c r="S479" s="196"/>
      <c r="T479" s="196"/>
      <c r="U479" s="196"/>
      <c r="V479" s="196"/>
      <c r="W479" s="196"/>
      <c r="X479" s="196"/>
      <c r="Y479" s="196"/>
      <c r="Z479" s="196"/>
    </row>
    <row r="480" customFormat="false" ht="15" hidden="false" customHeight="false" outlineLevel="0" collapsed="false">
      <c r="A480" s="195"/>
      <c r="B480" s="196"/>
      <c r="C480" s="196"/>
      <c r="D480" s="196"/>
      <c r="E480" s="196"/>
      <c r="F480" s="196"/>
      <c r="G480" s="196"/>
      <c r="H480" s="196"/>
      <c r="I480" s="196"/>
      <c r="J480" s="196"/>
      <c r="K480" s="196"/>
      <c r="L480" s="196"/>
      <c r="M480" s="196"/>
      <c r="N480" s="196"/>
      <c r="O480" s="196"/>
      <c r="P480" s="196"/>
      <c r="Q480" s="196"/>
      <c r="R480" s="196"/>
      <c r="S480" s="196"/>
      <c r="T480" s="196"/>
      <c r="U480" s="196"/>
      <c r="V480" s="196"/>
      <c r="W480" s="196"/>
      <c r="X480" s="196"/>
      <c r="Y480" s="196"/>
      <c r="Z480" s="196"/>
    </row>
    <row r="481" customFormat="false" ht="15" hidden="false" customHeight="false" outlineLevel="0" collapsed="false">
      <c r="A481" s="195"/>
      <c r="B481" s="196"/>
      <c r="C481" s="196"/>
      <c r="D481" s="196"/>
      <c r="E481" s="196"/>
      <c r="F481" s="196"/>
      <c r="G481" s="196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  <c r="Z481" s="196"/>
    </row>
    <row r="482" customFormat="false" ht="15" hidden="false" customHeight="false" outlineLevel="0" collapsed="false">
      <c r="A482" s="195"/>
      <c r="B482" s="196"/>
      <c r="C482" s="196"/>
      <c r="D482" s="196"/>
      <c r="E482" s="196"/>
      <c r="F482" s="196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</row>
    <row r="483" customFormat="false" ht="15" hidden="false" customHeight="false" outlineLevel="0" collapsed="false">
      <c r="A483" s="195"/>
      <c r="B483" s="196"/>
      <c r="C483" s="196"/>
      <c r="D483" s="196"/>
      <c r="E483" s="196"/>
      <c r="F483" s="196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</row>
    <row r="484" customFormat="false" ht="15" hidden="false" customHeight="false" outlineLevel="0" collapsed="false">
      <c r="A484" s="195"/>
      <c r="B484" s="196"/>
      <c r="C484" s="196"/>
      <c r="D484" s="196"/>
      <c r="E484" s="196"/>
      <c r="F484" s="196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</row>
    <row r="485" customFormat="false" ht="15" hidden="false" customHeight="false" outlineLevel="0" collapsed="false">
      <c r="A485" s="195"/>
      <c r="B485" s="196"/>
      <c r="C485" s="196"/>
      <c r="D485" s="196"/>
      <c r="E485" s="196"/>
      <c r="F485" s="196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</row>
    <row r="486" customFormat="false" ht="15" hidden="false" customHeight="false" outlineLevel="0" collapsed="false">
      <c r="A486" s="195"/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</row>
    <row r="487" customFormat="false" ht="15" hidden="false" customHeight="false" outlineLevel="0" collapsed="false">
      <c r="A487" s="195"/>
      <c r="B487" s="196"/>
      <c r="C487" s="196"/>
      <c r="D487" s="196"/>
      <c r="E487" s="196"/>
      <c r="F487" s="196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</row>
    <row r="488" customFormat="false" ht="15" hidden="false" customHeight="false" outlineLevel="0" collapsed="false">
      <c r="A488" s="195"/>
      <c r="B488" s="196"/>
      <c r="C488" s="196"/>
      <c r="D488" s="196"/>
      <c r="E488" s="196"/>
      <c r="F488" s="196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</row>
    <row r="489" customFormat="false" ht="15" hidden="false" customHeight="false" outlineLevel="0" collapsed="false">
      <c r="A489" s="195"/>
      <c r="B489" s="196"/>
      <c r="C489" s="196"/>
      <c r="D489" s="196"/>
      <c r="E489" s="196"/>
      <c r="F489" s="196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</row>
    <row r="490" customFormat="false" ht="15" hidden="false" customHeight="false" outlineLevel="0" collapsed="false">
      <c r="A490" s="195"/>
      <c r="B490" s="196"/>
      <c r="C490" s="196"/>
      <c r="D490" s="196"/>
      <c r="E490" s="196"/>
      <c r="F490" s="196"/>
      <c r="G490" s="196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</row>
    <row r="491" customFormat="false" ht="15" hidden="false" customHeight="false" outlineLevel="0" collapsed="false">
      <c r="A491" s="195"/>
      <c r="B491" s="196"/>
      <c r="C491" s="196"/>
      <c r="D491" s="196"/>
      <c r="E491" s="196"/>
      <c r="F491" s="196"/>
      <c r="G491" s="196"/>
      <c r="H491" s="196"/>
      <c r="I491" s="196"/>
      <c r="J491" s="196"/>
      <c r="K491" s="196"/>
      <c r="L491" s="196"/>
      <c r="M491" s="196"/>
      <c r="N491" s="196"/>
      <c r="O491" s="196"/>
      <c r="P491" s="196"/>
      <c r="Q491" s="196"/>
      <c r="R491" s="196"/>
      <c r="S491" s="196"/>
      <c r="T491" s="196"/>
      <c r="U491" s="196"/>
      <c r="V491" s="196"/>
      <c r="W491" s="196"/>
      <c r="X491" s="196"/>
      <c r="Y491" s="196"/>
      <c r="Z491" s="196"/>
    </row>
    <row r="492" customFormat="false" ht="15" hidden="false" customHeight="false" outlineLevel="0" collapsed="false">
      <c r="A492" s="195"/>
      <c r="B492" s="196"/>
      <c r="C492" s="196"/>
      <c r="D492" s="196"/>
      <c r="E492" s="196"/>
      <c r="F492" s="196"/>
      <c r="G492" s="196"/>
      <c r="H492" s="196"/>
      <c r="I492" s="196"/>
      <c r="J492" s="196"/>
      <c r="K492" s="196"/>
      <c r="L492" s="196"/>
      <c r="M492" s="196"/>
      <c r="N492" s="196"/>
      <c r="O492" s="196"/>
      <c r="P492" s="196"/>
      <c r="Q492" s="196"/>
      <c r="R492" s="196"/>
      <c r="S492" s="196"/>
      <c r="T492" s="196"/>
      <c r="U492" s="196"/>
      <c r="V492" s="196"/>
      <c r="W492" s="196"/>
      <c r="X492" s="196"/>
      <c r="Y492" s="196"/>
      <c r="Z492" s="196"/>
    </row>
    <row r="493" customFormat="false" ht="15" hidden="false" customHeight="false" outlineLevel="0" collapsed="false">
      <c r="A493" s="195"/>
      <c r="B493" s="196"/>
      <c r="C493" s="196"/>
      <c r="D493" s="196"/>
      <c r="E493" s="196"/>
      <c r="F493" s="196"/>
      <c r="G493" s="196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  <c r="Z493" s="196"/>
    </row>
    <row r="494" customFormat="false" ht="15" hidden="false" customHeight="false" outlineLevel="0" collapsed="false">
      <c r="A494" s="195"/>
      <c r="B494" s="196"/>
      <c r="C494" s="196"/>
      <c r="D494" s="196"/>
      <c r="E494" s="196"/>
      <c r="F494" s="196"/>
      <c r="G494" s="196"/>
      <c r="H494" s="196"/>
      <c r="I494" s="196"/>
      <c r="J494" s="196"/>
      <c r="K494" s="196"/>
      <c r="L494" s="196"/>
      <c r="M494" s="196"/>
      <c r="N494" s="196"/>
      <c r="O494" s="196"/>
      <c r="P494" s="196"/>
      <c r="Q494" s="196"/>
      <c r="R494" s="196"/>
      <c r="S494" s="196"/>
      <c r="T494" s="196"/>
      <c r="U494" s="196"/>
      <c r="V494" s="196"/>
      <c r="W494" s="196"/>
      <c r="X494" s="196"/>
      <c r="Y494" s="196"/>
      <c r="Z494" s="196"/>
    </row>
    <row r="495" customFormat="false" ht="15" hidden="false" customHeight="false" outlineLevel="0" collapsed="false">
      <c r="A495" s="195"/>
      <c r="B495" s="196"/>
      <c r="C495" s="196"/>
      <c r="D495" s="196"/>
      <c r="E495" s="196"/>
      <c r="F495" s="196"/>
      <c r="G495" s="196"/>
      <c r="H495" s="196"/>
      <c r="I495" s="196"/>
      <c r="J495" s="196"/>
      <c r="K495" s="196"/>
      <c r="L495" s="196"/>
      <c r="M495" s="196"/>
      <c r="N495" s="196"/>
      <c r="O495" s="196"/>
      <c r="P495" s="196"/>
      <c r="Q495" s="196"/>
      <c r="R495" s="196"/>
      <c r="S495" s="196"/>
      <c r="T495" s="196"/>
      <c r="U495" s="196"/>
      <c r="V495" s="196"/>
      <c r="W495" s="196"/>
      <c r="X495" s="196"/>
      <c r="Y495" s="196"/>
      <c r="Z495" s="196"/>
    </row>
    <row r="496" customFormat="false" ht="15" hidden="false" customHeight="false" outlineLevel="0" collapsed="false">
      <c r="A496" s="195"/>
      <c r="B496" s="196"/>
      <c r="C496" s="196"/>
      <c r="D496" s="196"/>
      <c r="E496" s="196"/>
      <c r="F496" s="196"/>
      <c r="G496" s="196"/>
      <c r="H496" s="196"/>
      <c r="I496" s="196"/>
      <c r="J496" s="196"/>
      <c r="K496" s="196"/>
      <c r="L496" s="196"/>
      <c r="M496" s="196"/>
      <c r="N496" s="196"/>
      <c r="O496" s="196"/>
      <c r="P496" s="196"/>
      <c r="Q496" s="196"/>
      <c r="R496" s="196"/>
      <c r="S496" s="196"/>
      <c r="T496" s="196"/>
      <c r="U496" s="196"/>
      <c r="V496" s="196"/>
      <c r="W496" s="196"/>
      <c r="X496" s="196"/>
      <c r="Y496" s="196"/>
      <c r="Z496" s="196"/>
    </row>
    <row r="497" customFormat="false" ht="15" hidden="false" customHeight="false" outlineLevel="0" collapsed="false">
      <c r="A497" s="195"/>
      <c r="B497" s="196"/>
      <c r="C497" s="196"/>
      <c r="D497" s="196"/>
      <c r="E497" s="196"/>
      <c r="F497" s="196"/>
      <c r="G497" s="196"/>
      <c r="H497" s="196"/>
      <c r="I497" s="196"/>
      <c r="J497" s="196"/>
      <c r="K497" s="196"/>
      <c r="L497" s="196"/>
      <c r="M497" s="196"/>
      <c r="N497" s="196"/>
      <c r="O497" s="196"/>
      <c r="P497" s="196"/>
      <c r="Q497" s="196"/>
      <c r="R497" s="196"/>
      <c r="S497" s="196"/>
      <c r="T497" s="196"/>
      <c r="U497" s="196"/>
      <c r="V497" s="196"/>
      <c r="W497" s="196"/>
      <c r="X497" s="196"/>
      <c r="Y497" s="196"/>
      <c r="Z497" s="196"/>
    </row>
    <row r="498" customFormat="false" ht="15" hidden="false" customHeight="false" outlineLevel="0" collapsed="false">
      <c r="A498" s="195"/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196"/>
      <c r="O498" s="196"/>
      <c r="P498" s="196"/>
      <c r="Q498" s="196"/>
      <c r="R498" s="196"/>
      <c r="S498" s="196"/>
      <c r="T498" s="196"/>
      <c r="U498" s="196"/>
      <c r="V498" s="196"/>
      <c r="W498" s="196"/>
      <c r="X498" s="196"/>
      <c r="Y498" s="196"/>
      <c r="Z498" s="196"/>
    </row>
    <row r="499" customFormat="false" ht="15" hidden="false" customHeight="false" outlineLevel="0" collapsed="false">
      <c r="A499" s="195"/>
      <c r="B499" s="196"/>
      <c r="C499" s="196"/>
      <c r="D499" s="196"/>
      <c r="E499" s="196"/>
      <c r="F499" s="196"/>
      <c r="G499" s="196"/>
      <c r="H499" s="196"/>
      <c r="I499" s="196"/>
      <c r="J499" s="196"/>
      <c r="K499" s="196"/>
      <c r="L499" s="196"/>
      <c r="M499" s="196"/>
      <c r="N499" s="196"/>
      <c r="O499" s="196"/>
      <c r="P499" s="196"/>
      <c r="Q499" s="196"/>
      <c r="R499" s="196"/>
      <c r="S499" s="196"/>
      <c r="T499" s="196"/>
      <c r="U499" s="196"/>
      <c r="V499" s="196"/>
      <c r="W499" s="196"/>
      <c r="X499" s="196"/>
      <c r="Y499" s="196"/>
      <c r="Z499" s="196"/>
    </row>
    <row r="500" customFormat="false" ht="15" hidden="false" customHeight="false" outlineLevel="0" collapsed="false">
      <c r="A500" s="195"/>
      <c r="B500" s="196"/>
      <c r="C500" s="196"/>
      <c r="D500" s="196"/>
      <c r="E500" s="196"/>
      <c r="F500" s="196"/>
      <c r="G500" s="196"/>
      <c r="H500" s="196"/>
      <c r="I500" s="196"/>
      <c r="J500" s="196"/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  <c r="Z500" s="196"/>
    </row>
    <row r="501" customFormat="false" ht="15" hidden="false" customHeight="false" outlineLevel="0" collapsed="false">
      <c r="A501" s="195"/>
      <c r="B501" s="196"/>
      <c r="C501" s="196"/>
      <c r="D501" s="196"/>
      <c r="E501" s="196"/>
      <c r="F501" s="196"/>
      <c r="G501" s="196"/>
      <c r="H501" s="196"/>
      <c r="I501" s="196"/>
      <c r="J501" s="196"/>
      <c r="K501" s="196"/>
      <c r="L501" s="196"/>
      <c r="M501" s="196"/>
      <c r="N501" s="196"/>
      <c r="O501" s="196"/>
      <c r="P501" s="196"/>
      <c r="Q501" s="196"/>
      <c r="R501" s="196"/>
      <c r="S501" s="196"/>
      <c r="T501" s="196"/>
      <c r="U501" s="196"/>
      <c r="V501" s="196"/>
      <c r="W501" s="196"/>
      <c r="X501" s="196"/>
      <c r="Y501" s="196"/>
      <c r="Z501" s="196"/>
    </row>
    <row r="502" customFormat="false" ht="15" hidden="false" customHeight="false" outlineLevel="0" collapsed="false">
      <c r="A502" s="195"/>
      <c r="B502" s="196"/>
      <c r="C502" s="196"/>
      <c r="D502" s="196"/>
      <c r="E502" s="196"/>
      <c r="F502" s="196"/>
      <c r="G502" s="196"/>
      <c r="H502" s="196"/>
      <c r="I502" s="196"/>
      <c r="J502" s="196"/>
      <c r="K502" s="196"/>
      <c r="L502" s="196"/>
      <c r="M502" s="196"/>
      <c r="N502" s="196"/>
      <c r="O502" s="196"/>
      <c r="P502" s="196"/>
      <c r="Q502" s="196"/>
      <c r="R502" s="196"/>
      <c r="S502" s="196"/>
      <c r="T502" s="196"/>
      <c r="U502" s="196"/>
      <c r="V502" s="196"/>
      <c r="W502" s="196"/>
      <c r="X502" s="196"/>
      <c r="Y502" s="196"/>
      <c r="Z502" s="196"/>
    </row>
    <row r="503" customFormat="false" ht="15" hidden="false" customHeight="false" outlineLevel="0" collapsed="false">
      <c r="A503" s="195"/>
      <c r="B503" s="196"/>
      <c r="C503" s="196"/>
      <c r="D503" s="196"/>
      <c r="E503" s="196"/>
      <c r="F503" s="196"/>
      <c r="G503" s="196"/>
      <c r="H503" s="196"/>
      <c r="I503" s="196"/>
      <c r="J503" s="196"/>
      <c r="K503" s="196"/>
      <c r="L503" s="196"/>
      <c r="M503" s="196"/>
      <c r="N503" s="196"/>
      <c r="O503" s="196"/>
      <c r="P503" s="196"/>
      <c r="Q503" s="196"/>
      <c r="R503" s="196"/>
      <c r="S503" s="196"/>
      <c r="T503" s="196"/>
      <c r="U503" s="196"/>
      <c r="V503" s="196"/>
      <c r="W503" s="196"/>
      <c r="X503" s="196"/>
      <c r="Y503" s="196"/>
      <c r="Z503" s="196"/>
    </row>
    <row r="504" customFormat="false" ht="15" hidden="false" customHeight="false" outlineLevel="0" collapsed="false">
      <c r="A504" s="195"/>
      <c r="B504" s="196"/>
      <c r="C504" s="196"/>
      <c r="D504" s="196"/>
      <c r="E504" s="196"/>
      <c r="F504" s="196"/>
      <c r="G504" s="196"/>
      <c r="H504" s="196"/>
      <c r="I504" s="196"/>
      <c r="J504" s="196"/>
      <c r="K504" s="196"/>
      <c r="L504" s="196"/>
      <c r="M504" s="196"/>
      <c r="N504" s="196"/>
      <c r="O504" s="196"/>
      <c r="P504" s="196"/>
      <c r="Q504" s="196"/>
      <c r="R504" s="196"/>
      <c r="S504" s="196"/>
      <c r="T504" s="196"/>
      <c r="U504" s="196"/>
      <c r="V504" s="196"/>
      <c r="W504" s="196"/>
      <c r="X504" s="196"/>
      <c r="Y504" s="196"/>
      <c r="Z504" s="196"/>
    </row>
    <row r="505" customFormat="false" ht="15" hidden="false" customHeight="false" outlineLevel="0" collapsed="false">
      <c r="A505" s="195"/>
      <c r="B505" s="196"/>
      <c r="C505" s="196"/>
      <c r="D505" s="196"/>
      <c r="E505" s="196"/>
      <c r="F505" s="196"/>
      <c r="G505" s="196"/>
      <c r="H505" s="196"/>
      <c r="I505" s="196"/>
      <c r="J505" s="196"/>
      <c r="K505" s="196"/>
      <c r="L505" s="196"/>
      <c r="M505" s="196"/>
      <c r="N505" s="196"/>
      <c r="O505" s="196"/>
      <c r="P505" s="196"/>
      <c r="Q505" s="196"/>
      <c r="R505" s="196"/>
      <c r="S505" s="196"/>
      <c r="T505" s="196"/>
      <c r="U505" s="196"/>
      <c r="V505" s="196"/>
      <c r="W505" s="196"/>
      <c r="X505" s="196"/>
      <c r="Y505" s="196"/>
      <c r="Z505" s="196"/>
    </row>
    <row r="506" customFormat="false" ht="15" hidden="false" customHeight="false" outlineLevel="0" collapsed="false">
      <c r="A506" s="195"/>
      <c r="B506" s="196"/>
      <c r="C506" s="196"/>
      <c r="D506" s="196"/>
      <c r="E506" s="196"/>
      <c r="F506" s="196"/>
      <c r="G506" s="196"/>
      <c r="H506" s="196"/>
      <c r="I506" s="196"/>
      <c r="J506" s="196"/>
      <c r="K506" s="196"/>
      <c r="L506" s="196"/>
      <c r="M506" s="196"/>
      <c r="N506" s="196"/>
      <c r="O506" s="196"/>
      <c r="P506" s="196"/>
      <c r="Q506" s="196"/>
      <c r="R506" s="196"/>
      <c r="S506" s="196"/>
      <c r="T506" s="196"/>
      <c r="U506" s="196"/>
      <c r="V506" s="196"/>
      <c r="W506" s="196"/>
      <c r="X506" s="196"/>
      <c r="Y506" s="196"/>
      <c r="Z506" s="196"/>
    </row>
    <row r="507" customFormat="false" ht="15" hidden="false" customHeight="false" outlineLevel="0" collapsed="false">
      <c r="A507" s="195"/>
      <c r="B507" s="196"/>
      <c r="C507" s="196"/>
      <c r="D507" s="196"/>
      <c r="E507" s="196"/>
      <c r="F507" s="196"/>
      <c r="G507" s="196"/>
      <c r="H507" s="196"/>
      <c r="I507" s="196"/>
      <c r="J507" s="196"/>
      <c r="K507" s="196"/>
      <c r="L507" s="196"/>
      <c r="M507" s="196"/>
      <c r="N507" s="196"/>
      <c r="O507" s="196"/>
      <c r="P507" s="196"/>
      <c r="Q507" s="196"/>
      <c r="R507" s="196"/>
      <c r="S507" s="196"/>
      <c r="T507" s="196"/>
      <c r="U507" s="196"/>
      <c r="V507" s="196"/>
      <c r="W507" s="196"/>
      <c r="X507" s="196"/>
      <c r="Y507" s="196"/>
      <c r="Z507" s="196"/>
    </row>
    <row r="508" customFormat="false" ht="15" hidden="false" customHeight="false" outlineLevel="0" collapsed="false">
      <c r="A508" s="195"/>
      <c r="B508" s="196"/>
      <c r="C508" s="196"/>
      <c r="D508" s="196"/>
      <c r="E508" s="196"/>
      <c r="F508" s="196"/>
      <c r="G508" s="196"/>
      <c r="H508" s="196"/>
      <c r="I508" s="196"/>
      <c r="J508" s="196"/>
      <c r="K508" s="196"/>
      <c r="L508" s="196"/>
      <c r="M508" s="196"/>
      <c r="N508" s="196"/>
      <c r="O508" s="196"/>
      <c r="P508" s="196"/>
      <c r="Q508" s="196"/>
      <c r="R508" s="196"/>
      <c r="S508" s="196"/>
      <c r="T508" s="196"/>
      <c r="U508" s="196"/>
      <c r="V508" s="196"/>
      <c r="W508" s="196"/>
      <c r="X508" s="196"/>
      <c r="Y508" s="196"/>
      <c r="Z508" s="196"/>
    </row>
    <row r="509" customFormat="false" ht="15" hidden="false" customHeight="false" outlineLevel="0" collapsed="false">
      <c r="A509" s="195"/>
      <c r="B509" s="196"/>
      <c r="C509" s="196"/>
      <c r="D509" s="196"/>
      <c r="E509" s="196"/>
      <c r="F509" s="196"/>
      <c r="G509" s="196"/>
      <c r="H509" s="196"/>
      <c r="I509" s="196"/>
      <c r="J509" s="196"/>
      <c r="K509" s="196"/>
      <c r="L509" s="196"/>
      <c r="M509" s="196"/>
      <c r="N509" s="196"/>
      <c r="O509" s="196"/>
      <c r="P509" s="196"/>
      <c r="Q509" s="196"/>
      <c r="R509" s="196"/>
      <c r="S509" s="196"/>
      <c r="T509" s="196"/>
      <c r="U509" s="196"/>
      <c r="V509" s="196"/>
      <c r="W509" s="196"/>
      <c r="X509" s="196"/>
      <c r="Y509" s="196"/>
      <c r="Z509" s="196"/>
    </row>
    <row r="510" customFormat="false" ht="15" hidden="false" customHeight="false" outlineLevel="0" collapsed="false">
      <c r="A510" s="195"/>
      <c r="B510" s="196"/>
      <c r="C510" s="196"/>
      <c r="D510" s="196"/>
      <c r="E510" s="196"/>
      <c r="F510" s="196"/>
      <c r="G510" s="196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  <c r="Z510" s="196"/>
    </row>
    <row r="511" customFormat="false" ht="15" hidden="false" customHeight="false" outlineLevel="0" collapsed="false">
      <c r="A511" s="195"/>
      <c r="B511" s="196"/>
      <c r="C511" s="196"/>
      <c r="D511" s="196"/>
      <c r="E511" s="196"/>
      <c r="F511" s="196"/>
      <c r="G511" s="196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  <c r="Z511" s="196"/>
    </row>
    <row r="512" customFormat="false" ht="15" hidden="false" customHeight="false" outlineLevel="0" collapsed="false">
      <c r="A512" s="195"/>
      <c r="B512" s="196"/>
      <c r="C512" s="196"/>
      <c r="D512" s="196"/>
      <c r="E512" s="196"/>
      <c r="F512" s="196"/>
      <c r="G512" s="196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</row>
    <row r="513" customFormat="false" ht="15" hidden="false" customHeight="false" outlineLevel="0" collapsed="false">
      <c r="A513" s="195"/>
      <c r="B513" s="196"/>
      <c r="C513" s="196"/>
      <c r="D513" s="196"/>
      <c r="E513" s="196"/>
      <c r="F513" s="196"/>
      <c r="G513" s="196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</row>
    <row r="514" customFormat="false" ht="15" hidden="false" customHeight="false" outlineLevel="0" collapsed="false">
      <c r="A514" s="195"/>
      <c r="B514" s="196"/>
      <c r="C514" s="196"/>
      <c r="D514" s="196"/>
      <c r="E514" s="196"/>
      <c r="F514" s="196"/>
      <c r="G514" s="196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</row>
    <row r="515" customFormat="false" ht="15" hidden="false" customHeight="false" outlineLevel="0" collapsed="false">
      <c r="A515" s="195"/>
      <c r="B515" s="196"/>
      <c r="C515" s="196"/>
      <c r="D515" s="196"/>
      <c r="E515" s="196"/>
      <c r="F515" s="196"/>
      <c r="G515" s="196"/>
      <c r="H515" s="196"/>
      <c r="I515" s="196"/>
      <c r="J515" s="196"/>
      <c r="K515" s="196"/>
      <c r="L515" s="196"/>
      <c r="M515" s="196"/>
      <c r="N515" s="196"/>
      <c r="O515" s="196"/>
      <c r="P515" s="196"/>
      <c r="Q515" s="196"/>
      <c r="R515" s="196"/>
      <c r="S515" s="196"/>
      <c r="T515" s="196"/>
      <c r="U515" s="196"/>
      <c r="V515" s="196"/>
      <c r="W515" s="196"/>
      <c r="X515" s="196"/>
      <c r="Y515" s="196"/>
      <c r="Z515" s="196"/>
    </row>
    <row r="516" customFormat="false" ht="15" hidden="false" customHeight="false" outlineLevel="0" collapsed="false">
      <c r="A516" s="195"/>
      <c r="B516" s="196"/>
      <c r="C516" s="196"/>
      <c r="D516" s="196"/>
      <c r="E516" s="196"/>
      <c r="F516" s="196"/>
      <c r="G516" s="196"/>
      <c r="H516" s="196"/>
      <c r="I516" s="196"/>
      <c r="J516" s="196"/>
      <c r="K516" s="196"/>
      <c r="L516" s="196"/>
      <c r="M516" s="196"/>
      <c r="N516" s="196"/>
      <c r="O516" s="196"/>
      <c r="P516" s="196"/>
      <c r="Q516" s="196"/>
      <c r="R516" s="196"/>
      <c r="S516" s="196"/>
      <c r="T516" s="196"/>
      <c r="U516" s="196"/>
      <c r="V516" s="196"/>
      <c r="W516" s="196"/>
      <c r="X516" s="196"/>
      <c r="Y516" s="196"/>
      <c r="Z516" s="196"/>
    </row>
    <row r="517" customFormat="false" ht="15" hidden="false" customHeight="false" outlineLevel="0" collapsed="false">
      <c r="A517" s="195"/>
      <c r="B517" s="196"/>
      <c r="C517" s="196"/>
      <c r="D517" s="196"/>
      <c r="E517" s="196"/>
      <c r="F517" s="196"/>
      <c r="G517" s="196"/>
      <c r="H517" s="196"/>
      <c r="I517" s="196"/>
      <c r="J517" s="196"/>
      <c r="K517" s="196"/>
      <c r="L517" s="196"/>
      <c r="M517" s="196"/>
      <c r="N517" s="196"/>
      <c r="O517" s="196"/>
      <c r="P517" s="196"/>
      <c r="Q517" s="196"/>
      <c r="R517" s="196"/>
      <c r="S517" s="196"/>
      <c r="T517" s="196"/>
      <c r="U517" s="196"/>
      <c r="V517" s="196"/>
      <c r="W517" s="196"/>
      <c r="X517" s="196"/>
      <c r="Y517" s="196"/>
      <c r="Z517" s="196"/>
    </row>
    <row r="518" customFormat="false" ht="15" hidden="false" customHeight="false" outlineLevel="0" collapsed="false">
      <c r="A518" s="195"/>
      <c r="B518" s="196"/>
      <c r="C518" s="196"/>
      <c r="D518" s="196"/>
      <c r="E518" s="196"/>
      <c r="F518" s="196"/>
      <c r="G518" s="196"/>
      <c r="H518" s="196"/>
      <c r="I518" s="196"/>
      <c r="J518" s="196"/>
      <c r="K518" s="196"/>
      <c r="L518" s="196"/>
      <c r="M518" s="196"/>
      <c r="N518" s="196"/>
      <c r="O518" s="196"/>
      <c r="P518" s="196"/>
      <c r="Q518" s="196"/>
      <c r="R518" s="196"/>
      <c r="S518" s="196"/>
      <c r="T518" s="196"/>
      <c r="U518" s="196"/>
      <c r="V518" s="196"/>
      <c r="W518" s="196"/>
      <c r="X518" s="196"/>
      <c r="Y518" s="196"/>
      <c r="Z518" s="196"/>
    </row>
    <row r="519" customFormat="false" ht="15" hidden="false" customHeight="false" outlineLevel="0" collapsed="false">
      <c r="A519" s="195"/>
      <c r="B519" s="196"/>
      <c r="C519" s="196"/>
      <c r="D519" s="196"/>
      <c r="E519" s="196"/>
      <c r="F519" s="196"/>
      <c r="G519" s="196"/>
      <c r="H519" s="196"/>
      <c r="I519" s="196"/>
      <c r="J519" s="196"/>
      <c r="K519" s="196"/>
      <c r="L519" s="196"/>
      <c r="M519" s="196"/>
      <c r="N519" s="196"/>
      <c r="O519" s="196"/>
      <c r="P519" s="196"/>
      <c r="Q519" s="196"/>
      <c r="R519" s="196"/>
      <c r="S519" s="196"/>
      <c r="T519" s="196"/>
      <c r="U519" s="196"/>
      <c r="V519" s="196"/>
      <c r="W519" s="196"/>
      <c r="X519" s="196"/>
      <c r="Y519" s="196"/>
      <c r="Z519" s="196"/>
    </row>
    <row r="520" customFormat="false" ht="15" hidden="false" customHeight="false" outlineLevel="0" collapsed="false">
      <c r="A520" s="195"/>
      <c r="B520" s="196"/>
      <c r="C520" s="196"/>
      <c r="D520" s="196"/>
      <c r="E520" s="196"/>
      <c r="F520" s="196"/>
      <c r="G520" s="196"/>
      <c r="H520" s="196"/>
      <c r="I520" s="196"/>
      <c r="J520" s="196"/>
      <c r="K520" s="196"/>
      <c r="L520" s="196"/>
      <c r="M520" s="196"/>
      <c r="N520" s="196"/>
      <c r="O520" s="196"/>
      <c r="P520" s="196"/>
      <c r="Q520" s="196"/>
      <c r="R520" s="196"/>
      <c r="S520" s="196"/>
      <c r="T520" s="196"/>
      <c r="U520" s="196"/>
      <c r="V520" s="196"/>
      <c r="W520" s="196"/>
      <c r="X520" s="196"/>
      <c r="Y520" s="196"/>
      <c r="Z520" s="196"/>
    </row>
    <row r="521" customFormat="false" ht="15" hidden="false" customHeight="false" outlineLevel="0" collapsed="false">
      <c r="A521" s="195"/>
      <c r="B521" s="196"/>
      <c r="C521" s="196"/>
      <c r="D521" s="196"/>
      <c r="E521" s="196"/>
      <c r="F521" s="196"/>
      <c r="G521" s="196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96"/>
      <c r="S521" s="196"/>
      <c r="T521" s="196"/>
      <c r="U521" s="196"/>
      <c r="V521" s="196"/>
      <c r="W521" s="196"/>
      <c r="X521" s="196"/>
      <c r="Y521" s="196"/>
      <c r="Z521" s="196"/>
    </row>
    <row r="522" customFormat="false" ht="15" hidden="false" customHeight="false" outlineLevel="0" collapsed="false">
      <c r="A522" s="195"/>
      <c r="B522" s="196"/>
      <c r="C522" s="196"/>
      <c r="D522" s="196"/>
      <c r="E522" s="196"/>
      <c r="F522" s="196"/>
      <c r="G522" s="196"/>
      <c r="H522" s="196"/>
      <c r="I522" s="196"/>
      <c r="J522" s="196"/>
      <c r="K522" s="196"/>
      <c r="L522" s="196"/>
      <c r="M522" s="196"/>
      <c r="N522" s="196"/>
      <c r="O522" s="196"/>
      <c r="P522" s="196"/>
      <c r="Q522" s="196"/>
      <c r="R522" s="196"/>
      <c r="S522" s="196"/>
      <c r="T522" s="196"/>
      <c r="U522" s="196"/>
      <c r="V522" s="196"/>
      <c r="W522" s="196"/>
      <c r="X522" s="196"/>
      <c r="Y522" s="196"/>
      <c r="Z522" s="196"/>
    </row>
    <row r="523" customFormat="false" ht="15" hidden="false" customHeight="false" outlineLevel="0" collapsed="false">
      <c r="A523" s="195"/>
      <c r="B523" s="196"/>
      <c r="C523" s="196"/>
      <c r="D523" s="196"/>
      <c r="E523" s="196"/>
      <c r="F523" s="196"/>
      <c r="G523" s="196"/>
      <c r="H523" s="196"/>
      <c r="I523" s="196"/>
      <c r="J523" s="196"/>
      <c r="K523" s="196"/>
      <c r="L523" s="196"/>
      <c r="M523" s="196"/>
      <c r="N523" s="196"/>
      <c r="O523" s="196"/>
      <c r="P523" s="196"/>
      <c r="Q523" s="196"/>
      <c r="R523" s="196"/>
      <c r="S523" s="196"/>
      <c r="T523" s="196"/>
      <c r="U523" s="196"/>
      <c r="V523" s="196"/>
      <c r="W523" s="196"/>
      <c r="X523" s="196"/>
      <c r="Y523" s="196"/>
      <c r="Z523" s="196"/>
    </row>
    <row r="524" customFormat="false" ht="15" hidden="false" customHeight="false" outlineLevel="0" collapsed="false">
      <c r="A524" s="195"/>
      <c r="B524" s="196"/>
      <c r="C524" s="196"/>
      <c r="D524" s="196"/>
      <c r="E524" s="196"/>
      <c r="F524" s="196"/>
      <c r="G524" s="196"/>
      <c r="H524" s="196"/>
      <c r="I524" s="196"/>
      <c r="J524" s="196"/>
      <c r="K524" s="196"/>
      <c r="L524" s="196"/>
      <c r="M524" s="196"/>
      <c r="N524" s="196"/>
      <c r="O524" s="196"/>
      <c r="P524" s="196"/>
      <c r="Q524" s="196"/>
      <c r="R524" s="196"/>
      <c r="S524" s="196"/>
      <c r="T524" s="196"/>
      <c r="U524" s="196"/>
      <c r="V524" s="196"/>
      <c r="W524" s="196"/>
      <c r="X524" s="196"/>
      <c r="Y524" s="196"/>
      <c r="Z524" s="196"/>
    </row>
    <row r="525" customFormat="false" ht="15" hidden="false" customHeight="false" outlineLevel="0" collapsed="false">
      <c r="A525" s="195"/>
      <c r="B525" s="196"/>
      <c r="C525" s="196"/>
      <c r="D525" s="196"/>
      <c r="E525" s="196"/>
      <c r="F525" s="196"/>
      <c r="G525" s="196"/>
      <c r="H525" s="196"/>
      <c r="I525" s="196"/>
      <c r="J525" s="196"/>
      <c r="K525" s="196"/>
      <c r="L525" s="196"/>
      <c r="M525" s="196"/>
      <c r="N525" s="196"/>
      <c r="O525" s="196"/>
      <c r="P525" s="196"/>
      <c r="Q525" s="196"/>
      <c r="R525" s="196"/>
      <c r="S525" s="196"/>
      <c r="T525" s="196"/>
      <c r="U525" s="196"/>
      <c r="V525" s="196"/>
      <c r="W525" s="196"/>
      <c r="X525" s="196"/>
      <c r="Y525" s="196"/>
      <c r="Z525" s="196"/>
    </row>
    <row r="526" customFormat="false" ht="15" hidden="false" customHeight="false" outlineLevel="0" collapsed="false">
      <c r="A526" s="195"/>
      <c r="B526" s="196"/>
      <c r="C526" s="196"/>
      <c r="D526" s="196"/>
      <c r="E526" s="196"/>
      <c r="F526" s="196"/>
      <c r="G526" s="196"/>
      <c r="H526" s="196"/>
      <c r="I526" s="196"/>
      <c r="J526" s="196"/>
      <c r="K526" s="196"/>
      <c r="L526" s="196"/>
      <c r="M526" s="196"/>
      <c r="N526" s="196"/>
      <c r="O526" s="196"/>
      <c r="P526" s="196"/>
      <c r="Q526" s="196"/>
      <c r="R526" s="196"/>
      <c r="S526" s="196"/>
      <c r="T526" s="196"/>
      <c r="U526" s="196"/>
      <c r="V526" s="196"/>
      <c r="W526" s="196"/>
      <c r="X526" s="196"/>
      <c r="Y526" s="196"/>
      <c r="Z526" s="196"/>
    </row>
    <row r="527" customFormat="false" ht="15" hidden="false" customHeight="false" outlineLevel="0" collapsed="false">
      <c r="A527" s="195"/>
      <c r="B527" s="196"/>
      <c r="C527" s="196"/>
      <c r="D527" s="196"/>
      <c r="E527" s="196"/>
      <c r="F527" s="196"/>
      <c r="G527" s="196"/>
      <c r="H527" s="196"/>
      <c r="I527" s="196"/>
      <c r="J527" s="196"/>
      <c r="K527" s="196"/>
      <c r="L527" s="196"/>
      <c r="M527" s="196"/>
      <c r="N527" s="196"/>
      <c r="O527" s="196"/>
      <c r="P527" s="196"/>
      <c r="Q527" s="196"/>
      <c r="R527" s="196"/>
      <c r="S527" s="196"/>
      <c r="T527" s="196"/>
      <c r="U527" s="196"/>
      <c r="V527" s="196"/>
      <c r="W527" s="196"/>
      <c r="X527" s="196"/>
      <c r="Y527" s="196"/>
      <c r="Z527" s="196"/>
    </row>
    <row r="528" customFormat="false" ht="15" hidden="false" customHeight="false" outlineLevel="0" collapsed="false">
      <c r="A528" s="195"/>
      <c r="B528" s="196"/>
      <c r="C528" s="196"/>
      <c r="D528" s="196"/>
      <c r="E528" s="196"/>
      <c r="F528" s="196"/>
      <c r="G528" s="196"/>
      <c r="H528" s="196"/>
      <c r="I528" s="196"/>
      <c r="J528" s="196"/>
      <c r="K528" s="196"/>
      <c r="L528" s="196"/>
      <c r="M528" s="196"/>
      <c r="N528" s="196"/>
      <c r="O528" s="196"/>
      <c r="P528" s="196"/>
      <c r="Q528" s="196"/>
      <c r="R528" s="196"/>
      <c r="S528" s="196"/>
      <c r="T528" s="196"/>
      <c r="U528" s="196"/>
      <c r="V528" s="196"/>
      <c r="W528" s="196"/>
      <c r="X528" s="196"/>
      <c r="Y528" s="196"/>
      <c r="Z528" s="196"/>
    </row>
    <row r="529" customFormat="false" ht="15" hidden="false" customHeight="false" outlineLevel="0" collapsed="false">
      <c r="A529" s="195"/>
      <c r="B529" s="196"/>
      <c r="C529" s="196"/>
      <c r="D529" s="196"/>
      <c r="E529" s="196"/>
      <c r="F529" s="196"/>
      <c r="G529" s="196"/>
      <c r="H529" s="196"/>
      <c r="I529" s="196"/>
      <c r="J529" s="196"/>
      <c r="K529" s="196"/>
      <c r="L529" s="196"/>
      <c r="M529" s="196"/>
      <c r="N529" s="196"/>
      <c r="O529" s="196"/>
      <c r="P529" s="196"/>
      <c r="Q529" s="196"/>
      <c r="R529" s="196"/>
      <c r="S529" s="196"/>
      <c r="T529" s="196"/>
      <c r="U529" s="196"/>
      <c r="V529" s="196"/>
      <c r="W529" s="196"/>
      <c r="X529" s="196"/>
      <c r="Y529" s="196"/>
      <c r="Z529" s="196"/>
    </row>
    <row r="530" customFormat="false" ht="15" hidden="false" customHeight="false" outlineLevel="0" collapsed="false">
      <c r="A530" s="195"/>
      <c r="B530" s="196"/>
      <c r="C530" s="196"/>
      <c r="D530" s="196"/>
      <c r="E530" s="196"/>
      <c r="F530" s="196"/>
      <c r="G530" s="196"/>
      <c r="H530" s="196"/>
      <c r="I530" s="196"/>
      <c r="J530" s="196"/>
      <c r="K530" s="196"/>
      <c r="L530" s="196"/>
      <c r="M530" s="196"/>
      <c r="N530" s="196"/>
      <c r="O530" s="196"/>
      <c r="P530" s="196"/>
      <c r="Q530" s="196"/>
      <c r="R530" s="196"/>
      <c r="S530" s="196"/>
      <c r="T530" s="196"/>
      <c r="U530" s="196"/>
      <c r="V530" s="196"/>
      <c r="W530" s="196"/>
      <c r="X530" s="196"/>
      <c r="Y530" s="196"/>
      <c r="Z530" s="196"/>
    </row>
    <row r="531" customFormat="false" ht="15" hidden="false" customHeight="false" outlineLevel="0" collapsed="false">
      <c r="A531" s="195"/>
      <c r="B531" s="196"/>
      <c r="C531" s="196"/>
      <c r="D531" s="196"/>
      <c r="E531" s="196"/>
      <c r="F531" s="196"/>
      <c r="G531" s="196"/>
      <c r="H531" s="196"/>
      <c r="I531" s="196"/>
      <c r="J531" s="196"/>
      <c r="K531" s="196"/>
      <c r="L531" s="196"/>
      <c r="M531" s="196"/>
      <c r="N531" s="196"/>
      <c r="O531" s="196"/>
      <c r="P531" s="196"/>
      <c r="Q531" s="196"/>
      <c r="R531" s="196"/>
      <c r="S531" s="196"/>
      <c r="T531" s="196"/>
      <c r="U531" s="196"/>
      <c r="V531" s="196"/>
      <c r="W531" s="196"/>
      <c r="X531" s="196"/>
      <c r="Y531" s="196"/>
      <c r="Z531" s="196"/>
    </row>
    <row r="532" customFormat="false" ht="15" hidden="false" customHeight="false" outlineLevel="0" collapsed="false">
      <c r="A532" s="195"/>
      <c r="B532" s="196"/>
      <c r="C532" s="196"/>
      <c r="D532" s="196"/>
      <c r="E532" s="196"/>
      <c r="F532" s="196"/>
      <c r="G532" s="196"/>
      <c r="H532" s="196"/>
      <c r="I532" s="196"/>
      <c r="J532" s="196"/>
      <c r="K532" s="196"/>
      <c r="L532" s="196"/>
      <c r="M532" s="196"/>
      <c r="N532" s="196"/>
      <c r="O532" s="196"/>
      <c r="P532" s="196"/>
      <c r="Q532" s="196"/>
      <c r="R532" s="196"/>
      <c r="S532" s="196"/>
      <c r="T532" s="196"/>
      <c r="U532" s="196"/>
      <c r="V532" s="196"/>
      <c r="W532" s="196"/>
      <c r="X532" s="196"/>
      <c r="Y532" s="196"/>
      <c r="Z532" s="196"/>
    </row>
    <row r="533" customFormat="false" ht="15" hidden="false" customHeight="false" outlineLevel="0" collapsed="false">
      <c r="A533" s="195"/>
      <c r="B533" s="196"/>
      <c r="C533" s="196"/>
      <c r="D533" s="196"/>
      <c r="E533" s="196"/>
      <c r="F533" s="196"/>
      <c r="G533" s="196"/>
      <c r="H533" s="196"/>
      <c r="I533" s="196"/>
      <c r="J533" s="196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6"/>
      <c r="W533" s="196"/>
      <c r="X533" s="196"/>
      <c r="Y533" s="196"/>
      <c r="Z533" s="196"/>
    </row>
    <row r="534" customFormat="false" ht="15" hidden="false" customHeight="false" outlineLevel="0" collapsed="false">
      <c r="A534" s="195"/>
      <c r="B534" s="196"/>
      <c r="C534" s="196"/>
      <c r="D534" s="196"/>
      <c r="E534" s="196"/>
      <c r="F534" s="196"/>
      <c r="G534" s="196"/>
      <c r="H534" s="196"/>
      <c r="I534" s="196"/>
      <c r="J534" s="196"/>
      <c r="K534" s="196"/>
      <c r="L534" s="196"/>
      <c r="M534" s="196"/>
      <c r="N534" s="196"/>
      <c r="O534" s="196"/>
      <c r="P534" s="196"/>
      <c r="Q534" s="196"/>
      <c r="R534" s="196"/>
      <c r="S534" s="196"/>
      <c r="T534" s="196"/>
      <c r="U534" s="196"/>
      <c r="V534" s="196"/>
      <c r="W534" s="196"/>
      <c r="X534" s="196"/>
      <c r="Y534" s="196"/>
      <c r="Z534" s="196"/>
    </row>
    <row r="535" customFormat="false" ht="15" hidden="false" customHeight="false" outlineLevel="0" collapsed="false">
      <c r="A535" s="195"/>
      <c r="B535" s="196"/>
      <c r="C535" s="196"/>
      <c r="D535" s="196"/>
      <c r="E535" s="196"/>
      <c r="F535" s="196"/>
      <c r="G535" s="196"/>
      <c r="H535" s="196"/>
      <c r="I535" s="196"/>
      <c r="J535" s="196"/>
      <c r="K535" s="196"/>
      <c r="L535" s="196"/>
      <c r="M535" s="196"/>
      <c r="N535" s="196"/>
      <c r="O535" s="196"/>
      <c r="P535" s="196"/>
      <c r="Q535" s="196"/>
      <c r="R535" s="196"/>
      <c r="S535" s="196"/>
      <c r="T535" s="196"/>
      <c r="U535" s="196"/>
      <c r="V535" s="196"/>
      <c r="W535" s="196"/>
      <c r="X535" s="196"/>
      <c r="Y535" s="196"/>
      <c r="Z535" s="196"/>
    </row>
    <row r="536" customFormat="false" ht="15" hidden="false" customHeight="false" outlineLevel="0" collapsed="false">
      <c r="A536" s="195"/>
      <c r="B536" s="196"/>
      <c r="C536" s="196"/>
      <c r="D536" s="196"/>
      <c r="E536" s="196"/>
      <c r="F536" s="196"/>
      <c r="G536" s="196"/>
      <c r="H536" s="196"/>
      <c r="I536" s="196"/>
      <c r="J536" s="196"/>
      <c r="K536" s="196"/>
      <c r="L536" s="196"/>
      <c r="M536" s="196"/>
      <c r="N536" s="196"/>
      <c r="O536" s="196"/>
      <c r="P536" s="196"/>
      <c r="Q536" s="196"/>
      <c r="R536" s="196"/>
      <c r="S536" s="196"/>
      <c r="T536" s="196"/>
      <c r="U536" s="196"/>
      <c r="V536" s="196"/>
      <c r="W536" s="196"/>
      <c r="X536" s="196"/>
      <c r="Y536" s="196"/>
      <c r="Z536" s="196"/>
    </row>
    <row r="537" customFormat="false" ht="15" hidden="false" customHeight="false" outlineLevel="0" collapsed="false">
      <c r="A537" s="195"/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196"/>
      <c r="M537" s="196"/>
      <c r="N537" s="196"/>
      <c r="O537" s="196"/>
      <c r="P537" s="196"/>
      <c r="Q537" s="196"/>
      <c r="R537" s="196"/>
      <c r="S537" s="196"/>
      <c r="T537" s="196"/>
      <c r="U537" s="196"/>
      <c r="V537" s="196"/>
      <c r="W537" s="196"/>
      <c r="X537" s="196"/>
      <c r="Y537" s="196"/>
      <c r="Z537" s="196"/>
    </row>
    <row r="538" customFormat="false" ht="15" hidden="false" customHeight="false" outlineLevel="0" collapsed="false">
      <c r="A538" s="195"/>
      <c r="B538" s="196"/>
      <c r="C538" s="196"/>
      <c r="D538" s="196"/>
      <c r="E538" s="196"/>
      <c r="F538" s="196"/>
      <c r="G538" s="196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96"/>
      <c r="S538" s="196"/>
      <c r="T538" s="196"/>
      <c r="U538" s="196"/>
      <c r="V538" s="196"/>
      <c r="W538" s="196"/>
      <c r="X538" s="196"/>
      <c r="Y538" s="196"/>
      <c r="Z538" s="196"/>
    </row>
    <row r="539" customFormat="false" ht="15" hidden="false" customHeight="false" outlineLevel="0" collapsed="false">
      <c r="A539" s="195"/>
      <c r="B539" s="196"/>
      <c r="C539" s="196"/>
      <c r="D539" s="196"/>
      <c r="E539" s="196"/>
      <c r="F539" s="196"/>
      <c r="G539" s="196"/>
      <c r="H539" s="196"/>
      <c r="I539" s="196"/>
      <c r="J539" s="196"/>
      <c r="K539" s="196"/>
      <c r="L539" s="196"/>
      <c r="M539" s="196"/>
      <c r="N539" s="196"/>
      <c r="O539" s="196"/>
      <c r="P539" s="196"/>
      <c r="Q539" s="196"/>
      <c r="R539" s="196"/>
      <c r="S539" s="196"/>
      <c r="T539" s="196"/>
      <c r="U539" s="196"/>
      <c r="V539" s="196"/>
      <c r="W539" s="196"/>
      <c r="X539" s="196"/>
      <c r="Y539" s="196"/>
      <c r="Z539" s="196"/>
    </row>
    <row r="540" customFormat="false" ht="15" hidden="false" customHeight="false" outlineLevel="0" collapsed="false">
      <c r="A540" s="195"/>
      <c r="B540" s="196"/>
      <c r="C540" s="196"/>
      <c r="D540" s="196"/>
      <c r="E540" s="196"/>
      <c r="F540" s="196"/>
      <c r="G540" s="196"/>
      <c r="H540" s="196"/>
      <c r="I540" s="196"/>
      <c r="J540" s="196"/>
      <c r="K540" s="196"/>
      <c r="L540" s="196"/>
      <c r="M540" s="196"/>
      <c r="N540" s="196"/>
      <c r="O540" s="196"/>
      <c r="P540" s="196"/>
      <c r="Q540" s="196"/>
      <c r="R540" s="196"/>
      <c r="S540" s="196"/>
      <c r="T540" s="196"/>
      <c r="U540" s="196"/>
      <c r="V540" s="196"/>
      <c r="W540" s="196"/>
      <c r="X540" s="196"/>
      <c r="Y540" s="196"/>
      <c r="Z540" s="196"/>
    </row>
    <row r="541" customFormat="false" ht="15" hidden="false" customHeight="false" outlineLevel="0" collapsed="false">
      <c r="A541" s="195"/>
      <c r="B541" s="196"/>
      <c r="C541" s="196"/>
      <c r="D541" s="196"/>
      <c r="E541" s="196"/>
      <c r="F541" s="196"/>
      <c r="G541" s="196"/>
      <c r="H541" s="196"/>
      <c r="I541" s="196"/>
      <c r="J541" s="196"/>
      <c r="K541" s="196"/>
      <c r="L541" s="196"/>
      <c r="M541" s="196"/>
      <c r="N541" s="196"/>
      <c r="O541" s="196"/>
      <c r="P541" s="196"/>
      <c r="Q541" s="196"/>
      <c r="R541" s="196"/>
      <c r="S541" s="196"/>
      <c r="T541" s="196"/>
      <c r="U541" s="196"/>
      <c r="V541" s="196"/>
      <c r="W541" s="196"/>
      <c r="X541" s="196"/>
      <c r="Y541" s="196"/>
      <c r="Z541" s="196"/>
    </row>
    <row r="542" customFormat="false" ht="15" hidden="false" customHeight="false" outlineLevel="0" collapsed="false">
      <c r="A542" s="195"/>
      <c r="B542" s="196"/>
      <c r="C542" s="196"/>
      <c r="D542" s="196"/>
      <c r="E542" s="196"/>
      <c r="F542" s="196"/>
      <c r="G542" s="196"/>
      <c r="H542" s="196"/>
      <c r="I542" s="196"/>
      <c r="J542" s="196"/>
      <c r="K542" s="196"/>
      <c r="L542" s="196"/>
      <c r="M542" s="196"/>
      <c r="N542" s="196"/>
      <c r="O542" s="196"/>
      <c r="P542" s="196"/>
      <c r="Q542" s="196"/>
      <c r="R542" s="196"/>
      <c r="S542" s="196"/>
      <c r="T542" s="196"/>
      <c r="U542" s="196"/>
      <c r="V542" s="196"/>
      <c r="W542" s="196"/>
      <c r="X542" s="196"/>
      <c r="Y542" s="196"/>
      <c r="Z542" s="196"/>
    </row>
    <row r="543" customFormat="false" ht="15" hidden="false" customHeight="false" outlineLevel="0" collapsed="false">
      <c r="A543" s="195"/>
      <c r="B543" s="196"/>
      <c r="C543" s="196"/>
      <c r="D543" s="196"/>
      <c r="E543" s="196"/>
      <c r="F543" s="196"/>
      <c r="G543" s="196"/>
      <c r="H543" s="196"/>
      <c r="I543" s="196"/>
      <c r="J543" s="196"/>
      <c r="K543" s="196"/>
      <c r="L543" s="196"/>
      <c r="M543" s="196"/>
      <c r="N543" s="196"/>
      <c r="O543" s="196"/>
      <c r="P543" s="196"/>
      <c r="Q543" s="196"/>
      <c r="R543" s="196"/>
      <c r="S543" s="196"/>
      <c r="T543" s="196"/>
      <c r="U543" s="196"/>
      <c r="V543" s="196"/>
      <c r="W543" s="196"/>
      <c r="X543" s="196"/>
      <c r="Y543" s="196"/>
      <c r="Z543" s="196"/>
    </row>
    <row r="544" customFormat="false" ht="15" hidden="false" customHeight="false" outlineLevel="0" collapsed="false">
      <c r="A544" s="195"/>
      <c r="B544" s="196"/>
      <c r="C544" s="196"/>
      <c r="D544" s="196"/>
      <c r="E544" s="196"/>
      <c r="F544" s="196"/>
      <c r="G544" s="196"/>
      <c r="H544" s="196"/>
      <c r="I544" s="196"/>
      <c r="J544" s="196"/>
      <c r="K544" s="196"/>
      <c r="L544" s="196"/>
      <c r="M544" s="196"/>
      <c r="N544" s="196"/>
      <c r="O544" s="196"/>
      <c r="P544" s="196"/>
      <c r="Q544" s="196"/>
      <c r="R544" s="196"/>
      <c r="S544" s="196"/>
      <c r="T544" s="196"/>
      <c r="U544" s="196"/>
      <c r="V544" s="196"/>
      <c r="W544" s="196"/>
      <c r="X544" s="196"/>
      <c r="Y544" s="196"/>
      <c r="Z544" s="196"/>
    </row>
    <row r="545" customFormat="false" ht="15" hidden="false" customHeight="false" outlineLevel="0" collapsed="false">
      <c r="A545" s="195"/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196"/>
      <c r="M545" s="196"/>
      <c r="N545" s="196"/>
      <c r="O545" s="196"/>
      <c r="P545" s="196"/>
      <c r="Q545" s="196"/>
      <c r="R545" s="196"/>
      <c r="S545" s="196"/>
      <c r="T545" s="196"/>
      <c r="U545" s="196"/>
      <c r="V545" s="196"/>
      <c r="W545" s="196"/>
      <c r="X545" s="196"/>
      <c r="Y545" s="196"/>
      <c r="Z545" s="196"/>
    </row>
    <row r="546" customFormat="false" ht="15" hidden="false" customHeight="false" outlineLevel="0" collapsed="false">
      <c r="A546" s="195"/>
      <c r="B546" s="196"/>
      <c r="C546" s="196"/>
      <c r="D546" s="196"/>
      <c r="E546" s="196"/>
      <c r="F546" s="196"/>
      <c r="G546" s="196"/>
      <c r="H546" s="196"/>
      <c r="I546" s="196"/>
      <c r="J546" s="196"/>
      <c r="K546" s="196"/>
      <c r="L546" s="196"/>
      <c r="M546" s="196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</row>
    <row r="547" customFormat="false" ht="15" hidden="false" customHeight="false" outlineLevel="0" collapsed="false">
      <c r="A547" s="195"/>
      <c r="B547" s="196"/>
      <c r="C547" s="196"/>
      <c r="D547" s="196"/>
      <c r="E547" s="196"/>
      <c r="F547" s="196"/>
      <c r="G547" s="196"/>
      <c r="H547" s="196"/>
      <c r="I547" s="196"/>
      <c r="J547" s="196"/>
      <c r="K547" s="196"/>
      <c r="L547" s="196"/>
      <c r="M547" s="196"/>
      <c r="N547" s="196"/>
      <c r="O547" s="196"/>
      <c r="P547" s="196"/>
      <c r="Q547" s="196"/>
      <c r="R547" s="196"/>
      <c r="S547" s="196"/>
      <c r="T547" s="196"/>
      <c r="U547" s="196"/>
      <c r="V547" s="196"/>
      <c r="W547" s="196"/>
      <c r="X547" s="196"/>
      <c r="Y547" s="196"/>
      <c r="Z547" s="196"/>
    </row>
    <row r="548" customFormat="false" ht="15" hidden="false" customHeight="false" outlineLevel="0" collapsed="false">
      <c r="A548" s="195"/>
      <c r="B548" s="196"/>
      <c r="C548" s="196"/>
      <c r="D548" s="196"/>
      <c r="E548" s="196"/>
      <c r="F548" s="196"/>
      <c r="G548" s="196"/>
      <c r="H548" s="196"/>
      <c r="I548" s="196"/>
      <c r="J548" s="196"/>
      <c r="K548" s="196"/>
      <c r="L548" s="196"/>
      <c r="M548" s="196"/>
      <c r="N548" s="196"/>
      <c r="O548" s="196"/>
      <c r="P548" s="196"/>
      <c r="Q548" s="196"/>
      <c r="R548" s="196"/>
      <c r="S548" s="196"/>
      <c r="T548" s="196"/>
      <c r="U548" s="196"/>
      <c r="V548" s="196"/>
      <c r="W548" s="196"/>
      <c r="X548" s="196"/>
      <c r="Y548" s="196"/>
      <c r="Z548" s="196"/>
    </row>
    <row r="549" customFormat="false" ht="15" hidden="false" customHeight="false" outlineLevel="0" collapsed="false">
      <c r="A549" s="195"/>
      <c r="B549" s="196"/>
      <c r="C549" s="196"/>
      <c r="D549" s="196"/>
      <c r="E549" s="196"/>
      <c r="F549" s="196"/>
      <c r="G549" s="196"/>
      <c r="H549" s="196"/>
      <c r="I549" s="196"/>
      <c r="J549" s="196"/>
      <c r="K549" s="196"/>
      <c r="L549" s="196"/>
      <c r="M549" s="196"/>
      <c r="N549" s="196"/>
      <c r="O549" s="196"/>
      <c r="P549" s="196"/>
      <c r="Q549" s="196"/>
      <c r="R549" s="196"/>
      <c r="S549" s="196"/>
      <c r="T549" s="196"/>
      <c r="U549" s="196"/>
      <c r="V549" s="196"/>
      <c r="W549" s="196"/>
      <c r="X549" s="196"/>
      <c r="Y549" s="196"/>
      <c r="Z549" s="196"/>
    </row>
    <row r="550" customFormat="false" ht="15" hidden="false" customHeight="false" outlineLevel="0" collapsed="false">
      <c r="A550" s="195"/>
      <c r="B550" s="196"/>
      <c r="C550" s="196"/>
      <c r="D550" s="196"/>
      <c r="E550" s="196"/>
      <c r="F550" s="196"/>
      <c r="G550" s="196"/>
      <c r="H550" s="196"/>
      <c r="I550" s="196"/>
      <c r="J550" s="196"/>
      <c r="K550" s="196"/>
      <c r="L550" s="196"/>
      <c r="M550" s="196"/>
      <c r="N550" s="196"/>
      <c r="O550" s="196"/>
      <c r="P550" s="196"/>
      <c r="Q550" s="196"/>
      <c r="R550" s="196"/>
      <c r="S550" s="196"/>
      <c r="T550" s="196"/>
      <c r="U550" s="196"/>
      <c r="V550" s="196"/>
      <c r="W550" s="196"/>
      <c r="X550" s="196"/>
      <c r="Y550" s="196"/>
      <c r="Z550" s="196"/>
    </row>
    <row r="551" customFormat="false" ht="15" hidden="false" customHeight="false" outlineLevel="0" collapsed="false">
      <c r="A551" s="195"/>
      <c r="B551" s="196"/>
      <c r="C551" s="196"/>
      <c r="D551" s="196"/>
      <c r="E551" s="196"/>
      <c r="F551" s="196"/>
      <c r="G551" s="196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  <c r="Z551" s="196"/>
    </row>
    <row r="552" customFormat="false" ht="15" hidden="false" customHeight="false" outlineLevel="0" collapsed="false">
      <c r="A552" s="195"/>
      <c r="B552" s="196"/>
      <c r="C552" s="196"/>
      <c r="D552" s="196"/>
      <c r="E552" s="196"/>
      <c r="F552" s="196"/>
      <c r="G552" s="196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  <c r="Z552" s="196"/>
    </row>
    <row r="553" customFormat="false" ht="15" hidden="false" customHeight="false" outlineLevel="0" collapsed="false">
      <c r="A553" s="195"/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  <c r="Z553" s="196"/>
    </row>
    <row r="554" customFormat="false" ht="15" hidden="false" customHeight="false" outlineLevel="0" collapsed="false">
      <c r="A554" s="195"/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6"/>
    </row>
    <row r="555" customFormat="false" ht="15" hidden="false" customHeight="false" outlineLevel="0" collapsed="false">
      <c r="A555" s="195"/>
      <c r="B555" s="196"/>
      <c r="C555" s="196"/>
      <c r="D555" s="196"/>
      <c r="E555" s="196"/>
      <c r="F555" s="196"/>
      <c r="G555" s="196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96"/>
      <c r="S555" s="196"/>
      <c r="T555" s="196"/>
      <c r="U555" s="196"/>
      <c r="V555" s="196"/>
      <c r="W555" s="196"/>
      <c r="X555" s="196"/>
      <c r="Y555" s="196"/>
      <c r="Z555" s="196"/>
    </row>
    <row r="556" customFormat="false" ht="15" hidden="false" customHeight="false" outlineLevel="0" collapsed="false">
      <c r="A556" s="195"/>
      <c r="B556" s="196"/>
      <c r="C556" s="196"/>
      <c r="D556" s="196"/>
      <c r="E556" s="196"/>
      <c r="F556" s="196"/>
      <c r="G556" s="196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96"/>
      <c r="S556" s="196"/>
      <c r="T556" s="196"/>
      <c r="U556" s="196"/>
      <c r="V556" s="196"/>
      <c r="W556" s="196"/>
      <c r="X556" s="196"/>
      <c r="Y556" s="196"/>
      <c r="Z556" s="196"/>
    </row>
    <row r="557" customFormat="false" ht="15" hidden="false" customHeight="false" outlineLevel="0" collapsed="false">
      <c r="A557" s="195"/>
      <c r="B557" s="196"/>
      <c r="C557" s="196"/>
      <c r="D557" s="196"/>
      <c r="E557" s="196"/>
      <c r="F557" s="196"/>
      <c r="G557" s="196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96"/>
      <c r="S557" s="196"/>
      <c r="T557" s="196"/>
      <c r="U557" s="196"/>
      <c r="V557" s="196"/>
      <c r="W557" s="196"/>
      <c r="X557" s="196"/>
      <c r="Y557" s="196"/>
      <c r="Z557" s="196"/>
    </row>
    <row r="558" customFormat="false" ht="15" hidden="false" customHeight="false" outlineLevel="0" collapsed="false">
      <c r="A558" s="195"/>
      <c r="B558" s="196"/>
      <c r="C558" s="196"/>
      <c r="D558" s="196"/>
      <c r="E558" s="196"/>
      <c r="F558" s="196"/>
      <c r="G558" s="196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96"/>
      <c r="S558" s="196"/>
      <c r="T558" s="196"/>
      <c r="U558" s="196"/>
      <c r="V558" s="196"/>
      <c r="W558" s="196"/>
      <c r="X558" s="196"/>
      <c r="Y558" s="196"/>
      <c r="Z558" s="196"/>
    </row>
    <row r="559" customFormat="false" ht="15" hidden="false" customHeight="false" outlineLevel="0" collapsed="false">
      <c r="A559" s="195"/>
      <c r="B559" s="196"/>
      <c r="C559" s="196"/>
      <c r="D559" s="196"/>
      <c r="E559" s="196"/>
      <c r="F559" s="196"/>
      <c r="G559" s="196"/>
      <c r="H559" s="196"/>
      <c r="I559" s="196"/>
      <c r="J559" s="196"/>
      <c r="K559" s="196"/>
      <c r="L559" s="196"/>
      <c r="M559" s="196"/>
      <c r="N559" s="196"/>
      <c r="O559" s="196"/>
      <c r="P559" s="196"/>
      <c r="Q559" s="196"/>
      <c r="R559" s="196"/>
      <c r="S559" s="196"/>
      <c r="T559" s="196"/>
      <c r="U559" s="196"/>
      <c r="V559" s="196"/>
      <c r="W559" s="196"/>
      <c r="X559" s="196"/>
      <c r="Y559" s="196"/>
      <c r="Z559" s="196"/>
    </row>
    <row r="560" customFormat="false" ht="15" hidden="false" customHeight="false" outlineLevel="0" collapsed="false">
      <c r="A560" s="195"/>
      <c r="B560" s="196"/>
      <c r="C560" s="196"/>
      <c r="D560" s="196"/>
      <c r="E560" s="196"/>
      <c r="F560" s="196"/>
      <c r="G560" s="196"/>
      <c r="H560" s="196"/>
      <c r="I560" s="196"/>
      <c r="J560" s="196"/>
      <c r="K560" s="196"/>
      <c r="L560" s="196"/>
      <c r="M560" s="196"/>
      <c r="N560" s="196"/>
      <c r="O560" s="196"/>
      <c r="P560" s="196"/>
      <c r="Q560" s="196"/>
      <c r="R560" s="196"/>
      <c r="S560" s="196"/>
      <c r="T560" s="196"/>
      <c r="U560" s="196"/>
      <c r="V560" s="196"/>
      <c r="W560" s="196"/>
      <c r="X560" s="196"/>
      <c r="Y560" s="196"/>
      <c r="Z560" s="196"/>
    </row>
    <row r="561" customFormat="false" ht="15" hidden="false" customHeight="false" outlineLevel="0" collapsed="false">
      <c r="A561" s="195"/>
      <c r="B561" s="196"/>
      <c r="C561" s="196"/>
      <c r="D561" s="196"/>
      <c r="E561" s="196"/>
      <c r="F561" s="196"/>
      <c r="G561" s="196"/>
      <c r="H561" s="196"/>
      <c r="I561" s="196"/>
      <c r="J561" s="196"/>
      <c r="K561" s="196"/>
      <c r="L561" s="196"/>
      <c r="M561" s="196"/>
      <c r="N561" s="196"/>
      <c r="O561" s="196"/>
      <c r="P561" s="196"/>
      <c r="Q561" s="196"/>
      <c r="R561" s="196"/>
      <c r="S561" s="196"/>
      <c r="T561" s="196"/>
      <c r="U561" s="196"/>
      <c r="V561" s="196"/>
      <c r="W561" s="196"/>
      <c r="X561" s="196"/>
      <c r="Y561" s="196"/>
      <c r="Z561" s="196"/>
    </row>
    <row r="562" customFormat="false" ht="15" hidden="false" customHeight="false" outlineLevel="0" collapsed="false">
      <c r="A562" s="195"/>
      <c r="B562" s="196"/>
      <c r="C562" s="196"/>
      <c r="D562" s="196"/>
      <c r="E562" s="196"/>
      <c r="F562" s="196"/>
      <c r="G562" s="196"/>
      <c r="H562" s="196"/>
      <c r="I562" s="196"/>
      <c r="J562" s="196"/>
      <c r="K562" s="196"/>
      <c r="L562" s="196"/>
      <c r="M562" s="196"/>
      <c r="N562" s="196"/>
      <c r="O562" s="196"/>
      <c r="P562" s="196"/>
      <c r="Q562" s="196"/>
      <c r="R562" s="196"/>
      <c r="S562" s="196"/>
      <c r="T562" s="196"/>
      <c r="U562" s="196"/>
      <c r="V562" s="196"/>
      <c r="W562" s="196"/>
      <c r="X562" s="196"/>
      <c r="Y562" s="196"/>
      <c r="Z562" s="196"/>
    </row>
    <row r="563" customFormat="false" ht="15" hidden="false" customHeight="false" outlineLevel="0" collapsed="false">
      <c r="A563" s="195"/>
      <c r="B563" s="196"/>
      <c r="C563" s="196"/>
      <c r="D563" s="196"/>
      <c r="E563" s="196"/>
      <c r="F563" s="196"/>
      <c r="G563" s="196"/>
      <c r="H563" s="196"/>
      <c r="I563" s="196"/>
      <c r="J563" s="196"/>
      <c r="K563" s="196"/>
      <c r="L563" s="196"/>
      <c r="M563" s="196"/>
      <c r="N563" s="196"/>
      <c r="O563" s="196"/>
      <c r="P563" s="196"/>
      <c r="Q563" s="196"/>
      <c r="R563" s="196"/>
      <c r="S563" s="196"/>
      <c r="T563" s="196"/>
      <c r="U563" s="196"/>
      <c r="V563" s="196"/>
      <c r="W563" s="196"/>
      <c r="X563" s="196"/>
      <c r="Y563" s="196"/>
      <c r="Z563" s="196"/>
    </row>
    <row r="564" customFormat="false" ht="15" hidden="false" customHeight="false" outlineLevel="0" collapsed="false">
      <c r="A564" s="195"/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196"/>
      <c r="M564" s="196"/>
      <c r="N564" s="196"/>
      <c r="O564" s="196"/>
      <c r="P564" s="196"/>
      <c r="Q564" s="196"/>
      <c r="R564" s="196"/>
      <c r="S564" s="196"/>
      <c r="T564" s="196"/>
      <c r="U564" s="196"/>
      <c r="V564" s="196"/>
      <c r="W564" s="196"/>
      <c r="X564" s="196"/>
      <c r="Y564" s="196"/>
      <c r="Z564" s="196"/>
    </row>
    <row r="565" customFormat="false" ht="15" hidden="false" customHeight="false" outlineLevel="0" collapsed="false">
      <c r="A565" s="195"/>
      <c r="B565" s="196"/>
      <c r="C565" s="196"/>
      <c r="D565" s="196"/>
      <c r="E565" s="196"/>
      <c r="F565" s="196"/>
      <c r="G565" s="196"/>
      <c r="H565" s="196"/>
      <c r="I565" s="196"/>
      <c r="J565" s="196"/>
      <c r="K565" s="196"/>
      <c r="L565" s="196"/>
      <c r="M565" s="196"/>
      <c r="N565" s="196"/>
      <c r="O565" s="196"/>
      <c r="P565" s="196"/>
      <c r="Q565" s="196"/>
      <c r="R565" s="196"/>
      <c r="S565" s="196"/>
      <c r="T565" s="196"/>
      <c r="U565" s="196"/>
      <c r="V565" s="196"/>
      <c r="W565" s="196"/>
      <c r="X565" s="196"/>
      <c r="Y565" s="196"/>
      <c r="Z565" s="196"/>
    </row>
    <row r="566" customFormat="false" ht="15" hidden="false" customHeight="false" outlineLevel="0" collapsed="false">
      <c r="A566" s="195"/>
      <c r="B566" s="196"/>
      <c r="C566" s="196"/>
      <c r="D566" s="196"/>
      <c r="E566" s="196"/>
      <c r="F566" s="196"/>
      <c r="G566" s="196"/>
      <c r="H566" s="196"/>
      <c r="I566" s="196"/>
      <c r="J566" s="196"/>
      <c r="K566" s="196"/>
      <c r="L566" s="196"/>
      <c r="M566" s="196"/>
      <c r="N566" s="196"/>
      <c r="O566" s="196"/>
      <c r="P566" s="196"/>
      <c r="Q566" s="196"/>
      <c r="R566" s="196"/>
      <c r="S566" s="196"/>
      <c r="T566" s="196"/>
      <c r="U566" s="196"/>
      <c r="V566" s="196"/>
      <c r="W566" s="196"/>
      <c r="X566" s="196"/>
      <c r="Y566" s="196"/>
      <c r="Z566" s="196"/>
    </row>
    <row r="567" customFormat="false" ht="15" hidden="false" customHeight="false" outlineLevel="0" collapsed="false">
      <c r="A567" s="195"/>
      <c r="B567" s="196"/>
      <c r="C567" s="196"/>
      <c r="D567" s="196"/>
      <c r="E567" s="196"/>
      <c r="F567" s="196"/>
      <c r="G567" s="196"/>
      <c r="H567" s="196"/>
      <c r="I567" s="196"/>
      <c r="J567" s="196"/>
      <c r="K567" s="196"/>
      <c r="L567" s="196"/>
      <c r="M567" s="196"/>
      <c r="N567" s="196"/>
      <c r="O567" s="196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  <c r="Z567" s="196"/>
    </row>
    <row r="568" customFormat="false" ht="15" hidden="false" customHeight="false" outlineLevel="0" collapsed="false">
      <c r="A568" s="195"/>
      <c r="B568" s="196"/>
      <c r="C568" s="196"/>
      <c r="D568" s="196"/>
      <c r="E568" s="196"/>
      <c r="F568" s="196"/>
      <c r="G568" s="196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</row>
    <row r="569" customFormat="false" ht="15" hidden="false" customHeight="false" outlineLevel="0" collapsed="false">
      <c r="A569" s="195"/>
      <c r="B569" s="196"/>
      <c r="C569" s="196"/>
      <c r="D569" s="196"/>
      <c r="E569" s="196"/>
      <c r="F569" s="196"/>
      <c r="G569" s="196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</row>
    <row r="570" customFormat="false" ht="15" hidden="false" customHeight="false" outlineLevel="0" collapsed="false">
      <c r="A570" s="195"/>
      <c r="B570" s="196"/>
      <c r="C570" s="196"/>
      <c r="D570" s="196"/>
      <c r="E570" s="196"/>
      <c r="F570" s="196"/>
      <c r="G570" s="196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</row>
    <row r="571" customFormat="false" ht="15" hidden="false" customHeight="false" outlineLevel="0" collapsed="false">
      <c r="A571" s="195"/>
      <c r="B571" s="196"/>
      <c r="C571" s="196"/>
      <c r="D571" s="196"/>
      <c r="E571" s="196"/>
      <c r="F571" s="196"/>
      <c r="G571" s="196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</row>
    <row r="572" customFormat="false" ht="15" hidden="false" customHeight="false" outlineLevel="0" collapsed="false">
      <c r="A572" s="195"/>
      <c r="B572" s="196"/>
      <c r="C572" s="196"/>
      <c r="D572" s="196"/>
      <c r="E572" s="196"/>
      <c r="F572" s="196"/>
      <c r="G572" s="196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</row>
    <row r="573" customFormat="false" ht="15" hidden="false" customHeight="false" outlineLevel="0" collapsed="false">
      <c r="A573" s="195"/>
      <c r="B573" s="196"/>
      <c r="C573" s="196"/>
      <c r="D573" s="196"/>
      <c r="E573" s="196"/>
      <c r="F573" s="196"/>
      <c r="G573" s="196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</row>
    <row r="574" customFormat="false" ht="15" hidden="false" customHeight="false" outlineLevel="0" collapsed="false">
      <c r="A574" s="195"/>
      <c r="B574" s="196"/>
      <c r="C574" s="196"/>
      <c r="D574" s="196"/>
      <c r="E574" s="196"/>
      <c r="F574" s="196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</row>
    <row r="575" customFormat="false" ht="15" hidden="false" customHeight="false" outlineLevel="0" collapsed="false">
      <c r="A575" s="195"/>
      <c r="B575" s="196"/>
      <c r="C575" s="196"/>
      <c r="D575" s="196"/>
      <c r="E575" s="196"/>
      <c r="F575" s="196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</row>
    <row r="576" customFormat="false" ht="15" hidden="false" customHeight="false" outlineLevel="0" collapsed="false">
      <c r="A576" s="195"/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</row>
    <row r="577" customFormat="false" ht="15" hidden="false" customHeight="false" outlineLevel="0" collapsed="false">
      <c r="A577" s="195"/>
      <c r="B577" s="196"/>
      <c r="C577" s="196"/>
      <c r="D577" s="196"/>
      <c r="E577" s="196"/>
      <c r="F577" s="196"/>
      <c r="G577" s="196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</row>
    <row r="578" customFormat="false" ht="15" hidden="false" customHeight="false" outlineLevel="0" collapsed="false">
      <c r="A578" s="195"/>
      <c r="B578" s="196"/>
      <c r="C578" s="196"/>
      <c r="D578" s="196"/>
      <c r="E578" s="196"/>
      <c r="F578" s="196"/>
      <c r="G578" s="196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</row>
    <row r="579" customFormat="false" ht="15" hidden="false" customHeight="false" outlineLevel="0" collapsed="false">
      <c r="A579" s="195"/>
      <c r="B579" s="196"/>
      <c r="C579" s="196"/>
      <c r="D579" s="196"/>
      <c r="E579" s="196"/>
      <c r="F579" s="196"/>
      <c r="G579" s="196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</row>
    <row r="580" customFormat="false" ht="15" hidden="false" customHeight="false" outlineLevel="0" collapsed="false">
      <c r="A580" s="195"/>
      <c r="B580" s="196"/>
      <c r="C580" s="196"/>
      <c r="D580" s="196"/>
      <c r="E580" s="196"/>
      <c r="F580" s="196"/>
      <c r="G580" s="196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</row>
    <row r="581" customFormat="false" ht="15" hidden="false" customHeight="false" outlineLevel="0" collapsed="false">
      <c r="A581" s="195"/>
      <c r="B581" s="196"/>
      <c r="C581" s="196"/>
      <c r="D581" s="196"/>
      <c r="E581" s="196"/>
      <c r="F581" s="196"/>
      <c r="G581" s="196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</row>
    <row r="582" customFormat="false" ht="15" hidden="false" customHeight="false" outlineLevel="0" collapsed="false">
      <c r="A582" s="195"/>
      <c r="B582" s="196"/>
      <c r="C582" s="196"/>
      <c r="D582" s="196"/>
      <c r="E582" s="196"/>
      <c r="F582" s="196"/>
      <c r="G582" s="196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</row>
    <row r="583" customFormat="false" ht="15" hidden="false" customHeight="false" outlineLevel="0" collapsed="false">
      <c r="A583" s="195"/>
      <c r="B583" s="196"/>
      <c r="C583" s="196"/>
      <c r="D583" s="196"/>
      <c r="E583" s="196"/>
      <c r="F583" s="196"/>
      <c r="G583" s="196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</row>
    <row r="584" customFormat="false" ht="15" hidden="false" customHeight="false" outlineLevel="0" collapsed="false">
      <c r="A584" s="195"/>
      <c r="B584" s="196"/>
      <c r="C584" s="196"/>
      <c r="D584" s="196"/>
      <c r="E584" s="196"/>
      <c r="F584" s="196"/>
      <c r="G584" s="196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</row>
    <row r="585" customFormat="false" ht="15" hidden="false" customHeight="false" outlineLevel="0" collapsed="false">
      <c r="A585" s="195"/>
      <c r="B585" s="196"/>
      <c r="C585" s="196"/>
      <c r="D585" s="196"/>
      <c r="E585" s="196"/>
      <c r="F585" s="196"/>
      <c r="G585" s="196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</row>
    <row r="586" customFormat="false" ht="15" hidden="false" customHeight="false" outlineLevel="0" collapsed="false">
      <c r="A586" s="195"/>
      <c r="B586" s="196"/>
      <c r="C586" s="196"/>
      <c r="D586" s="196"/>
      <c r="E586" s="196"/>
      <c r="F586" s="196"/>
      <c r="G586" s="196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</row>
    <row r="587" customFormat="false" ht="15" hidden="false" customHeight="false" outlineLevel="0" collapsed="false">
      <c r="A587" s="195"/>
      <c r="B587" s="196"/>
      <c r="C587" s="196"/>
      <c r="D587" s="196"/>
      <c r="E587" s="196"/>
      <c r="F587" s="196"/>
      <c r="G587" s="196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</row>
    <row r="588" customFormat="false" ht="15" hidden="false" customHeight="false" outlineLevel="0" collapsed="false">
      <c r="A588" s="195"/>
      <c r="B588" s="196"/>
      <c r="C588" s="196"/>
      <c r="D588" s="196"/>
      <c r="E588" s="196"/>
      <c r="F588" s="196"/>
      <c r="G588" s="196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</row>
    <row r="589" customFormat="false" ht="15" hidden="false" customHeight="false" outlineLevel="0" collapsed="false">
      <c r="A589" s="195"/>
      <c r="B589" s="196"/>
      <c r="C589" s="196"/>
      <c r="D589" s="196"/>
      <c r="E589" s="196"/>
      <c r="F589" s="196"/>
      <c r="G589" s="196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</row>
    <row r="590" customFormat="false" ht="15" hidden="false" customHeight="false" outlineLevel="0" collapsed="false">
      <c r="A590" s="195"/>
      <c r="B590" s="196"/>
      <c r="C590" s="196"/>
      <c r="D590" s="196"/>
      <c r="E590" s="196"/>
      <c r="F590" s="196"/>
      <c r="G590" s="196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</row>
    <row r="591" customFormat="false" ht="15" hidden="false" customHeight="false" outlineLevel="0" collapsed="false">
      <c r="A591" s="195"/>
      <c r="B591" s="196"/>
      <c r="C591" s="196"/>
      <c r="D591" s="196"/>
      <c r="E591" s="196"/>
      <c r="F591" s="196"/>
      <c r="G591" s="196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</row>
    <row r="592" customFormat="false" ht="15" hidden="false" customHeight="false" outlineLevel="0" collapsed="false">
      <c r="A592" s="195"/>
      <c r="B592" s="196"/>
      <c r="C592" s="196"/>
      <c r="D592" s="196"/>
      <c r="E592" s="196"/>
      <c r="F592" s="196"/>
      <c r="G592" s="196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  <c r="Z592" s="196"/>
    </row>
    <row r="593" customFormat="false" ht="15" hidden="false" customHeight="false" outlineLevel="0" collapsed="false">
      <c r="A593" s="195"/>
      <c r="B593" s="196"/>
      <c r="C593" s="196"/>
      <c r="D593" s="196"/>
      <c r="E593" s="196"/>
      <c r="F593" s="196"/>
      <c r="G593" s="196"/>
      <c r="H593" s="196"/>
      <c r="I593" s="196"/>
      <c r="J593" s="196"/>
      <c r="K593" s="196"/>
      <c r="L593" s="196"/>
      <c r="M593" s="196"/>
      <c r="N593" s="196"/>
      <c r="O593" s="196"/>
      <c r="P593" s="196"/>
      <c r="Q593" s="196"/>
      <c r="R593" s="196"/>
      <c r="S593" s="196"/>
      <c r="T593" s="196"/>
      <c r="U593" s="196"/>
      <c r="V593" s="196"/>
      <c r="W593" s="196"/>
      <c r="X593" s="196"/>
      <c r="Y593" s="196"/>
      <c r="Z593" s="196"/>
    </row>
    <row r="594" customFormat="false" ht="15" hidden="false" customHeight="false" outlineLevel="0" collapsed="false">
      <c r="A594" s="195"/>
      <c r="B594" s="196"/>
      <c r="C594" s="196"/>
      <c r="D594" s="196"/>
      <c r="E594" s="196"/>
      <c r="F594" s="196"/>
      <c r="G594" s="196"/>
      <c r="H594" s="196"/>
      <c r="I594" s="196"/>
      <c r="J594" s="196"/>
      <c r="K594" s="196"/>
      <c r="L594" s="196"/>
      <c r="M594" s="196"/>
      <c r="N594" s="196"/>
      <c r="O594" s="196"/>
      <c r="P594" s="196"/>
      <c r="Q594" s="196"/>
      <c r="R594" s="196"/>
      <c r="S594" s="196"/>
      <c r="T594" s="196"/>
      <c r="U594" s="196"/>
      <c r="V594" s="196"/>
      <c r="W594" s="196"/>
      <c r="X594" s="196"/>
      <c r="Y594" s="196"/>
      <c r="Z594" s="196"/>
    </row>
    <row r="595" customFormat="false" ht="15" hidden="false" customHeight="false" outlineLevel="0" collapsed="false">
      <c r="A595" s="195"/>
      <c r="B595" s="196"/>
      <c r="C595" s="196"/>
      <c r="D595" s="196"/>
      <c r="E595" s="196"/>
      <c r="F595" s="196"/>
      <c r="G595" s="196"/>
      <c r="H595" s="196"/>
      <c r="I595" s="196"/>
      <c r="J595" s="196"/>
      <c r="K595" s="196"/>
      <c r="L595" s="196"/>
      <c r="M595" s="196"/>
      <c r="N595" s="196"/>
      <c r="O595" s="196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  <c r="Z595" s="196"/>
    </row>
    <row r="596" customFormat="false" ht="15" hidden="false" customHeight="false" outlineLevel="0" collapsed="false">
      <c r="A596" s="195"/>
      <c r="B596" s="196"/>
      <c r="C596" s="196"/>
      <c r="D596" s="196"/>
      <c r="E596" s="196"/>
      <c r="F596" s="196"/>
      <c r="G596" s="196"/>
      <c r="H596" s="196"/>
      <c r="I596" s="196"/>
      <c r="J596" s="196"/>
      <c r="K596" s="196"/>
      <c r="L596" s="196"/>
      <c r="M596" s="196"/>
      <c r="N596" s="196"/>
      <c r="O596" s="196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  <c r="Z596" s="196"/>
    </row>
    <row r="597" customFormat="false" ht="15" hidden="false" customHeight="false" outlineLevel="0" collapsed="false">
      <c r="A597" s="195"/>
      <c r="B597" s="196"/>
      <c r="C597" s="196"/>
      <c r="D597" s="196"/>
      <c r="E597" s="196"/>
      <c r="F597" s="196"/>
      <c r="G597" s="196"/>
      <c r="H597" s="196"/>
      <c r="I597" s="196"/>
      <c r="J597" s="196"/>
      <c r="K597" s="196"/>
      <c r="L597" s="196"/>
      <c r="M597" s="196"/>
      <c r="N597" s="196"/>
      <c r="O597" s="196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  <c r="Z597" s="196"/>
    </row>
    <row r="598" customFormat="false" ht="15" hidden="false" customHeight="false" outlineLevel="0" collapsed="false">
      <c r="A598" s="195"/>
      <c r="B598" s="196"/>
      <c r="C598" s="196"/>
      <c r="D598" s="196"/>
      <c r="E598" s="196"/>
      <c r="F598" s="196"/>
      <c r="G598" s="196"/>
      <c r="H598" s="196"/>
      <c r="I598" s="196"/>
      <c r="J598" s="196"/>
      <c r="K598" s="196"/>
      <c r="L598" s="196"/>
      <c r="M598" s="196"/>
      <c r="N598" s="196"/>
      <c r="O598" s="196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  <c r="Z598" s="196"/>
    </row>
    <row r="599" customFormat="false" ht="15" hidden="false" customHeight="false" outlineLevel="0" collapsed="false">
      <c r="A599" s="195"/>
      <c r="B599" s="196"/>
      <c r="C599" s="196"/>
      <c r="D599" s="196"/>
      <c r="E599" s="196"/>
      <c r="F599" s="196"/>
      <c r="G599" s="196"/>
      <c r="H599" s="196"/>
      <c r="I599" s="196"/>
      <c r="J599" s="196"/>
      <c r="K599" s="196"/>
      <c r="L599" s="196"/>
      <c r="M599" s="196"/>
      <c r="N599" s="196"/>
      <c r="O599" s="196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  <c r="Z599" s="196"/>
    </row>
    <row r="600" customFormat="false" ht="15" hidden="false" customHeight="false" outlineLevel="0" collapsed="false">
      <c r="A600" s="195"/>
      <c r="B600" s="196"/>
      <c r="C600" s="196"/>
      <c r="D600" s="196"/>
      <c r="E600" s="196"/>
      <c r="F600" s="196"/>
      <c r="G600" s="196"/>
      <c r="H600" s="196"/>
      <c r="I600" s="196"/>
      <c r="J600" s="196"/>
      <c r="K600" s="196"/>
      <c r="L600" s="196"/>
      <c r="M600" s="196"/>
      <c r="N600" s="196"/>
      <c r="O600" s="196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  <c r="Z600" s="196"/>
    </row>
    <row r="601" customFormat="false" ht="15" hidden="false" customHeight="false" outlineLevel="0" collapsed="false">
      <c r="A601" s="195"/>
      <c r="B601" s="196"/>
      <c r="C601" s="196"/>
      <c r="D601" s="196"/>
      <c r="E601" s="196"/>
      <c r="F601" s="196"/>
      <c r="G601" s="196"/>
      <c r="H601" s="196"/>
      <c r="I601" s="196"/>
      <c r="J601" s="196"/>
      <c r="K601" s="196"/>
      <c r="L601" s="196"/>
      <c r="M601" s="196"/>
      <c r="N601" s="196"/>
      <c r="O601" s="196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</row>
    <row r="602" customFormat="false" ht="15" hidden="false" customHeight="false" outlineLevel="0" collapsed="false">
      <c r="A602" s="195"/>
      <c r="B602" s="196"/>
      <c r="C602" s="196"/>
      <c r="D602" s="196"/>
      <c r="E602" s="196"/>
      <c r="F602" s="196"/>
      <c r="G602" s="196"/>
      <c r="H602" s="196"/>
      <c r="I602" s="196"/>
      <c r="J602" s="196"/>
      <c r="K602" s="196"/>
      <c r="L602" s="196"/>
      <c r="M602" s="196"/>
      <c r="N602" s="196"/>
      <c r="O602" s="196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</row>
    <row r="603" customFormat="false" ht="15" hidden="false" customHeight="false" outlineLevel="0" collapsed="false">
      <c r="A603" s="195"/>
      <c r="B603" s="196"/>
      <c r="C603" s="196"/>
      <c r="D603" s="196"/>
      <c r="E603" s="196"/>
      <c r="F603" s="196"/>
      <c r="G603" s="196"/>
      <c r="H603" s="196"/>
      <c r="I603" s="196"/>
      <c r="J603" s="196"/>
      <c r="K603" s="196"/>
      <c r="L603" s="196"/>
      <c r="M603" s="196"/>
      <c r="N603" s="196"/>
      <c r="O603" s="196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</row>
    <row r="604" customFormat="false" ht="15" hidden="false" customHeight="false" outlineLevel="0" collapsed="false">
      <c r="A604" s="195"/>
      <c r="B604" s="196"/>
      <c r="C604" s="196"/>
      <c r="D604" s="196"/>
      <c r="E604" s="196"/>
      <c r="F604" s="196"/>
      <c r="G604" s="196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</row>
    <row r="605" customFormat="false" ht="15" hidden="false" customHeight="false" outlineLevel="0" collapsed="false">
      <c r="A605" s="195"/>
      <c r="B605" s="196"/>
      <c r="C605" s="196"/>
      <c r="D605" s="196"/>
      <c r="E605" s="196"/>
      <c r="F605" s="196"/>
      <c r="G605" s="196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</row>
    <row r="606" customFormat="false" ht="15" hidden="false" customHeight="false" outlineLevel="0" collapsed="false">
      <c r="A606" s="195"/>
      <c r="B606" s="196"/>
      <c r="C606" s="196"/>
      <c r="D606" s="196"/>
      <c r="E606" s="196"/>
      <c r="F606" s="196"/>
      <c r="G606" s="196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</row>
    <row r="607" customFormat="false" ht="15" hidden="false" customHeight="false" outlineLevel="0" collapsed="false">
      <c r="A607" s="195"/>
      <c r="B607" s="196"/>
      <c r="C607" s="196"/>
      <c r="D607" s="196"/>
      <c r="E607" s="196"/>
      <c r="F607" s="196"/>
      <c r="G607" s="196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</row>
    <row r="608" customFormat="false" ht="15" hidden="false" customHeight="false" outlineLevel="0" collapsed="false">
      <c r="A608" s="195"/>
      <c r="B608" s="196"/>
      <c r="C608" s="196"/>
      <c r="D608" s="196"/>
      <c r="E608" s="196"/>
      <c r="F608" s="196"/>
      <c r="G608" s="196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</row>
    <row r="609" customFormat="false" ht="15" hidden="false" customHeight="false" outlineLevel="0" collapsed="false">
      <c r="A609" s="195"/>
      <c r="B609" s="196"/>
      <c r="C609" s="196"/>
      <c r="D609" s="196"/>
      <c r="E609" s="196"/>
      <c r="F609" s="196"/>
      <c r="G609" s="196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</row>
    <row r="610" customFormat="false" ht="15" hidden="false" customHeight="false" outlineLevel="0" collapsed="false">
      <c r="A610" s="195"/>
      <c r="B610" s="196"/>
      <c r="C610" s="196"/>
      <c r="D610" s="196"/>
      <c r="E610" s="196"/>
      <c r="F610" s="196"/>
      <c r="G610" s="196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</row>
    <row r="611" customFormat="false" ht="15" hidden="false" customHeight="false" outlineLevel="0" collapsed="false">
      <c r="A611" s="195"/>
      <c r="B611" s="196"/>
      <c r="C611" s="196"/>
      <c r="D611" s="196"/>
      <c r="E611" s="196"/>
      <c r="F611" s="196"/>
      <c r="G611" s="196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</row>
    <row r="612" customFormat="false" ht="15" hidden="false" customHeight="false" outlineLevel="0" collapsed="false">
      <c r="A612" s="195"/>
      <c r="B612" s="196"/>
      <c r="C612" s="196"/>
      <c r="D612" s="196"/>
      <c r="E612" s="196"/>
      <c r="F612" s="196"/>
      <c r="G612" s="196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</row>
    <row r="613" customFormat="false" ht="15" hidden="false" customHeight="false" outlineLevel="0" collapsed="false">
      <c r="A613" s="195"/>
      <c r="B613" s="196"/>
      <c r="C613" s="196"/>
      <c r="D613" s="196"/>
      <c r="E613" s="196"/>
      <c r="F613" s="196"/>
      <c r="G613" s="196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</row>
    <row r="614" customFormat="false" ht="15" hidden="false" customHeight="false" outlineLevel="0" collapsed="false">
      <c r="A614" s="195"/>
      <c r="B614" s="196"/>
      <c r="C614" s="196"/>
      <c r="D614" s="196"/>
      <c r="E614" s="196"/>
      <c r="F614" s="196"/>
      <c r="G614" s="196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</row>
    <row r="615" customFormat="false" ht="15" hidden="false" customHeight="false" outlineLevel="0" collapsed="false">
      <c r="A615" s="195"/>
      <c r="B615" s="196"/>
      <c r="C615" s="196"/>
      <c r="D615" s="196"/>
      <c r="E615" s="196"/>
      <c r="F615" s="196"/>
      <c r="G615" s="196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</row>
    <row r="616" customFormat="false" ht="15" hidden="false" customHeight="false" outlineLevel="0" collapsed="false">
      <c r="A616" s="195"/>
      <c r="B616" s="196"/>
      <c r="C616" s="196"/>
      <c r="D616" s="196"/>
      <c r="E616" s="196"/>
      <c r="F616" s="196"/>
      <c r="G616" s="196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  <c r="Z616" s="196"/>
    </row>
    <row r="617" customFormat="false" ht="15" hidden="false" customHeight="false" outlineLevel="0" collapsed="false">
      <c r="A617" s="195"/>
      <c r="B617" s="196"/>
      <c r="C617" s="196"/>
      <c r="D617" s="196"/>
      <c r="E617" s="196"/>
      <c r="F617" s="196"/>
      <c r="G617" s="196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  <c r="Z617" s="196"/>
    </row>
    <row r="618" customFormat="false" ht="15" hidden="false" customHeight="false" outlineLevel="0" collapsed="false">
      <c r="A618" s="195"/>
      <c r="B618" s="196"/>
      <c r="C618" s="196"/>
      <c r="D618" s="196"/>
      <c r="E618" s="196"/>
      <c r="F618" s="196"/>
      <c r="G618" s="196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  <c r="Z618" s="196"/>
    </row>
    <row r="619" customFormat="false" ht="15" hidden="false" customHeight="false" outlineLevel="0" collapsed="false">
      <c r="A619" s="195"/>
      <c r="B619" s="196"/>
      <c r="C619" s="196"/>
      <c r="D619" s="196"/>
      <c r="E619" s="196"/>
      <c r="F619" s="196"/>
      <c r="G619" s="196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</row>
    <row r="620" customFormat="false" ht="15" hidden="false" customHeight="false" outlineLevel="0" collapsed="false">
      <c r="A620" s="195"/>
      <c r="B620" s="196"/>
      <c r="C620" s="196"/>
      <c r="D620" s="196"/>
      <c r="E620" s="196"/>
      <c r="F620" s="196"/>
      <c r="G620" s="196"/>
      <c r="H620" s="196"/>
      <c r="I620" s="196"/>
      <c r="J620" s="196"/>
      <c r="K620" s="196"/>
      <c r="L620" s="196"/>
      <c r="M620" s="196"/>
      <c r="N620" s="196"/>
      <c r="O620" s="196"/>
      <c r="P620" s="196"/>
      <c r="Q620" s="196"/>
      <c r="R620" s="196"/>
      <c r="S620" s="196"/>
      <c r="T620" s="196"/>
      <c r="U620" s="196"/>
      <c r="V620" s="196"/>
      <c r="W620" s="196"/>
      <c r="X620" s="196"/>
      <c r="Y620" s="196"/>
      <c r="Z620" s="196"/>
    </row>
    <row r="621" customFormat="false" ht="15" hidden="false" customHeight="false" outlineLevel="0" collapsed="false">
      <c r="A621" s="195"/>
      <c r="B621" s="196"/>
      <c r="C621" s="196"/>
      <c r="D621" s="196"/>
      <c r="E621" s="196"/>
      <c r="F621" s="196"/>
      <c r="G621" s="196"/>
      <c r="H621" s="196"/>
      <c r="I621" s="196"/>
      <c r="J621" s="196"/>
      <c r="K621" s="196"/>
      <c r="L621" s="196"/>
      <c r="M621" s="196"/>
      <c r="N621" s="196"/>
      <c r="O621" s="196"/>
      <c r="P621" s="196"/>
      <c r="Q621" s="196"/>
      <c r="R621" s="196"/>
      <c r="S621" s="196"/>
      <c r="T621" s="196"/>
      <c r="U621" s="196"/>
      <c r="V621" s="196"/>
      <c r="W621" s="196"/>
      <c r="X621" s="196"/>
      <c r="Y621" s="196"/>
      <c r="Z621" s="196"/>
    </row>
    <row r="622" customFormat="false" ht="15" hidden="false" customHeight="false" outlineLevel="0" collapsed="false">
      <c r="A622" s="195"/>
      <c r="B622" s="196"/>
      <c r="C622" s="196"/>
      <c r="D622" s="196"/>
      <c r="E622" s="196"/>
      <c r="F622" s="196"/>
      <c r="G622" s="196"/>
      <c r="H622" s="196"/>
      <c r="I622" s="196"/>
      <c r="J622" s="196"/>
      <c r="K622" s="196"/>
      <c r="L622" s="196"/>
      <c r="M622" s="196"/>
      <c r="N622" s="196"/>
      <c r="O622" s="196"/>
      <c r="P622" s="196"/>
      <c r="Q622" s="196"/>
      <c r="R622" s="196"/>
      <c r="S622" s="196"/>
      <c r="T622" s="196"/>
      <c r="U622" s="196"/>
      <c r="V622" s="196"/>
      <c r="W622" s="196"/>
      <c r="X622" s="196"/>
      <c r="Y622" s="196"/>
      <c r="Z622" s="196"/>
    </row>
    <row r="623" customFormat="false" ht="15" hidden="false" customHeight="false" outlineLevel="0" collapsed="false">
      <c r="A623" s="195"/>
      <c r="B623" s="196"/>
      <c r="C623" s="196"/>
      <c r="D623" s="196"/>
      <c r="E623" s="196"/>
      <c r="F623" s="196"/>
      <c r="G623" s="196"/>
      <c r="H623" s="19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/>
      <c r="X623" s="196"/>
      <c r="Y623" s="196"/>
      <c r="Z623" s="196"/>
    </row>
    <row r="624" customFormat="false" ht="15" hidden="false" customHeight="false" outlineLevel="0" collapsed="false">
      <c r="A624" s="195"/>
      <c r="B624" s="196"/>
      <c r="C624" s="196"/>
      <c r="D624" s="196"/>
      <c r="E624" s="196"/>
      <c r="F624" s="196"/>
      <c r="G624" s="196"/>
      <c r="H624" s="19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</row>
    <row r="625" customFormat="false" ht="15" hidden="false" customHeight="false" outlineLevel="0" collapsed="false">
      <c r="A625" s="195"/>
      <c r="B625" s="196"/>
      <c r="C625" s="196"/>
      <c r="D625" s="196"/>
      <c r="E625" s="196"/>
      <c r="F625" s="196"/>
      <c r="G625" s="196"/>
      <c r="H625" s="19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</row>
    <row r="626" customFormat="false" ht="15" hidden="false" customHeight="false" outlineLevel="0" collapsed="false">
      <c r="A626" s="195"/>
      <c r="B626" s="196"/>
      <c r="C626" s="196"/>
      <c r="D626" s="196"/>
      <c r="E626" s="196"/>
      <c r="F626" s="196"/>
      <c r="G626" s="196"/>
      <c r="H626" s="19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</row>
    <row r="627" customFormat="false" ht="15" hidden="false" customHeight="false" outlineLevel="0" collapsed="false">
      <c r="A627" s="195"/>
      <c r="B627" s="196"/>
      <c r="C627" s="196"/>
      <c r="D627" s="196"/>
      <c r="E627" s="196"/>
      <c r="F627" s="196"/>
      <c r="G627" s="196"/>
      <c r="H627" s="19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</row>
    <row r="628" customFormat="false" ht="15" hidden="false" customHeight="false" outlineLevel="0" collapsed="false">
      <c r="A628" s="195"/>
      <c r="B628" s="196"/>
      <c r="C628" s="196"/>
      <c r="D628" s="196"/>
      <c r="E628" s="196"/>
      <c r="F628" s="196"/>
      <c r="G628" s="196"/>
      <c r="H628" s="19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</row>
    <row r="629" customFormat="false" ht="15" hidden="false" customHeight="false" outlineLevel="0" collapsed="false">
      <c r="A629" s="195"/>
      <c r="B629" s="196"/>
      <c r="C629" s="196"/>
      <c r="D629" s="196"/>
      <c r="E629" s="196"/>
      <c r="F629" s="196"/>
      <c r="G629" s="196"/>
      <c r="H629" s="19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</row>
    <row r="630" customFormat="false" ht="15" hidden="false" customHeight="false" outlineLevel="0" collapsed="false">
      <c r="A630" s="195"/>
      <c r="B630" s="196"/>
      <c r="C630" s="196"/>
      <c r="D630" s="196"/>
      <c r="E630" s="196"/>
      <c r="F630" s="196"/>
      <c r="G630" s="196"/>
      <c r="H630" s="196"/>
      <c r="I630" s="196"/>
      <c r="J630" s="196"/>
      <c r="K630" s="196"/>
      <c r="L630" s="196"/>
      <c r="M630" s="196"/>
      <c r="N630" s="196"/>
      <c r="O630" s="196"/>
      <c r="P630" s="196"/>
      <c r="Q630" s="196"/>
      <c r="R630" s="196"/>
      <c r="S630" s="196"/>
      <c r="T630" s="196"/>
      <c r="U630" s="196"/>
      <c r="V630" s="196"/>
      <c r="W630" s="196"/>
      <c r="X630" s="196"/>
      <c r="Y630" s="196"/>
      <c r="Z630" s="196"/>
    </row>
    <row r="631" customFormat="false" ht="15" hidden="false" customHeight="false" outlineLevel="0" collapsed="false">
      <c r="A631" s="195"/>
      <c r="B631" s="196"/>
      <c r="C631" s="196"/>
      <c r="D631" s="196"/>
      <c r="E631" s="196"/>
      <c r="F631" s="196"/>
      <c r="G631" s="196"/>
      <c r="H631" s="19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</row>
    <row r="632" customFormat="false" ht="15" hidden="false" customHeight="false" outlineLevel="0" collapsed="false">
      <c r="A632" s="195"/>
      <c r="B632" s="196"/>
      <c r="C632" s="196"/>
      <c r="D632" s="196"/>
      <c r="E632" s="196"/>
      <c r="F632" s="196"/>
      <c r="G632" s="196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</row>
    <row r="633" customFormat="false" ht="15" hidden="false" customHeight="false" outlineLevel="0" collapsed="false">
      <c r="A633" s="195"/>
      <c r="B633" s="196"/>
      <c r="C633" s="196"/>
      <c r="D633" s="196"/>
      <c r="E633" s="196"/>
      <c r="F633" s="196"/>
      <c r="G633" s="196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</row>
    <row r="634" customFormat="false" ht="15" hidden="false" customHeight="false" outlineLevel="0" collapsed="false">
      <c r="A634" s="195"/>
      <c r="B634" s="196"/>
      <c r="C634" s="196"/>
      <c r="D634" s="196"/>
      <c r="E634" s="196"/>
      <c r="F634" s="196"/>
      <c r="G634" s="196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</row>
    <row r="635" customFormat="false" ht="15" hidden="false" customHeight="false" outlineLevel="0" collapsed="false">
      <c r="A635" s="195"/>
      <c r="B635" s="196"/>
      <c r="C635" s="196"/>
      <c r="D635" s="196"/>
      <c r="E635" s="196"/>
      <c r="F635" s="196"/>
      <c r="G635" s="196"/>
      <c r="H635" s="19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</row>
    <row r="636" customFormat="false" ht="15" hidden="false" customHeight="false" outlineLevel="0" collapsed="false">
      <c r="A636" s="195"/>
      <c r="B636" s="196"/>
      <c r="C636" s="196"/>
      <c r="D636" s="196"/>
      <c r="E636" s="196"/>
      <c r="F636" s="196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</row>
    <row r="637" customFormat="false" ht="15" hidden="false" customHeight="false" outlineLevel="0" collapsed="false">
      <c r="A637" s="195"/>
      <c r="B637" s="196"/>
      <c r="C637" s="196"/>
      <c r="D637" s="196"/>
      <c r="E637" s="196"/>
      <c r="F637" s="196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</row>
    <row r="638" customFormat="false" ht="15" hidden="false" customHeight="false" outlineLevel="0" collapsed="false">
      <c r="A638" s="195"/>
      <c r="B638" s="196"/>
      <c r="C638" s="196"/>
      <c r="D638" s="196"/>
      <c r="E638" s="196"/>
      <c r="F638" s="196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</row>
    <row r="639" customFormat="false" ht="15" hidden="false" customHeight="false" outlineLevel="0" collapsed="false">
      <c r="A639" s="195"/>
      <c r="B639" s="196"/>
      <c r="C639" s="196"/>
      <c r="D639" s="196"/>
      <c r="E639" s="196"/>
      <c r="F639" s="196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</row>
    <row r="640" customFormat="false" ht="15" hidden="false" customHeight="false" outlineLevel="0" collapsed="false">
      <c r="A640" s="195"/>
      <c r="B640" s="196"/>
      <c r="C640" s="196"/>
      <c r="D640" s="196"/>
      <c r="E640" s="196"/>
      <c r="F640" s="196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</row>
    <row r="641" customFormat="false" ht="15" hidden="false" customHeight="false" outlineLevel="0" collapsed="false">
      <c r="A641" s="195"/>
      <c r="B641" s="196"/>
      <c r="C641" s="196"/>
      <c r="D641" s="196"/>
      <c r="E641" s="196"/>
      <c r="F641" s="196"/>
      <c r="G641" s="196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</row>
    <row r="642" customFormat="false" ht="15" hidden="false" customHeight="false" outlineLevel="0" collapsed="false">
      <c r="A642" s="195"/>
      <c r="B642" s="196"/>
      <c r="C642" s="196"/>
      <c r="D642" s="196"/>
      <c r="E642" s="196"/>
      <c r="F642" s="196"/>
      <c r="G642" s="196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</row>
    <row r="643" customFormat="false" ht="15" hidden="false" customHeight="false" outlineLevel="0" collapsed="false">
      <c r="A643" s="195"/>
      <c r="B643" s="196"/>
      <c r="C643" s="196"/>
      <c r="D643" s="196"/>
      <c r="E643" s="196"/>
      <c r="F643" s="196"/>
      <c r="G643" s="196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</row>
    <row r="644" customFormat="false" ht="15" hidden="false" customHeight="false" outlineLevel="0" collapsed="false">
      <c r="A644" s="195"/>
      <c r="B644" s="196"/>
      <c r="C644" s="196"/>
      <c r="D644" s="196"/>
      <c r="E644" s="196"/>
      <c r="F644" s="196"/>
      <c r="G644" s="196"/>
      <c r="H644" s="196"/>
      <c r="I644" s="196"/>
      <c r="J644" s="196"/>
      <c r="K644" s="196"/>
      <c r="L644" s="196"/>
      <c r="M644" s="196"/>
      <c r="N644" s="196"/>
      <c r="O644" s="196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</row>
    <row r="645" customFormat="false" ht="15" hidden="false" customHeight="false" outlineLevel="0" collapsed="false">
      <c r="A645" s="195"/>
      <c r="B645" s="196"/>
      <c r="C645" s="196"/>
      <c r="D645" s="196"/>
      <c r="E645" s="196"/>
      <c r="F645" s="196"/>
      <c r="G645" s="196"/>
      <c r="H645" s="19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</row>
    <row r="646" customFormat="false" ht="15" hidden="false" customHeight="false" outlineLevel="0" collapsed="false">
      <c r="A646" s="195"/>
      <c r="B646" s="196"/>
      <c r="C646" s="196"/>
      <c r="D646" s="196"/>
      <c r="E646" s="196"/>
      <c r="F646" s="196"/>
      <c r="G646" s="196"/>
      <c r="H646" s="19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</row>
    <row r="647" customFormat="false" ht="15" hidden="false" customHeight="false" outlineLevel="0" collapsed="false">
      <c r="A647" s="195"/>
      <c r="B647" s="196"/>
      <c r="C647" s="196"/>
      <c r="D647" s="196"/>
      <c r="E647" s="196"/>
      <c r="F647" s="196"/>
      <c r="G647" s="196"/>
      <c r="H647" s="19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</row>
    <row r="648" customFormat="false" ht="15" hidden="false" customHeight="false" outlineLevel="0" collapsed="false">
      <c r="A648" s="195"/>
      <c r="B648" s="196"/>
      <c r="C648" s="196"/>
      <c r="D648" s="196"/>
      <c r="E648" s="196"/>
      <c r="F648" s="196"/>
      <c r="G648" s="196"/>
      <c r="H648" s="19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</row>
    <row r="649" customFormat="false" ht="15" hidden="false" customHeight="false" outlineLevel="0" collapsed="false">
      <c r="A649" s="195"/>
      <c r="B649" s="196"/>
      <c r="C649" s="196"/>
      <c r="D649" s="196"/>
      <c r="E649" s="196"/>
      <c r="F649" s="196"/>
      <c r="G649" s="196"/>
      <c r="H649" s="19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</row>
    <row r="650" customFormat="false" ht="15" hidden="false" customHeight="false" outlineLevel="0" collapsed="false">
      <c r="A650" s="195"/>
      <c r="B650" s="196"/>
      <c r="C650" s="196"/>
      <c r="D650" s="196"/>
      <c r="E650" s="196"/>
      <c r="F650" s="196"/>
      <c r="G650" s="196"/>
      <c r="H650" s="19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</row>
    <row r="651" customFormat="false" ht="15" hidden="false" customHeight="false" outlineLevel="0" collapsed="false">
      <c r="A651" s="195"/>
      <c r="B651" s="196"/>
      <c r="C651" s="196"/>
      <c r="D651" s="196"/>
      <c r="E651" s="196"/>
      <c r="F651" s="196"/>
      <c r="G651" s="196"/>
      <c r="H651" s="196"/>
      <c r="I651" s="196"/>
      <c r="J651" s="196"/>
      <c r="K651" s="196"/>
      <c r="L651" s="196"/>
      <c r="M651" s="196"/>
      <c r="N651" s="196"/>
      <c r="O651" s="196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</row>
    <row r="652" customFormat="false" ht="15" hidden="false" customHeight="false" outlineLevel="0" collapsed="false">
      <c r="A652" s="195"/>
      <c r="B652" s="196"/>
      <c r="C652" s="196"/>
      <c r="D652" s="196"/>
      <c r="E652" s="196"/>
      <c r="F652" s="196"/>
      <c r="G652" s="196"/>
      <c r="H652" s="19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</row>
    <row r="653" customFormat="false" ht="15" hidden="false" customHeight="false" outlineLevel="0" collapsed="false">
      <c r="A653" s="195"/>
      <c r="B653" s="196"/>
      <c r="C653" s="196"/>
      <c r="D653" s="196"/>
      <c r="E653" s="196"/>
      <c r="F653" s="196"/>
      <c r="G653" s="196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</row>
    <row r="654" customFormat="false" ht="15" hidden="false" customHeight="false" outlineLevel="0" collapsed="false">
      <c r="A654" s="195"/>
      <c r="B654" s="196"/>
      <c r="C654" s="196"/>
      <c r="D654" s="196"/>
      <c r="E654" s="196"/>
      <c r="F654" s="196"/>
      <c r="G654" s="196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</row>
    <row r="655" customFormat="false" ht="15" hidden="false" customHeight="false" outlineLevel="0" collapsed="false">
      <c r="A655" s="195"/>
      <c r="B655" s="196"/>
      <c r="C655" s="196"/>
      <c r="D655" s="196"/>
      <c r="E655" s="196"/>
      <c r="F655" s="196"/>
      <c r="G655" s="196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</row>
    <row r="656" customFormat="false" ht="15" hidden="false" customHeight="false" outlineLevel="0" collapsed="false">
      <c r="A656" s="195"/>
      <c r="B656" s="196"/>
      <c r="C656" s="196"/>
      <c r="D656" s="196"/>
      <c r="E656" s="196"/>
      <c r="F656" s="196"/>
      <c r="G656" s="196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</row>
    <row r="657" customFormat="false" ht="15" hidden="false" customHeight="false" outlineLevel="0" collapsed="false">
      <c r="A657" s="195"/>
      <c r="B657" s="196"/>
      <c r="C657" s="196"/>
      <c r="D657" s="196"/>
      <c r="E657" s="196"/>
      <c r="F657" s="196"/>
      <c r="G657" s="196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</row>
    <row r="658" customFormat="false" ht="15" hidden="false" customHeight="false" outlineLevel="0" collapsed="false">
      <c r="A658" s="195"/>
      <c r="B658" s="196"/>
      <c r="C658" s="196"/>
      <c r="D658" s="196"/>
      <c r="E658" s="196"/>
      <c r="F658" s="196"/>
      <c r="G658" s="196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</row>
    <row r="659" customFormat="false" ht="15" hidden="false" customHeight="false" outlineLevel="0" collapsed="false">
      <c r="A659" s="195"/>
      <c r="B659" s="196"/>
      <c r="C659" s="196"/>
      <c r="D659" s="196"/>
      <c r="E659" s="196"/>
      <c r="F659" s="196"/>
      <c r="G659" s="196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</row>
    <row r="660" customFormat="false" ht="15" hidden="false" customHeight="false" outlineLevel="0" collapsed="false">
      <c r="A660" s="195"/>
      <c r="B660" s="196"/>
      <c r="C660" s="196"/>
      <c r="D660" s="196"/>
      <c r="E660" s="196"/>
      <c r="F660" s="196"/>
      <c r="G660" s="196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</row>
    <row r="661" customFormat="false" ht="15" hidden="false" customHeight="false" outlineLevel="0" collapsed="false">
      <c r="A661" s="195"/>
      <c r="B661" s="196"/>
      <c r="C661" s="196"/>
      <c r="D661" s="196"/>
      <c r="E661" s="196"/>
      <c r="F661" s="196"/>
      <c r="G661" s="196"/>
      <c r="H661" s="19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</row>
    <row r="662" customFormat="false" ht="15" hidden="false" customHeight="false" outlineLevel="0" collapsed="false">
      <c r="A662" s="195"/>
      <c r="B662" s="196"/>
      <c r="C662" s="196"/>
      <c r="D662" s="196"/>
      <c r="E662" s="196"/>
      <c r="F662" s="196"/>
      <c r="G662" s="196"/>
      <c r="H662" s="19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</row>
    <row r="663" customFormat="false" ht="15" hidden="false" customHeight="false" outlineLevel="0" collapsed="false">
      <c r="A663" s="195"/>
      <c r="B663" s="196"/>
      <c r="C663" s="196"/>
      <c r="D663" s="196"/>
      <c r="E663" s="196"/>
      <c r="F663" s="196"/>
      <c r="G663" s="196"/>
      <c r="H663" s="19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</row>
    <row r="664" customFormat="false" ht="15" hidden="false" customHeight="false" outlineLevel="0" collapsed="false">
      <c r="A664" s="195"/>
      <c r="B664" s="196"/>
      <c r="C664" s="196"/>
      <c r="D664" s="196"/>
      <c r="E664" s="196"/>
      <c r="F664" s="196"/>
      <c r="G664" s="196"/>
      <c r="H664" s="19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</row>
    <row r="665" customFormat="false" ht="15" hidden="false" customHeight="false" outlineLevel="0" collapsed="false">
      <c r="A665" s="195"/>
      <c r="B665" s="196"/>
      <c r="C665" s="196"/>
      <c r="D665" s="196"/>
      <c r="E665" s="196"/>
      <c r="F665" s="196"/>
      <c r="G665" s="196"/>
      <c r="H665" s="196"/>
      <c r="I665" s="196"/>
      <c r="J665" s="196"/>
      <c r="K665" s="196"/>
      <c r="L665" s="196"/>
      <c r="M665" s="196"/>
      <c r="N665" s="196"/>
      <c r="O665" s="196"/>
      <c r="P665" s="196"/>
      <c r="Q665" s="196"/>
      <c r="R665" s="196"/>
      <c r="S665" s="196"/>
      <c r="T665" s="196"/>
      <c r="U665" s="196"/>
      <c r="V665" s="196"/>
      <c r="W665" s="196"/>
      <c r="X665" s="196"/>
      <c r="Y665" s="196"/>
      <c r="Z665" s="196"/>
    </row>
    <row r="666" customFormat="false" ht="15" hidden="false" customHeight="false" outlineLevel="0" collapsed="false">
      <c r="A666" s="195"/>
      <c r="B666" s="196"/>
      <c r="C666" s="196"/>
      <c r="D666" s="196"/>
      <c r="E666" s="196"/>
      <c r="F666" s="196"/>
      <c r="G666" s="196"/>
      <c r="H666" s="196"/>
      <c r="I666" s="196"/>
      <c r="J666" s="196"/>
      <c r="K666" s="196"/>
      <c r="L666" s="196"/>
      <c r="M666" s="196"/>
      <c r="N666" s="196"/>
      <c r="O666" s="196"/>
      <c r="P666" s="196"/>
      <c r="Q666" s="196"/>
      <c r="R666" s="196"/>
      <c r="S666" s="196"/>
      <c r="T666" s="196"/>
      <c r="U666" s="196"/>
      <c r="V666" s="196"/>
      <c r="W666" s="196"/>
      <c r="X666" s="196"/>
      <c r="Y666" s="196"/>
      <c r="Z666" s="196"/>
    </row>
    <row r="667" customFormat="false" ht="15" hidden="false" customHeight="false" outlineLevel="0" collapsed="false">
      <c r="A667" s="195"/>
      <c r="B667" s="196"/>
      <c r="C667" s="196"/>
      <c r="D667" s="196"/>
      <c r="E667" s="196"/>
      <c r="F667" s="196"/>
      <c r="G667" s="196"/>
      <c r="H667" s="196"/>
      <c r="I667" s="196"/>
      <c r="J667" s="196"/>
      <c r="K667" s="196"/>
      <c r="L667" s="196"/>
      <c r="M667" s="196"/>
      <c r="N667" s="196"/>
      <c r="O667" s="196"/>
      <c r="P667" s="196"/>
      <c r="Q667" s="196"/>
      <c r="R667" s="196"/>
      <c r="S667" s="196"/>
      <c r="T667" s="196"/>
      <c r="U667" s="196"/>
      <c r="V667" s="196"/>
      <c r="W667" s="196"/>
      <c r="X667" s="196"/>
      <c r="Y667" s="196"/>
      <c r="Z667" s="196"/>
    </row>
    <row r="668" customFormat="false" ht="15" hidden="false" customHeight="false" outlineLevel="0" collapsed="false">
      <c r="A668" s="195"/>
      <c r="B668" s="196"/>
      <c r="C668" s="196"/>
      <c r="D668" s="196"/>
      <c r="E668" s="196"/>
      <c r="F668" s="196"/>
      <c r="G668" s="196"/>
      <c r="H668" s="196"/>
      <c r="I668" s="196"/>
      <c r="J668" s="196"/>
      <c r="K668" s="196"/>
      <c r="L668" s="196"/>
      <c r="M668" s="196"/>
      <c r="N668" s="196"/>
      <c r="O668" s="196"/>
      <c r="P668" s="196"/>
      <c r="Q668" s="196"/>
      <c r="R668" s="196"/>
      <c r="S668" s="196"/>
      <c r="T668" s="196"/>
      <c r="U668" s="196"/>
      <c r="V668" s="196"/>
      <c r="W668" s="196"/>
      <c r="X668" s="196"/>
      <c r="Y668" s="196"/>
      <c r="Z668" s="196"/>
    </row>
    <row r="669" customFormat="false" ht="15" hidden="false" customHeight="false" outlineLevel="0" collapsed="false">
      <c r="A669" s="195"/>
      <c r="B669" s="196"/>
      <c r="C669" s="196"/>
      <c r="D669" s="196"/>
      <c r="E669" s="196"/>
      <c r="F669" s="196"/>
      <c r="G669" s="196"/>
      <c r="H669" s="196"/>
      <c r="I669" s="196"/>
      <c r="J669" s="196"/>
      <c r="K669" s="196"/>
      <c r="L669" s="196"/>
      <c r="M669" s="196"/>
      <c r="N669" s="196"/>
      <c r="O669" s="196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  <c r="Z669" s="196"/>
    </row>
    <row r="670" customFormat="false" ht="15" hidden="false" customHeight="false" outlineLevel="0" collapsed="false">
      <c r="A670" s="195"/>
      <c r="B670" s="196"/>
      <c r="C670" s="196"/>
      <c r="D670" s="196"/>
      <c r="E670" s="196"/>
      <c r="F670" s="196"/>
      <c r="G670" s="196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</row>
    <row r="671" customFormat="false" ht="15" hidden="false" customHeight="false" outlineLevel="0" collapsed="false">
      <c r="A671" s="195"/>
      <c r="B671" s="196"/>
      <c r="C671" s="196"/>
      <c r="D671" s="196"/>
      <c r="E671" s="196"/>
      <c r="F671" s="196"/>
      <c r="G671" s="196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</row>
    <row r="672" customFormat="false" ht="15" hidden="false" customHeight="false" outlineLevel="0" collapsed="false">
      <c r="A672" s="195"/>
      <c r="B672" s="196"/>
      <c r="C672" s="196"/>
      <c r="D672" s="196"/>
      <c r="E672" s="196"/>
      <c r="F672" s="196"/>
      <c r="G672" s="196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</row>
    <row r="673" customFormat="false" ht="15" hidden="false" customHeight="false" outlineLevel="0" collapsed="false">
      <c r="A673" s="195"/>
      <c r="B673" s="196"/>
      <c r="C673" s="196"/>
      <c r="D673" s="196"/>
      <c r="E673" s="196"/>
      <c r="F673" s="196"/>
      <c r="G673" s="196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</row>
    <row r="674" customFormat="false" ht="15" hidden="false" customHeight="false" outlineLevel="0" collapsed="false">
      <c r="A674" s="195"/>
      <c r="B674" s="196"/>
      <c r="C674" s="196"/>
      <c r="D674" s="196"/>
      <c r="E674" s="196"/>
      <c r="F674" s="196"/>
      <c r="G674" s="196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</row>
    <row r="675" customFormat="false" ht="15" hidden="false" customHeight="false" outlineLevel="0" collapsed="false">
      <c r="A675" s="195"/>
      <c r="B675" s="196"/>
      <c r="C675" s="196"/>
      <c r="D675" s="196"/>
      <c r="E675" s="196"/>
      <c r="F675" s="196"/>
      <c r="G675" s="196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</row>
    <row r="676" customFormat="false" ht="15" hidden="false" customHeight="false" outlineLevel="0" collapsed="false">
      <c r="A676" s="195"/>
      <c r="B676" s="196"/>
      <c r="C676" s="196"/>
      <c r="D676" s="196"/>
      <c r="E676" s="196"/>
      <c r="F676" s="196"/>
      <c r="G676" s="196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</row>
    <row r="677" customFormat="false" ht="15" hidden="false" customHeight="false" outlineLevel="0" collapsed="false">
      <c r="A677" s="195"/>
      <c r="B677" s="196"/>
      <c r="C677" s="196"/>
      <c r="D677" s="196"/>
      <c r="E677" s="196"/>
      <c r="F677" s="196"/>
      <c r="G677" s="196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</row>
    <row r="678" customFormat="false" ht="15" hidden="false" customHeight="false" outlineLevel="0" collapsed="false">
      <c r="A678" s="195"/>
      <c r="B678" s="196"/>
      <c r="C678" s="196"/>
      <c r="D678" s="196"/>
      <c r="E678" s="196"/>
      <c r="F678" s="196"/>
      <c r="G678" s="196"/>
      <c r="H678" s="196"/>
      <c r="I678" s="196"/>
      <c r="J678" s="196"/>
      <c r="K678" s="196"/>
      <c r="L678" s="196"/>
      <c r="M678" s="196"/>
      <c r="N678" s="196"/>
      <c r="O678" s="196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  <c r="Z678" s="196"/>
    </row>
    <row r="679" customFormat="false" ht="15" hidden="false" customHeight="false" outlineLevel="0" collapsed="false">
      <c r="A679" s="195"/>
      <c r="B679" s="196"/>
      <c r="C679" s="196"/>
      <c r="D679" s="196"/>
      <c r="E679" s="196"/>
      <c r="F679" s="196"/>
      <c r="G679" s="196"/>
      <c r="H679" s="196"/>
      <c r="I679" s="196"/>
      <c r="J679" s="196"/>
      <c r="K679" s="196"/>
      <c r="L679" s="196"/>
      <c r="M679" s="196"/>
      <c r="N679" s="196"/>
      <c r="O679" s="196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  <c r="Z679" s="196"/>
    </row>
    <row r="680" customFormat="false" ht="15" hidden="false" customHeight="false" outlineLevel="0" collapsed="false">
      <c r="A680" s="195"/>
      <c r="B680" s="196"/>
      <c r="C680" s="196"/>
      <c r="D680" s="196"/>
      <c r="E680" s="196"/>
      <c r="F680" s="196"/>
      <c r="G680" s="196"/>
      <c r="H680" s="196"/>
      <c r="I680" s="196"/>
      <c r="J680" s="196"/>
      <c r="K680" s="196"/>
      <c r="L680" s="196"/>
      <c r="M680" s="196"/>
      <c r="N680" s="196"/>
      <c r="O680" s="196"/>
      <c r="P680" s="196"/>
      <c r="Q680" s="196"/>
      <c r="R680" s="196"/>
      <c r="S680" s="196"/>
      <c r="T680" s="196"/>
      <c r="U680" s="196"/>
      <c r="V680" s="196"/>
      <c r="W680" s="196"/>
      <c r="X680" s="196"/>
      <c r="Y680" s="196"/>
      <c r="Z680" s="196"/>
    </row>
    <row r="681" customFormat="false" ht="15" hidden="false" customHeight="false" outlineLevel="0" collapsed="false">
      <c r="A681" s="195"/>
      <c r="B681" s="196"/>
      <c r="C681" s="196"/>
      <c r="D681" s="196"/>
      <c r="E681" s="196"/>
      <c r="F681" s="196"/>
      <c r="G681" s="196"/>
      <c r="H681" s="196"/>
      <c r="I681" s="196"/>
      <c r="J681" s="196"/>
      <c r="K681" s="196"/>
      <c r="L681" s="196"/>
      <c r="M681" s="196"/>
      <c r="N681" s="196"/>
      <c r="O681" s="196"/>
      <c r="P681" s="196"/>
      <c r="Q681" s="196"/>
      <c r="R681" s="196"/>
      <c r="S681" s="196"/>
      <c r="T681" s="196"/>
      <c r="U681" s="196"/>
      <c r="V681" s="196"/>
      <c r="W681" s="196"/>
      <c r="X681" s="196"/>
      <c r="Y681" s="196"/>
      <c r="Z681" s="196"/>
    </row>
    <row r="682" customFormat="false" ht="15" hidden="false" customHeight="false" outlineLevel="0" collapsed="false">
      <c r="A682" s="195"/>
      <c r="B682" s="196"/>
      <c r="C682" s="196"/>
      <c r="D682" s="196"/>
      <c r="E682" s="196"/>
      <c r="F682" s="196"/>
      <c r="G682" s="196"/>
      <c r="H682" s="196"/>
      <c r="I682" s="196"/>
      <c r="J682" s="196"/>
      <c r="K682" s="196"/>
      <c r="L682" s="196"/>
      <c r="M682" s="196"/>
      <c r="N682" s="196"/>
      <c r="O682" s="196"/>
      <c r="P682" s="196"/>
      <c r="Q682" s="196"/>
      <c r="R682" s="196"/>
      <c r="S682" s="196"/>
      <c r="T682" s="196"/>
      <c r="U682" s="196"/>
      <c r="V682" s="196"/>
      <c r="W682" s="196"/>
      <c r="X682" s="196"/>
      <c r="Y682" s="196"/>
      <c r="Z682" s="196"/>
    </row>
    <row r="683" customFormat="false" ht="15" hidden="false" customHeight="false" outlineLevel="0" collapsed="false">
      <c r="A683" s="195"/>
      <c r="B683" s="196"/>
      <c r="C683" s="196"/>
      <c r="D683" s="196"/>
      <c r="E683" s="196"/>
      <c r="F683" s="196"/>
      <c r="G683" s="196"/>
      <c r="H683" s="196"/>
      <c r="I683" s="196"/>
      <c r="J683" s="196"/>
      <c r="K683" s="196"/>
      <c r="L683" s="196"/>
      <c r="M683" s="196"/>
      <c r="N683" s="196"/>
      <c r="O683" s="196"/>
      <c r="P683" s="196"/>
      <c r="Q683" s="196"/>
      <c r="R683" s="196"/>
      <c r="S683" s="196"/>
      <c r="T683" s="196"/>
      <c r="U683" s="196"/>
      <c r="V683" s="196"/>
      <c r="W683" s="196"/>
      <c r="X683" s="196"/>
      <c r="Y683" s="196"/>
      <c r="Z683" s="196"/>
    </row>
    <row r="684" customFormat="false" ht="15" hidden="false" customHeight="false" outlineLevel="0" collapsed="false">
      <c r="A684" s="195"/>
      <c r="B684" s="196"/>
      <c r="C684" s="196"/>
      <c r="D684" s="196"/>
      <c r="E684" s="196"/>
      <c r="F684" s="196"/>
      <c r="G684" s="196"/>
      <c r="H684" s="196"/>
      <c r="I684" s="196"/>
      <c r="J684" s="196"/>
      <c r="K684" s="196"/>
      <c r="L684" s="196"/>
      <c r="M684" s="196"/>
      <c r="N684" s="196"/>
      <c r="O684" s="196"/>
      <c r="P684" s="196"/>
      <c r="Q684" s="196"/>
      <c r="R684" s="196"/>
      <c r="S684" s="196"/>
      <c r="T684" s="196"/>
      <c r="U684" s="196"/>
      <c r="V684" s="196"/>
      <c r="W684" s="196"/>
      <c r="X684" s="196"/>
      <c r="Y684" s="196"/>
      <c r="Z684" s="196"/>
    </row>
    <row r="685" customFormat="false" ht="15" hidden="false" customHeight="false" outlineLevel="0" collapsed="false">
      <c r="A685" s="195"/>
      <c r="B685" s="196"/>
      <c r="C685" s="196"/>
      <c r="D685" s="196"/>
      <c r="E685" s="196"/>
      <c r="F685" s="196"/>
      <c r="G685" s="196"/>
      <c r="H685" s="196"/>
      <c r="I685" s="196"/>
      <c r="J685" s="196"/>
      <c r="K685" s="196"/>
      <c r="L685" s="196"/>
      <c r="M685" s="196"/>
      <c r="N685" s="196"/>
      <c r="O685" s="196"/>
      <c r="P685" s="196"/>
      <c r="Q685" s="196"/>
      <c r="R685" s="196"/>
      <c r="S685" s="196"/>
      <c r="T685" s="196"/>
      <c r="U685" s="196"/>
      <c r="V685" s="196"/>
      <c r="W685" s="196"/>
      <c r="X685" s="196"/>
      <c r="Y685" s="196"/>
      <c r="Z685" s="196"/>
    </row>
    <row r="686" customFormat="false" ht="15" hidden="false" customHeight="false" outlineLevel="0" collapsed="false">
      <c r="A686" s="195"/>
      <c r="B686" s="196"/>
      <c r="C686" s="196"/>
      <c r="D686" s="196"/>
      <c r="E686" s="196"/>
      <c r="F686" s="196"/>
      <c r="G686" s="196"/>
      <c r="H686" s="196"/>
      <c r="I686" s="196"/>
      <c r="J686" s="196"/>
      <c r="K686" s="196"/>
      <c r="L686" s="196"/>
      <c r="M686" s="196"/>
      <c r="N686" s="196"/>
      <c r="O686" s="196"/>
      <c r="P686" s="196"/>
      <c r="Q686" s="196"/>
      <c r="R686" s="196"/>
      <c r="S686" s="196"/>
      <c r="T686" s="196"/>
      <c r="U686" s="196"/>
      <c r="V686" s="196"/>
      <c r="W686" s="196"/>
      <c r="X686" s="196"/>
      <c r="Y686" s="196"/>
      <c r="Z686" s="196"/>
    </row>
    <row r="687" customFormat="false" ht="15" hidden="false" customHeight="false" outlineLevel="0" collapsed="false">
      <c r="A687" s="195"/>
      <c r="B687" s="196"/>
      <c r="C687" s="196"/>
      <c r="D687" s="196"/>
      <c r="E687" s="196"/>
      <c r="F687" s="196"/>
      <c r="G687" s="196"/>
      <c r="H687" s="196"/>
      <c r="I687" s="196"/>
      <c r="J687" s="196"/>
      <c r="K687" s="196"/>
      <c r="L687" s="196"/>
      <c r="M687" s="196"/>
      <c r="N687" s="196"/>
      <c r="O687" s="196"/>
      <c r="P687" s="196"/>
      <c r="Q687" s="196"/>
      <c r="R687" s="196"/>
      <c r="S687" s="196"/>
      <c r="T687" s="196"/>
      <c r="U687" s="196"/>
      <c r="V687" s="196"/>
      <c r="W687" s="196"/>
      <c r="X687" s="196"/>
      <c r="Y687" s="196"/>
      <c r="Z687" s="196"/>
    </row>
    <row r="688" customFormat="false" ht="15" hidden="false" customHeight="false" outlineLevel="0" collapsed="false">
      <c r="A688" s="195"/>
      <c r="B688" s="196"/>
      <c r="C688" s="196"/>
      <c r="D688" s="196"/>
      <c r="E688" s="196"/>
      <c r="F688" s="196"/>
      <c r="G688" s="196"/>
      <c r="H688" s="196"/>
      <c r="I688" s="196"/>
      <c r="J688" s="196"/>
      <c r="K688" s="196"/>
      <c r="L688" s="196"/>
      <c r="M688" s="196"/>
      <c r="N688" s="196"/>
      <c r="O688" s="196"/>
      <c r="P688" s="196"/>
      <c r="Q688" s="196"/>
      <c r="R688" s="196"/>
      <c r="S688" s="196"/>
      <c r="T688" s="196"/>
      <c r="U688" s="196"/>
      <c r="V688" s="196"/>
      <c r="W688" s="196"/>
      <c r="X688" s="196"/>
      <c r="Y688" s="196"/>
      <c r="Z688" s="196"/>
    </row>
    <row r="689" customFormat="false" ht="15" hidden="false" customHeight="false" outlineLevel="0" collapsed="false">
      <c r="A689" s="195"/>
      <c r="B689" s="196"/>
      <c r="C689" s="196"/>
      <c r="D689" s="196"/>
      <c r="E689" s="196"/>
      <c r="F689" s="196"/>
      <c r="G689" s="196"/>
      <c r="H689" s="196"/>
      <c r="I689" s="196"/>
      <c r="J689" s="196"/>
      <c r="K689" s="196"/>
      <c r="L689" s="196"/>
      <c r="M689" s="196"/>
      <c r="N689" s="196"/>
      <c r="O689" s="196"/>
      <c r="P689" s="196"/>
      <c r="Q689" s="196"/>
      <c r="R689" s="196"/>
      <c r="S689" s="196"/>
      <c r="T689" s="196"/>
      <c r="U689" s="196"/>
      <c r="V689" s="196"/>
      <c r="W689" s="196"/>
      <c r="X689" s="196"/>
      <c r="Y689" s="196"/>
      <c r="Z689" s="196"/>
    </row>
    <row r="690" customFormat="false" ht="15" hidden="false" customHeight="false" outlineLevel="0" collapsed="false">
      <c r="A690" s="195"/>
      <c r="B690" s="196"/>
      <c r="C690" s="196"/>
      <c r="D690" s="196"/>
      <c r="E690" s="196"/>
      <c r="F690" s="196"/>
      <c r="G690" s="196"/>
      <c r="H690" s="196"/>
      <c r="I690" s="196"/>
      <c r="J690" s="196"/>
      <c r="K690" s="196"/>
      <c r="L690" s="196"/>
      <c r="M690" s="196"/>
      <c r="N690" s="196"/>
      <c r="O690" s="196"/>
      <c r="P690" s="196"/>
      <c r="Q690" s="196"/>
      <c r="R690" s="196"/>
      <c r="S690" s="196"/>
      <c r="T690" s="196"/>
      <c r="U690" s="196"/>
      <c r="V690" s="196"/>
      <c r="W690" s="196"/>
      <c r="X690" s="196"/>
      <c r="Y690" s="196"/>
      <c r="Z690" s="196"/>
    </row>
    <row r="691" customFormat="false" ht="15" hidden="false" customHeight="false" outlineLevel="0" collapsed="false">
      <c r="A691" s="195"/>
      <c r="B691" s="196"/>
      <c r="C691" s="196"/>
      <c r="D691" s="196"/>
      <c r="E691" s="196"/>
      <c r="F691" s="196"/>
      <c r="G691" s="196"/>
      <c r="H691" s="196"/>
      <c r="I691" s="196"/>
      <c r="J691" s="196"/>
      <c r="K691" s="196"/>
      <c r="L691" s="196"/>
      <c r="M691" s="196"/>
      <c r="N691" s="196"/>
      <c r="O691" s="196"/>
      <c r="P691" s="196"/>
      <c r="Q691" s="196"/>
      <c r="R691" s="196"/>
      <c r="S691" s="196"/>
      <c r="T691" s="196"/>
      <c r="U691" s="196"/>
      <c r="V691" s="196"/>
      <c r="W691" s="196"/>
      <c r="X691" s="196"/>
      <c r="Y691" s="196"/>
      <c r="Z691" s="196"/>
    </row>
    <row r="692" customFormat="false" ht="15" hidden="false" customHeight="false" outlineLevel="0" collapsed="false">
      <c r="A692" s="195"/>
      <c r="B692" s="196"/>
      <c r="C692" s="196"/>
      <c r="D692" s="196"/>
      <c r="E692" s="196"/>
      <c r="F692" s="196"/>
      <c r="G692" s="196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  <c r="Z692" s="196"/>
    </row>
    <row r="693" customFormat="false" ht="15" hidden="false" customHeight="false" outlineLevel="0" collapsed="false">
      <c r="A693" s="195"/>
      <c r="B693" s="196"/>
      <c r="C693" s="196"/>
      <c r="D693" s="196"/>
      <c r="E693" s="196"/>
      <c r="F693" s="196"/>
      <c r="G693" s="196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  <c r="Z693" s="196"/>
    </row>
    <row r="694" customFormat="false" ht="15" hidden="false" customHeight="false" outlineLevel="0" collapsed="false">
      <c r="A694" s="195"/>
      <c r="B694" s="196"/>
      <c r="C694" s="196"/>
      <c r="D694" s="196"/>
      <c r="E694" s="196"/>
      <c r="F694" s="196"/>
      <c r="G694" s="196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  <c r="Z694" s="196"/>
    </row>
    <row r="695" customFormat="false" ht="15" hidden="false" customHeight="false" outlineLevel="0" collapsed="false">
      <c r="A695" s="195"/>
      <c r="B695" s="196"/>
      <c r="C695" s="196"/>
      <c r="D695" s="196"/>
      <c r="E695" s="196"/>
      <c r="F695" s="196"/>
      <c r="G695" s="196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  <c r="Z695" s="196"/>
    </row>
    <row r="696" customFormat="false" ht="15" hidden="false" customHeight="false" outlineLevel="0" collapsed="false">
      <c r="A696" s="195"/>
      <c r="B696" s="196"/>
      <c r="C696" s="196"/>
      <c r="D696" s="196"/>
      <c r="E696" s="196"/>
      <c r="F696" s="196"/>
      <c r="G696" s="196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  <c r="Z696" s="196"/>
    </row>
    <row r="697" customFormat="false" ht="15" hidden="false" customHeight="false" outlineLevel="0" collapsed="false">
      <c r="A697" s="195"/>
      <c r="B697" s="196"/>
      <c r="C697" s="196"/>
      <c r="D697" s="196"/>
      <c r="E697" s="196"/>
      <c r="F697" s="196"/>
      <c r="G697" s="196"/>
      <c r="H697" s="196"/>
      <c r="I697" s="196"/>
      <c r="J697" s="196"/>
      <c r="K697" s="196"/>
      <c r="L697" s="196"/>
      <c r="M697" s="196"/>
      <c r="N697" s="196"/>
      <c r="O697" s="196"/>
      <c r="P697" s="196"/>
      <c r="Q697" s="196"/>
      <c r="R697" s="196"/>
      <c r="S697" s="196"/>
      <c r="T697" s="196"/>
      <c r="U697" s="196"/>
      <c r="V697" s="196"/>
      <c r="W697" s="196"/>
      <c r="X697" s="196"/>
      <c r="Y697" s="196"/>
      <c r="Z697" s="196"/>
    </row>
    <row r="698" customFormat="false" ht="15" hidden="false" customHeight="false" outlineLevel="0" collapsed="false">
      <c r="A698" s="195"/>
      <c r="B698" s="196"/>
      <c r="C698" s="196"/>
      <c r="D698" s="196"/>
      <c r="E698" s="196"/>
      <c r="F698" s="196"/>
      <c r="G698" s="196"/>
      <c r="H698" s="196"/>
      <c r="I698" s="196"/>
      <c r="J698" s="196"/>
      <c r="K698" s="196"/>
      <c r="L698" s="196"/>
      <c r="M698" s="196"/>
      <c r="N698" s="196"/>
      <c r="O698" s="196"/>
      <c r="P698" s="196"/>
      <c r="Q698" s="196"/>
      <c r="R698" s="196"/>
      <c r="S698" s="196"/>
      <c r="T698" s="196"/>
      <c r="U698" s="196"/>
      <c r="V698" s="196"/>
      <c r="W698" s="196"/>
      <c r="X698" s="196"/>
      <c r="Y698" s="196"/>
      <c r="Z698" s="196"/>
    </row>
    <row r="699" customFormat="false" ht="15" hidden="false" customHeight="false" outlineLevel="0" collapsed="false">
      <c r="A699" s="195"/>
      <c r="B699" s="196"/>
      <c r="C699" s="196"/>
      <c r="D699" s="196"/>
      <c r="E699" s="196"/>
      <c r="F699" s="196"/>
      <c r="G699" s="196"/>
      <c r="H699" s="196"/>
      <c r="I699" s="196"/>
      <c r="J699" s="196"/>
      <c r="K699" s="196"/>
      <c r="L699" s="196"/>
      <c r="M699" s="196"/>
      <c r="N699" s="196"/>
      <c r="O699" s="196"/>
      <c r="P699" s="196"/>
      <c r="Q699" s="196"/>
      <c r="R699" s="196"/>
      <c r="S699" s="196"/>
      <c r="T699" s="196"/>
      <c r="U699" s="196"/>
      <c r="V699" s="196"/>
      <c r="W699" s="196"/>
      <c r="X699" s="196"/>
      <c r="Y699" s="196"/>
      <c r="Z699" s="196"/>
    </row>
    <row r="700" customFormat="false" ht="15" hidden="false" customHeight="false" outlineLevel="0" collapsed="false">
      <c r="A700" s="195"/>
      <c r="B700" s="196"/>
      <c r="C700" s="196"/>
      <c r="D700" s="196"/>
      <c r="E700" s="196"/>
      <c r="F700" s="196"/>
      <c r="G700" s="196"/>
      <c r="H700" s="196"/>
      <c r="I700" s="196"/>
      <c r="J700" s="196"/>
      <c r="K700" s="196"/>
      <c r="L700" s="196"/>
      <c r="M700" s="196"/>
      <c r="N700" s="196"/>
      <c r="O700" s="196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  <c r="Z700" s="196"/>
    </row>
    <row r="701" customFormat="false" ht="15" hidden="false" customHeight="false" outlineLevel="0" collapsed="false">
      <c r="A701" s="195"/>
      <c r="B701" s="196"/>
      <c r="C701" s="196"/>
      <c r="D701" s="196"/>
      <c r="E701" s="196"/>
      <c r="F701" s="196"/>
      <c r="G701" s="196"/>
      <c r="H701" s="196"/>
      <c r="I701" s="196"/>
      <c r="J701" s="196"/>
      <c r="K701" s="196"/>
      <c r="L701" s="196"/>
      <c r="M701" s="196"/>
      <c r="N701" s="196"/>
      <c r="O701" s="196"/>
      <c r="P701" s="196"/>
      <c r="Q701" s="196"/>
      <c r="R701" s="196"/>
      <c r="S701" s="196"/>
      <c r="T701" s="196"/>
      <c r="U701" s="196"/>
      <c r="V701" s="196"/>
      <c r="W701" s="196"/>
      <c r="X701" s="196"/>
      <c r="Y701" s="196"/>
      <c r="Z701" s="196"/>
    </row>
    <row r="702" customFormat="false" ht="15" hidden="false" customHeight="false" outlineLevel="0" collapsed="false">
      <c r="A702" s="195"/>
      <c r="B702" s="196"/>
      <c r="C702" s="196"/>
      <c r="D702" s="196"/>
      <c r="E702" s="196"/>
      <c r="F702" s="196"/>
      <c r="G702" s="196"/>
      <c r="H702" s="196"/>
      <c r="I702" s="196"/>
      <c r="J702" s="196"/>
      <c r="K702" s="196"/>
      <c r="L702" s="196"/>
      <c r="M702" s="196"/>
      <c r="N702" s="196"/>
      <c r="O702" s="196"/>
      <c r="P702" s="196"/>
      <c r="Q702" s="196"/>
      <c r="R702" s="196"/>
      <c r="S702" s="196"/>
      <c r="T702" s="196"/>
      <c r="U702" s="196"/>
      <c r="V702" s="196"/>
      <c r="W702" s="196"/>
      <c r="X702" s="196"/>
      <c r="Y702" s="196"/>
      <c r="Z702" s="196"/>
    </row>
    <row r="703" customFormat="false" ht="15" hidden="false" customHeight="false" outlineLevel="0" collapsed="false">
      <c r="A703" s="195"/>
      <c r="B703" s="196"/>
      <c r="C703" s="196"/>
      <c r="D703" s="196"/>
      <c r="E703" s="196"/>
      <c r="F703" s="196"/>
      <c r="G703" s="196"/>
      <c r="H703" s="196"/>
      <c r="I703" s="196"/>
      <c r="J703" s="196"/>
      <c r="K703" s="196"/>
      <c r="L703" s="196"/>
      <c r="M703" s="196"/>
      <c r="N703" s="196"/>
      <c r="O703" s="196"/>
      <c r="P703" s="196"/>
      <c r="Q703" s="196"/>
      <c r="R703" s="196"/>
      <c r="S703" s="196"/>
      <c r="T703" s="196"/>
      <c r="U703" s="196"/>
      <c r="V703" s="196"/>
      <c r="W703" s="196"/>
      <c r="X703" s="196"/>
      <c r="Y703" s="196"/>
      <c r="Z703" s="196"/>
    </row>
    <row r="704" customFormat="false" ht="15" hidden="false" customHeight="false" outlineLevel="0" collapsed="false">
      <c r="A704" s="195"/>
      <c r="B704" s="196"/>
      <c r="C704" s="196"/>
      <c r="D704" s="196"/>
      <c r="E704" s="196"/>
      <c r="F704" s="196"/>
      <c r="G704" s="196"/>
      <c r="H704" s="196"/>
      <c r="I704" s="196"/>
      <c r="J704" s="196"/>
      <c r="K704" s="196"/>
      <c r="L704" s="196"/>
      <c r="M704" s="196"/>
      <c r="N704" s="196"/>
      <c r="O704" s="196"/>
      <c r="P704" s="196"/>
      <c r="Q704" s="196"/>
      <c r="R704" s="196"/>
      <c r="S704" s="196"/>
      <c r="T704" s="196"/>
      <c r="U704" s="196"/>
      <c r="V704" s="196"/>
      <c r="W704" s="196"/>
      <c r="X704" s="196"/>
      <c r="Y704" s="196"/>
      <c r="Z704" s="196"/>
    </row>
    <row r="705" customFormat="false" ht="15" hidden="false" customHeight="false" outlineLevel="0" collapsed="false">
      <c r="A705" s="195"/>
      <c r="B705" s="196"/>
      <c r="C705" s="196"/>
      <c r="D705" s="196"/>
      <c r="E705" s="196"/>
      <c r="F705" s="196"/>
      <c r="G705" s="196"/>
      <c r="H705" s="196"/>
      <c r="I705" s="196"/>
      <c r="J705" s="196"/>
      <c r="K705" s="196"/>
      <c r="L705" s="196"/>
      <c r="M705" s="196"/>
      <c r="N705" s="196"/>
      <c r="O705" s="196"/>
      <c r="P705" s="196"/>
      <c r="Q705" s="196"/>
      <c r="R705" s="196"/>
      <c r="S705" s="196"/>
      <c r="T705" s="196"/>
      <c r="U705" s="196"/>
      <c r="V705" s="196"/>
      <c r="W705" s="196"/>
      <c r="X705" s="196"/>
      <c r="Y705" s="196"/>
      <c r="Z705" s="196"/>
    </row>
    <row r="706" customFormat="false" ht="15" hidden="false" customHeight="false" outlineLevel="0" collapsed="false">
      <c r="A706" s="195"/>
      <c r="B706" s="196"/>
      <c r="C706" s="196"/>
      <c r="D706" s="196"/>
      <c r="E706" s="196"/>
      <c r="F706" s="196"/>
      <c r="G706" s="196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</row>
    <row r="707" customFormat="false" ht="15" hidden="false" customHeight="false" outlineLevel="0" collapsed="false">
      <c r="A707" s="195"/>
      <c r="B707" s="196"/>
      <c r="C707" s="196"/>
      <c r="D707" s="196"/>
      <c r="E707" s="196"/>
      <c r="F707" s="196"/>
      <c r="G707" s="196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</row>
    <row r="708" customFormat="false" ht="15" hidden="false" customHeight="false" outlineLevel="0" collapsed="false">
      <c r="A708" s="195"/>
      <c r="B708" s="196"/>
      <c r="C708" s="196"/>
      <c r="D708" s="196"/>
      <c r="E708" s="196"/>
      <c r="F708" s="196"/>
      <c r="G708" s="196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</row>
    <row r="709" customFormat="false" ht="15" hidden="false" customHeight="false" outlineLevel="0" collapsed="false">
      <c r="A709" s="195"/>
      <c r="B709" s="196"/>
      <c r="C709" s="196"/>
      <c r="D709" s="196"/>
      <c r="E709" s="196"/>
      <c r="F709" s="196"/>
      <c r="G709" s="196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</row>
    <row r="710" customFormat="false" ht="15" hidden="false" customHeight="false" outlineLevel="0" collapsed="false">
      <c r="A710" s="195"/>
      <c r="B710" s="196"/>
      <c r="C710" s="196"/>
      <c r="D710" s="196"/>
      <c r="E710" s="196"/>
      <c r="F710" s="196"/>
      <c r="G710" s="196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</row>
    <row r="711" customFormat="false" ht="15" hidden="false" customHeight="false" outlineLevel="0" collapsed="false">
      <c r="A711" s="195"/>
      <c r="B711" s="196"/>
      <c r="C711" s="196"/>
      <c r="D711" s="196"/>
      <c r="E711" s="196"/>
      <c r="F711" s="196"/>
      <c r="G711" s="196"/>
      <c r="H711" s="196"/>
      <c r="I711" s="196"/>
      <c r="J711" s="196"/>
      <c r="K711" s="196"/>
      <c r="L711" s="196"/>
      <c r="M711" s="196"/>
      <c r="N711" s="196"/>
      <c r="O711" s="196"/>
      <c r="P711" s="196"/>
      <c r="Q711" s="196"/>
      <c r="R711" s="196"/>
      <c r="S711" s="196"/>
      <c r="T711" s="196"/>
      <c r="U711" s="196"/>
      <c r="V711" s="196"/>
      <c r="W711" s="196"/>
      <c r="X711" s="196"/>
      <c r="Y711" s="196"/>
      <c r="Z711" s="196"/>
    </row>
    <row r="712" customFormat="false" ht="15" hidden="false" customHeight="false" outlineLevel="0" collapsed="false">
      <c r="A712" s="195"/>
      <c r="B712" s="196"/>
      <c r="C712" s="196"/>
      <c r="D712" s="196"/>
      <c r="E712" s="196"/>
      <c r="F712" s="196"/>
      <c r="G712" s="196"/>
      <c r="H712" s="196"/>
      <c r="I712" s="196"/>
      <c r="J712" s="196"/>
      <c r="K712" s="196"/>
      <c r="L712" s="196"/>
      <c r="M712" s="196"/>
      <c r="N712" s="196"/>
      <c r="O712" s="196"/>
      <c r="P712" s="196"/>
      <c r="Q712" s="196"/>
      <c r="R712" s="196"/>
      <c r="S712" s="196"/>
      <c r="T712" s="196"/>
      <c r="U712" s="196"/>
      <c r="V712" s="196"/>
      <c r="W712" s="196"/>
      <c r="X712" s="196"/>
      <c r="Y712" s="196"/>
      <c r="Z712" s="196"/>
    </row>
    <row r="713" customFormat="false" ht="15" hidden="false" customHeight="false" outlineLevel="0" collapsed="false">
      <c r="A713" s="195"/>
      <c r="B713" s="196"/>
      <c r="C713" s="196"/>
      <c r="D713" s="196"/>
      <c r="E713" s="196"/>
      <c r="F713" s="196"/>
      <c r="G713" s="196"/>
      <c r="H713" s="196"/>
      <c r="I713" s="196"/>
      <c r="J713" s="196"/>
      <c r="K713" s="196"/>
      <c r="L713" s="196"/>
      <c r="M713" s="196"/>
      <c r="N713" s="196"/>
      <c r="O713" s="196"/>
      <c r="P713" s="196"/>
      <c r="Q713" s="196"/>
      <c r="R713" s="196"/>
      <c r="S713" s="196"/>
      <c r="T713" s="196"/>
      <c r="U713" s="196"/>
      <c r="V713" s="196"/>
      <c r="W713" s="196"/>
      <c r="X713" s="196"/>
      <c r="Y713" s="196"/>
      <c r="Z713" s="196"/>
    </row>
    <row r="714" customFormat="false" ht="15" hidden="false" customHeight="false" outlineLevel="0" collapsed="false">
      <c r="A714" s="195"/>
      <c r="B714" s="196"/>
      <c r="C714" s="196"/>
      <c r="D714" s="196"/>
      <c r="E714" s="196"/>
      <c r="F714" s="196"/>
      <c r="G714" s="196"/>
      <c r="H714" s="196"/>
      <c r="I714" s="196"/>
      <c r="J714" s="196"/>
      <c r="K714" s="196"/>
      <c r="L714" s="196"/>
      <c r="M714" s="196"/>
      <c r="N714" s="196"/>
      <c r="O714" s="196"/>
      <c r="P714" s="196"/>
      <c r="Q714" s="196"/>
      <c r="R714" s="196"/>
      <c r="S714" s="196"/>
      <c r="T714" s="196"/>
      <c r="U714" s="196"/>
      <c r="V714" s="196"/>
      <c r="W714" s="196"/>
      <c r="X714" s="196"/>
      <c r="Y714" s="196"/>
      <c r="Z714" s="196"/>
    </row>
    <row r="715" customFormat="false" ht="15" hidden="false" customHeight="false" outlineLevel="0" collapsed="false">
      <c r="A715" s="195"/>
      <c r="B715" s="196"/>
      <c r="C715" s="196"/>
      <c r="D715" s="196"/>
      <c r="E715" s="196"/>
      <c r="F715" s="196"/>
      <c r="G715" s="196"/>
      <c r="H715" s="196"/>
      <c r="I715" s="196"/>
      <c r="J715" s="196"/>
      <c r="K715" s="196"/>
      <c r="L715" s="196"/>
      <c r="M715" s="196"/>
      <c r="N715" s="196"/>
      <c r="O715" s="196"/>
      <c r="P715" s="196"/>
      <c r="Q715" s="196"/>
      <c r="R715" s="196"/>
      <c r="S715" s="196"/>
      <c r="T715" s="196"/>
      <c r="U715" s="196"/>
      <c r="V715" s="196"/>
      <c r="W715" s="196"/>
      <c r="X715" s="196"/>
      <c r="Y715" s="196"/>
      <c r="Z715" s="196"/>
    </row>
    <row r="716" customFormat="false" ht="15" hidden="false" customHeight="false" outlineLevel="0" collapsed="false">
      <c r="A716" s="195"/>
      <c r="B716" s="196"/>
      <c r="C716" s="196"/>
      <c r="D716" s="196"/>
      <c r="E716" s="196"/>
      <c r="F716" s="196"/>
      <c r="G716" s="196"/>
      <c r="H716" s="196"/>
      <c r="I716" s="196"/>
      <c r="J716" s="196"/>
      <c r="K716" s="196"/>
      <c r="L716" s="196"/>
      <c r="M716" s="196"/>
      <c r="N716" s="196"/>
      <c r="O716" s="196"/>
      <c r="P716" s="196"/>
      <c r="Q716" s="196"/>
      <c r="R716" s="196"/>
      <c r="S716" s="196"/>
      <c r="T716" s="196"/>
      <c r="U716" s="196"/>
      <c r="V716" s="196"/>
      <c r="W716" s="196"/>
      <c r="X716" s="196"/>
      <c r="Y716" s="196"/>
      <c r="Z716" s="196"/>
    </row>
    <row r="717" customFormat="false" ht="15" hidden="false" customHeight="false" outlineLevel="0" collapsed="false">
      <c r="A717" s="195"/>
      <c r="B717" s="196"/>
      <c r="C717" s="196"/>
      <c r="D717" s="196"/>
      <c r="E717" s="196"/>
      <c r="F717" s="196"/>
      <c r="G717" s="196"/>
      <c r="H717" s="196"/>
      <c r="I717" s="196"/>
      <c r="J717" s="196"/>
      <c r="K717" s="196"/>
      <c r="L717" s="196"/>
      <c r="M717" s="196"/>
      <c r="N717" s="196"/>
      <c r="O717" s="196"/>
      <c r="P717" s="196"/>
      <c r="Q717" s="196"/>
      <c r="R717" s="196"/>
      <c r="S717" s="196"/>
      <c r="T717" s="196"/>
      <c r="U717" s="196"/>
      <c r="V717" s="196"/>
      <c r="W717" s="196"/>
      <c r="X717" s="196"/>
      <c r="Y717" s="196"/>
      <c r="Z717" s="196"/>
    </row>
    <row r="718" customFormat="false" ht="15" hidden="false" customHeight="false" outlineLevel="0" collapsed="false">
      <c r="A718" s="195"/>
      <c r="B718" s="196"/>
      <c r="C718" s="196"/>
      <c r="D718" s="196"/>
      <c r="E718" s="196"/>
      <c r="F718" s="196"/>
      <c r="G718" s="196"/>
      <c r="H718" s="196"/>
      <c r="I718" s="196"/>
      <c r="J718" s="196"/>
      <c r="K718" s="196"/>
      <c r="L718" s="196"/>
      <c r="M718" s="196"/>
      <c r="N718" s="196"/>
      <c r="O718" s="196"/>
      <c r="P718" s="196"/>
      <c r="Q718" s="196"/>
      <c r="R718" s="196"/>
      <c r="S718" s="196"/>
      <c r="T718" s="196"/>
      <c r="U718" s="196"/>
      <c r="V718" s="196"/>
      <c r="W718" s="196"/>
      <c r="X718" s="196"/>
      <c r="Y718" s="196"/>
      <c r="Z718" s="196"/>
    </row>
    <row r="719" customFormat="false" ht="15" hidden="false" customHeight="false" outlineLevel="0" collapsed="false">
      <c r="A719" s="195"/>
      <c r="B719" s="196"/>
      <c r="C719" s="196"/>
      <c r="D719" s="196"/>
      <c r="E719" s="196"/>
      <c r="F719" s="196"/>
      <c r="G719" s="196"/>
      <c r="H719" s="196"/>
      <c r="I719" s="196"/>
      <c r="J719" s="196"/>
      <c r="K719" s="196"/>
      <c r="L719" s="196"/>
      <c r="M719" s="196"/>
      <c r="N719" s="196"/>
      <c r="O719" s="196"/>
      <c r="P719" s="196"/>
      <c r="Q719" s="196"/>
      <c r="R719" s="196"/>
      <c r="S719" s="196"/>
      <c r="T719" s="196"/>
      <c r="U719" s="196"/>
      <c r="V719" s="196"/>
      <c r="W719" s="196"/>
      <c r="X719" s="196"/>
      <c r="Y719" s="196"/>
      <c r="Z719" s="196"/>
    </row>
    <row r="720" customFormat="false" ht="15" hidden="false" customHeight="false" outlineLevel="0" collapsed="false">
      <c r="A720" s="195"/>
      <c r="B720" s="196"/>
      <c r="C720" s="196"/>
      <c r="D720" s="196"/>
      <c r="E720" s="196"/>
      <c r="F720" s="196"/>
      <c r="G720" s="196"/>
      <c r="H720" s="196"/>
      <c r="I720" s="196"/>
      <c r="J720" s="196"/>
      <c r="K720" s="196"/>
      <c r="L720" s="196"/>
      <c r="M720" s="196"/>
      <c r="N720" s="196"/>
      <c r="O720" s="196"/>
      <c r="P720" s="196"/>
      <c r="Q720" s="196"/>
      <c r="R720" s="196"/>
      <c r="S720" s="196"/>
      <c r="T720" s="196"/>
      <c r="U720" s="196"/>
      <c r="V720" s="196"/>
      <c r="W720" s="196"/>
      <c r="X720" s="196"/>
      <c r="Y720" s="196"/>
      <c r="Z720" s="196"/>
    </row>
    <row r="721" customFormat="false" ht="15" hidden="false" customHeight="false" outlineLevel="0" collapsed="false">
      <c r="A721" s="195"/>
      <c r="B721" s="196"/>
      <c r="C721" s="196"/>
      <c r="D721" s="196"/>
      <c r="E721" s="196"/>
      <c r="F721" s="196"/>
      <c r="G721" s="196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96"/>
      <c r="S721" s="196"/>
      <c r="T721" s="196"/>
      <c r="U721" s="196"/>
      <c r="V721" s="196"/>
      <c r="W721" s="196"/>
      <c r="X721" s="196"/>
      <c r="Y721" s="196"/>
      <c r="Z721" s="196"/>
    </row>
    <row r="722" customFormat="false" ht="15" hidden="false" customHeight="false" outlineLevel="0" collapsed="false">
      <c r="A722" s="195"/>
      <c r="B722" s="196"/>
      <c r="C722" s="196"/>
      <c r="D722" s="196"/>
      <c r="E722" s="196"/>
      <c r="F722" s="196"/>
      <c r="G722" s="196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96"/>
      <c r="S722" s="196"/>
      <c r="T722" s="196"/>
      <c r="U722" s="196"/>
      <c r="V722" s="196"/>
      <c r="W722" s="196"/>
      <c r="X722" s="196"/>
      <c r="Y722" s="196"/>
      <c r="Z722" s="196"/>
    </row>
    <row r="723" customFormat="false" ht="15" hidden="false" customHeight="false" outlineLevel="0" collapsed="false">
      <c r="A723" s="195"/>
      <c r="B723" s="196"/>
      <c r="C723" s="196"/>
      <c r="D723" s="196"/>
      <c r="E723" s="196"/>
      <c r="F723" s="196"/>
      <c r="G723" s="196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96"/>
      <c r="S723" s="196"/>
      <c r="T723" s="196"/>
      <c r="U723" s="196"/>
      <c r="V723" s="196"/>
      <c r="W723" s="196"/>
      <c r="X723" s="196"/>
      <c r="Y723" s="196"/>
      <c r="Z723" s="196"/>
    </row>
    <row r="724" customFormat="false" ht="15" hidden="false" customHeight="false" outlineLevel="0" collapsed="false">
      <c r="A724" s="195"/>
      <c r="B724" s="196"/>
      <c r="C724" s="196"/>
      <c r="D724" s="196"/>
      <c r="E724" s="196"/>
      <c r="F724" s="196"/>
      <c r="G724" s="196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  <c r="Z724" s="196"/>
    </row>
    <row r="725" customFormat="false" ht="15" hidden="false" customHeight="false" outlineLevel="0" collapsed="false">
      <c r="A725" s="195"/>
      <c r="B725" s="196"/>
      <c r="C725" s="196"/>
      <c r="D725" s="196"/>
      <c r="E725" s="196"/>
      <c r="F725" s="196"/>
      <c r="G725" s="196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96"/>
      <c r="S725" s="196"/>
      <c r="T725" s="196"/>
      <c r="U725" s="196"/>
      <c r="V725" s="196"/>
      <c r="W725" s="196"/>
      <c r="X725" s="196"/>
      <c r="Y725" s="196"/>
      <c r="Z725" s="196"/>
    </row>
    <row r="726" customFormat="false" ht="15" hidden="false" customHeight="false" outlineLevel="0" collapsed="false">
      <c r="A726" s="195"/>
      <c r="B726" s="196"/>
      <c r="C726" s="196"/>
      <c r="D726" s="196"/>
      <c r="E726" s="196"/>
      <c r="F726" s="196"/>
      <c r="G726" s="196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96"/>
      <c r="S726" s="196"/>
      <c r="T726" s="196"/>
      <c r="U726" s="196"/>
      <c r="V726" s="196"/>
      <c r="W726" s="196"/>
      <c r="X726" s="196"/>
      <c r="Y726" s="196"/>
      <c r="Z726" s="196"/>
    </row>
    <row r="727" customFormat="false" ht="15" hidden="false" customHeight="false" outlineLevel="0" collapsed="false">
      <c r="A727" s="195"/>
      <c r="B727" s="196"/>
      <c r="C727" s="196"/>
      <c r="D727" s="196"/>
      <c r="E727" s="196"/>
      <c r="F727" s="196"/>
      <c r="G727" s="196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96"/>
      <c r="S727" s="196"/>
      <c r="T727" s="196"/>
      <c r="U727" s="196"/>
      <c r="V727" s="196"/>
      <c r="W727" s="196"/>
      <c r="X727" s="196"/>
      <c r="Y727" s="196"/>
      <c r="Z727" s="196"/>
    </row>
    <row r="728" customFormat="false" ht="15" hidden="false" customHeight="false" outlineLevel="0" collapsed="false">
      <c r="A728" s="195"/>
      <c r="B728" s="196"/>
      <c r="C728" s="196"/>
      <c r="D728" s="196"/>
      <c r="E728" s="196"/>
      <c r="F728" s="196"/>
      <c r="G728" s="196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96"/>
      <c r="S728" s="196"/>
      <c r="T728" s="196"/>
      <c r="U728" s="196"/>
      <c r="V728" s="196"/>
      <c r="W728" s="196"/>
      <c r="X728" s="196"/>
      <c r="Y728" s="196"/>
      <c r="Z728" s="196"/>
    </row>
    <row r="729" customFormat="false" ht="15" hidden="false" customHeight="false" outlineLevel="0" collapsed="false">
      <c r="A729" s="195"/>
      <c r="B729" s="196"/>
      <c r="C729" s="196"/>
      <c r="D729" s="196"/>
      <c r="E729" s="196"/>
      <c r="F729" s="196"/>
      <c r="G729" s="196"/>
      <c r="H729" s="196"/>
      <c r="I729" s="196"/>
      <c r="J729" s="196"/>
      <c r="K729" s="196"/>
      <c r="L729" s="196"/>
      <c r="M729" s="196"/>
      <c r="N729" s="196"/>
      <c r="O729" s="196"/>
      <c r="P729" s="196"/>
      <c r="Q729" s="196"/>
      <c r="R729" s="196"/>
      <c r="S729" s="196"/>
      <c r="T729" s="196"/>
      <c r="U729" s="196"/>
      <c r="V729" s="196"/>
      <c r="W729" s="196"/>
      <c r="X729" s="196"/>
      <c r="Y729" s="196"/>
      <c r="Z729" s="196"/>
    </row>
    <row r="730" customFormat="false" ht="15" hidden="false" customHeight="false" outlineLevel="0" collapsed="false">
      <c r="A730" s="195"/>
      <c r="B730" s="196"/>
      <c r="C730" s="196"/>
      <c r="D730" s="196"/>
      <c r="E730" s="196"/>
      <c r="F730" s="196"/>
      <c r="G730" s="196"/>
      <c r="H730" s="196"/>
      <c r="I730" s="196"/>
      <c r="J730" s="196"/>
      <c r="K730" s="196"/>
      <c r="L730" s="196"/>
      <c r="M730" s="196"/>
      <c r="N730" s="196"/>
      <c r="O730" s="196"/>
      <c r="P730" s="196"/>
      <c r="Q730" s="196"/>
      <c r="R730" s="196"/>
      <c r="S730" s="196"/>
      <c r="T730" s="196"/>
      <c r="U730" s="196"/>
      <c r="V730" s="196"/>
      <c r="W730" s="196"/>
      <c r="X730" s="196"/>
      <c r="Y730" s="196"/>
      <c r="Z730" s="196"/>
    </row>
    <row r="731" customFormat="false" ht="15" hidden="false" customHeight="false" outlineLevel="0" collapsed="false">
      <c r="A731" s="195"/>
      <c r="B731" s="196"/>
      <c r="C731" s="196"/>
      <c r="D731" s="196"/>
      <c r="E731" s="196"/>
      <c r="F731" s="196"/>
      <c r="G731" s="196"/>
      <c r="H731" s="196"/>
      <c r="I731" s="196"/>
      <c r="J731" s="196"/>
      <c r="K731" s="196"/>
      <c r="L731" s="196"/>
      <c r="M731" s="196"/>
      <c r="N731" s="196"/>
      <c r="O731" s="196"/>
      <c r="P731" s="196"/>
      <c r="Q731" s="196"/>
      <c r="R731" s="196"/>
      <c r="S731" s="196"/>
      <c r="T731" s="196"/>
      <c r="U731" s="196"/>
      <c r="V731" s="196"/>
      <c r="W731" s="196"/>
      <c r="X731" s="196"/>
      <c r="Y731" s="196"/>
      <c r="Z731" s="196"/>
    </row>
    <row r="732" customFormat="false" ht="15" hidden="false" customHeight="false" outlineLevel="0" collapsed="false">
      <c r="A732" s="195"/>
      <c r="B732" s="196"/>
      <c r="C732" s="196"/>
      <c r="D732" s="196"/>
      <c r="E732" s="196"/>
      <c r="F732" s="196"/>
      <c r="G732" s="196"/>
      <c r="H732" s="196"/>
      <c r="I732" s="196"/>
      <c r="J732" s="196"/>
      <c r="K732" s="196"/>
      <c r="L732" s="196"/>
      <c r="M732" s="196"/>
      <c r="N732" s="196"/>
      <c r="O732" s="196"/>
      <c r="P732" s="196"/>
      <c r="Q732" s="196"/>
      <c r="R732" s="196"/>
      <c r="S732" s="196"/>
      <c r="T732" s="196"/>
      <c r="U732" s="196"/>
      <c r="V732" s="196"/>
      <c r="W732" s="196"/>
      <c r="X732" s="196"/>
      <c r="Y732" s="196"/>
      <c r="Z732" s="196"/>
    </row>
    <row r="733" customFormat="false" ht="15" hidden="false" customHeight="false" outlineLevel="0" collapsed="false">
      <c r="A733" s="195"/>
      <c r="B733" s="196"/>
      <c r="C733" s="196"/>
      <c r="D733" s="196"/>
      <c r="E733" s="196"/>
      <c r="F733" s="196"/>
      <c r="G733" s="196"/>
      <c r="H733" s="196"/>
      <c r="I733" s="196"/>
      <c r="J733" s="196"/>
      <c r="K733" s="196"/>
      <c r="L733" s="196"/>
      <c r="M733" s="196"/>
      <c r="N733" s="196"/>
      <c r="O733" s="196"/>
      <c r="P733" s="196"/>
      <c r="Q733" s="196"/>
      <c r="R733" s="196"/>
      <c r="S733" s="196"/>
      <c r="T733" s="196"/>
      <c r="U733" s="196"/>
      <c r="V733" s="196"/>
      <c r="W733" s="196"/>
      <c r="X733" s="196"/>
      <c r="Y733" s="196"/>
      <c r="Z733" s="196"/>
    </row>
    <row r="734" customFormat="false" ht="15" hidden="false" customHeight="false" outlineLevel="0" collapsed="false">
      <c r="A734" s="195"/>
      <c r="B734" s="196"/>
      <c r="C734" s="196"/>
      <c r="D734" s="196"/>
      <c r="E734" s="196"/>
      <c r="F734" s="196"/>
      <c r="G734" s="196"/>
      <c r="H734" s="196"/>
      <c r="I734" s="196"/>
      <c r="J734" s="196"/>
      <c r="K734" s="196"/>
      <c r="L734" s="196"/>
      <c r="M734" s="196"/>
      <c r="N734" s="196"/>
      <c r="O734" s="196"/>
      <c r="P734" s="196"/>
      <c r="Q734" s="196"/>
      <c r="R734" s="196"/>
      <c r="S734" s="196"/>
      <c r="T734" s="196"/>
      <c r="U734" s="196"/>
      <c r="V734" s="196"/>
      <c r="W734" s="196"/>
      <c r="X734" s="196"/>
      <c r="Y734" s="196"/>
      <c r="Z734" s="196"/>
    </row>
    <row r="735" customFormat="false" ht="15" hidden="false" customHeight="false" outlineLevel="0" collapsed="false">
      <c r="A735" s="195"/>
      <c r="B735" s="196"/>
      <c r="C735" s="196"/>
      <c r="D735" s="196"/>
      <c r="E735" s="196"/>
      <c r="F735" s="196"/>
      <c r="G735" s="196"/>
      <c r="H735" s="196"/>
      <c r="I735" s="196"/>
      <c r="J735" s="196"/>
      <c r="K735" s="196"/>
      <c r="L735" s="196"/>
      <c r="M735" s="196"/>
      <c r="N735" s="196"/>
      <c r="O735" s="196"/>
      <c r="P735" s="196"/>
      <c r="Q735" s="196"/>
      <c r="R735" s="196"/>
      <c r="S735" s="196"/>
      <c r="T735" s="196"/>
      <c r="U735" s="196"/>
      <c r="V735" s="196"/>
      <c r="W735" s="196"/>
      <c r="X735" s="196"/>
      <c r="Y735" s="196"/>
      <c r="Z735" s="196"/>
    </row>
    <row r="736" customFormat="false" ht="15" hidden="false" customHeight="false" outlineLevel="0" collapsed="false">
      <c r="A736" s="195"/>
      <c r="B736" s="196"/>
      <c r="C736" s="196"/>
      <c r="D736" s="196"/>
      <c r="E736" s="196"/>
      <c r="F736" s="196"/>
      <c r="G736" s="196"/>
      <c r="H736" s="196"/>
      <c r="I736" s="196"/>
      <c r="J736" s="196"/>
      <c r="K736" s="196"/>
      <c r="L736" s="196"/>
      <c r="M736" s="196"/>
      <c r="N736" s="196"/>
      <c r="O736" s="196"/>
      <c r="P736" s="196"/>
      <c r="Q736" s="196"/>
      <c r="R736" s="196"/>
      <c r="S736" s="196"/>
      <c r="T736" s="196"/>
      <c r="U736" s="196"/>
      <c r="V736" s="196"/>
      <c r="W736" s="196"/>
      <c r="X736" s="196"/>
      <c r="Y736" s="196"/>
      <c r="Z736" s="196"/>
    </row>
    <row r="737" customFormat="false" ht="15" hidden="false" customHeight="false" outlineLevel="0" collapsed="false">
      <c r="A737" s="195"/>
      <c r="B737" s="196"/>
      <c r="C737" s="196"/>
      <c r="D737" s="196"/>
      <c r="E737" s="196"/>
      <c r="F737" s="196"/>
      <c r="G737" s="196"/>
      <c r="H737" s="196"/>
      <c r="I737" s="196"/>
      <c r="J737" s="196"/>
      <c r="K737" s="196"/>
      <c r="L737" s="196"/>
      <c r="M737" s="196"/>
      <c r="N737" s="196"/>
      <c r="O737" s="196"/>
      <c r="P737" s="196"/>
      <c r="Q737" s="196"/>
      <c r="R737" s="196"/>
      <c r="S737" s="196"/>
      <c r="T737" s="196"/>
      <c r="U737" s="196"/>
      <c r="V737" s="196"/>
      <c r="W737" s="196"/>
      <c r="X737" s="196"/>
      <c r="Y737" s="196"/>
      <c r="Z737" s="196"/>
    </row>
    <row r="738" customFormat="false" ht="15" hidden="false" customHeight="false" outlineLevel="0" collapsed="false">
      <c r="A738" s="195"/>
      <c r="B738" s="196"/>
      <c r="C738" s="196"/>
      <c r="D738" s="196"/>
      <c r="E738" s="196"/>
      <c r="F738" s="196"/>
      <c r="G738" s="196"/>
      <c r="H738" s="196"/>
      <c r="I738" s="196"/>
      <c r="J738" s="196"/>
      <c r="K738" s="196"/>
      <c r="L738" s="196"/>
      <c r="M738" s="196"/>
      <c r="N738" s="196"/>
      <c r="O738" s="196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  <c r="Z738" s="196"/>
    </row>
    <row r="739" customFormat="false" ht="15" hidden="false" customHeight="false" outlineLevel="0" collapsed="false">
      <c r="A739" s="195"/>
      <c r="B739" s="196"/>
      <c r="C739" s="196"/>
      <c r="D739" s="196"/>
      <c r="E739" s="196"/>
      <c r="F739" s="196"/>
      <c r="G739" s="196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</row>
    <row r="740" customFormat="false" ht="15" hidden="false" customHeight="false" outlineLevel="0" collapsed="false">
      <c r="A740" s="195"/>
      <c r="B740" s="196"/>
      <c r="C740" s="196"/>
      <c r="D740" s="196"/>
      <c r="E740" s="196"/>
      <c r="F740" s="196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</row>
    <row r="741" customFormat="false" ht="15" hidden="false" customHeight="false" outlineLevel="0" collapsed="false">
      <c r="A741" s="195"/>
      <c r="B741" s="196"/>
      <c r="C741" s="196"/>
      <c r="D741" s="196"/>
      <c r="E741" s="196"/>
      <c r="F741" s="196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</row>
    <row r="742" customFormat="false" ht="15" hidden="false" customHeight="false" outlineLevel="0" collapsed="false">
      <c r="A742" s="195"/>
      <c r="B742" s="196"/>
      <c r="C742" s="196"/>
      <c r="D742" s="196"/>
      <c r="E742" s="196"/>
      <c r="F742" s="196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</row>
    <row r="743" customFormat="false" ht="15" hidden="false" customHeight="false" outlineLevel="0" collapsed="false">
      <c r="A743" s="195"/>
      <c r="B743" s="196"/>
      <c r="C743" s="196"/>
      <c r="D743" s="196"/>
      <c r="E743" s="196"/>
      <c r="F743" s="196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</row>
    <row r="744" customFormat="false" ht="15" hidden="false" customHeight="false" outlineLevel="0" collapsed="false">
      <c r="A744" s="195"/>
      <c r="B744" s="196"/>
      <c r="C744" s="196"/>
      <c r="D744" s="196"/>
      <c r="E744" s="196"/>
      <c r="F744" s="196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</row>
    <row r="745" customFormat="false" ht="15" hidden="false" customHeight="false" outlineLevel="0" collapsed="false">
      <c r="A745" s="195"/>
      <c r="B745" s="196"/>
      <c r="C745" s="196"/>
      <c r="D745" s="196"/>
      <c r="E745" s="196"/>
      <c r="F745" s="196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</row>
    <row r="746" customFormat="false" ht="15" hidden="false" customHeight="false" outlineLevel="0" collapsed="false">
      <c r="A746" s="195"/>
      <c r="B746" s="196"/>
      <c r="C746" s="196"/>
      <c r="D746" s="196"/>
      <c r="E746" s="196"/>
      <c r="F746" s="196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</row>
    <row r="747" customFormat="false" ht="15" hidden="false" customHeight="false" outlineLevel="0" collapsed="false">
      <c r="A747" s="195"/>
      <c r="B747" s="196"/>
      <c r="C747" s="196"/>
      <c r="D747" s="196"/>
      <c r="E747" s="196"/>
      <c r="F747" s="196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</row>
    <row r="748" customFormat="false" ht="15" hidden="false" customHeight="false" outlineLevel="0" collapsed="false">
      <c r="A748" s="195"/>
      <c r="B748" s="196"/>
      <c r="C748" s="196"/>
      <c r="D748" s="196"/>
      <c r="E748" s="196"/>
      <c r="F748" s="196"/>
      <c r="G748" s="196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  <c r="Z748" s="196"/>
    </row>
    <row r="749" customFormat="false" ht="15" hidden="false" customHeight="false" outlineLevel="0" collapsed="false">
      <c r="A749" s="195"/>
      <c r="B749" s="196"/>
      <c r="C749" s="196"/>
      <c r="D749" s="196"/>
      <c r="E749" s="196"/>
      <c r="F749" s="196"/>
      <c r="G749" s="196"/>
      <c r="H749" s="196"/>
      <c r="I749" s="196"/>
      <c r="J749" s="196"/>
      <c r="K749" s="196"/>
      <c r="L749" s="196"/>
      <c r="M749" s="196"/>
      <c r="N749" s="196"/>
      <c r="O749" s="196"/>
      <c r="P749" s="196"/>
      <c r="Q749" s="196"/>
      <c r="R749" s="196"/>
      <c r="S749" s="196"/>
      <c r="T749" s="196"/>
      <c r="U749" s="196"/>
      <c r="V749" s="196"/>
      <c r="W749" s="196"/>
      <c r="X749" s="196"/>
      <c r="Y749" s="196"/>
      <c r="Z749" s="196"/>
    </row>
    <row r="750" customFormat="false" ht="15" hidden="false" customHeight="false" outlineLevel="0" collapsed="false">
      <c r="A750" s="195"/>
      <c r="B750" s="196"/>
      <c r="C750" s="196"/>
      <c r="D750" s="196"/>
      <c r="E750" s="196"/>
      <c r="F750" s="196"/>
      <c r="G750" s="196"/>
      <c r="H750" s="196"/>
      <c r="I750" s="196"/>
      <c r="J750" s="196"/>
      <c r="K750" s="196"/>
      <c r="L750" s="196"/>
      <c r="M750" s="196"/>
      <c r="N750" s="196"/>
      <c r="O750" s="196"/>
      <c r="P750" s="196"/>
      <c r="Q750" s="196"/>
      <c r="R750" s="196"/>
      <c r="S750" s="196"/>
      <c r="T750" s="196"/>
      <c r="U750" s="196"/>
      <c r="V750" s="196"/>
      <c r="W750" s="196"/>
      <c r="X750" s="196"/>
      <c r="Y750" s="196"/>
      <c r="Z750" s="196"/>
    </row>
    <row r="751" customFormat="false" ht="15" hidden="false" customHeight="false" outlineLevel="0" collapsed="false">
      <c r="A751" s="195"/>
      <c r="B751" s="196"/>
      <c r="C751" s="196"/>
      <c r="D751" s="196"/>
      <c r="E751" s="196"/>
      <c r="F751" s="196"/>
      <c r="G751" s="196"/>
      <c r="H751" s="196"/>
      <c r="I751" s="196"/>
      <c r="J751" s="196"/>
      <c r="K751" s="196"/>
      <c r="L751" s="196"/>
      <c r="M751" s="196"/>
      <c r="N751" s="196"/>
      <c r="O751" s="196"/>
      <c r="P751" s="196"/>
      <c r="Q751" s="196"/>
      <c r="R751" s="196"/>
      <c r="S751" s="196"/>
      <c r="T751" s="196"/>
      <c r="U751" s="196"/>
      <c r="V751" s="196"/>
      <c r="W751" s="196"/>
      <c r="X751" s="196"/>
      <c r="Y751" s="196"/>
      <c r="Z751" s="196"/>
    </row>
    <row r="752" customFormat="false" ht="15" hidden="false" customHeight="false" outlineLevel="0" collapsed="false">
      <c r="A752" s="195"/>
      <c r="B752" s="196"/>
      <c r="C752" s="196"/>
      <c r="D752" s="196"/>
      <c r="E752" s="196"/>
      <c r="F752" s="196"/>
      <c r="G752" s="196"/>
      <c r="H752" s="196"/>
      <c r="I752" s="196"/>
      <c r="J752" s="196"/>
      <c r="K752" s="196"/>
      <c r="L752" s="196"/>
      <c r="M752" s="196"/>
      <c r="N752" s="196"/>
      <c r="O752" s="196"/>
      <c r="P752" s="196"/>
      <c r="Q752" s="196"/>
      <c r="R752" s="196"/>
      <c r="S752" s="196"/>
      <c r="T752" s="196"/>
      <c r="U752" s="196"/>
      <c r="V752" s="196"/>
      <c r="W752" s="196"/>
      <c r="X752" s="196"/>
      <c r="Y752" s="196"/>
      <c r="Z752" s="196"/>
    </row>
    <row r="753" customFormat="false" ht="15" hidden="false" customHeight="false" outlineLevel="0" collapsed="false">
      <c r="A753" s="195"/>
      <c r="B753" s="196"/>
      <c r="C753" s="196"/>
      <c r="D753" s="196"/>
      <c r="E753" s="196"/>
      <c r="F753" s="196"/>
      <c r="G753" s="196"/>
      <c r="H753" s="196"/>
      <c r="I753" s="196"/>
      <c r="J753" s="196"/>
      <c r="K753" s="196"/>
      <c r="L753" s="196"/>
      <c r="M753" s="196"/>
      <c r="N753" s="196"/>
      <c r="O753" s="196"/>
      <c r="P753" s="196"/>
      <c r="Q753" s="196"/>
      <c r="R753" s="196"/>
      <c r="S753" s="196"/>
      <c r="T753" s="196"/>
      <c r="U753" s="196"/>
      <c r="V753" s="196"/>
      <c r="W753" s="196"/>
      <c r="X753" s="196"/>
      <c r="Y753" s="196"/>
      <c r="Z753" s="196"/>
    </row>
    <row r="754" customFormat="false" ht="15" hidden="false" customHeight="false" outlineLevel="0" collapsed="false">
      <c r="A754" s="195"/>
      <c r="B754" s="196"/>
      <c r="C754" s="196"/>
      <c r="D754" s="196"/>
      <c r="E754" s="196"/>
      <c r="F754" s="196"/>
      <c r="G754" s="196"/>
      <c r="H754" s="196"/>
      <c r="I754" s="196"/>
      <c r="J754" s="196"/>
      <c r="K754" s="196"/>
      <c r="L754" s="196"/>
      <c r="M754" s="196"/>
      <c r="N754" s="196"/>
      <c r="O754" s="196"/>
      <c r="P754" s="196"/>
      <c r="Q754" s="196"/>
      <c r="R754" s="196"/>
      <c r="S754" s="196"/>
      <c r="T754" s="196"/>
      <c r="U754" s="196"/>
      <c r="V754" s="196"/>
      <c r="W754" s="196"/>
      <c r="X754" s="196"/>
      <c r="Y754" s="196"/>
      <c r="Z754" s="196"/>
    </row>
    <row r="755" customFormat="false" ht="15" hidden="false" customHeight="false" outlineLevel="0" collapsed="false">
      <c r="A755" s="195"/>
      <c r="B755" s="196"/>
      <c r="C755" s="196"/>
      <c r="D755" s="196"/>
      <c r="E755" s="196"/>
      <c r="F755" s="196"/>
      <c r="G755" s="196"/>
      <c r="H755" s="196"/>
      <c r="I755" s="196"/>
      <c r="J755" s="196"/>
      <c r="K755" s="196"/>
      <c r="L755" s="196"/>
      <c r="M755" s="196"/>
      <c r="N755" s="196"/>
      <c r="O755" s="196"/>
      <c r="P755" s="196"/>
      <c r="Q755" s="196"/>
      <c r="R755" s="196"/>
      <c r="S755" s="196"/>
      <c r="T755" s="196"/>
      <c r="U755" s="196"/>
      <c r="V755" s="196"/>
      <c r="W755" s="196"/>
      <c r="X755" s="196"/>
      <c r="Y755" s="196"/>
      <c r="Z755" s="196"/>
    </row>
    <row r="756" customFormat="false" ht="15" hidden="false" customHeight="false" outlineLevel="0" collapsed="false">
      <c r="A756" s="195"/>
      <c r="B756" s="196"/>
      <c r="C756" s="196"/>
      <c r="D756" s="196"/>
      <c r="E756" s="196"/>
      <c r="F756" s="196"/>
      <c r="G756" s="196"/>
      <c r="H756" s="196"/>
      <c r="I756" s="196"/>
      <c r="J756" s="196"/>
      <c r="K756" s="196"/>
      <c r="L756" s="196"/>
      <c r="M756" s="196"/>
      <c r="N756" s="196"/>
      <c r="O756" s="196"/>
      <c r="P756" s="196"/>
      <c r="Q756" s="196"/>
      <c r="R756" s="196"/>
      <c r="S756" s="196"/>
      <c r="T756" s="196"/>
      <c r="U756" s="196"/>
      <c r="V756" s="196"/>
      <c r="W756" s="196"/>
      <c r="X756" s="196"/>
      <c r="Y756" s="196"/>
      <c r="Z756" s="196"/>
    </row>
    <row r="757" customFormat="false" ht="15" hidden="false" customHeight="false" outlineLevel="0" collapsed="false">
      <c r="A757" s="195"/>
      <c r="B757" s="196"/>
      <c r="C757" s="196"/>
      <c r="D757" s="196"/>
      <c r="E757" s="196"/>
      <c r="F757" s="196"/>
      <c r="G757" s="196"/>
      <c r="H757" s="196"/>
      <c r="I757" s="196"/>
      <c r="J757" s="196"/>
      <c r="K757" s="196"/>
      <c r="L757" s="196"/>
      <c r="M757" s="196"/>
      <c r="N757" s="196"/>
      <c r="O757" s="196"/>
      <c r="P757" s="196"/>
      <c r="Q757" s="196"/>
      <c r="R757" s="196"/>
      <c r="S757" s="196"/>
      <c r="T757" s="196"/>
      <c r="U757" s="196"/>
      <c r="V757" s="196"/>
      <c r="W757" s="196"/>
      <c r="X757" s="196"/>
      <c r="Y757" s="196"/>
      <c r="Z757" s="196"/>
    </row>
    <row r="758" customFormat="false" ht="15" hidden="false" customHeight="false" outlineLevel="0" collapsed="false">
      <c r="A758" s="195"/>
      <c r="B758" s="196"/>
      <c r="C758" s="196"/>
      <c r="D758" s="196"/>
      <c r="E758" s="196"/>
      <c r="F758" s="196"/>
      <c r="G758" s="196"/>
      <c r="H758" s="196"/>
      <c r="I758" s="196"/>
      <c r="J758" s="196"/>
      <c r="K758" s="196"/>
      <c r="L758" s="196"/>
      <c r="M758" s="196"/>
      <c r="N758" s="196"/>
      <c r="O758" s="196"/>
      <c r="P758" s="196"/>
      <c r="Q758" s="196"/>
      <c r="R758" s="196"/>
      <c r="S758" s="196"/>
      <c r="T758" s="196"/>
      <c r="U758" s="196"/>
      <c r="V758" s="196"/>
      <c r="W758" s="196"/>
      <c r="X758" s="196"/>
      <c r="Y758" s="196"/>
      <c r="Z758" s="196"/>
    </row>
    <row r="759" customFormat="false" ht="15" hidden="false" customHeight="false" outlineLevel="0" collapsed="false">
      <c r="A759" s="195"/>
      <c r="B759" s="196"/>
      <c r="C759" s="196"/>
      <c r="D759" s="196"/>
      <c r="E759" s="196"/>
      <c r="F759" s="196"/>
      <c r="G759" s="196"/>
      <c r="H759" s="196"/>
      <c r="I759" s="196"/>
      <c r="J759" s="196"/>
      <c r="K759" s="196"/>
      <c r="L759" s="196"/>
      <c r="M759" s="196"/>
      <c r="N759" s="196"/>
      <c r="O759" s="196"/>
      <c r="P759" s="196"/>
      <c r="Q759" s="196"/>
      <c r="R759" s="196"/>
      <c r="S759" s="196"/>
      <c r="T759" s="196"/>
      <c r="U759" s="196"/>
      <c r="V759" s="196"/>
      <c r="W759" s="196"/>
      <c r="X759" s="196"/>
      <c r="Y759" s="196"/>
      <c r="Z759" s="196"/>
    </row>
    <row r="760" customFormat="false" ht="15" hidden="false" customHeight="false" outlineLevel="0" collapsed="false">
      <c r="A760" s="195"/>
      <c r="B760" s="196"/>
      <c r="C760" s="196"/>
      <c r="D760" s="196"/>
      <c r="E760" s="196"/>
      <c r="F760" s="196"/>
      <c r="G760" s="196"/>
      <c r="H760" s="196"/>
      <c r="I760" s="196"/>
      <c r="J760" s="196"/>
      <c r="K760" s="196"/>
      <c r="L760" s="196"/>
      <c r="M760" s="196"/>
      <c r="N760" s="196"/>
      <c r="O760" s="196"/>
      <c r="P760" s="196"/>
      <c r="Q760" s="196"/>
      <c r="R760" s="196"/>
      <c r="S760" s="196"/>
      <c r="T760" s="196"/>
      <c r="U760" s="196"/>
      <c r="V760" s="196"/>
      <c r="W760" s="196"/>
      <c r="X760" s="196"/>
      <c r="Y760" s="196"/>
      <c r="Z760" s="196"/>
    </row>
    <row r="761" customFormat="false" ht="15" hidden="false" customHeight="false" outlineLevel="0" collapsed="false">
      <c r="A761" s="195"/>
      <c r="B761" s="196"/>
      <c r="C761" s="196"/>
      <c r="D761" s="196"/>
      <c r="E761" s="196"/>
      <c r="F761" s="196"/>
      <c r="G761" s="196"/>
      <c r="H761" s="196"/>
      <c r="I761" s="196"/>
      <c r="J761" s="196"/>
      <c r="K761" s="196"/>
      <c r="L761" s="196"/>
      <c r="M761" s="196"/>
      <c r="N761" s="196"/>
      <c r="O761" s="196"/>
      <c r="P761" s="196"/>
      <c r="Q761" s="196"/>
      <c r="R761" s="196"/>
      <c r="S761" s="196"/>
      <c r="T761" s="196"/>
      <c r="U761" s="196"/>
      <c r="V761" s="196"/>
      <c r="W761" s="196"/>
      <c r="X761" s="196"/>
      <c r="Y761" s="196"/>
      <c r="Z761" s="196"/>
    </row>
    <row r="762" customFormat="false" ht="15" hidden="false" customHeight="false" outlineLevel="0" collapsed="false">
      <c r="A762" s="195"/>
      <c r="B762" s="196"/>
      <c r="C762" s="196"/>
      <c r="D762" s="196"/>
      <c r="E762" s="196"/>
      <c r="F762" s="196"/>
      <c r="G762" s="196"/>
      <c r="H762" s="196"/>
      <c r="I762" s="196"/>
      <c r="J762" s="196"/>
      <c r="K762" s="196"/>
      <c r="L762" s="196"/>
      <c r="M762" s="196"/>
      <c r="N762" s="196"/>
      <c r="O762" s="196"/>
      <c r="P762" s="196"/>
      <c r="Q762" s="196"/>
      <c r="R762" s="196"/>
      <c r="S762" s="196"/>
      <c r="T762" s="196"/>
      <c r="U762" s="196"/>
      <c r="V762" s="196"/>
      <c r="W762" s="196"/>
      <c r="X762" s="196"/>
      <c r="Y762" s="196"/>
      <c r="Z762" s="196"/>
    </row>
    <row r="763" customFormat="false" ht="15" hidden="false" customHeight="false" outlineLevel="0" collapsed="false">
      <c r="A763" s="195"/>
      <c r="B763" s="196"/>
      <c r="C763" s="196"/>
      <c r="D763" s="196"/>
      <c r="E763" s="196"/>
      <c r="F763" s="196"/>
      <c r="G763" s="196"/>
      <c r="H763" s="196"/>
      <c r="I763" s="196"/>
      <c r="J763" s="196"/>
      <c r="K763" s="196"/>
      <c r="L763" s="196"/>
      <c r="M763" s="196"/>
      <c r="N763" s="196"/>
      <c r="O763" s="196"/>
      <c r="P763" s="196"/>
      <c r="Q763" s="196"/>
      <c r="R763" s="196"/>
      <c r="S763" s="196"/>
      <c r="T763" s="196"/>
      <c r="U763" s="196"/>
      <c r="V763" s="196"/>
      <c r="W763" s="196"/>
      <c r="X763" s="196"/>
      <c r="Y763" s="196"/>
      <c r="Z763" s="196"/>
    </row>
    <row r="764" customFormat="false" ht="15" hidden="false" customHeight="false" outlineLevel="0" collapsed="false">
      <c r="A764" s="195"/>
      <c r="B764" s="196"/>
      <c r="C764" s="196"/>
      <c r="D764" s="196"/>
      <c r="E764" s="196"/>
      <c r="F764" s="196"/>
      <c r="G764" s="196"/>
      <c r="H764" s="196"/>
      <c r="I764" s="196"/>
      <c r="J764" s="196"/>
      <c r="K764" s="196"/>
      <c r="L764" s="196"/>
      <c r="M764" s="196"/>
      <c r="N764" s="196"/>
      <c r="O764" s="196"/>
      <c r="P764" s="196"/>
      <c r="Q764" s="196"/>
      <c r="R764" s="196"/>
      <c r="S764" s="196"/>
      <c r="T764" s="196"/>
      <c r="U764" s="196"/>
      <c r="V764" s="196"/>
      <c r="W764" s="196"/>
      <c r="X764" s="196"/>
      <c r="Y764" s="196"/>
      <c r="Z764" s="196"/>
    </row>
    <row r="765" customFormat="false" ht="15" hidden="false" customHeight="false" outlineLevel="0" collapsed="false">
      <c r="A765" s="195"/>
      <c r="B765" s="196"/>
      <c r="C765" s="196"/>
      <c r="D765" s="196"/>
      <c r="E765" s="196"/>
      <c r="F765" s="196"/>
      <c r="G765" s="196"/>
      <c r="H765" s="196"/>
      <c r="I765" s="196"/>
      <c r="J765" s="196"/>
      <c r="K765" s="196"/>
      <c r="L765" s="196"/>
      <c r="M765" s="196"/>
      <c r="N765" s="196"/>
      <c r="O765" s="196"/>
      <c r="P765" s="196"/>
      <c r="Q765" s="196"/>
      <c r="R765" s="196"/>
      <c r="S765" s="196"/>
      <c r="T765" s="196"/>
      <c r="U765" s="196"/>
      <c r="V765" s="196"/>
      <c r="W765" s="196"/>
      <c r="X765" s="196"/>
      <c r="Y765" s="196"/>
      <c r="Z765" s="196"/>
    </row>
    <row r="766" customFormat="false" ht="15" hidden="false" customHeight="false" outlineLevel="0" collapsed="false">
      <c r="A766" s="195"/>
      <c r="B766" s="196"/>
      <c r="C766" s="196"/>
      <c r="D766" s="196"/>
      <c r="E766" s="196"/>
      <c r="F766" s="196"/>
      <c r="G766" s="196"/>
      <c r="H766" s="196"/>
      <c r="I766" s="196"/>
      <c r="J766" s="196"/>
      <c r="K766" s="196"/>
      <c r="L766" s="196"/>
      <c r="M766" s="196"/>
      <c r="N766" s="196"/>
      <c r="O766" s="196"/>
      <c r="P766" s="196"/>
      <c r="Q766" s="196"/>
      <c r="R766" s="196"/>
      <c r="S766" s="196"/>
      <c r="T766" s="196"/>
      <c r="U766" s="196"/>
      <c r="V766" s="196"/>
      <c r="W766" s="196"/>
      <c r="X766" s="196"/>
      <c r="Y766" s="196"/>
      <c r="Z766" s="196"/>
    </row>
    <row r="767" customFormat="false" ht="15" hidden="false" customHeight="false" outlineLevel="0" collapsed="false">
      <c r="A767" s="195"/>
      <c r="B767" s="196"/>
      <c r="C767" s="196"/>
      <c r="D767" s="196"/>
      <c r="E767" s="196"/>
      <c r="F767" s="196"/>
      <c r="G767" s="196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96"/>
      <c r="S767" s="196"/>
      <c r="T767" s="196"/>
      <c r="U767" s="196"/>
      <c r="V767" s="196"/>
      <c r="W767" s="196"/>
      <c r="X767" s="196"/>
      <c r="Y767" s="196"/>
      <c r="Z767" s="196"/>
    </row>
    <row r="768" customFormat="false" ht="15" hidden="false" customHeight="false" outlineLevel="0" collapsed="false">
      <c r="A768" s="195"/>
      <c r="B768" s="196"/>
      <c r="C768" s="196"/>
      <c r="D768" s="196"/>
      <c r="E768" s="196"/>
      <c r="F768" s="196"/>
      <c r="G768" s="196"/>
      <c r="H768" s="196"/>
      <c r="I768" s="196"/>
      <c r="J768" s="196"/>
      <c r="K768" s="196"/>
      <c r="L768" s="196"/>
      <c r="M768" s="196"/>
      <c r="N768" s="196"/>
      <c r="O768" s="196"/>
      <c r="P768" s="196"/>
      <c r="Q768" s="196"/>
      <c r="R768" s="196"/>
      <c r="S768" s="196"/>
      <c r="T768" s="196"/>
      <c r="U768" s="196"/>
      <c r="V768" s="196"/>
      <c r="W768" s="196"/>
      <c r="X768" s="196"/>
      <c r="Y768" s="196"/>
      <c r="Z768" s="196"/>
    </row>
    <row r="769" customFormat="false" ht="15" hidden="false" customHeight="false" outlineLevel="0" collapsed="false">
      <c r="A769" s="195"/>
      <c r="B769" s="196"/>
      <c r="C769" s="196"/>
      <c r="D769" s="196"/>
      <c r="E769" s="196"/>
      <c r="F769" s="196"/>
      <c r="G769" s="196"/>
      <c r="H769" s="196"/>
      <c r="I769" s="196"/>
      <c r="J769" s="196"/>
      <c r="K769" s="196"/>
      <c r="L769" s="196"/>
      <c r="M769" s="196"/>
      <c r="N769" s="196"/>
      <c r="O769" s="196"/>
      <c r="P769" s="196"/>
      <c r="Q769" s="196"/>
      <c r="R769" s="196"/>
      <c r="S769" s="196"/>
      <c r="T769" s="196"/>
      <c r="U769" s="196"/>
      <c r="V769" s="196"/>
      <c r="W769" s="196"/>
      <c r="X769" s="196"/>
      <c r="Y769" s="196"/>
      <c r="Z769" s="196"/>
    </row>
    <row r="770" customFormat="false" ht="15" hidden="false" customHeight="false" outlineLevel="0" collapsed="false">
      <c r="A770" s="195"/>
      <c r="B770" s="196"/>
      <c r="C770" s="196"/>
      <c r="D770" s="196"/>
      <c r="E770" s="196"/>
      <c r="F770" s="196"/>
      <c r="G770" s="196"/>
      <c r="H770" s="196"/>
      <c r="I770" s="196"/>
      <c r="J770" s="196"/>
      <c r="K770" s="196"/>
      <c r="L770" s="196"/>
      <c r="M770" s="196"/>
      <c r="N770" s="196"/>
      <c r="O770" s="196"/>
      <c r="P770" s="196"/>
      <c r="Q770" s="196"/>
      <c r="R770" s="196"/>
      <c r="S770" s="196"/>
      <c r="T770" s="196"/>
      <c r="U770" s="196"/>
      <c r="V770" s="196"/>
      <c r="W770" s="196"/>
      <c r="X770" s="196"/>
      <c r="Y770" s="196"/>
      <c r="Z770" s="196"/>
    </row>
    <row r="771" customFormat="false" ht="15" hidden="false" customHeight="false" outlineLevel="0" collapsed="false">
      <c r="A771" s="195"/>
      <c r="B771" s="196"/>
      <c r="C771" s="196"/>
      <c r="D771" s="196"/>
      <c r="E771" s="196"/>
      <c r="F771" s="196"/>
      <c r="G771" s="196"/>
      <c r="H771" s="196"/>
      <c r="I771" s="196"/>
      <c r="J771" s="196"/>
      <c r="K771" s="196"/>
      <c r="L771" s="196"/>
      <c r="M771" s="196"/>
      <c r="N771" s="196"/>
      <c r="O771" s="196"/>
      <c r="P771" s="196"/>
      <c r="Q771" s="196"/>
      <c r="R771" s="196"/>
      <c r="S771" s="196"/>
      <c r="T771" s="196"/>
      <c r="U771" s="196"/>
      <c r="V771" s="196"/>
      <c r="W771" s="196"/>
      <c r="X771" s="196"/>
      <c r="Y771" s="196"/>
      <c r="Z771" s="196"/>
    </row>
    <row r="772" customFormat="false" ht="15" hidden="false" customHeight="false" outlineLevel="0" collapsed="false">
      <c r="A772" s="195"/>
      <c r="B772" s="196"/>
      <c r="C772" s="196"/>
      <c r="D772" s="196"/>
      <c r="E772" s="196"/>
      <c r="F772" s="196"/>
      <c r="G772" s="196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96"/>
      <c r="S772" s="196"/>
      <c r="T772" s="196"/>
      <c r="U772" s="196"/>
      <c r="V772" s="196"/>
      <c r="W772" s="196"/>
      <c r="X772" s="196"/>
      <c r="Y772" s="196"/>
      <c r="Z772" s="196"/>
    </row>
    <row r="773" customFormat="false" ht="15" hidden="false" customHeight="false" outlineLevel="0" collapsed="false">
      <c r="A773" s="195"/>
      <c r="B773" s="196"/>
      <c r="C773" s="196"/>
      <c r="D773" s="196"/>
      <c r="E773" s="196"/>
      <c r="F773" s="196"/>
      <c r="G773" s="196"/>
      <c r="H773" s="196"/>
      <c r="I773" s="196"/>
      <c r="J773" s="196"/>
      <c r="K773" s="196"/>
      <c r="L773" s="196"/>
      <c r="M773" s="196"/>
      <c r="N773" s="196"/>
      <c r="O773" s="196"/>
      <c r="P773" s="196"/>
      <c r="Q773" s="196"/>
      <c r="R773" s="196"/>
      <c r="S773" s="196"/>
      <c r="T773" s="196"/>
      <c r="U773" s="196"/>
      <c r="V773" s="196"/>
      <c r="W773" s="196"/>
      <c r="X773" s="196"/>
      <c r="Y773" s="196"/>
      <c r="Z773" s="196"/>
    </row>
    <row r="774" customFormat="false" ht="15" hidden="false" customHeight="false" outlineLevel="0" collapsed="false">
      <c r="A774" s="195"/>
      <c r="B774" s="196"/>
      <c r="C774" s="196"/>
      <c r="D774" s="196"/>
      <c r="E774" s="196"/>
      <c r="F774" s="196"/>
      <c r="G774" s="196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96"/>
      <c r="S774" s="196"/>
      <c r="T774" s="196"/>
      <c r="U774" s="196"/>
      <c r="V774" s="196"/>
      <c r="W774" s="196"/>
      <c r="X774" s="196"/>
      <c r="Y774" s="196"/>
      <c r="Z774" s="196"/>
    </row>
    <row r="775" customFormat="false" ht="15" hidden="false" customHeight="false" outlineLevel="0" collapsed="false">
      <c r="A775" s="195"/>
      <c r="B775" s="196"/>
      <c r="C775" s="196"/>
      <c r="D775" s="196"/>
      <c r="E775" s="196"/>
      <c r="F775" s="196"/>
      <c r="G775" s="196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  <c r="Z775" s="196"/>
    </row>
    <row r="776" customFormat="false" ht="15" hidden="false" customHeight="false" outlineLevel="0" collapsed="false">
      <c r="A776" s="195"/>
      <c r="B776" s="196"/>
      <c r="C776" s="196"/>
      <c r="D776" s="196"/>
      <c r="E776" s="196"/>
      <c r="F776" s="196"/>
      <c r="G776" s="196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</row>
    <row r="777" customFormat="false" ht="15" hidden="false" customHeight="false" outlineLevel="0" collapsed="false">
      <c r="A777" s="195"/>
      <c r="B777" s="196"/>
      <c r="C777" s="196"/>
      <c r="D777" s="196"/>
      <c r="E777" s="196"/>
      <c r="F777" s="196"/>
      <c r="G777" s="196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</row>
    <row r="778" customFormat="false" ht="15" hidden="false" customHeight="false" outlineLevel="0" collapsed="false">
      <c r="A778" s="195"/>
      <c r="B778" s="196"/>
      <c r="C778" s="196"/>
      <c r="D778" s="196"/>
      <c r="E778" s="196"/>
      <c r="F778" s="196"/>
      <c r="G778" s="196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</row>
    <row r="779" customFormat="false" ht="15" hidden="false" customHeight="false" outlineLevel="0" collapsed="false">
      <c r="A779" s="195"/>
      <c r="B779" s="196"/>
      <c r="C779" s="196"/>
      <c r="D779" s="196"/>
      <c r="E779" s="196"/>
      <c r="F779" s="196"/>
      <c r="G779" s="196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</row>
    <row r="780" customFormat="false" ht="15" hidden="false" customHeight="false" outlineLevel="0" collapsed="false">
      <c r="A780" s="195"/>
      <c r="B780" s="196"/>
      <c r="C780" s="196"/>
      <c r="D780" s="196"/>
      <c r="E780" s="196"/>
      <c r="F780" s="196"/>
      <c r="G780" s="196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</row>
    <row r="781" customFormat="false" ht="15" hidden="false" customHeight="false" outlineLevel="0" collapsed="false">
      <c r="A781" s="195"/>
      <c r="B781" s="196"/>
      <c r="C781" s="196"/>
      <c r="D781" s="196"/>
      <c r="E781" s="196"/>
      <c r="F781" s="196"/>
      <c r="G781" s="196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</row>
    <row r="782" customFormat="false" ht="15" hidden="false" customHeight="false" outlineLevel="0" collapsed="false">
      <c r="A782" s="195"/>
      <c r="B782" s="196"/>
      <c r="C782" s="196"/>
      <c r="D782" s="196"/>
      <c r="E782" s="196"/>
      <c r="F782" s="196"/>
      <c r="G782" s="196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</row>
    <row r="783" customFormat="false" ht="15" hidden="false" customHeight="false" outlineLevel="0" collapsed="false">
      <c r="A783" s="195"/>
      <c r="B783" s="196"/>
      <c r="C783" s="196"/>
      <c r="D783" s="196"/>
      <c r="E783" s="196"/>
      <c r="F783" s="196"/>
      <c r="G783" s="196"/>
      <c r="H783" s="196"/>
      <c r="I783" s="196"/>
      <c r="J783" s="196"/>
      <c r="K783" s="196"/>
      <c r="L783" s="196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  <c r="Z783" s="196"/>
    </row>
    <row r="784" customFormat="false" ht="15" hidden="false" customHeight="false" outlineLevel="0" collapsed="false">
      <c r="A784" s="195"/>
      <c r="B784" s="196"/>
      <c r="C784" s="196"/>
      <c r="D784" s="196"/>
      <c r="E784" s="196"/>
      <c r="F784" s="196"/>
      <c r="G784" s="196"/>
      <c r="H784" s="196"/>
      <c r="I784" s="196"/>
      <c r="J784" s="196"/>
      <c r="K784" s="196"/>
      <c r="L784" s="196"/>
      <c r="M784" s="196"/>
      <c r="N784" s="196"/>
      <c r="O784" s="196"/>
      <c r="P784" s="196"/>
      <c r="Q784" s="196"/>
      <c r="R784" s="196"/>
      <c r="S784" s="196"/>
      <c r="T784" s="196"/>
      <c r="U784" s="196"/>
      <c r="V784" s="196"/>
      <c r="W784" s="196"/>
      <c r="X784" s="196"/>
      <c r="Y784" s="196"/>
      <c r="Z784" s="196"/>
    </row>
    <row r="785" customFormat="false" ht="15" hidden="false" customHeight="false" outlineLevel="0" collapsed="false">
      <c r="A785" s="195"/>
      <c r="B785" s="196"/>
      <c r="C785" s="196"/>
      <c r="D785" s="196"/>
      <c r="E785" s="196"/>
      <c r="F785" s="196"/>
      <c r="G785" s="196"/>
      <c r="H785" s="196"/>
      <c r="I785" s="196"/>
      <c r="J785" s="196"/>
      <c r="K785" s="196"/>
      <c r="L785" s="196"/>
      <c r="M785" s="196"/>
      <c r="N785" s="196"/>
      <c r="O785" s="196"/>
      <c r="P785" s="196"/>
      <c r="Q785" s="196"/>
      <c r="R785" s="196"/>
      <c r="S785" s="196"/>
      <c r="T785" s="196"/>
      <c r="U785" s="196"/>
      <c r="V785" s="196"/>
      <c r="W785" s="196"/>
      <c r="X785" s="196"/>
      <c r="Y785" s="196"/>
      <c r="Z785" s="196"/>
    </row>
    <row r="786" customFormat="false" ht="15" hidden="false" customHeight="false" outlineLevel="0" collapsed="false">
      <c r="A786" s="195"/>
      <c r="B786" s="196"/>
      <c r="C786" s="196"/>
      <c r="D786" s="196"/>
      <c r="E786" s="196"/>
      <c r="F786" s="196"/>
      <c r="G786" s="196"/>
      <c r="H786" s="196"/>
      <c r="I786" s="196"/>
      <c r="J786" s="196"/>
      <c r="K786" s="196"/>
      <c r="L786" s="196"/>
      <c r="M786" s="196"/>
      <c r="N786" s="196"/>
      <c r="O786" s="196"/>
      <c r="P786" s="196"/>
      <c r="Q786" s="196"/>
      <c r="R786" s="196"/>
      <c r="S786" s="196"/>
      <c r="T786" s="196"/>
      <c r="U786" s="196"/>
      <c r="V786" s="196"/>
      <c r="W786" s="196"/>
      <c r="X786" s="196"/>
      <c r="Y786" s="196"/>
      <c r="Z786" s="196"/>
    </row>
    <row r="787" customFormat="false" ht="15" hidden="false" customHeight="false" outlineLevel="0" collapsed="false">
      <c r="A787" s="195"/>
      <c r="B787" s="196"/>
      <c r="C787" s="196"/>
      <c r="D787" s="196"/>
      <c r="E787" s="196"/>
      <c r="F787" s="196"/>
      <c r="G787" s="196"/>
      <c r="H787" s="196"/>
      <c r="I787" s="196"/>
      <c r="J787" s="196"/>
      <c r="K787" s="196"/>
      <c r="L787" s="196"/>
      <c r="M787" s="196"/>
      <c r="N787" s="196"/>
      <c r="O787" s="196"/>
      <c r="P787" s="196"/>
      <c r="Q787" s="196"/>
      <c r="R787" s="196"/>
      <c r="S787" s="196"/>
      <c r="T787" s="196"/>
      <c r="U787" s="196"/>
      <c r="V787" s="196"/>
      <c r="W787" s="196"/>
      <c r="X787" s="196"/>
      <c r="Y787" s="196"/>
      <c r="Z787" s="196"/>
    </row>
    <row r="788" customFormat="false" ht="15" hidden="false" customHeight="false" outlineLevel="0" collapsed="false">
      <c r="A788" s="195"/>
      <c r="B788" s="196"/>
      <c r="C788" s="196"/>
      <c r="D788" s="196"/>
      <c r="E788" s="196"/>
      <c r="F788" s="196"/>
      <c r="G788" s="196"/>
      <c r="H788" s="196"/>
      <c r="I788" s="196"/>
      <c r="J788" s="196"/>
      <c r="K788" s="196"/>
      <c r="L788" s="196"/>
      <c r="M788" s="196"/>
      <c r="N788" s="196"/>
      <c r="O788" s="196"/>
      <c r="P788" s="196"/>
      <c r="Q788" s="196"/>
      <c r="R788" s="196"/>
      <c r="S788" s="196"/>
      <c r="T788" s="196"/>
      <c r="U788" s="196"/>
      <c r="V788" s="196"/>
      <c r="W788" s="196"/>
      <c r="X788" s="196"/>
      <c r="Y788" s="196"/>
      <c r="Z788" s="196"/>
    </row>
    <row r="789" customFormat="false" ht="15" hidden="false" customHeight="false" outlineLevel="0" collapsed="false">
      <c r="A789" s="195"/>
      <c r="B789" s="196"/>
      <c r="C789" s="196"/>
      <c r="D789" s="196"/>
      <c r="E789" s="196"/>
      <c r="F789" s="196"/>
      <c r="G789" s="196"/>
      <c r="H789" s="196"/>
      <c r="I789" s="196"/>
      <c r="J789" s="196"/>
      <c r="K789" s="196"/>
      <c r="L789" s="196"/>
      <c r="M789" s="196"/>
      <c r="N789" s="196"/>
      <c r="O789" s="196"/>
      <c r="P789" s="196"/>
      <c r="Q789" s="196"/>
      <c r="R789" s="196"/>
      <c r="S789" s="196"/>
      <c r="T789" s="196"/>
      <c r="U789" s="196"/>
      <c r="V789" s="196"/>
      <c r="W789" s="196"/>
      <c r="X789" s="196"/>
      <c r="Y789" s="196"/>
      <c r="Z789" s="196"/>
    </row>
    <row r="790" customFormat="false" ht="15" hidden="false" customHeight="false" outlineLevel="0" collapsed="false">
      <c r="A790" s="195"/>
      <c r="B790" s="196"/>
      <c r="C790" s="196"/>
      <c r="D790" s="196"/>
      <c r="E790" s="196"/>
      <c r="F790" s="196"/>
      <c r="G790" s="196"/>
      <c r="H790" s="196"/>
      <c r="I790" s="196"/>
      <c r="J790" s="196"/>
      <c r="K790" s="196"/>
      <c r="L790" s="196"/>
      <c r="M790" s="196"/>
      <c r="N790" s="196"/>
      <c r="O790" s="196"/>
      <c r="P790" s="196"/>
      <c r="Q790" s="196"/>
      <c r="R790" s="196"/>
      <c r="S790" s="196"/>
      <c r="T790" s="196"/>
      <c r="U790" s="196"/>
      <c r="V790" s="196"/>
      <c r="W790" s="196"/>
      <c r="X790" s="196"/>
      <c r="Y790" s="196"/>
      <c r="Z790" s="196"/>
    </row>
    <row r="791" customFormat="false" ht="15" hidden="false" customHeight="false" outlineLevel="0" collapsed="false">
      <c r="A791" s="195"/>
      <c r="B791" s="196"/>
      <c r="C791" s="196"/>
      <c r="D791" s="196"/>
      <c r="E791" s="196"/>
      <c r="F791" s="196"/>
      <c r="G791" s="196"/>
      <c r="H791" s="196"/>
      <c r="I791" s="196"/>
      <c r="J791" s="196"/>
      <c r="K791" s="196"/>
      <c r="L791" s="196"/>
      <c r="M791" s="196"/>
      <c r="N791" s="196"/>
      <c r="O791" s="196"/>
      <c r="P791" s="196"/>
      <c r="Q791" s="196"/>
      <c r="R791" s="196"/>
      <c r="S791" s="196"/>
      <c r="T791" s="196"/>
      <c r="U791" s="196"/>
      <c r="V791" s="196"/>
      <c r="W791" s="196"/>
      <c r="X791" s="196"/>
      <c r="Y791" s="196"/>
      <c r="Z791" s="196"/>
    </row>
    <row r="792" customFormat="false" ht="15" hidden="false" customHeight="false" outlineLevel="0" collapsed="false">
      <c r="A792" s="195"/>
      <c r="B792" s="196"/>
      <c r="C792" s="196"/>
      <c r="D792" s="196"/>
      <c r="E792" s="196"/>
      <c r="F792" s="196"/>
      <c r="G792" s="196"/>
      <c r="H792" s="196"/>
      <c r="I792" s="196"/>
      <c r="J792" s="196"/>
      <c r="K792" s="196"/>
      <c r="L792" s="196"/>
      <c r="M792" s="196"/>
      <c r="N792" s="196"/>
      <c r="O792" s="196"/>
      <c r="P792" s="196"/>
      <c r="Q792" s="196"/>
      <c r="R792" s="196"/>
      <c r="S792" s="196"/>
      <c r="T792" s="196"/>
      <c r="U792" s="196"/>
      <c r="V792" s="196"/>
      <c r="W792" s="196"/>
      <c r="X792" s="196"/>
      <c r="Y792" s="196"/>
      <c r="Z792" s="196"/>
    </row>
    <row r="793" customFormat="false" ht="15" hidden="false" customHeight="false" outlineLevel="0" collapsed="false">
      <c r="A793" s="195"/>
      <c r="B793" s="196"/>
      <c r="C793" s="196"/>
      <c r="D793" s="196"/>
      <c r="E793" s="196"/>
      <c r="F793" s="196"/>
      <c r="G793" s="196"/>
      <c r="H793" s="196"/>
      <c r="I793" s="196"/>
      <c r="J793" s="196"/>
      <c r="K793" s="196"/>
      <c r="L793" s="196"/>
      <c r="M793" s="196"/>
      <c r="N793" s="196"/>
      <c r="O793" s="196"/>
      <c r="P793" s="196"/>
      <c r="Q793" s="196"/>
      <c r="R793" s="196"/>
      <c r="S793" s="196"/>
      <c r="T793" s="196"/>
      <c r="U793" s="196"/>
      <c r="V793" s="196"/>
      <c r="W793" s="196"/>
      <c r="X793" s="196"/>
      <c r="Y793" s="196"/>
      <c r="Z793" s="196"/>
    </row>
    <row r="794" customFormat="false" ht="15" hidden="false" customHeight="false" outlineLevel="0" collapsed="false">
      <c r="A794" s="195"/>
      <c r="B794" s="196"/>
      <c r="C794" s="196"/>
      <c r="D794" s="196"/>
      <c r="E794" s="196"/>
      <c r="F794" s="196"/>
      <c r="G794" s="196"/>
      <c r="H794" s="196"/>
      <c r="I794" s="196"/>
      <c r="J794" s="196"/>
      <c r="K794" s="196"/>
      <c r="L794" s="196"/>
      <c r="M794" s="196"/>
      <c r="N794" s="196"/>
      <c r="O794" s="196"/>
      <c r="P794" s="196"/>
      <c r="Q794" s="196"/>
      <c r="R794" s="196"/>
      <c r="S794" s="196"/>
      <c r="T794" s="196"/>
      <c r="U794" s="196"/>
      <c r="V794" s="196"/>
      <c r="W794" s="196"/>
      <c r="X794" s="196"/>
      <c r="Y794" s="196"/>
      <c r="Z794" s="196"/>
    </row>
    <row r="795" customFormat="false" ht="15" hidden="false" customHeight="false" outlineLevel="0" collapsed="false">
      <c r="A795" s="195"/>
      <c r="B795" s="196"/>
      <c r="C795" s="196"/>
      <c r="D795" s="196"/>
      <c r="E795" s="196"/>
      <c r="F795" s="196"/>
      <c r="G795" s="196"/>
      <c r="H795" s="196"/>
      <c r="I795" s="196"/>
      <c r="J795" s="196"/>
      <c r="K795" s="196"/>
      <c r="L795" s="196"/>
      <c r="M795" s="196"/>
      <c r="N795" s="196"/>
      <c r="O795" s="196"/>
      <c r="P795" s="196"/>
      <c r="Q795" s="196"/>
      <c r="R795" s="196"/>
      <c r="S795" s="196"/>
      <c r="T795" s="196"/>
      <c r="U795" s="196"/>
      <c r="V795" s="196"/>
      <c r="W795" s="196"/>
      <c r="X795" s="196"/>
      <c r="Y795" s="196"/>
      <c r="Z795" s="196"/>
    </row>
    <row r="796" customFormat="false" ht="15" hidden="false" customHeight="false" outlineLevel="0" collapsed="false">
      <c r="A796" s="195"/>
      <c r="B796" s="196"/>
      <c r="C796" s="196"/>
      <c r="D796" s="196"/>
      <c r="E796" s="196"/>
      <c r="F796" s="196"/>
      <c r="G796" s="196"/>
      <c r="H796" s="196"/>
      <c r="I796" s="196"/>
      <c r="J796" s="196"/>
      <c r="K796" s="196"/>
      <c r="L796" s="196"/>
      <c r="M796" s="196"/>
      <c r="N796" s="196"/>
      <c r="O796" s="196"/>
      <c r="P796" s="196"/>
      <c r="Q796" s="196"/>
      <c r="R796" s="196"/>
      <c r="S796" s="196"/>
      <c r="T796" s="196"/>
      <c r="U796" s="196"/>
      <c r="V796" s="196"/>
      <c r="W796" s="196"/>
      <c r="X796" s="196"/>
      <c r="Y796" s="196"/>
      <c r="Z796" s="196"/>
    </row>
    <row r="797" customFormat="false" ht="15" hidden="false" customHeight="false" outlineLevel="0" collapsed="false">
      <c r="A797" s="195"/>
      <c r="B797" s="196"/>
      <c r="C797" s="196"/>
      <c r="D797" s="196"/>
      <c r="E797" s="196"/>
      <c r="F797" s="196"/>
      <c r="G797" s="196"/>
      <c r="H797" s="196"/>
      <c r="I797" s="196"/>
      <c r="J797" s="196"/>
      <c r="K797" s="196"/>
      <c r="L797" s="196"/>
      <c r="M797" s="196"/>
      <c r="N797" s="196"/>
      <c r="O797" s="196"/>
      <c r="P797" s="196"/>
      <c r="Q797" s="196"/>
      <c r="R797" s="196"/>
      <c r="S797" s="196"/>
      <c r="T797" s="196"/>
      <c r="U797" s="196"/>
      <c r="V797" s="196"/>
      <c r="W797" s="196"/>
      <c r="X797" s="196"/>
      <c r="Y797" s="196"/>
      <c r="Z797" s="196"/>
    </row>
    <row r="798" customFormat="false" ht="15" hidden="false" customHeight="false" outlineLevel="0" collapsed="false">
      <c r="A798" s="195"/>
      <c r="B798" s="196"/>
      <c r="C798" s="196"/>
      <c r="D798" s="196"/>
      <c r="E798" s="196"/>
      <c r="F798" s="196"/>
      <c r="G798" s="196"/>
      <c r="H798" s="196"/>
      <c r="I798" s="196"/>
      <c r="J798" s="196"/>
      <c r="K798" s="196"/>
      <c r="L798" s="196"/>
      <c r="M798" s="196"/>
      <c r="N798" s="196"/>
      <c r="O798" s="196"/>
      <c r="P798" s="196"/>
      <c r="Q798" s="196"/>
      <c r="R798" s="196"/>
      <c r="S798" s="196"/>
      <c r="T798" s="196"/>
      <c r="U798" s="196"/>
      <c r="V798" s="196"/>
      <c r="W798" s="196"/>
      <c r="X798" s="196"/>
      <c r="Y798" s="196"/>
      <c r="Z798" s="196"/>
    </row>
    <row r="799" customFormat="false" ht="15" hidden="false" customHeight="false" outlineLevel="0" collapsed="false">
      <c r="A799" s="195"/>
      <c r="B799" s="196"/>
      <c r="C799" s="196"/>
      <c r="D799" s="196"/>
      <c r="E799" s="196"/>
      <c r="F799" s="196"/>
      <c r="G799" s="196"/>
      <c r="H799" s="196"/>
      <c r="I799" s="196"/>
      <c r="J799" s="196"/>
      <c r="K799" s="196"/>
      <c r="L799" s="196"/>
      <c r="M799" s="196"/>
      <c r="N799" s="196"/>
      <c r="O799" s="196"/>
      <c r="P799" s="196"/>
      <c r="Q799" s="196"/>
      <c r="R799" s="196"/>
      <c r="S799" s="196"/>
      <c r="T799" s="196"/>
      <c r="U799" s="196"/>
      <c r="V799" s="196"/>
      <c r="W799" s="196"/>
      <c r="X799" s="196"/>
      <c r="Y799" s="196"/>
      <c r="Z799" s="196"/>
    </row>
    <row r="800" customFormat="false" ht="15" hidden="false" customHeight="false" outlineLevel="0" collapsed="false">
      <c r="A800" s="195"/>
      <c r="B800" s="196"/>
      <c r="C800" s="196"/>
      <c r="D800" s="196"/>
      <c r="E800" s="196"/>
      <c r="F800" s="196"/>
      <c r="G800" s="196"/>
      <c r="H800" s="196"/>
      <c r="I800" s="196"/>
      <c r="J800" s="196"/>
      <c r="K800" s="196"/>
      <c r="L800" s="196"/>
      <c r="M800" s="196"/>
      <c r="N800" s="196"/>
      <c r="O800" s="196"/>
      <c r="P800" s="196"/>
      <c r="Q800" s="196"/>
      <c r="R800" s="196"/>
      <c r="S800" s="196"/>
      <c r="T800" s="196"/>
      <c r="U800" s="196"/>
      <c r="V800" s="196"/>
      <c r="W800" s="196"/>
      <c r="X800" s="196"/>
      <c r="Y800" s="196"/>
      <c r="Z800" s="196"/>
    </row>
    <row r="801" customFormat="false" ht="15" hidden="false" customHeight="false" outlineLevel="0" collapsed="false">
      <c r="A801" s="195"/>
      <c r="B801" s="196"/>
      <c r="C801" s="196"/>
      <c r="D801" s="196"/>
      <c r="E801" s="196"/>
      <c r="F801" s="196"/>
      <c r="G801" s="196"/>
      <c r="H801" s="196"/>
      <c r="I801" s="196"/>
      <c r="J801" s="196"/>
      <c r="K801" s="196"/>
      <c r="L801" s="196"/>
      <c r="M801" s="196"/>
      <c r="N801" s="196"/>
      <c r="O801" s="196"/>
      <c r="P801" s="196"/>
      <c r="Q801" s="196"/>
      <c r="R801" s="196"/>
      <c r="S801" s="196"/>
      <c r="T801" s="196"/>
      <c r="U801" s="196"/>
      <c r="V801" s="196"/>
      <c r="W801" s="196"/>
      <c r="X801" s="196"/>
      <c r="Y801" s="196"/>
      <c r="Z801" s="196"/>
    </row>
    <row r="802" customFormat="false" ht="15" hidden="false" customHeight="false" outlineLevel="0" collapsed="false">
      <c r="A802" s="195"/>
      <c r="B802" s="196"/>
      <c r="C802" s="196"/>
      <c r="D802" s="196"/>
      <c r="E802" s="196"/>
      <c r="F802" s="196"/>
      <c r="G802" s="196"/>
      <c r="H802" s="196"/>
      <c r="I802" s="196"/>
      <c r="J802" s="196"/>
      <c r="K802" s="196"/>
      <c r="L802" s="196"/>
      <c r="M802" s="196"/>
      <c r="N802" s="196"/>
      <c r="O802" s="196"/>
      <c r="P802" s="196"/>
      <c r="Q802" s="196"/>
      <c r="R802" s="196"/>
      <c r="S802" s="196"/>
      <c r="T802" s="196"/>
      <c r="U802" s="196"/>
      <c r="V802" s="196"/>
      <c r="W802" s="196"/>
      <c r="X802" s="196"/>
      <c r="Y802" s="196"/>
      <c r="Z802" s="196"/>
    </row>
    <row r="803" customFormat="false" ht="15" hidden="false" customHeight="false" outlineLevel="0" collapsed="false">
      <c r="A803" s="195"/>
      <c r="B803" s="196"/>
      <c r="C803" s="196"/>
      <c r="D803" s="196"/>
      <c r="E803" s="196"/>
      <c r="F803" s="196"/>
      <c r="G803" s="196"/>
      <c r="H803" s="196"/>
      <c r="I803" s="196"/>
      <c r="J803" s="196"/>
      <c r="K803" s="196"/>
      <c r="L803" s="196"/>
      <c r="M803" s="196"/>
      <c r="N803" s="196"/>
      <c r="O803" s="196"/>
      <c r="P803" s="196"/>
      <c r="Q803" s="196"/>
      <c r="R803" s="196"/>
      <c r="S803" s="196"/>
      <c r="T803" s="196"/>
      <c r="U803" s="196"/>
      <c r="V803" s="196"/>
      <c r="W803" s="196"/>
      <c r="X803" s="196"/>
      <c r="Y803" s="196"/>
      <c r="Z803" s="196"/>
    </row>
    <row r="804" customFormat="false" ht="15" hidden="false" customHeight="false" outlineLevel="0" collapsed="false">
      <c r="A804" s="195"/>
      <c r="B804" s="196"/>
      <c r="C804" s="196"/>
      <c r="D804" s="196"/>
      <c r="E804" s="196"/>
      <c r="F804" s="196"/>
      <c r="G804" s="196"/>
      <c r="H804" s="196"/>
      <c r="I804" s="196"/>
      <c r="J804" s="196"/>
      <c r="K804" s="196"/>
      <c r="L804" s="196"/>
      <c r="M804" s="196"/>
      <c r="N804" s="196"/>
      <c r="O804" s="196"/>
      <c r="P804" s="196"/>
      <c r="Q804" s="196"/>
      <c r="R804" s="196"/>
      <c r="S804" s="196"/>
      <c r="T804" s="196"/>
      <c r="U804" s="196"/>
      <c r="V804" s="196"/>
      <c r="W804" s="196"/>
      <c r="X804" s="196"/>
      <c r="Y804" s="196"/>
      <c r="Z804" s="196"/>
    </row>
    <row r="805" customFormat="false" ht="15" hidden="false" customHeight="false" outlineLevel="0" collapsed="false">
      <c r="A805" s="195"/>
      <c r="B805" s="196"/>
      <c r="C805" s="196"/>
      <c r="D805" s="196"/>
      <c r="E805" s="196"/>
      <c r="F805" s="196"/>
      <c r="G805" s="196"/>
      <c r="H805" s="196"/>
      <c r="I805" s="196"/>
      <c r="J805" s="196"/>
      <c r="K805" s="196"/>
      <c r="L805" s="196"/>
      <c r="M805" s="196"/>
      <c r="N805" s="196"/>
      <c r="O805" s="196"/>
      <c r="P805" s="196"/>
      <c r="Q805" s="196"/>
      <c r="R805" s="196"/>
      <c r="S805" s="196"/>
      <c r="T805" s="196"/>
      <c r="U805" s="196"/>
      <c r="V805" s="196"/>
      <c r="W805" s="196"/>
      <c r="X805" s="196"/>
      <c r="Y805" s="196"/>
      <c r="Z805" s="196"/>
    </row>
    <row r="806" customFormat="false" ht="15" hidden="false" customHeight="false" outlineLevel="0" collapsed="false">
      <c r="A806" s="195"/>
      <c r="B806" s="196"/>
      <c r="C806" s="196"/>
      <c r="D806" s="196"/>
      <c r="E806" s="196"/>
      <c r="F806" s="196"/>
      <c r="G806" s="196"/>
      <c r="H806" s="196"/>
      <c r="I806" s="196"/>
      <c r="J806" s="196"/>
      <c r="K806" s="196"/>
      <c r="L806" s="196"/>
      <c r="M806" s="196"/>
      <c r="N806" s="196"/>
      <c r="O806" s="196"/>
      <c r="P806" s="196"/>
      <c r="Q806" s="196"/>
      <c r="R806" s="196"/>
      <c r="S806" s="196"/>
      <c r="T806" s="196"/>
      <c r="U806" s="196"/>
      <c r="V806" s="196"/>
      <c r="W806" s="196"/>
      <c r="X806" s="196"/>
      <c r="Y806" s="196"/>
      <c r="Z806" s="196"/>
    </row>
    <row r="807" customFormat="false" ht="15" hidden="false" customHeight="false" outlineLevel="0" collapsed="false">
      <c r="A807" s="195"/>
      <c r="B807" s="196"/>
      <c r="C807" s="196"/>
      <c r="D807" s="196"/>
      <c r="E807" s="196"/>
      <c r="F807" s="196"/>
      <c r="G807" s="196"/>
      <c r="H807" s="196"/>
      <c r="I807" s="196"/>
      <c r="J807" s="196"/>
      <c r="K807" s="196"/>
      <c r="L807" s="196"/>
      <c r="M807" s="196"/>
      <c r="N807" s="196"/>
      <c r="O807" s="196"/>
      <c r="P807" s="196"/>
      <c r="Q807" s="196"/>
      <c r="R807" s="196"/>
      <c r="S807" s="196"/>
      <c r="T807" s="196"/>
      <c r="U807" s="196"/>
      <c r="V807" s="196"/>
      <c r="W807" s="196"/>
      <c r="X807" s="196"/>
      <c r="Y807" s="196"/>
      <c r="Z807" s="196"/>
    </row>
    <row r="808" customFormat="false" ht="15" hidden="false" customHeight="false" outlineLevel="0" collapsed="false">
      <c r="A808" s="195"/>
      <c r="B808" s="196"/>
      <c r="C808" s="196"/>
      <c r="D808" s="196"/>
      <c r="E808" s="196"/>
      <c r="F808" s="196"/>
      <c r="G808" s="196"/>
      <c r="H808" s="196"/>
      <c r="I808" s="196"/>
      <c r="J808" s="196"/>
      <c r="K808" s="196"/>
      <c r="L808" s="196"/>
      <c r="M808" s="196"/>
      <c r="N808" s="196"/>
      <c r="O808" s="196"/>
      <c r="P808" s="196"/>
      <c r="Q808" s="196"/>
      <c r="R808" s="196"/>
      <c r="S808" s="196"/>
      <c r="T808" s="196"/>
      <c r="U808" s="196"/>
      <c r="V808" s="196"/>
      <c r="W808" s="196"/>
      <c r="X808" s="196"/>
      <c r="Y808" s="196"/>
      <c r="Z808" s="196"/>
    </row>
    <row r="809" customFormat="false" ht="15" hidden="false" customHeight="false" outlineLevel="0" collapsed="false">
      <c r="A809" s="195"/>
      <c r="B809" s="196"/>
      <c r="C809" s="196"/>
      <c r="D809" s="196"/>
      <c r="E809" s="196"/>
      <c r="F809" s="196"/>
      <c r="G809" s="196"/>
      <c r="H809" s="196"/>
      <c r="I809" s="196"/>
      <c r="J809" s="196"/>
      <c r="K809" s="196"/>
      <c r="L809" s="196"/>
      <c r="M809" s="196"/>
      <c r="N809" s="196"/>
      <c r="O809" s="196"/>
      <c r="P809" s="196"/>
      <c r="Q809" s="196"/>
      <c r="R809" s="196"/>
      <c r="S809" s="196"/>
      <c r="T809" s="196"/>
      <c r="U809" s="196"/>
      <c r="V809" s="196"/>
      <c r="W809" s="196"/>
      <c r="X809" s="196"/>
      <c r="Y809" s="196"/>
      <c r="Z809" s="196"/>
    </row>
    <row r="810" customFormat="false" ht="15" hidden="false" customHeight="false" outlineLevel="0" collapsed="false">
      <c r="A810" s="195"/>
      <c r="B810" s="196"/>
      <c r="C810" s="196"/>
      <c r="D810" s="196"/>
      <c r="E810" s="196"/>
      <c r="F810" s="196"/>
      <c r="G810" s="196"/>
      <c r="H810" s="196"/>
      <c r="I810" s="196"/>
      <c r="J810" s="196"/>
      <c r="K810" s="196"/>
      <c r="L810" s="196"/>
      <c r="M810" s="196"/>
      <c r="N810" s="196"/>
      <c r="O810" s="196"/>
      <c r="P810" s="196"/>
      <c r="Q810" s="196"/>
      <c r="R810" s="196"/>
      <c r="S810" s="196"/>
      <c r="T810" s="196"/>
      <c r="U810" s="196"/>
      <c r="V810" s="196"/>
      <c r="W810" s="196"/>
      <c r="X810" s="196"/>
      <c r="Y810" s="196"/>
      <c r="Z810" s="196"/>
    </row>
    <row r="811" customFormat="false" ht="15" hidden="false" customHeight="false" outlineLevel="0" collapsed="false">
      <c r="A811" s="195"/>
      <c r="B811" s="196"/>
      <c r="C811" s="196"/>
      <c r="D811" s="196"/>
      <c r="E811" s="196"/>
      <c r="F811" s="196"/>
      <c r="G811" s="196"/>
      <c r="H811" s="196"/>
      <c r="I811" s="196"/>
      <c r="J811" s="196"/>
      <c r="K811" s="196"/>
      <c r="L811" s="196"/>
      <c r="M811" s="196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  <c r="Z811" s="196"/>
    </row>
    <row r="812" customFormat="false" ht="15" hidden="false" customHeight="false" outlineLevel="0" collapsed="false">
      <c r="A812" s="195"/>
      <c r="B812" s="196"/>
      <c r="C812" s="196"/>
      <c r="D812" s="196"/>
      <c r="E812" s="196"/>
      <c r="F812" s="196"/>
      <c r="G812" s="196"/>
      <c r="H812" s="196"/>
      <c r="I812" s="196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</row>
    <row r="813" customFormat="false" ht="15" hidden="false" customHeight="false" outlineLevel="0" collapsed="false">
      <c r="A813" s="195"/>
      <c r="B813" s="196"/>
      <c r="C813" s="196"/>
      <c r="D813" s="196"/>
      <c r="E813" s="196"/>
      <c r="F813" s="196"/>
      <c r="G813" s="196"/>
      <c r="H813" s="196"/>
      <c r="I813" s="196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</row>
    <row r="814" customFormat="false" ht="15" hidden="false" customHeight="false" outlineLevel="0" collapsed="false">
      <c r="A814" s="195"/>
      <c r="B814" s="196"/>
      <c r="C814" s="196"/>
      <c r="D814" s="196"/>
      <c r="E814" s="196"/>
      <c r="F814" s="196"/>
      <c r="G814" s="196"/>
      <c r="H814" s="196"/>
      <c r="I814" s="196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</row>
    <row r="815" customFormat="false" ht="15" hidden="false" customHeight="false" outlineLevel="0" collapsed="false">
      <c r="A815" s="195"/>
      <c r="B815" s="196"/>
      <c r="C815" s="196"/>
      <c r="D815" s="196"/>
      <c r="E815" s="196"/>
      <c r="F815" s="196"/>
      <c r="G815" s="196"/>
      <c r="H815" s="196"/>
      <c r="I815" s="196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</row>
    <row r="816" customFormat="false" ht="15" hidden="false" customHeight="false" outlineLevel="0" collapsed="false">
      <c r="A816" s="195"/>
      <c r="B816" s="196"/>
      <c r="C816" s="196"/>
      <c r="D816" s="196"/>
      <c r="E816" s="196"/>
      <c r="F816" s="196"/>
      <c r="G816" s="196"/>
      <c r="H816" s="196"/>
      <c r="I816" s="196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</row>
    <row r="817" customFormat="false" ht="15" hidden="false" customHeight="false" outlineLevel="0" collapsed="false">
      <c r="A817" s="195"/>
      <c r="B817" s="196"/>
      <c r="C817" s="196"/>
      <c r="D817" s="196"/>
      <c r="E817" s="196"/>
      <c r="F817" s="196"/>
      <c r="G817" s="196"/>
      <c r="H817" s="196"/>
      <c r="I817" s="196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</row>
    <row r="818" customFormat="false" ht="15" hidden="false" customHeight="false" outlineLevel="0" collapsed="false">
      <c r="A818" s="195"/>
      <c r="B818" s="196"/>
      <c r="C818" s="196"/>
      <c r="D818" s="196"/>
      <c r="E818" s="196"/>
      <c r="F818" s="196"/>
      <c r="G818" s="196"/>
      <c r="H818" s="196"/>
      <c r="I818" s="196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</row>
    <row r="819" customFormat="false" ht="15" hidden="false" customHeight="false" outlineLevel="0" collapsed="false">
      <c r="A819" s="195"/>
      <c r="B819" s="196"/>
      <c r="C819" s="196"/>
      <c r="D819" s="196"/>
      <c r="E819" s="196"/>
      <c r="F819" s="196"/>
      <c r="G819" s="196"/>
      <c r="H819" s="196"/>
      <c r="I819" s="196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  <c r="Z819" s="196"/>
    </row>
    <row r="820" customFormat="false" ht="15" hidden="false" customHeight="false" outlineLevel="0" collapsed="false">
      <c r="A820" s="195"/>
      <c r="B820" s="196"/>
      <c r="C820" s="196"/>
      <c r="D820" s="196"/>
      <c r="E820" s="196"/>
      <c r="F820" s="196"/>
      <c r="G820" s="196"/>
      <c r="H820" s="196"/>
      <c r="I820" s="196"/>
      <c r="J820" s="196"/>
      <c r="K820" s="196"/>
      <c r="L820" s="196"/>
      <c r="M820" s="196"/>
      <c r="N820" s="196"/>
      <c r="O820" s="196"/>
      <c r="P820" s="196"/>
      <c r="Q820" s="196"/>
      <c r="R820" s="196"/>
      <c r="S820" s="196"/>
      <c r="T820" s="196"/>
      <c r="U820" s="196"/>
      <c r="V820" s="196"/>
      <c r="W820" s="196"/>
      <c r="X820" s="196"/>
      <c r="Y820" s="196"/>
      <c r="Z820" s="196"/>
    </row>
    <row r="821" customFormat="false" ht="15" hidden="false" customHeight="false" outlineLevel="0" collapsed="false">
      <c r="A821" s="195"/>
      <c r="B821" s="196"/>
      <c r="C821" s="196"/>
      <c r="D821" s="196"/>
      <c r="E821" s="196"/>
      <c r="F821" s="196"/>
      <c r="G821" s="196"/>
      <c r="H821" s="196"/>
      <c r="I821" s="196"/>
      <c r="J821" s="196"/>
      <c r="K821" s="196"/>
      <c r="L821" s="196"/>
      <c r="M821" s="196"/>
      <c r="N821" s="196"/>
      <c r="O821" s="196"/>
      <c r="P821" s="196"/>
      <c r="Q821" s="196"/>
      <c r="R821" s="196"/>
      <c r="S821" s="196"/>
      <c r="T821" s="196"/>
      <c r="U821" s="196"/>
      <c r="V821" s="196"/>
      <c r="W821" s="196"/>
      <c r="X821" s="196"/>
      <c r="Y821" s="196"/>
      <c r="Z821" s="196"/>
    </row>
    <row r="822" customFormat="false" ht="15" hidden="false" customHeight="false" outlineLevel="0" collapsed="false">
      <c r="A822" s="195"/>
      <c r="B822" s="196"/>
      <c r="C822" s="196"/>
      <c r="D822" s="196"/>
      <c r="E822" s="196"/>
      <c r="F822" s="196"/>
      <c r="G822" s="196"/>
      <c r="H822" s="196"/>
      <c r="I822" s="196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  <c r="Z822" s="196"/>
    </row>
    <row r="823" customFormat="false" ht="15" hidden="false" customHeight="false" outlineLevel="0" collapsed="false">
      <c r="A823" s="195"/>
      <c r="B823" s="196"/>
      <c r="C823" s="196"/>
      <c r="D823" s="196"/>
      <c r="E823" s="196"/>
      <c r="F823" s="196"/>
      <c r="G823" s="196"/>
      <c r="H823" s="196"/>
      <c r="I823" s="196"/>
      <c r="J823" s="196"/>
      <c r="K823" s="196"/>
      <c r="L823" s="196"/>
      <c r="M823" s="196"/>
      <c r="N823" s="196"/>
      <c r="O823" s="196"/>
      <c r="P823" s="196"/>
      <c r="Q823" s="196"/>
      <c r="R823" s="196"/>
      <c r="S823" s="196"/>
      <c r="T823" s="196"/>
      <c r="U823" s="196"/>
      <c r="V823" s="196"/>
      <c r="W823" s="196"/>
      <c r="X823" s="196"/>
      <c r="Y823" s="196"/>
      <c r="Z823" s="196"/>
    </row>
    <row r="824" customFormat="false" ht="15" hidden="false" customHeight="false" outlineLevel="0" collapsed="false">
      <c r="A824" s="195"/>
      <c r="B824" s="196"/>
      <c r="C824" s="196"/>
      <c r="D824" s="196"/>
      <c r="E824" s="196"/>
      <c r="F824" s="196"/>
      <c r="G824" s="196"/>
      <c r="H824" s="196"/>
      <c r="I824" s="196"/>
      <c r="J824" s="196"/>
      <c r="K824" s="196"/>
      <c r="L824" s="196"/>
      <c r="M824" s="196"/>
      <c r="N824" s="196"/>
      <c r="O824" s="196"/>
      <c r="P824" s="196"/>
      <c r="Q824" s="196"/>
      <c r="R824" s="196"/>
      <c r="S824" s="196"/>
      <c r="T824" s="196"/>
      <c r="U824" s="196"/>
      <c r="V824" s="196"/>
      <c r="W824" s="196"/>
      <c r="X824" s="196"/>
      <c r="Y824" s="196"/>
      <c r="Z824" s="196"/>
    </row>
    <row r="825" customFormat="false" ht="15" hidden="false" customHeight="false" outlineLevel="0" collapsed="false">
      <c r="A825" s="195"/>
      <c r="B825" s="196"/>
      <c r="C825" s="196"/>
      <c r="D825" s="196"/>
      <c r="E825" s="196"/>
      <c r="F825" s="196"/>
      <c r="G825" s="196"/>
      <c r="H825" s="196"/>
      <c r="I825" s="196"/>
      <c r="J825" s="196"/>
      <c r="K825" s="196"/>
      <c r="L825" s="196"/>
      <c r="M825" s="196"/>
      <c r="N825" s="196"/>
      <c r="O825" s="196"/>
      <c r="P825" s="196"/>
      <c r="Q825" s="196"/>
      <c r="R825" s="196"/>
      <c r="S825" s="196"/>
      <c r="T825" s="196"/>
      <c r="U825" s="196"/>
      <c r="V825" s="196"/>
      <c r="W825" s="196"/>
      <c r="X825" s="196"/>
      <c r="Y825" s="196"/>
      <c r="Z825" s="196"/>
    </row>
    <row r="826" customFormat="false" ht="15" hidden="false" customHeight="false" outlineLevel="0" collapsed="false">
      <c r="A826" s="195"/>
      <c r="B826" s="196"/>
      <c r="C826" s="196"/>
      <c r="D826" s="196"/>
      <c r="E826" s="196"/>
      <c r="F826" s="196"/>
      <c r="G826" s="196"/>
      <c r="H826" s="196"/>
      <c r="I826" s="196"/>
      <c r="J826" s="196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  <c r="Z826" s="196"/>
    </row>
    <row r="827" customFormat="false" ht="15" hidden="false" customHeight="false" outlineLevel="0" collapsed="false">
      <c r="A827" s="195"/>
      <c r="B827" s="196"/>
      <c r="C827" s="196"/>
      <c r="D827" s="196"/>
      <c r="E827" s="196"/>
      <c r="F827" s="196"/>
      <c r="G827" s="196"/>
      <c r="H827" s="196"/>
      <c r="I827" s="196"/>
      <c r="J827" s="196"/>
      <c r="K827" s="196"/>
      <c r="L827" s="196"/>
      <c r="M827" s="196"/>
      <c r="N827" s="196"/>
      <c r="O827" s="196"/>
      <c r="P827" s="196"/>
      <c r="Q827" s="196"/>
      <c r="R827" s="196"/>
      <c r="S827" s="196"/>
      <c r="T827" s="196"/>
      <c r="U827" s="196"/>
      <c r="V827" s="196"/>
      <c r="W827" s="196"/>
      <c r="X827" s="196"/>
      <c r="Y827" s="196"/>
      <c r="Z827" s="196"/>
    </row>
    <row r="828" customFormat="false" ht="15" hidden="false" customHeight="false" outlineLevel="0" collapsed="false">
      <c r="A828" s="195"/>
      <c r="B828" s="196"/>
      <c r="C828" s="196"/>
      <c r="D828" s="196"/>
      <c r="E828" s="196"/>
      <c r="F828" s="196"/>
      <c r="G828" s="196"/>
      <c r="H828" s="196"/>
      <c r="I828" s="196"/>
      <c r="J828" s="196"/>
      <c r="K828" s="196"/>
      <c r="L828" s="196"/>
      <c r="M828" s="196"/>
      <c r="N828" s="196"/>
      <c r="O828" s="196"/>
      <c r="P828" s="196"/>
      <c r="Q828" s="196"/>
      <c r="R828" s="196"/>
      <c r="S828" s="196"/>
      <c r="T828" s="196"/>
      <c r="U828" s="196"/>
      <c r="V828" s="196"/>
      <c r="W828" s="196"/>
      <c r="X828" s="196"/>
      <c r="Y828" s="196"/>
      <c r="Z828" s="196"/>
    </row>
    <row r="829" customFormat="false" ht="15" hidden="false" customHeight="false" outlineLevel="0" collapsed="false">
      <c r="A829" s="195"/>
      <c r="B829" s="196"/>
      <c r="C829" s="196"/>
      <c r="D829" s="196"/>
      <c r="E829" s="196"/>
      <c r="F829" s="196"/>
      <c r="G829" s="196"/>
      <c r="H829" s="196"/>
      <c r="I829" s="196"/>
      <c r="J829" s="196"/>
      <c r="K829" s="196"/>
      <c r="L829" s="196"/>
      <c r="M829" s="196"/>
      <c r="N829" s="196"/>
      <c r="O829" s="196"/>
      <c r="P829" s="196"/>
      <c r="Q829" s="196"/>
      <c r="R829" s="196"/>
      <c r="S829" s="196"/>
      <c r="T829" s="196"/>
      <c r="U829" s="196"/>
      <c r="V829" s="196"/>
      <c r="W829" s="196"/>
      <c r="X829" s="196"/>
      <c r="Y829" s="196"/>
      <c r="Z829" s="196"/>
    </row>
    <row r="830" customFormat="false" ht="15" hidden="false" customHeight="false" outlineLevel="0" collapsed="false">
      <c r="A830" s="195"/>
      <c r="B830" s="196"/>
      <c r="C830" s="196"/>
      <c r="D830" s="196"/>
      <c r="E830" s="196"/>
      <c r="F830" s="196"/>
      <c r="G830" s="196"/>
      <c r="H830" s="196"/>
      <c r="I830" s="196"/>
      <c r="J830" s="196"/>
      <c r="K830" s="196"/>
      <c r="L830" s="196"/>
      <c r="M830" s="196"/>
      <c r="N830" s="196"/>
      <c r="O830" s="196"/>
      <c r="P830" s="196"/>
      <c r="Q830" s="196"/>
      <c r="R830" s="196"/>
      <c r="S830" s="196"/>
      <c r="T830" s="196"/>
      <c r="U830" s="196"/>
      <c r="V830" s="196"/>
      <c r="W830" s="196"/>
      <c r="X830" s="196"/>
      <c r="Y830" s="196"/>
      <c r="Z830" s="196"/>
    </row>
    <row r="831" customFormat="false" ht="15" hidden="false" customHeight="false" outlineLevel="0" collapsed="false">
      <c r="A831" s="195"/>
      <c r="B831" s="196"/>
      <c r="C831" s="196"/>
      <c r="D831" s="196"/>
      <c r="E831" s="196"/>
      <c r="F831" s="196"/>
      <c r="G831" s="196"/>
      <c r="H831" s="196"/>
      <c r="I831" s="196"/>
      <c r="J831" s="196"/>
      <c r="K831" s="196"/>
      <c r="L831" s="196"/>
      <c r="M831" s="196"/>
      <c r="N831" s="196"/>
      <c r="O831" s="196"/>
      <c r="P831" s="196"/>
      <c r="Q831" s="196"/>
      <c r="R831" s="196"/>
      <c r="S831" s="196"/>
      <c r="T831" s="196"/>
      <c r="U831" s="196"/>
      <c r="V831" s="196"/>
      <c r="W831" s="196"/>
      <c r="X831" s="196"/>
      <c r="Y831" s="196"/>
      <c r="Z831" s="196"/>
    </row>
    <row r="832" customFormat="false" ht="15" hidden="false" customHeight="false" outlineLevel="0" collapsed="false">
      <c r="A832" s="195"/>
      <c r="B832" s="196"/>
      <c r="C832" s="196"/>
      <c r="D832" s="196"/>
      <c r="E832" s="196"/>
      <c r="F832" s="196"/>
      <c r="G832" s="196"/>
      <c r="H832" s="196"/>
      <c r="I832" s="196"/>
      <c r="J832" s="196"/>
      <c r="K832" s="196"/>
      <c r="L832" s="196"/>
      <c r="M832" s="196"/>
      <c r="N832" s="196"/>
      <c r="O832" s="196"/>
      <c r="P832" s="196"/>
      <c r="Q832" s="196"/>
      <c r="R832" s="196"/>
      <c r="S832" s="196"/>
      <c r="T832" s="196"/>
      <c r="U832" s="196"/>
      <c r="V832" s="196"/>
      <c r="W832" s="196"/>
      <c r="X832" s="196"/>
      <c r="Y832" s="196"/>
      <c r="Z832" s="196"/>
    </row>
    <row r="833" customFormat="false" ht="15" hidden="false" customHeight="false" outlineLevel="0" collapsed="false">
      <c r="A833" s="195"/>
      <c r="B833" s="196"/>
      <c r="C833" s="196"/>
      <c r="D833" s="196"/>
      <c r="E833" s="196"/>
      <c r="F833" s="196"/>
      <c r="G833" s="196"/>
      <c r="H833" s="196"/>
      <c r="I833" s="196"/>
      <c r="J833" s="196"/>
      <c r="K833" s="196"/>
      <c r="L833" s="196"/>
      <c r="M833" s="196"/>
      <c r="N833" s="196"/>
      <c r="O833" s="196"/>
      <c r="P833" s="196"/>
      <c r="Q833" s="196"/>
      <c r="R833" s="196"/>
      <c r="S833" s="196"/>
      <c r="T833" s="196"/>
      <c r="U833" s="196"/>
      <c r="V833" s="196"/>
      <c r="W833" s="196"/>
      <c r="X833" s="196"/>
      <c r="Y833" s="196"/>
      <c r="Z833" s="196"/>
    </row>
    <row r="834" customFormat="false" ht="15" hidden="false" customHeight="false" outlineLevel="0" collapsed="false">
      <c r="A834" s="195"/>
      <c r="B834" s="196"/>
      <c r="C834" s="196"/>
      <c r="D834" s="196"/>
      <c r="E834" s="196"/>
      <c r="F834" s="196"/>
      <c r="G834" s="196"/>
      <c r="H834" s="196"/>
      <c r="I834" s="196"/>
      <c r="J834" s="196"/>
      <c r="K834" s="196"/>
      <c r="L834" s="196"/>
      <c r="M834" s="196"/>
      <c r="N834" s="196"/>
      <c r="O834" s="196"/>
      <c r="P834" s="196"/>
      <c r="Q834" s="196"/>
      <c r="R834" s="196"/>
      <c r="S834" s="196"/>
      <c r="T834" s="196"/>
      <c r="U834" s="196"/>
      <c r="V834" s="196"/>
      <c r="W834" s="196"/>
      <c r="X834" s="196"/>
      <c r="Y834" s="196"/>
      <c r="Z834" s="196"/>
    </row>
    <row r="835" customFormat="false" ht="15" hidden="false" customHeight="false" outlineLevel="0" collapsed="false">
      <c r="A835" s="195"/>
      <c r="B835" s="196"/>
      <c r="C835" s="196"/>
      <c r="D835" s="196"/>
      <c r="E835" s="196"/>
      <c r="F835" s="196"/>
      <c r="G835" s="196"/>
      <c r="H835" s="196"/>
      <c r="I835" s="196"/>
      <c r="J835" s="196"/>
      <c r="K835" s="196"/>
      <c r="L835" s="196"/>
      <c r="M835" s="196"/>
      <c r="N835" s="196"/>
      <c r="O835" s="196"/>
      <c r="P835" s="196"/>
      <c r="Q835" s="196"/>
      <c r="R835" s="196"/>
      <c r="S835" s="196"/>
      <c r="T835" s="196"/>
      <c r="U835" s="196"/>
      <c r="V835" s="196"/>
      <c r="W835" s="196"/>
      <c r="X835" s="196"/>
      <c r="Y835" s="196"/>
      <c r="Z835" s="196"/>
    </row>
    <row r="836" customFormat="false" ht="15" hidden="false" customHeight="false" outlineLevel="0" collapsed="false">
      <c r="A836" s="195"/>
      <c r="B836" s="196"/>
      <c r="C836" s="196"/>
      <c r="D836" s="196"/>
      <c r="E836" s="196"/>
      <c r="F836" s="196"/>
      <c r="G836" s="196"/>
      <c r="H836" s="196"/>
      <c r="I836" s="196"/>
      <c r="J836" s="196"/>
      <c r="K836" s="196"/>
      <c r="L836" s="196"/>
      <c r="M836" s="196"/>
      <c r="N836" s="196"/>
      <c r="O836" s="196"/>
      <c r="P836" s="196"/>
      <c r="Q836" s="196"/>
      <c r="R836" s="196"/>
      <c r="S836" s="196"/>
      <c r="T836" s="196"/>
      <c r="U836" s="196"/>
      <c r="V836" s="196"/>
      <c r="W836" s="196"/>
      <c r="X836" s="196"/>
      <c r="Y836" s="196"/>
      <c r="Z836" s="196"/>
    </row>
    <row r="837" customFormat="false" ht="15" hidden="false" customHeight="false" outlineLevel="0" collapsed="false">
      <c r="A837" s="195"/>
      <c r="B837" s="196"/>
      <c r="C837" s="196"/>
      <c r="D837" s="196"/>
      <c r="E837" s="196"/>
      <c r="F837" s="196"/>
      <c r="G837" s="196"/>
      <c r="H837" s="196"/>
      <c r="I837" s="196"/>
      <c r="J837" s="196"/>
      <c r="K837" s="196"/>
      <c r="L837" s="196"/>
      <c r="M837" s="196"/>
      <c r="N837" s="196"/>
      <c r="O837" s="196"/>
      <c r="P837" s="196"/>
      <c r="Q837" s="196"/>
      <c r="R837" s="196"/>
      <c r="S837" s="196"/>
      <c r="T837" s="196"/>
      <c r="U837" s="196"/>
      <c r="V837" s="196"/>
      <c r="W837" s="196"/>
      <c r="X837" s="196"/>
      <c r="Y837" s="196"/>
      <c r="Z837" s="196"/>
    </row>
    <row r="838" customFormat="false" ht="15" hidden="false" customHeight="false" outlineLevel="0" collapsed="false">
      <c r="A838" s="195"/>
      <c r="B838" s="196"/>
      <c r="C838" s="196"/>
      <c r="D838" s="196"/>
      <c r="E838" s="196"/>
      <c r="F838" s="196"/>
      <c r="G838" s="196"/>
      <c r="H838" s="196"/>
      <c r="I838" s="196"/>
      <c r="J838" s="196"/>
      <c r="K838" s="196"/>
      <c r="L838" s="196"/>
      <c r="M838" s="196"/>
      <c r="N838" s="196"/>
      <c r="O838" s="196"/>
      <c r="P838" s="196"/>
      <c r="Q838" s="196"/>
      <c r="R838" s="196"/>
      <c r="S838" s="196"/>
      <c r="T838" s="196"/>
      <c r="U838" s="196"/>
      <c r="V838" s="196"/>
      <c r="W838" s="196"/>
      <c r="X838" s="196"/>
      <c r="Y838" s="196"/>
      <c r="Z838" s="196"/>
    </row>
    <row r="839" customFormat="false" ht="15" hidden="false" customHeight="false" outlineLevel="0" collapsed="false">
      <c r="A839" s="195"/>
      <c r="B839" s="196"/>
      <c r="C839" s="196"/>
      <c r="D839" s="196"/>
      <c r="E839" s="196"/>
      <c r="F839" s="196"/>
      <c r="G839" s="196"/>
      <c r="H839" s="196"/>
      <c r="I839" s="196"/>
      <c r="J839" s="196"/>
      <c r="K839" s="196"/>
      <c r="L839" s="196"/>
      <c r="M839" s="196"/>
      <c r="N839" s="196"/>
      <c r="O839" s="196"/>
      <c r="P839" s="196"/>
      <c r="Q839" s="196"/>
      <c r="R839" s="196"/>
      <c r="S839" s="196"/>
      <c r="T839" s="196"/>
      <c r="U839" s="196"/>
      <c r="V839" s="196"/>
      <c r="W839" s="196"/>
      <c r="X839" s="196"/>
      <c r="Y839" s="196"/>
      <c r="Z839" s="196"/>
    </row>
    <row r="840" customFormat="false" ht="15" hidden="false" customHeight="false" outlineLevel="0" collapsed="false">
      <c r="A840" s="195"/>
      <c r="B840" s="196"/>
      <c r="C840" s="196"/>
      <c r="D840" s="196"/>
      <c r="E840" s="196"/>
      <c r="F840" s="196"/>
      <c r="G840" s="196"/>
      <c r="H840" s="196"/>
      <c r="I840" s="196"/>
      <c r="J840" s="196"/>
      <c r="K840" s="196"/>
      <c r="L840" s="196"/>
      <c r="M840" s="196"/>
      <c r="N840" s="196"/>
      <c r="O840" s="196"/>
      <c r="P840" s="196"/>
      <c r="Q840" s="196"/>
      <c r="R840" s="196"/>
      <c r="S840" s="196"/>
      <c r="T840" s="196"/>
      <c r="U840" s="196"/>
      <c r="V840" s="196"/>
      <c r="W840" s="196"/>
      <c r="X840" s="196"/>
      <c r="Y840" s="196"/>
      <c r="Z840" s="196"/>
    </row>
    <row r="841" customFormat="false" ht="15" hidden="false" customHeight="false" outlineLevel="0" collapsed="false">
      <c r="A841" s="195"/>
      <c r="B841" s="196"/>
      <c r="C841" s="196"/>
      <c r="D841" s="196"/>
      <c r="E841" s="196"/>
      <c r="F841" s="196"/>
      <c r="G841" s="196"/>
      <c r="H841" s="196"/>
      <c r="I841" s="196"/>
      <c r="J841" s="196"/>
      <c r="K841" s="196"/>
      <c r="L841" s="196"/>
      <c r="M841" s="196"/>
      <c r="N841" s="196"/>
      <c r="O841" s="196"/>
      <c r="P841" s="196"/>
      <c r="Q841" s="196"/>
      <c r="R841" s="196"/>
      <c r="S841" s="196"/>
      <c r="T841" s="196"/>
      <c r="U841" s="196"/>
      <c r="V841" s="196"/>
      <c r="W841" s="196"/>
      <c r="X841" s="196"/>
      <c r="Y841" s="196"/>
      <c r="Z841" s="196"/>
    </row>
    <row r="842" customFormat="false" ht="15" hidden="false" customHeight="false" outlineLevel="0" collapsed="false">
      <c r="A842" s="195"/>
      <c r="B842" s="196"/>
      <c r="C842" s="196"/>
      <c r="D842" s="196"/>
      <c r="E842" s="196"/>
      <c r="F842" s="196"/>
      <c r="G842" s="196"/>
      <c r="H842" s="196"/>
      <c r="I842" s="196"/>
      <c r="J842" s="196"/>
      <c r="K842" s="196"/>
      <c r="L842" s="196"/>
      <c r="M842" s="196"/>
      <c r="N842" s="196"/>
      <c r="O842" s="196"/>
      <c r="P842" s="196"/>
      <c r="Q842" s="196"/>
      <c r="R842" s="196"/>
      <c r="S842" s="196"/>
      <c r="T842" s="196"/>
      <c r="U842" s="196"/>
      <c r="V842" s="196"/>
      <c r="W842" s="196"/>
      <c r="X842" s="196"/>
      <c r="Y842" s="196"/>
      <c r="Z842" s="196"/>
    </row>
    <row r="843" customFormat="false" ht="15" hidden="false" customHeight="false" outlineLevel="0" collapsed="false">
      <c r="A843" s="195"/>
      <c r="B843" s="196"/>
      <c r="C843" s="196"/>
      <c r="D843" s="196"/>
      <c r="E843" s="196"/>
      <c r="F843" s="196"/>
      <c r="G843" s="196"/>
      <c r="H843" s="196"/>
      <c r="I843" s="196"/>
      <c r="J843" s="196"/>
      <c r="K843" s="196"/>
      <c r="L843" s="196"/>
      <c r="M843" s="196"/>
      <c r="N843" s="196"/>
      <c r="O843" s="196"/>
      <c r="P843" s="196"/>
      <c r="Q843" s="196"/>
      <c r="R843" s="196"/>
      <c r="S843" s="196"/>
      <c r="T843" s="196"/>
      <c r="U843" s="196"/>
      <c r="V843" s="196"/>
      <c r="W843" s="196"/>
      <c r="X843" s="196"/>
      <c r="Y843" s="196"/>
      <c r="Z843" s="196"/>
    </row>
    <row r="844" customFormat="false" ht="15" hidden="false" customHeight="false" outlineLevel="0" collapsed="false">
      <c r="A844" s="195"/>
      <c r="B844" s="196"/>
      <c r="C844" s="196"/>
      <c r="D844" s="196"/>
      <c r="E844" s="196"/>
      <c r="F844" s="196"/>
      <c r="G844" s="196"/>
      <c r="H844" s="196"/>
      <c r="I844" s="196"/>
      <c r="J844" s="196"/>
      <c r="K844" s="196"/>
      <c r="L844" s="196"/>
      <c r="M844" s="196"/>
      <c r="N844" s="196"/>
      <c r="O844" s="196"/>
      <c r="P844" s="196"/>
      <c r="Q844" s="196"/>
      <c r="R844" s="196"/>
      <c r="S844" s="196"/>
      <c r="T844" s="196"/>
      <c r="U844" s="196"/>
      <c r="V844" s="196"/>
      <c r="W844" s="196"/>
      <c r="X844" s="196"/>
      <c r="Y844" s="196"/>
      <c r="Z844" s="196"/>
    </row>
    <row r="845" customFormat="false" ht="15" hidden="false" customHeight="false" outlineLevel="0" collapsed="false">
      <c r="A845" s="195"/>
      <c r="B845" s="196"/>
      <c r="C845" s="196"/>
      <c r="D845" s="196"/>
      <c r="E845" s="196"/>
      <c r="F845" s="196"/>
      <c r="G845" s="196"/>
      <c r="H845" s="196"/>
      <c r="I845" s="196"/>
      <c r="J845" s="196"/>
      <c r="K845" s="196"/>
      <c r="L845" s="196"/>
      <c r="M845" s="196"/>
      <c r="N845" s="196"/>
      <c r="O845" s="196"/>
      <c r="P845" s="196"/>
      <c r="Q845" s="196"/>
      <c r="R845" s="196"/>
      <c r="S845" s="196"/>
      <c r="T845" s="196"/>
      <c r="U845" s="196"/>
      <c r="V845" s="196"/>
      <c r="W845" s="196"/>
      <c r="X845" s="196"/>
      <c r="Y845" s="196"/>
      <c r="Z845" s="196"/>
    </row>
    <row r="846" customFormat="false" ht="15" hidden="false" customHeight="false" outlineLevel="0" collapsed="false">
      <c r="A846" s="195"/>
      <c r="B846" s="196"/>
      <c r="C846" s="196"/>
      <c r="D846" s="196"/>
      <c r="E846" s="196"/>
      <c r="F846" s="196"/>
      <c r="G846" s="196"/>
      <c r="H846" s="196"/>
      <c r="I846" s="196"/>
      <c r="J846" s="196"/>
      <c r="K846" s="196"/>
      <c r="L846" s="196"/>
      <c r="M846" s="196"/>
      <c r="N846" s="196"/>
      <c r="O846" s="196"/>
      <c r="P846" s="196"/>
      <c r="Q846" s="196"/>
      <c r="R846" s="196"/>
      <c r="S846" s="196"/>
      <c r="T846" s="196"/>
      <c r="U846" s="196"/>
      <c r="V846" s="196"/>
      <c r="W846" s="196"/>
      <c r="X846" s="196"/>
      <c r="Y846" s="196"/>
      <c r="Z846" s="196"/>
    </row>
    <row r="847" customFormat="false" ht="15" hidden="false" customHeight="false" outlineLevel="0" collapsed="false">
      <c r="A847" s="195"/>
      <c r="B847" s="196"/>
      <c r="C847" s="196"/>
      <c r="D847" s="196"/>
      <c r="E847" s="196"/>
      <c r="F847" s="196"/>
      <c r="G847" s="196"/>
      <c r="H847" s="196"/>
      <c r="I847" s="196"/>
      <c r="J847" s="196"/>
      <c r="K847" s="196"/>
      <c r="L847" s="196"/>
      <c r="M847" s="196"/>
      <c r="N847" s="196"/>
      <c r="O847" s="196"/>
      <c r="P847" s="196"/>
      <c r="Q847" s="196"/>
      <c r="R847" s="196"/>
      <c r="S847" s="196"/>
      <c r="T847" s="196"/>
      <c r="U847" s="196"/>
      <c r="V847" s="196"/>
      <c r="W847" s="196"/>
      <c r="X847" s="196"/>
      <c r="Y847" s="196"/>
      <c r="Z847" s="196"/>
    </row>
    <row r="848" customFormat="false" ht="15" hidden="false" customHeight="false" outlineLevel="0" collapsed="false">
      <c r="A848" s="195"/>
      <c r="B848" s="196"/>
      <c r="C848" s="196"/>
      <c r="D848" s="196"/>
      <c r="E848" s="196"/>
      <c r="F848" s="196"/>
      <c r="G848" s="196"/>
      <c r="H848" s="196"/>
      <c r="I848" s="196"/>
      <c r="J848" s="196"/>
      <c r="K848" s="196"/>
      <c r="L848" s="196"/>
      <c r="M848" s="196"/>
      <c r="N848" s="196"/>
      <c r="O848" s="196"/>
      <c r="P848" s="196"/>
      <c r="Q848" s="196"/>
      <c r="R848" s="196"/>
      <c r="S848" s="196"/>
      <c r="T848" s="196"/>
      <c r="U848" s="196"/>
      <c r="V848" s="196"/>
      <c r="W848" s="196"/>
      <c r="X848" s="196"/>
      <c r="Y848" s="196"/>
      <c r="Z848" s="196"/>
    </row>
    <row r="849" customFormat="false" ht="15" hidden="false" customHeight="false" outlineLevel="0" collapsed="false">
      <c r="A849" s="195"/>
      <c r="B849" s="196"/>
      <c r="C849" s="196"/>
      <c r="D849" s="196"/>
      <c r="E849" s="196"/>
      <c r="F849" s="196"/>
      <c r="G849" s="196"/>
      <c r="H849" s="196"/>
      <c r="I849" s="196"/>
      <c r="J849" s="196"/>
      <c r="K849" s="196"/>
      <c r="L849" s="196"/>
      <c r="M849" s="196"/>
      <c r="N849" s="196"/>
      <c r="O849" s="196"/>
      <c r="P849" s="196"/>
      <c r="Q849" s="196"/>
      <c r="R849" s="196"/>
      <c r="S849" s="196"/>
      <c r="T849" s="196"/>
      <c r="U849" s="196"/>
      <c r="V849" s="196"/>
      <c r="W849" s="196"/>
      <c r="X849" s="196"/>
      <c r="Y849" s="196"/>
      <c r="Z849" s="196"/>
    </row>
    <row r="850" customFormat="false" ht="15" hidden="false" customHeight="false" outlineLevel="0" collapsed="false">
      <c r="A850" s="195"/>
      <c r="B850" s="196"/>
      <c r="C850" s="196"/>
      <c r="D850" s="196"/>
      <c r="E850" s="196"/>
      <c r="F850" s="196"/>
      <c r="G850" s="196"/>
      <c r="H850" s="196"/>
      <c r="I850" s="196"/>
      <c r="J850" s="196"/>
      <c r="K850" s="196"/>
      <c r="L850" s="196"/>
      <c r="M850" s="196"/>
      <c r="N850" s="196"/>
      <c r="O850" s="196"/>
      <c r="P850" s="196"/>
      <c r="Q850" s="196"/>
      <c r="R850" s="196"/>
      <c r="S850" s="196"/>
      <c r="T850" s="196"/>
      <c r="U850" s="196"/>
      <c r="V850" s="196"/>
      <c r="W850" s="196"/>
      <c r="X850" s="196"/>
      <c r="Y850" s="196"/>
      <c r="Z850" s="196"/>
    </row>
    <row r="851" customFormat="false" ht="15" hidden="false" customHeight="false" outlineLevel="0" collapsed="false">
      <c r="A851" s="195"/>
      <c r="B851" s="196"/>
      <c r="C851" s="196"/>
      <c r="D851" s="196"/>
      <c r="E851" s="196"/>
      <c r="F851" s="196"/>
      <c r="G851" s="196"/>
      <c r="H851" s="196"/>
      <c r="I851" s="196"/>
      <c r="J851" s="196"/>
      <c r="K851" s="196"/>
      <c r="L851" s="196"/>
      <c r="M851" s="196"/>
      <c r="N851" s="196"/>
      <c r="O851" s="196"/>
      <c r="P851" s="196"/>
      <c r="Q851" s="196"/>
      <c r="R851" s="196"/>
      <c r="S851" s="196"/>
      <c r="T851" s="196"/>
      <c r="U851" s="196"/>
      <c r="V851" s="196"/>
      <c r="W851" s="196"/>
      <c r="X851" s="196"/>
      <c r="Y851" s="196"/>
      <c r="Z851" s="196"/>
    </row>
    <row r="852" customFormat="false" ht="15" hidden="false" customHeight="false" outlineLevel="0" collapsed="false">
      <c r="A852" s="195"/>
      <c r="B852" s="196"/>
      <c r="C852" s="196"/>
      <c r="D852" s="196"/>
      <c r="E852" s="196"/>
      <c r="F852" s="196"/>
      <c r="G852" s="196"/>
      <c r="H852" s="196"/>
      <c r="I852" s="196"/>
      <c r="J852" s="196"/>
      <c r="K852" s="196"/>
      <c r="L852" s="196"/>
      <c r="M852" s="196"/>
      <c r="N852" s="196"/>
      <c r="O852" s="196"/>
      <c r="P852" s="196"/>
      <c r="Q852" s="196"/>
      <c r="R852" s="196"/>
      <c r="S852" s="196"/>
      <c r="T852" s="196"/>
      <c r="U852" s="196"/>
      <c r="V852" s="196"/>
      <c r="W852" s="196"/>
      <c r="X852" s="196"/>
      <c r="Y852" s="196"/>
      <c r="Z852" s="196"/>
    </row>
    <row r="853" customFormat="false" ht="15" hidden="false" customHeight="false" outlineLevel="0" collapsed="false">
      <c r="A853" s="195"/>
      <c r="B853" s="196"/>
      <c r="C853" s="196"/>
      <c r="D853" s="196"/>
      <c r="E853" s="196"/>
      <c r="F853" s="196"/>
      <c r="G853" s="196"/>
      <c r="H853" s="196"/>
      <c r="I853" s="196"/>
      <c r="J853" s="196"/>
      <c r="K853" s="196"/>
      <c r="L853" s="196"/>
      <c r="M853" s="196"/>
      <c r="N853" s="196"/>
      <c r="O853" s="196"/>
      <c r="P853" s="196"/>
      <c r="Q853" s="196"/>
      <c r="R853" s="196"/>
      <c r="S853" s="196"/>
      <c r="T853" s="196"/>
      <c r="U853" s="196"/>
      <c r="V853" s="196"/>
      <c r="W853" s="196"/>
      <c r="X853" s="196"/>
      <c r="Y853" s="196"/>
      <c r="Z853" s="196"/>
    </row>
    <row r="854" customFormat="false" ht="15" hidden="false" customHeight="false" outlineLevel="0" collapsed="false">
      <c r="A854" s="195"/>
      <c r="B854" s="196"/>
      <c r="C854" s="196"/>
      <c r="D854" s="196"/>
      <c r="E854" s="196"/>
      <c r="F854" s="196"/>
      <c r="G854" s="196"/>
      <c r="H854" s="196"/>
      <c r="I854" s="196"/>
      <c r="J854" s="196"/>
      <c r="K854" s="196"/>
      <c r="L854" s="196"/>
      <c r="M854" s="196"/>
      <c r="N854" s="196"/>
      <c r="O854" s="196"/>
      <c r="P854" s="196"/>
      <c r="Q854" s="196"/>
      <c r="R854" s="196"/>
      <c r="S854" s="196"/>
      <c r="T854" s="196"/>
      <c r="U854" s="196"/>
      <c r="V854" s="196"/>
      <c r="W854" s="196"/>
      <c r="X854" s="196"/>
      <c r="Y854" s="196"/>
      <c r="Z854" s="196"/>
    </row>
    <row r="855" customFormat="false" ht="15" hidden="false" customHeight="false" outlineLevel="0" collapsed="false">
      <c r="A855" s="195"/>
      <c r="B855" s="196"/>
      <c r="C855" s="196"/>
      <c r="D855" s="196"/>
      <c r="E855" s="196"/>
      <c r="F855" s="196"/>
      <c r="G855" s="196"/>
      <c r="H855" s="196"/>
      <c r="I855" s="196"/>
      <c r="J855" s="196"/>
      <c r="K855" s="196"/>
      <c r="L855" s="196"/>
      <c r="M855" s="196"/>
      <c r="N855" s="196"/>
      <c r="O855" s="196"/>
      <c r="P855" s="196"/>
      <c r="Q855" s="196"/>
      <c r="R855" s="196"/>
      <c r="S855" s="196"/>
      <c r="T855" s="196"/>
      <c r="U855" s="196"/>
      <c r="V855" s="196"/>
      <c r="W855" s="196"/>
      <c r="X855" s="196"/>
      <c r="Y855" s="196"/>
      <c r="Z855" s="196"/>
    </row>
    <row r="856" customFormat="false" ht="15" hidden="false" customHeight="false" outlineLevel="0" collapsed="false">
      <c r="A856" s="195"/>
      <c r="B856" s="196"/>
      <c r="C856" s="196"/>
      <c r="D856" s="196"/>
      <c r="E856" s="196"/>
      <c r="F856" s="196"/>
      <c r="G856" s="196"/>
      <c r="H856" s="196"/>
      <c r="I856" s="196"/>
      <c r="J856" s="196"/>
      <c r="K856" s="196"/>
      <c r="L856" s="196"/>
      <c r="M856" s="196"/>
      <c r="N856" s="196"/>
      <c r="O856" s="196"/>
      <c r="P856" s="196"/>
      <c r="Q856" s="196"/>
      <c r="R856" s="196"/>
      <c r="S856" s="196"/>
      <c r="T856" s="196"/>
      <c r="U856" s="196"/>
      <c r="V856" s="196"/>
      <c r="W856" s="196"/>
      <c r="X856" s="196"/>
      <c r="Y856" s="196"/>
      <c r="Z856" s="196"/>
    </row>
    <row r="857" customFormat="false" ht="15" hidden="false" customHeight="false" outlineLevel="0" collapsed="false">
      <c r="A857" s="195"/>
      <c r="B857" s="196"/>
      <c r="C857" s="196"/>
      <c r="D857" s="196"/>
      <c r="E857" s="196"/>
      <c r="F857" s="196"/>
      <c r="G857" s="196"/>
      <c r="H857" s="196"/>
      <c r="I857" s="196"/>
      <c r="J857" s="196"/>
      <c r="K857" s="196"/>
      <c r="L857" s="196"/>
      <c r="M857" s="196"/>
      <c r="N857" s="196"/>
      <c r="O857" s="196"/>
      <c r="P857" s="196"/>
      <c r="Q857" s="196"/>
      <c r="R857" s="196"/>
      <c r="S857" s="196"/>
      <c r="T857" s="196"/>
      <c r="U857" s="196"/>
      <c r="V857" s="196"/>
      <c r="W857" s="196"/>
      <c r="X857" s="196"/>
      <c r="Y857" s="196"/>
      <c r="Z857" s="196"/>
    </row>
    <row r="858" customFormat="false" ht="15" hidden="false" customHeight="false" outlineLevel="0" collapsed="false">
      <c r="A858" s="195"/>
      <c r="B858" s="196"/>
      <c r="C858" s="196"/>
      <c r="D858" s="196"/>
      <c r="E858" s="196"/>
      <c r="F858" s="196"/>
      <c r="G858" s="196"/>
      <c r="H858" s="196"/>
      <c r="I858" s="196"/>
      <c r="J858" s="196"/>
      <c r="K858" s="196"/>
      <c r="L858" s="196"/>
      <c r="M858" s="196"/>
      <c r="N858" s="196"/>
      <c r="O858" s="196"/>
      <c r="P858" s="196"/>
      <c r="Q858" s="196"/>
      <c r="R858" s="196"/>
      <c r="S858" s="196"/>
      <c r="T858" s="196"/>
      <c r="U858" s="196"/>
      <c r="V858" s="196"/>
      <c r="W858" s="196"/>
      <c r="X858" s="196"/>
      <c r="Y858" s="196"/>
      <c r="Z858" s="196"/>
    </row>
    <row r="859" customFormat="false" ht="15" hidden="false" customHeight="false" outlineLevel="0" collapsed="false">
      <c r="A859" s="195"/>
      <c r="B859" s="196"/>
      <c r="C859" s="196"/>
      <c r="D859" s="196"/>
      <c r="E859" s="196"/>
      <c r="F859" s="196"/>
      <c r="G859" s="196"/>
      <c r="H859" s="196"/>
      <c r="I859" s="196"/>
      <c r="J859" s="196"/>
      <c r="K859" s="196"/>
      <c r="L859" s="196"/>
      <c r="M859" s="196"/>
      <c r="N859" s="196"/>
      <c r="O859" s="196"/>
      <c r="P859" s="196"/>
      <c r="Q859" s="196"/>
      <c r="R859" s="196"/>
      <c r="S859" s="196"/>
      <c r="T859" s="196"/>
      <c r="U859" s="196"/>
      <c r="V859" s="196"/>
      <c r="W859" s="196"/>
      <c r="X859" s="196"/>
      <c r="Y859" s="196"/>
      <c r="Z859" s="196"/>
    </row>
    <row r="860" customFormat="false" ht="15" hidden="false" customHeight="false" outlineLevel="0" collapsed="false">
      <c r="A860" s="195"/>
      <c r="B860" s="196"/>
      <c r="C860" s="196"/>
      <c r="D860" s="196"/>
      <c r="E860" s="196"/>
      <c r="F860" s="196"/>
      <c r="G860" s="196"/>
      <c r="H860" s="196"/>
      <c r="I860" s="196"/>
      <c r="J860" s="196"/>
      <c r="K860" s="196"/>
      <c r="L860" s="196"/>
      <c r="M860" s="196"/>
      <c r="N860" s="196"/>
      <c r="O860" s="196"/>
      <c r="P860" s="196"/>
      <c r="Q860" s="196"/>
      <c r="R860" s="196"/>
      <c r="S860" s="196"/>
      <c r="T860" s="196"/>
      <c r="U860" s="196"/>
      <c r="V860" s="196"/>
      <c r="W860" s="196"/>
      <c r="X860" s="196"/>
      <c r="Y860" s="196"/>
      <c r="Z860" s="196"/>
    </row>
    <row r="861" customFormat="false" ht="15" hidden="false" customHeight="false" outlineLevel="0" collapsed="false">
      <c r="A861" s="195"/>
      <c r="B861" s="196"/>
      <c r="C861" s="196"/>
      <c r="D861" s="196"/>
      <c r="E861" s="196"/>
      <c r="F861" s="196"/>
      <c r="G861" s="196"/>
      <c r="H861" s="196"/>
      <c r="I861" s="196"/>
      <c r="J861" s="196"/>
      <c r="K861" s="196"/>
      <c r="L861" s="196"/>
      <c r="M861" s="196"/>
      <c r="N861" s="196"/>
      <c r="O861" s="196"/>
      <c r="P861" s="196"/>
      <c r="Q861" s="196"/>
      <c r="R861" s="196"/>
      <c r="S861" s="196"/>
      <c r="T861" s="196"/>
      <c r="U861" s="196"/>
      <c r="V861" s="196"/>
      <c r="W861" s="196"/>
      <c r="X861" s="196"/>
      <c r="Y861" s="196"/>
      <c r="Z861" s="196"/>
    </row>
    <row r="862" customFormat="false" ht="15" hidden="false" customHeight="false" outlineLevel="0" collapsed="false">
      <c r="A862" s="195"/>
      <c r="B862" s="196"/>
      <c r="C862" s="196"/>
      <c r="D862" s="196"/>
      <c r="E862" s="196"/>
      <c r="F862" s="196"/>
      <c r="G862" s="196"/>
      <c r="H862" s="196"/>
      <c r="I862" s="196"/>
      <c r="J862" s="196"/>
      <c r="K862" s="196"/>
      <c r="L862" s="196"/>
      <c r="M862" s="196"/>
      <c r="N862" s="196"/>
      <c r="O862" s="196"/>
      <c r="P862" s="196"/>
      <c r="Q862" s="196"/>
      <c r="R862" s="196"/>
      <c r="S862" s="196"/>
      <c r="T862" s="196"/>
      <c r="U862" s="196"/>
      <c r="V862" s="196"/>
      <c r="W862" s="196"/>
      <c r="X862" s="196"/>
      <c r="Y862" s="196"/>
      <c r="Z862" s="196"/>
    </row>
    <row r="863" customFormat="false" ht="15" hidden="false" customHeight="false" outlineLevel="0" collapsed="false">
      <c r="A863" s="195"/>
      <c r="B863" s="196"/>
      <c r="C863" s="196"/>
      <c r="D863" s="196"/>
      <c r="E863" s="196"/>
      <c r="F863" s="196"/>
      <c r="G863" s="196"/>
      <c r="H863" s="196"/>
      <c r="I863" s="196"/>
      <c r="J863" s="196"/>
      <c r="K863" s="196"/>
      <c r="L863" s="196"/>
      <c r="M863" s="196"/>
      <c r="N863" s="196"/>
      <c r="O863" s="196"/>
      <c r="P863" s="196"/>
      <c r="Q863" s="196"/>
      <c r="R863" s="196"/>
      <c r="S863" s="196"/>
      <c r="T863" s="196"/>
      <c r="U863" s="196"/>
      <c r="V863" s="196"/>
      <c r="W863" s="196"/>
      <c r="X863" s="196"/>
      <c r="Y863" s="196"/>
      <c r="Z863" s="196"/>
    </row>
    <row r="864" customFormat="false" ht="15" hidden="false" customHeight="false" outlineLevel="0" collapsed="false">
      <c r="A864" s="195"/>
      <c r="B864" s="196"/>
      <c r="C864" s="196"/>
      <c r="D864" s="196"/>
      <c r="E864" s="196"/>
      <c r="F864" s="196"/>
      <c r="G864" s="196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96"/>
      <c r="S864" s="196"/>
      <c r="T864" s="196"/>
      <c r="U864" s="196"/>
      <c r="V864" s="196"/>
      <c r="W864" s="196"/>
      <c r="X864" s="196"/>
      <c r="Y864" s="196"/>
      <c r="Z864" s="196"/>
    </row>
    <row r="865" customFormat="false" ht="15" hidden="false" customHeight="false" outlineLevel="0" collapsed="false">
      <c r="A865" s="195"/>
      <c r="B865" s="196"/>
      <c r="C865" s="196"/>
      <c r="D865" s="196"/>
      <c r="E865" s="196"/>
      <c r="F865" s="196"/>
      <c r="G865" s="196"/>
      <c r="H865" s="196"/>
      <c r="I865" s="196"/>
      <c r="J865" s="196"/>
      <c r="K865" s="196"/>
      <c r="L865" s="196"/>
      <c r="M865" s="196"/>
      <c r="N865" s="196"/>
      <c r="O865" s="196"/>
      <c r="P865" s="196"/>
      <c r="Q865" s="196"/>
      <c r="R865" s="196"/>
      <c r="S865" s="196"/>
      <c r="T865" s="196"/>
      <c r="U865" s="196"/>
      <c r="V865" s="196"/>
      <c r="W865" s="196"/>
      <c r="X865" s="196"/>
      <c r="Y865" s="196"/>
      <c r="Z865" s="196"/>
    </row>
    <row r="866" customFormat="false" ht="15" hidden="false" customHeight="false" outlineLevel="0" collapsed="false">
      <c r="A866" s="195"/>
      <c r="B866" s="196"/>
      <c r="C866" s="196"/>
      <c r="D866" s="196"/>
      <c r="E866" s="196"/>
      <c r="F866" s="196"/>
      <c r="G866" s="196"/>
      <c r="H866" s="196"/>
      <c r="I866" s="196"/>
      <c r="J866" s="196"/>
      <c r="K866" s="196"/>
      <c r="L866" s="196"/>
      <c r="M866" s="196"/>
      <c r="N866" s="196"/>
      <c r="O866" s="196"/>
      <c r="P866" s="196"/>
      <c r="Q866" s="196"/>
      <c r="R866" s="196"/>
      <c r="S866" s="196"/>
      <c r="T866" s="196"/>
      <c r="U866" s="196"/>
      <c r="V866" s="196"/>
      <c r="W866" s="196"/>
      <c r="X866" s="196"/>
      <c r="Y866" s="196"/>
      <c r="Z866" s="196"/>
    </row>
    <row r="867" customFormat="false" ht="15" hidden="false" customHeight="false" outlineLevel="0" collapsed="false">
      <c r="A867" s="195"/>
      <c r="B867" s="196"/>
      <c r="C867" s="196"/>
      <c r="D867" s="196"/>
      <c r="E867" s="196"/>
      <c r="F867" s="196"/>
      <c r="G867" s="196"/>
      <c r="H867" s="196"/>
      <c r="I867" s="196"/>
      <c r="J867" s="196"/>
      <c r="K867" s="196"/>
      <c r="L867" s="196"/>
      <c r="M867" s="196"/>
      <c r="N867" s="196"/>
      <c r="O867" s="196"/>
      <c r="P867" s="196"/>
      <c r="Q867" s="196"/>
      <c r="R867" s="196"/>
      <c r="S867" s="196"/>
      <c r="T867" s="196"/>
      <c r="U867" s="196"/>
      <c r="V867" s="196"/>
      <c r="W867" s="196"/>
      <c r="X867" s="196"/>
      <c r="Y867" s="196"/>
      <c r="Z867" s="196"/>
    </row>
    <row r="868" customFormat="false" ht="15" hidden="false" customHeight="false" outlineLevel="0" collapsed="false">
      <c r="A868" s="195"/>
      <c r="B868" s="196"/>
      <c r="C868" s="196"/>
      <c r="D868" s="196"/>
      <c r="E868" s="196"/>
      <c r="F868" s="196"/>
      <c r="G868" s="196"/>
      <c r="H868" s="196"/>
      <c r="I868" s="196"/>
      <c r="J868" s="196"/>
      <c r="K868" s="196"/>
      <c r="L868" s="196"/>
      <c r="M868" s="196"/>
      <c r="N868" s="196"/>
      <c r="O868" s="196"/>
      <c r="P868" s="196"/>
      <c r="Q868" s="196"/>
      <c r="R868" s="196"/>
      <c r="S868" s="196"/>
      <c r="T868" s="196"/>
      <c r="U868" s="196"/>
      <c r="V868" s="196"/>
      <c r="W868" s="196"/>
      <c r="X868" s="196"/>
      <c r="Y868" s="196"/>
      <c r="Z868" s="196"/>
    </row>
    <row r="869" customFormat="false" ht="15" hidden="false" customHeight="false" outlineLevel="0" collapsed="false">
      <c r="A869" s="195"/>
      <c r="B869" s="196"/>
      <c r="C869" s="196"/>
      <c r="D869" s="196"/>
      <c r="E869" s="196"/>
      <c r="F869" s="196"/>
      <c r="G869" s="196"/>
      <c r="H869" s="196"/>
      <c r="I869" s="196"/>
      <c r="J869" s="196"/>
      <c r="K869" s="196"/>
      <c r="L869" s="196"/>
      <c r="M869" s="196"/>
      <c r="N869" s="196"/>
      <c r="O869" s="196"/>
      <c r="P869" s="196"/>
      <c r="Q869" s="196"/>
      <c r="R869" s="196"/>
      <c r="S869" s="196"/>
      <c r="T869" s="196"/>
      <c r="U869" s="196"/>
      <c r="V869" s="196"/>
      <c r="W869" s="196"/>
      <c r="X869" s="196"/>
      <c r="Y869" s="196"/>
      <c r="Z869" s="196"/>
    </row>
    <row r="870" customFormat="false" ht="15" hidden="false" customHeight="false" outlineLevel="0" collapsed="false">
      <c r="A870" s="195"/>
      <c r="B870" s="196"/>
      <c r="C870" s="196"/>
      <c r="D870" s="196"/>
      <c r="E870" s="196"/>
      <c r="F870" s="196"/>
      <c r="G870" s="196"/>
      <c r="H870" s="196"/>
      <c r="I870" s="196"/>
      <c r="J870" s="196"/>
      <c r="K870" s="196"/>
      <c r="L870" s="196"/>
      <c r="M870" s="196"/>
      <c r="N870" s="196"/>
      <c r="O870" s="196"/>
      <c r="P870" s="196"/>
      <c r="Q870" s="196"/>
      <c r="R870" s="196"/>
      <c r="S870" s="196"/>
      <c r="T870" s="196"/>
      <c r="U870" s="196"/>
      <c r="V870" s="196"/>
      <c r="W870" s="196"/>
      <c r="X870" s="196"/>
      <c r="Y870" s="196"/>
      <c r="Z870" s="196"/>
    </row>
    <row r="871" customFormat="false" ht="15" hidden="false" customHeight="false" outlineLevel="0" collapsed="false">
      <c r="A871" s="195"/>
      <c r="B871" s="196"/>
      <c r="C871" s="196"/>
      <c r="D871" s="196"/>
      <c r="E871" s="196"/>
      <c r="F871" s="196"/>
      <c r="G871" s="196"/>
      <c r="H871" s="196"/>
      <c r="I871" s="196"/>
      <c r="J871" s="196"/>
      <c r="K871" s="196"/>
      <c r="L871" s="196"/>
      <c r="M871" s="196"/>
      <c r="N871" s="196"/>
      <c r="O871" s="196"/>
      <c r="P871" s="196"/>
      <c r="Q871" s="196"/>
      <c r="R871" s="196"/>
      <c r="S871" s="196"/>
      <c r="T871" s="196"/>
      <c r="U871" s="196"/>
      <c r="V871" s="196"/>
      <c r="W871" s="196"/>
      <c r="X871" s="196"/>
      <c r="Y871" s="196"/>
      <c r="Z871" s="196"/>
    </row>
    <row r="872" customFormat="false" ht="15" hidden="false" customHeight="false" outlineLevel="0" collapsed="false">
      <c r="A872" s="195"/>
      <c r="B872" s="196"/>
      <c r="C872" s="196"/>
      <c r="D872" s="196"/>
      <c r="E872" s="196"/>
      <c r="F872" s="196"/>
      <c r="G872" s="196"/>
      <c r="H872" s="196"/>
      <c r="I872" s="196"/>
      <c r="J872" s="196"/>
      <c r="K872" s="196"/>
      <c r="L872" s="196"/>
      <c r="M872" s="196"/>
      <c r="N872" s="196"/>
      <c r="O872" s="196"/>
      <c r="P872" s="196"/>
      <c r="Q872" s="196"/>
      <c r="R872" s="196"/>
      <c r="S872" s="196"/>
      <c r="T872" s="196"/>
      <c r="U872" s="196"/>
      <c r="V872" s="196"/>
      <c r="W872" s="196"/>
      <c r="X872" s="196"/>
      <c r="Y872" s="196"/>
      <c r="Z872" s="196"/>
    </row>
    <row r="873" customFormat="false" ht="15" hidden="false" customHeight="false" outlineLevel="0" collapsed="false">
      <c r="A873" s="195"/>
      <c r="B873" s="196"/>
      <c r="C873" s="196"/>
      <c r="D873" s="196"/>
      <c r="E873" s="196"/>
      <c r="F873" s="196"/>
      <c r="G873" s="196"/>
      <c r="H873" s="196"/>
      <c r="I873" s="196"/>
      <c r="J873" s="196"/>
      <c r="K873" s="196"/>
      <c r="L873" s="196"/>
      <c r="M873" s="196"/>
      <c r="N873" s="196"/>
      <c r="O873" s="196"/>
      <c r="P873" s="196"/>
      <c r="Q873" s="196"/>
      <c r="R873" s="196"/>
      <c r="S873" s="196"/>
      <c r="T873" s="196"/>
      <c r="U873" s="196"/>
      <c r="V873" s="196"/>
      <c r="W873" s="196"/>
      <c r="X873" s="196"/>
      <c r="Y873" s="196"/>
      <c r="Z873" s="196"/>
    </row>
    <row r="874" customFormat="false" ht="15" hidden="false" customHeight="false" outlineLevel="0" collapsed="false">
      <c r="A874" s="195"/>
      <c r="B874" s="196"/>
      <c r="C874" s="196"/>
      <c r="D874" s="196"/>
      <c r="E874" s="196"/>
      <c r="F874" s="196"/>
      <c r="G874" s="196"/>
      <c r="H874" s="196"/>
      <c r="I874" s="196"/>
      <c r="J874" s="196"/>
      <c r="K874" s="196"/>
      <c r="L874" s="196"/>
      <c r="M874" s="196"/>
      <c r="N874" s="196"/>
      <c r="O874" s="196"/>
      <c r="P874" s="196"/>
      <c r="Q874" s="196"/>
      <c r="R874" s="196"/>
      <c r="S874" s="196"/>
      <c r="T874" s="196"/>
      <c r="U874" s="196"/>
      <c r="V874" s="196"/>
      <c r="W874" s="196"/>
      <c r="X874" s="196"/>
      <c r="Y874" s="196"/>
      <c r="Z874" s="196"/>
    </row>
    <row r="875" customFormat="false" ht="15" hidden="false" customHeight="false" outlineLevel="0" collapsed="false">
      <c r="A875" s="195"/>
      <c r="B875" s="196"/>
      <c r="C875" s="196"/>
      <c r="D875" s="196"/>
      <c r="E875" s="196"/>
      <c r="F875" s="196"/>
      <c r="G875" s="196"/>
      <c r="H875" s="196"/>
      <c r="I875" s="196"/>
      <c r="J875" s="196"/>
      <c r="K875" s="196"/>
      <c r="L875" s="196"/>
      <c r="M875" s="196"/>
      <c r="N875" s="196"/>
      <c r="O875" s="196"/>
      <c r="P875" s="196"/>
      <c r="Q875" s="196"/>
      <c r="R875" s="196"/>
      <c r="S875" s="196"/>
      <c r="T875" s="196"/>
      <c r="U875" s="196"/>
      <c r="V875" s="196"/>
      <c r="W875" s="196"/>
      <c r="X875" s="196"/>
      <c r="Y875" s="196"/>
      <c r="Z875" s="196"/>
    </row>
    <row r="876" customFormat="false" ht="15" hidden="false" customHeight="false" outlineLevel="0" collapsed="false">
      <c r="A876" s="195"/>
      <c r="B876" s="196"/>
      <c r="C876" s="196"/>
      <c r="D876" s="196"/>
      <c r="E876" s="196"/>
      <c r="F876" s="196"/>
      <c r="G876" s="196"/>
      <c r="H876" s="196"/>
      <c r="I876" s="196"/>
      <c r="J876" s="196"/>
      <c r="K876" s="196"/>
      <c r="L876" s="196"/>
      <c r="M876" s="196"/>
      <c r="N876" s="196"/>
      <c r="O876" s="196"/>
      <c r="P876" s="196"/>
      <c r="Q876" s="196"/>
      <c r="R876" s="196"/>
      <c r="S876" s="196"/>
      <c r="T876" s="196"/>
      <c r="U876" s="196"/>
      <c r="V876" s="196"/>
      <c r="W876" s="196"/>
      <c r="X876" s="196"/>
      <c r="Y876" s="196"/>
      <c r="Z876" s="196"/>
    </row>
    <row r="877" customFormat="false" ht="15" hidden="false" customHeight="false" outlineLevel="0" collapsed="false">
      <c r="A877" s="195"/>
      <c r="B877" s="196"/>
      <c r="C877" s="196"/>
      <c r="D877" s="196"/>
      <c r="E877" s="196"/>
      <c r="F877" s="196"/>
      <c r="G877" s="196"/>
      <c r="H877" s="196"/>
      <c r="I877" s="196"/>
      <c r="J877" s="196"/>
      <c r="K877" s="196"/>
      <c r="L877" s="196"/>
      <c r="M877" s="196"/>
      <c r="N877" s="196"/>
      <c r="O877" s="196"/>
      <c r="P877" s="196"/>
      <c r="Q877" s="196"/>
      <c r="R877" s="196"/>
      <c r="S877" s="196"/>
      <c r="T877" s="196"/>
      <c r="U877" s="196"/>
      <c r="V877" s="196"/>
      <c r="W877" s="196"/>
      <c r="X877" s="196"/>
      <c r="Y877" s="196"/>
      <c r="Z877" s="196"/>
    </row>
    <row r="878" customFormat="false" ht="15" hidden="false" customHeight="false" outlineLevel="0" collapsed="false">
      <c r="A878" s="195"/>
      <c r="B878" s="196"/>
      <c r="C878" s="196"/>
      <c r="D878" s="196"/>
      <c r="E878" s="196"/>
      <c r="F878" s="196"/>
      <c r="G878" s="196"/>
      <c r="H878" s="196"/>
      <c r="I878" s="196"/>
      <c r="J878" s="196"/>
      <c r="K878" s="196"/>
      <c r="L878" s="196"/>
      <c r="M878" s="196"/>
      <c r="N878" s="196"/>
      <c r="O878" s="196"/>
      <c r="P878" s="196"/>
      <c r="Q878" s="196"/>
      <c r="R878" s="196"/>
      <c r="S878" s="196"/>
      <c r="T878" s="196"/>
      <c r="U878" s="196"/>
      <c r="V878" s="196"/>
      <c r="W878" s="196"/>
      <c r="X878" s="196"/>
      <c r="Y878" s="196"/>
      <c r="Z878" s="196"/>
    </row>
    <row r="879" customFormat="false" ht="15" hidden="false" customHeight="false" outlineLevel="0" collapsed="false">
      <c r="A879" s="195"/>
      <c r="B879" s="196"/>
      <c r="C879" s="196"/>
      <c r="D879" s="196"/>
      <c r="E879" s="196"/>
      <c r="F879" s="196"/>
      <c r="G879" s="196"/>
      <c r="H879" s="196"/>
      <c r="I879" s="196"/>
      <c r="J879" s="196"/>
      <c r="K879" s="196"/>
      <c r="L879" s="196"/>
      <c r="M879" s="196"/>
      <c r="N879" s="196"/>
      <c r="O879" s="196"/>
      <c r="P879" s="196"/>
      <c r="Q879" s="196"/>
      <c r="R879" s="196"/>
      <c r="S879" s="196"/>
      <c r="T879" s="196"/>
      <c r="U879" s="196"/>
      <c r="V879" s="196"/>
      <c r="W879" s="196"/>
      <c r="X879" s="196"/>
      <c r="Y879" s="196"/>
      <c r="Z879" s="196"/>
    </row>
    <row r="880" customFormat="false" ht="15" hidden="false" customHeight="false" outlineLevel="0" collapsed="false">
      <c r="A880" s="195"/>
      <c r="B880" s="196"/>
      <c r="C880" s="196"/>
      <c r="D880" s="196"/>
      <c r="E880" s="196"/>
      <c r="F880" s="196"/>
      <c r="G880" s="196"/>
      <c r="H880" s="196"/>
      <c r="I880" s="196"/>
      <c r="J880" s="196"/>
      <c r="K880" s="196"/>
      <c r="L880" s="196"/>
      <c r="M880" s="196"/>
      <c r="N880" s="196"/>
      <c r="O880" s="196"/>
      <c r="P880" s="196"/>
      <c r="Q880" s="196"/>
      <c r="R880" s="196"/>
      <c r="S880" s="196"/>
      <c r="T880" s="196"/>
      <c r="U880" s="196"/>
      <c r="V880" s="196"/>
      <c r="W880" s="196"/>
      <c r="X880" s="196"/>
      <c r="Y880" s="196"/>
      <c r="Z880" s="196"/>
    </row>
    <row r="881" customFormat="false" ht="15" hidden="false" customHeight="false" outlineLevel="0" collapsed="false">
      <c r="A881" s="195"/>
      <c r="B881" s="196"/>
      <c r="C881" s="196"/>
      <c r="D881" s="196"/>
      <c r="E881" s="196"/>
      <c r="F881" s="196"/>
      <c r="G881" s="196"/>
      <c r="H881" s="196"/>
      <c r="I881" s="196"/>
      <c r="J881" s="196"/>
      <c r="K881" s="196"/>
      <c r="L881" s="196"/>
      <c r="M881" s="196"/>
      <c r="N881" s="196"/>
      <c r="O881" s="196"/>
      <c r="P881" s="196"/>
      <c r="Q881" s="196"/>
      <c r="R881" s="196"/>
      <c r="S881" s="196"/>
      <c r="T881" s="196"/>
      <c r="U881" s="196"/>
      <c r="V881" s="196"/>
      <c r="W881" s="196"/>
      <c r="X881" s="196"/>
      <c r="Y881" s="196"/>
      <c r="Z881" s="196"/>
    </row>
    <row r="882" customFormat="false" ht="15" hidden="false" customHeight="false" outlineLevel="0" collapsed="false">
      <c r="A882" s="195"/>
      <c r="B882" s="196"/>
      <c r="C882" s="196"/>
      <c r="D882" s="196"/>
      <c r="E882" s="196"/>
      <c r="F882" s="196"/>
      <c r="G882" s="196"/>
      <c r="H882" s="196"/>
      <c r="I882" s="196"/>
      <c r="J882" s="196"/>
      <c r="K882" s="196"/>
      <c r="L882" s="196"/>
      <c r="M882" s="196"/>
      <c r="N882" s="196"/>
      <c r="O882" s="196"/>
      <c r="P882" s="196"/>
      <c r="Q882" s="196"/>
      <c r="R882" s="196"/>
      <c r="S882" s="196"/>
      <c r="T882" s="196"/>
      <c r="U882" s="196"/>
      <c r="V882" s="196"/>
      <c r="W882" s="196"/>
      <c r="X882" s="196"/>
      <c r="Y882" s="196"/>
      <c r="Z882" s="196"/>
    </row>
    <row r="883" customFormat="false" ht="15" hidden="false" customHeight="false" outlineLevel="0" collapsed="false">
      <c r="A883" s="195"/>
      <c r="B883" s="196"/>
      <c r="C883" s="196"/>
      <c r="D883" s="196"/>
      <c r="E883" s="196"/>
      <c r="F883" s="196"/>
      <c r="G883" s="196"/>
      <c r="H883" s="196"/>
      <c r="I883" s="196"/>
      <c r="J883" s="196"/>
      <c r="K883" s="196"/>
      <c r="L883" s="196"/>
      <c r="M883" s="196"/>
      <c r="N883" s="196"/>
      <c r="O883" s="196"/>
      <c r="P883" s="196"/>
      <c r="Q883" s="196"/>
      <c r="R883" s="196"/>
      <c r="S883" s="196"/>
      <c r="T883" s="196"/>
      <c r="U883" s="196"/>
      <c r="V883" s="196"/>
      <c r="W883" s="196"/>
      <c r="X883" s="196"/>
      <c r="Y883" s="196"/>
      <c r="Z883" s="196"/>
    </row>
    <row r="884" customFormat="false" ht="15" hidden="false" customHeight="false" outlineLevel="0" collapsed="false">
      <c r="A884" s="195"/>
      <c r="B884" s="196"/>
      <c r="C884" s="196"/>
      <c r="D884" s="196"/>
      <c r="E884" s="196"/>
      <c r="F884" s="196"/>
      <c r="G884" s="196"/>
      <c r="H884" s="196"/>
      <c r="I884" s="196"/>
      <c r="J884" s="196"/>
      <c r="K884" s="196"/>
      <c r="L884" s="196"/>
      <c r="M884" s="196"/>
      <c r="N884" s="196"/>
      <c r="O884" s="196"/>
      <c r="P884" s="196"/>
      <c r="Q884" s="196"/>
      <c r="R884" s="196"/>
      <c r="S884" s="196"/>
      <c r="T884" s="196"/>
      <c r="U884" s="196"/>
      <c r="V884" s="196"/>
      <c r="W884" s="196"/>
      <c r="X884" s="196"/>
      <c r="Y884" s="196"/>
      <c r="Z884" s="196"/>
    </row>
    <row r="885" customFormat="false" ht="15" hidden="false" customHeight="false" outlineLevel="0" collapsed="false">
      <c r="A885" s="195"/>
      <c r="B885" s="196"/>
      <c r="C885" s="196"/>
      <c r="D885" s="196"/>
      <c r="E885" s="196"/>
      <c r="F885" s="196"/>
      <c r="G885" s="196"/>
      <c r="H885" s="196"/>
      <c r="I885" s="196"/>
      <c r="J885" s="196"/>
      <c r="K885" s="196"/>
      <c r="L885" s="196"/>
      <c r="M885" s="196"/>
      <c r="N885" s="196"/>
      <c r="O885" s="196"/>
      <c r="P885" s="196"/>
      <c r="Q885" s="196"/>
      <c r="R885" s="196"/>
      <c r="S885" s="196"/>
      <c r="T885" s="196"/>
      <c r="U885" s="196"/>
      <c r="V885" s="196"/>
      <c r="W885" s="196"/>
      <c r="X885" s="196"/>
      <c r="Y885" s="196"/>
      <c r="Z885" s="196"/>
    </row>
    <row r="886" customFormat="false" ht="15" hidden="false" customHeight="false" outlineLevel="0" collapsed="false">
      <c r="A886" s="195"/>
      <c r="B886" s="196"/>
      <c r="C886" s="196"/>
      <c r="D886" s="196"/>
      <c r="E886" s="196"/>
      <c r="F886" s="196"/>
      <c r="G886" s="196"/>
      <c r="H886" s="196"/>
      <c r="I886" s="196"/>
      <c r="J886" s="196"/>
      <c r="K886" s="196"/>
      <c r="L886" s="196"/>
      <c r="M886" s="196"/>
      <c r="N886" s="196"/>
      <c r="O886" s="196"/>
      <c r="P886" s="196"/>
      <c r="Q886" s="196"/>
      <c r="R886" s="196"/>
      <c r="S886" s="196"/>
      <c r="T886" s="196"/>
      <c r="U886" s="196"/>
      <c r="V886" s="196"/>
      <c r="W886" s="196"/>
      <c r="X886" s="196"/>
      <c r="Y886" s="196"/>
      <c r="Z886" s="196"/>
    </row>
    <row r="887" customFormat="false" ht="15" hidden="false" customHeight="false" outlineLevel="0" collapsed="false">
      <c r="A887" s="195"/>
      <c r="B887" s="196"/>
      <c r="C887" s="196"/>
      <c r="D887" s="196"/>
      <c r="E887" s="196"/>
      <c r="F887" s="196"/>
      <c r="G887" s="196"/>
      <c r="H887" s="196"/>
      <c r="I887" s="196"/>
      <c r="J887" s="196"/>
      <c r="K887" s="196"/>
      <c r="L887" s="196"/>
      <c r="M887" s="196"/>
      <c r="N887" s="196"/>
      <c r="O887" s="196"/>
      <c r="P887" s="196"/>
      <c r="Q887" s="196"/>
      <c r="R887" s="196"/>
      <c r="S887" s="196"/>
      <c r="T887" s="196"/>
      <c r="U887" s="196"/>
      <c r="V887" s="196"/>
      <c r="W887" s="196"/>
      <c r="X887" s="196"/>
      <c r="Y887" s="196"/>
      <c r="Z887" s="196"/>
    </row>
    <row r="888" customFormat="false" ht="15" hidden="false" customHeight="false" outlineLevel="0" collapsed="false">
      <c r="A888" s="195"/>
      <c r="B888" s="196"/>
      <c r="C888" s="196"/>
      <c r="D888" s="196"/>
      <c r="E888" s="196"/>
      <c r="F888" s="196"/>
      <c r="G888" s="196"/>
      <c r="H888" s="196"/>
      <c r="I888" s="196"/>
      <c r="J888" s="196"/>
      <c r="K888" s="196"/>
      <c r="L888" s="196"/>
      <c r="M888" s="196"/>
      <c r="N888" s="196"/>
      <c r="O888" s="196"/>
      <c r="P888" s="196"/>
      <c r="Q888" s="196"/>
      <c r="R888" s="196"/>
      <c r="S888" s="196"/>
      <c r="T888" s="196"/>
      <c r="U888" s="196"/>
      <c r="V888" s="196"/>
      <c r="W888" s="196"/>
      <c r="X888" s="196"/>
      <c r="Y888" s="196"/>
      <c r="Z888" s="196"/>
    </row>
    <row r="889" customFormat="false" ht="15" hidden="false" customHeight="false" outlineLevel="0" collapsed="false">
      <c r="A889" s="195"/>
      <c r="B889" s="196"/>
      <c r="C889" s="196"/>
      <c r="D889" s="196"/>
      <c r="E889" s="196"/>
      <c r="F889" s="196"/>
      <c r="G889" s="196"/>
      <c r="H889" s="196"/>
      <c r="I889" s="196"/>
      <c r="J889" s="196"/>
      <c r="K889" s="196"/>
      <c r="L889" s="196"/>
      <c r="M889" s="196"/>
      <c r="N889" s="196"/>
      <c r="O889" s="196"/>
      <c r="P889" s="196"/>
      <c r="Q889" s="196"/>
      <c r="R889" s="196"/>
      <c r="S889" s="196"/>
      <c r="T889" s="196"/>
      <c r="U889" s="196"/>
      <c r="V889" s="196"/>
      <c r="W889" s="196"/>
      <c r="X889" s="196"/>
      <c r="Y889" s="196"/>
      <c r="Z889" s="196"/>
    </row>
    <row r="890" customFormat="false" ht="15" hidden="false" customHeight="false" outlineLevel="0" collapsed="false">
      <c r="A890" s="195"/>
      <c r="B890" s="196"/>
      <c r="C890" s="196"/>
      <c r="D890" s="196"/>
      <c r="E890" s="196"/>
      <c r="F890" s="196"/>
      <c r="G890" s="196"/>
      <c r="H890" s="196"/>
      <c r="I890" s="196"/>
      <c r="J890" s="196"/>
      <c r="K890" s="196"/>
      <c r="L890" s="196"/>
      <c r="M890" s="196"/>
      <c r="N890" s="196"/>
      <c r="O890" s="196"/>
      <c r="P890" s="196"/>
      <c r="Q890" s="196"/>
      <c r="R890" s="196"/>
      <c r="S890" s="196"/>
      <c r="T890" s="196"/>
      <c r="U890" s="196"/>
      <c r="V890" s="196"/>
      <c r="W890" s="196"/>
      <c r="X890" s="196"/>
      <c r="Y890" s="196"/>
      <c r="Z890" s="196"/>
    </row>
    <row r="891" customFormat="false" ht="15" hidden="false" customHeight="false" outlineLevel="0" collapsed="false">
      <c r="A891" s="195"/>
      <c r="B891" s="196"/>
      <c r="C891" s="196"/>
      <c r="D891" s="196"/>
      <c r="E891" s="196"/>
      <c r="F891" s="196"/>
      <c r="G891" s="196"/>
      <c r="H891" s="196"/>
      <c r="I891" s="196"/>
      <c r="J891" s="196"/>
      <c r="K891" s="196"/>
      <c r="L891" s="196"/>
      <c r="M891" s="196"/>
      <c r="N891" s="196"/>
      <c r="O891" s="196"/>
      <c r="P891" s="196"/>
      <c r="Q891" s="196"/>
      <c r="R891" s="196"/>
      <c r="S891" s="196"/>
      <c r="T891" s="196"/>
      <c r="U891" s="196"/>
      <c r="V891" s="196"/>
      <c r="W891" s="196"/>
      <c r="X891" s="196"/>
      <c r="Y891" s="196"/>
      <c r="Z891" s="196"/>
    </row>
    <row r="892" customFormat="false" ht="15" hidden="false" customHeight="false" outlineLevel="0" collapsed="false">
      <c r="A892" s="195"/>
      <c r="B892" s="196"/>
      <c r="C892" s="196"/>
      <c r="D892" s="196"/>
      <c r="E892" s="196"/>
      <c r="F892" s="196"/>
      <c r="G892" s="196"/>
      <c r="H892" s="196"/>
      <c r="I892" s="196"/>
      <c r="J892" s="196"/>
      <c r="K892" s="196"/>
      <c r="L892" s="196"/>
      <c r="M892" s="196"/>
      <c r="N892" s="196"/>
      <c r="O892" s="196"/>
      <c r="P892" s="196"/>
      <c r="Q892" s="196"/>
      <c r="R892" s="196"/>
      <c r="S892" s="196"/>
      <c r="T892" s="196"/>
      <c r="U892" s="196"/>
      <c r="V892" s="196"/>
      <c r="W892" s="196"/>
      <c r="X892" s="196"/>
      <c r="Y892" s="196"/>
      <c r="Z892" s="196"/>
    </row>
    <row r="893" customFormat="false" ht="15" hidden="false" customHeight="false" outlineLevel="0" collapsed="false">
      <c r="A893" s="195"/>
      <c r="B893" s="196"/>
      <c r="C893" s="196"/>
      <c r="D893" s="196"/>
      <c r="E893" s="196"/>
      <c r="F893" s="196"/>
      <c r="G893" s="196"/>
      <c r="H893" s="196"/>
      <c r="I893" s="196"/>
      <c r="J893" s="196"/>
      <c r="K893" s="196"/>
      <c r="L893" s="196"/>
      <c r="M893" s="196"/>
      <c r="N893" s="196"/>
      <c r="O893" s="196"/>
      <c r="P893" s="196"/>
      <c r="Q893" s="196"/>
      <c r="R893" s="196"/>
      <c r="S893" s="196"/>
      <c r="T893" s="196"/>
      <c r="U893" s="196"/>
      <c r="V893" s="196"/>
      <c r="W893" s="196"/>
      <c r="X893" s="196"/>
      <c r="Y893" s="196"/>
      <c r="Z893" s="196"/>
    </row>
    <row r="894" customFormat="false" ht="15" hidden="false" customHeight="false" outlineLevel="0" collapsed="false">
      <c r="A894" s="195"/>
      <c r="B894" s="196"/>
      <c r="C894" s="196"/>
      <c r="D894" s="196"/>
      <c r="E894" s="196"/>
      <c r="F894" s="196"/>
      <c r="G894" s="196"/>
      <c r="H894" s="196"/>
      <c r="I894" s="196"/>
      <c r="J894" s="196"/>
      <c r="K894" s="196"/>
      <c r="L894" s="196"/>
      <c r="M894" s="196"/>
      <c r="N894" s="196"/>
      <c r="O894" s="196"/>
      <c r="P894" s="196"/>
      <c r="Q894" s="196"/>
      <c r="R894" s="196"/>
      <c r="S894" s="196"/>
      <c r="T894" s="196"/>
      <c r="U894" s="196"/>
      <c r="V894" s="196"/>
      <c r="W894" s="196"/>
      <c r="X894" s="196"/>
      <c r="Y894" s="196"/>
      <c r="Z894" s="196"/>
    </row>
    <row r="895" customFormat="false" ht="15" hidden="false" customHeight="false" outlineLevel="0" collapsed="false">
      <c r="A895" s="195"/>
      <c r="B895" s="196"/>
      <c r="C895" s="196"/>
      <c r="D895" s="196"/>
      <c r="E895" s="196"/>
      <c r="F895" s="196"/>
      <c r="G895" s="196"/>
      <c r="H895" s="196"/>
      <c r="I895" s="196"/>
      <c r="J895" s="196"/>
      <c r="K895" s="196"/>
      <c r="L895" s="196"/>
      <c r="M895" s="196"/>
      <c r="N895" s="196"/>
      <c r="O895" s="196"/>
      <c r="P895" s="196"/>
      <c r="Q895" s="196"/>
      <c r="R895" s="196"/>
      <c r="S895" s="196"/>
      <c r="T895" s="196"/>
      <c r="U895" s="196"/>
      <c r="V895" s="196"/>
      <c r="W895" s="196"/>
      <c r="X895" s="196"/>
      <c r="Y895" s="196"/>
      <c r="Z895" s="196"/>
    </row>
    <row r="896" customFormat="false" ht="15" hidden="false" customHeight="false" outlineLevel="0" collapsed="false">
      <c r="A896" s="195"/>
      <c r="B896" s="196"/>
      <c r="C896" s="196"/>
      <c r="D896" s="196"/>
      <c r="E896" s="196"/>
      <c r="F896" s="196"/>
      <c r="G896" s="196"/>
      <c r="H896" s="196"/>
      <c r="I896" s="196"/>
      <c r="J896" s="196"/>
      <c r="K896" s="196"/>
      <c r="L896" s="196"/>
      <c r="M896" s="196"/>
      <c r="N896" s="196"/>
      <c r="O896" s="196"/>
      <c r="P896" s="196"/>
      <c r="Q896" s="196"/>
      <c r="R896" s="196"/>
      <c r="S896" s="196"/>
      <c r="T896" s="196"/>
      <c r="U896" s="196"/>
      <c r="V896" s="196"/>
      <c r="W896" s="196"/>
      <c r="X896" s="196"/>
      <c r="Y896" s="196"/>
      <c r="Z896" s="196"/>
    </row>
    <row r="897" customFormat="false" ht="15" hidden="false" customHeight="false" outlineLevel="0" collapsed="false">
      <c r="A897" s="195"/>
      <c r="B897" s="196"/>
      <c r="C897" s="196"/>
      <c r="D897" s="196"/>
      <c r="E897" s="196"/>
      <c r="F897" s="196"/>
      <c r="G897" s="196"/>
      <c r="H897" s="196"/>
      <c r="I897" s="196"/>
      <c r="J897" s="196"/>
      <c r="K897" s="196"/>
      <c r="L897" s="196"/>
      <c r="M897" s="196"/>
      <c r="N897" s="196"/>
      <c r="O897" s="196"/>
      <c r="P897" s="196"/>
      <c r="Q897" s="196"/>
      <c r="R897" s="196"/>
      <c r="S897" s="196"/>
      <c r="T897" s="196"/>
      <c r="U897" s="196"/>
      <c r="V897" s="196"/>
      <c r="W897" s="196"/>
      <c r="X897" s="196"/>
      <c r="Y897" s="196"/>
      <c r="Z897" s="196"/>
    </row>
    <row r="898" customFormat="false" ht="15" hidden="false" customHeight="false" outlineLevel="0" collapsed="false">
      <c r="A898" s="195"/>
      <c r="B898" s="196"/>
      <c r="C898" s="196"/>
      <c r="D898" s="196"/>
      <c r="E898" s="196"/>
      <c r="F898" s="196"/>
      <c r="G898" s="196"/>
      <c r="H898" s="196"/>
      <c r="I898" s="196"/>
      <c r="J898" s="196"/>
      <c r="K898" s="196"/>
      <c r="L898" s="196"/>
      <c r="M898" s="196"/>
      <c r="N898" s="196"/>
      <c r="O898" s="196"/>
      <c r="P898" s="196"/>
      <c r="Q898" s="196"/>
      <c r="R898" s="196"/>
      <c r="S898" s="196"/>
      <c r="T898" s="196"/>
      <c r="U898" s="196"/>
      <c r="V898" s="196"/>
      <c r="W898" s="196"/>
      <c r="X898" s="196"/>
      <c r="Y898" s="196"/>
      <c r="Z898" s="196"/>
    </row>
    <row r="899" customFormat="false" ht="15" hidden="false" customHeight="false" outlineLevel="0" collapsed="false">
      <c r="A899" s="195"/>
      <c r="B899" s="196"/>
      <c r="C899" s="196"/>
      <c r="D899" s="196"/>
      <c r="E899" s="196"/>
      <c r="F899" s="196"/>
      <c r="G899" s="196"/>
      <c r="H899" s="196"/>
      <c r="I899" s="196"/>
      <c r="J899" s="196"/>
      <c r="K899" s="196"/>
      <c r="L899" s="196"/>
      <c r="M899" s="196"/>
      <c r="N899" s="196"/>
      <c r="O899" s="196"/>
      <c r="P899" s="196"/>
      <c r="Q899" s="196"/>
      <c r="R899" s="196"/>
      <c r="S899" s="196"/>
      <c r="T899" s="196"/>
      <c r="U899" s="196"/>
      <c r="V899" s="196"/>
      <c r="W899" s="196"/>
      <c r="X899" s="196"/>
      <c r="Y899" s="196"/>
      <c r="Z899" s="196"/>
    </row>
    <row r="900" customFormat="false" ht="15" hidden="false" customHeight="false" outlineLevel="0" collapsed="false">
      <c r="A900" s="195"/>
      <c r="B900" s="196"/>
      <c r="C900" s="196"/>
      <c r="D900" s="196"/>
      <c r="E900" s="196"/>
      <c r="F900" s="196"/>
      <c r="G900" s="196"/>
      <c r="H900" s="196"/>
      <c r="I900" s="196"/>
      <c r="J900" s="196"/>
      <c r="K900" s="196"/>
      <c r="L900" s="196"/>
      <c r="M900" s="196"/>
      <c r="N900" s="196"/>
      <c r="O900" s="196"/>
      <c r="P900" s="196"/>
      <c r="Q900" s="196"/>
      <c r="R900" s="196"/>
      <c r="S900" s="196"/>
      <c r="T900" s="196"/>
      <c r="U900" s="196"/>
      <c r="V900" s="196"/>
      <c r="W900" s="196"/>
      <c r="X900" s="196"/>
      <c r="Y900" s="196"/>
      <c r="Z900" s="196"/>
    </row>
    <row r="901" customFormat="false" ht="15" hidden="false" customHeight="false" outlineLevel="0" collapsed="false">
      <c r="A901" s="195"/>
      <c r="B901" s="196"/>
      <c r="C901" s="196"/>
      <c r="D901" s="196"/>
      <c r="E901" s="196"/>
      <c r="F901" s="196"/>
      <c r="G901" s="196"/>
      <c r="H901" s="196"/>
      <c r="I901" s="196"/>
      <c r="J901" s="196"/>
      <c r="K901" s="196"/>
      <c r="L901" s="196"/>
      <c r="M901" s="196"/>
      <c r="N901" s="196"/>
      <c r="O901" s="196"/>
      <c r="P901" s="196"/>
      <c r="Q901" s="196"/>
      <c r="R901" s="196"/>
      <c r="S901" s="196"/>
      <c r="T901" s="196"/>
      <c r="U901" s="196"/>
      <c r="V901" s="196"/>
      <c r="W901" s="196"/>
      <c r="X901" s="196"/>
      <c r="Y901" s="196"/>
      <c r="Z901" s="196"/>
    </row>
    <row r="902" customFormat="false" ht="15" hidden="false" customHeight="false" outlineLevel="0" collapsed="false">
      <c r="A902" s="195"/>
      <c r="B902" s="196"/>
      <c r="C902" s="196"/>
      <c r="D902" s="196"/>
      <c r="E902" s="196"/>
      <c r="F902" s="196"/>
      <c r="G902" s="196"/>
      <c r="H902" s="196"/>
      <c r="I902" s="196"/>
      <c r="J902" s="196"/>
      <c r="K902" s="196"/>
      <c r="L902" s="196"/>
      <c r="M902" s="196"/>
      <c r="N902" s="196"/>
      <c r="O902" s="196"/>
      <c r="P902" s="196"/>
      <c r="Q902" s="196"/>
      <c r="R902" s="196"/>
      <c r="S902" s="196"/>
      <c r="T902" s="196"/>
      <c r="U902" s="196"/>
      <c r="V902" s="196"/>
      <c r="W902" s="196"/>
      <c r="X902" s="196"/>
      <c r="Y902" s="196"/>
      <c r="Z902" s="196"/>
    </row>
    <row r="903" customFormat="false" ht="15" hidden="false" customHeight="false" outlineLevel="0" collapsed="false">
      <c r="A903" s="195"/>
      <c r="B903" s="196"/>
      <c r="C903" s="196"/>
      <c r="D903" s="196"/>
      <c r="E903" s="196"/>
      <c r="F903" s="196"/>
      <c r="G903" s="196"/>
      <c r="H903" s="196"/>
      <c r="I903" s="196"/>
      <c r="J903" s="196"/>
      <c r="K903" s="196"/>
      <c r="L903" s="196"/>
      <c r="M903" s="196"/>
      <c r="N903" s="196"/>
      <c r="O903" s="196"/>
      <c r="P903" s="196"/>
      <c r="Q903" s="196"/>
      <c r="R903" s="196"/>
      <c r="S903" s="196"/>
      <c r="T903" s="196"/>
      <c r="U903" s="196"/>
      <c r="V903" s="196"/>
      <c r="W903" s="196"/>
      <c r="X903" s="196"/>
      <c r="Y903" s="196"/>
      <c r="Z903" s="196"/>
    </row>
    <row r="904" customFormat="false" ht="15" hidden="false" customHeight="false" outlineLevel="0" collapsed="false">
      <c r="A904" s="195"/>
      <c r="B904" s="196"/>
      <c r="C904" s="196"/>
      <c r="D904" s="196"/>
      <c r="E904" s="196"/>
      <c r="F904" s="196"/>
      <c r="G904" s="196"/>
      <c r="H904" s="196"/>
      <c r="I904" s="196"/>
      <c r="J904" s="196"/>
      <c r="K904" s="196"/>
      <c r="L904" s="196"/>
      <c r="M904" s="196"/>
      <c r="N904" s="196"/>
      <c r="O904" s="196"/>
      <c r="P904" s="196"/>
      <c r="Q904" s="196"/>
      <c r="R904" s="196"/>
      <c r="S904" s="196"/>
      <c r="T904" s="196"/>
      <c r="U904" s="196"/>
      <c r="V904" s="196"/>
      <c r="W904" s="196"/>
      <c r="X904" s="196"/>
      <c r="Y904" s="196"/>
      <c r="Z904" s="196"/>
    </row>
    <row r="905" customFormat="false" ht="15" hidden="false" customHeight="false" outlineLevel="0" collapsed="false">
      <c r="A905" s="195"/>
      <c r="B905" s="196"/>
      <c r="C905" s="196"/>
      <c r="D905" s="196"/>
      <c r="E905" s="196"/>
      <c r="F905" s="196"/>
      <c r="G905" s="196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96"/>
      <c r="S905" s="196"/>
      <c r="T905" s="196"/>
      <c r="U905" s="196"/>
      <c r="V905" s="196"/>
      <c r="W905" s="196"/>
      <c r="X905" s="196"/>
      <c r="Y905" s="196"/>
      <c r="Z905" s="196"/>
    </row>
    <row r="906" customFormat="false" ht="15" hidden="false" customHeight="false" outlineLevel="0" collapsed="false">
      <c r="A906" s="195"/>
      <c r="B906" s="196"/>
      <c r="C906" s="196"/>
      <c r="D906" s="196"/>
      <c r="E906" s="196"/>
      <c r="F906" s="196"/>
      <c r="G906" s="196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96"/>
      <c r="S906" s="196"/>
      <c r="T906" s="196"/>
      <c r="U906" s="196"/>
      <c r="V906" s="196"/>
      <c r="W906" s="196"/>
      <c r="X906" s="196"/>
      <c r="Y906" s="196"/>
      <c r="Z906" s="196"/>
    </row>
    <row r="907" customFormat="false" ht="15" hidden="false" customHeight="false" outlineLevel="0" collapsed="false">
      <c r="A907" s="195"/>
      <c r="B907" s="196"/>
      <c r="C907" s="196"/>
      <c r="D907" s="196"/>
      <c r="E907" s="196"/>
      <c r="F907" s="196"/>
      <c r="G907" s="196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96"/>
      <c r="S907" s="196"/>
      <c r="T907" s="196"/>
      <c r="U907" s="196"/>
      <c r="V907" s="196"/>
      <c r="W907" s="196"/>
      <c r="X907" s="196"/>
      <c r="Y907" s="196"/>
      <c r="Z907" s="196"/>
    </row>
    <row r="908" customFormat="false" ht="15" hidden="false" customHeight="false" outlineLevel="0" collapsed="false">
      <c r="A908" s="195"/>
      <c r="B908" s="196"/>
      <c r="C908" s="196"/>
      <c r="D908" s="196"/>
      <c r="E908" s="196"/>
      <c r="F908" s="196"/>
      <c r="G908" s="196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96"/>
      <c r="S908" s="196"/>
      <c r="T908" s="196"/>
      <c r="U908" s="196"/>
      <c r="V908" s="196"/>
      <c r="W908" s="196"/>
      <c r="X908" s="196"/>
      <c r="Y908" s="196"/>
      <c r="Z908" s="196"/>
    </row>
    <row r="909" customFormat="false" ht="15" hidden="false" customHeight="false" outlineLevel="0" collapsed="false">
      <c r="A909" s="195"/>
      <c r="B909" s="196"/>
      <c r="C909" s="196"/>
      <c r="D909" s="196"/>
      <c r="E909" s="196"/>
      <c r="F909" s="196"/>
      <c r="G909" s="196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96"/>
      <c r="S909" s="196"/>
      <c r="T909" s="196"/>
      <c r="U909" s="196"/>
      <c r="V909" s="196"/>
      <c r="W909" s="196"/>
      <c r="X909" s="196"/>
      <c r="Y909" s="196"/>
      <c r="Z909" s="196"/>
    </row>
    <row r="910" customFormat="false" ht="15" hidden="false" customHeight="false" outlineLevel="0" collapsed="false">
      <c r="A910" s="195"/>
      <c r="B910" s="196"/>
      <c r="C910" s="196"/>
      <c r="D910" s="196"/>
      <c r="E910" s="196"/>
      <c r="F910" s="196"/>
      <c r="G910" s="196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96"/>
      <c r="S910" s="196"/>
      <c r="T910" s="196"/>
      <c r="U910" s="196"/>
      <c r="V910" s="196"/>
      <c r="W910" s="196"/>
      <c r="X910" s="196"/>
      <c r="Y910" s="196"/>
      <c r="Z910" s="196"/>
    </row>
    <row r="911" customFormat="false" ht="15" hidden="false" customHeight="false" outlineLevel="0" collapsed="false">
      <c r="A911" s="195"/>
      <c r="B911" s="196"/>
      <c r="C911" s="196"/>
      <c r="D911" s="196"/>
      <c r="E911" s="196"/>
      <c r="F911" s="196"/>
      <c r="G911" s="196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96"/>
      <c r="S911" s="196"/>
      <c r="T911" s="196"/>
      <c r="U911" s="196"/>
      <c r="V911" s="196"/>
      <c r="W911" s="196"/>
      <c r="X911" s="196"/>
      <c r="Y911" s="196"/>
      <c r="Z911" s="196"/>
    </row>
    <row r="912" customFormat="false" ht="15" hidden="false" customHeight="false" outlineLevel="0" collapsed="false">
      <c r="A912" s="195"/>
      <c r="B912" s="196"/>
      <c r="C912" s="196"/>
      <c r="D912" s="196"/>
      <c r="E912" s="196"/>
      <c r="F912" s="196"/>
      <c r="G912" s="196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96"/>
      <c r="S912" s="196"/>
      <c r="T912" s="196"/>
      <c r="U912" s="196"/>
      <c r="V912" s="196"/>
      <c r="W912" s="196"/>
      <c r="X912" s="196"/>
      <c r="Y912" s="196"/>
      <c r="Z912" s="196"/>
    </row>
    <row r="913" customFormat="false" ht="15" hidden="false" customHeight="false" outlineLevel="0" collapsed="false">
      <c r="A913" s="195"/>
      <c r="B913" s="196"/>
      <c r="C913" s="196"/>
      <c r="D913" s="196"/>
      <c r="E913" s="196"/>
      <c r="F913" s="196"/>
      <c r="G913" s="196"/>
      <c r="H913" s="196"/>
      <c r="I913" s="196"/>
      <c r="J913" s="196"/>
      <c r="K913" s="196"/>
      <c r="L913" s="196"/>
      <c r="M913" s="196"/>
      <c r="N913" s="196"/>
      <c r="O913" s="196"/>
      <c r="P913" s="196"/>
      <c r="Q913" s="196"/>
      <c r="R913" s="196"/>
      <c r="S913" s="196"/>
      <c r="T913" s="196"/>
      <c r="U913" s="196"/>
      <c r="V913" s="196"/>
      <c r="W913" s="196"/>
      <c r="X913" s="196"/>
      <c r="Y913" s="196"/>
      <c r="Z913" s="196"/>
    </row>
    <row r="914" customFormat="false" ht="15" hidden="false" customHeight="false" outlineLevel="0" collapsed="false">
      <c r="A914" s="195"/>
      <c r="B914" s="196"/>
      <c r="C914" s="196"/>
      <c r="D914" s="196"/>
      <c r="E914" s="196"/>
      <c r="F914" s="196"/>
      <c r="G914" s="196"/>
      <c r="H914" s="196"/>
      <c r="I914" s="196"/>
      <c r="J914" s="196"/>
      <c r="K914" s="196"/>
      <c r="L914" s="196"/>
      <c r="M914" s="196"/>
      <c r="N914" s="196"/>
      <c r="O914" s="196"/>
      <c r="P914" s="196"/>
      <c r="Q914" s="196"/>
      <c r="R914" s="196"/>
      <c r="S914" s="196"/>
      <c r="T914" s="196"/>
      <c r="U914" s="196"/>
      <c r="V914" s="196"/>
      <c r="W914" s="196"/>
      <c r="X914" s="196"/>
      <c r="Y914" s="196"/>
      <c r="Z914" s="196"/>
    </row>
    <row r="915" customFormat="false" ht="15" hidden="false" customHeight="false" outlineLevel="0" collapsed="false">
      <c r="A915" s="195"/>
      <c r="B915" s="196"/>
      <c r="C915" s="196"/>
      <c r="D915" s="196"/>
      <c r="E915" s="196"/>
      <c r="F915" s="196"/>
      <c r="G915" s="196"/>
      <c r="H915" s="196"/>
      <c r="I915" s="196"/>
      <c r="J915" s="196"/>
      <c r="K915" s="196"/>
      <c r="L915" s="196"/>
      <c r="M915" s="196"/>
      <c r="N915" s="196"/>
      <c r="O915" s="196"/>
      <c r="P915" s="196"/>
      <c r="Q915" s="196"/>
      <c r="R915" s="196"/>
      <c r="S915" s="196"/>
      <c r="T915" s="196"/>
      <c r="U915" s="196"/>
      <c r="V915" s="196"/>
      <c r="W915" s="196"/>
      <c r="X915" s="196"/>
      <c r="Y915" s="196"/>
      <c r="Z915" s="196"/>
    </row>
    <row r="916" customFormat="false" ht="15" hidden="false" customHeight="false" outlineLevel="0" collapsed="false">
      <c r="A916" s="195"/>
      <c r="B916" s="196"/>
      <c r="C916" s="196"/>
      <c r="D916" s="196"/>
      <c r="E916" s="196"/>
      <c r="F916" s="196"/>
      <c r="G916" s="196"/>
      <c r="H916" s="196"/>
      <c r="I916" s="196"/>
      <c r="J916" s="196"/>
      <c r="K916" s="196"/>
      <c r="L916" s="196"/>
      <c r="M916" s="196"/>
      <c r="N916" s="196"/>
      <c r="O916" s="196"/>
      <c r="P916" s="196"/>
      <c r="Q916" s="196"/>
      <c r="R916" s="196"/>
      <c r="S916" s="196"/>
      <c r="T916" s="196"/>
      <c r="U916" s="196"/>
      <c r="V916" s="196"/>
      <c r="W916" s="196"/>
      <c r="X916" s="196"/>
      <c r="Y916" s="196"/>
      <c r="Z916" s="196"/>
    </row>
    <row r="917" customFormat="false" ht="15" hidden="false" customHeight="false" outlineLevel="0" collapsed="false">
      <c r="A917" s="195"/>
      <c r="B917" s="196"/>
      <c r="C917" s="196"/>
      <c r="D917" s="196"/>
      <c r="E917" s="196"/>
      <c r="F917" s="196"/>
      <c r="G917" s="196"/>
      <c r="H917" s="196"/>
      <c r="I917" s="196"/>
      <c r="J917" s="196"/>
      <c r="K917" s="196"/>
      <c r="L917" s="196"/>
      <c r="M917" s="196"/>
      <c r="N917" s="196"/>
      <c r="O917" s="196"/>
      <c r="P917" s="196"/>
      <c r="Q917" s="196"/>
      <c r="R917" s="196"/>
      <c r="S917" s="196"/>
      <c r="T917" s="196"/>
      <c r="U917" s="196"/>
      <c r="V917" s="196"/>
      <c r="W917" s="196"/>
      <c r="X917" s="196"/>
      <c r="Y917" s="196"/>
      <c r="Z917" s="196"/>
    </row>
    <row r="918" customFormat="false" ht="15" hidden="false" customHeight="false" outlineLevel="0" collapsed="false">
      <c r="A918" s="195"/>
      <c r="B918" s="196"/>
      <c r="C918" s="196"/>
      <c r="D918" s="196"/>
      <c r="E918" s="196"/>
      <c r="F918" s="196"/>
      <c r="G918" s="196"/>
      <c r="H918" s="196"/>
      <c r="I918" s="196"/>
      <c r="J918" s="196"/>
      <c r="K918" s="196"/>
      <c r="L918" s="196"/>
      <c r="M918" s="196"/>
      <c r="N918" s="196"/>
      <c r="O918" s="196"/>
      <c r="P918" s="196"/>
      <c r="Q918" s="196"/>
      <c r="R918" s="196"/>
      <c r="S918" s="196"/>
      <c r="T918" s="196"/>
      <c r="U918" s="196"/>
      <c r="V918" s="196"/>
      <c r="W918" s="196"/>
      <c r="X918" s="196"/>
      <c r="Y918" s="196"/>
      <c r="Z918" s="196"/>
    </row>
    <row r="919" customFormat="false" ht="15" hidden="false" customHeight="false" outlineLevel="0" collapsed="false">
      <c r="A919" s="195"/>
      <c r="B919" s="196"/>
      <c r="C919" s="196"/>
      <c r="D919" s="196"/>
      <c r="E919" s="196"/>
      <c r="F919" s="196"/>
      <c r="G919" s="196"/>
      <c r="H919" s="196"/>
      <c r="I919" s="196"/>
      <c r="J919" s="196"/>
      <c r="K919" s="196"/>
      <c r="L919" s="196"/>
      <c r="M919" s="196"/>
      <c r="N919" s="196"/>
      <c r="O919" s="196"/>
      <c r="P919" s="196"/>
      <c r="Q919" s="196"/>
      <c r="R919" s="196"/>
      <c r="S919" s="196"/>
      <c r="T919" s="196"/>
      <c r="U919" s="196"/>
      <c r="V919" s="196"/>
      <c r="W919" s="196"/>
      <c r="X919" s="196"/>
      <c r="Y919" s="196"/>
      <c r="Z919" s="196"/>
    </row>
    <row r="920" customFormat="false" ht="15" hidden="false" customHeight="false" outlineLevel="0" collapsed="false">
      <c r="A920" s="195"/>
      <c r="B920" s="196"/>
      <c r="C920" s="196"/>
      <c r="D920" s="196"/>
      <c r="E920" s="196"/>
      <c r="F920" s="196"/>
      <c r="G920" s="196"/>
      <c r="H920" s="196"/>
      <c r="I920" s="196"/>
      <c r="J920" s="196"/>
      <c r="K920" s="196"/>
      <c r="L920" s="196"/>
      <c r="M920" s="196"/>
      <c r="N920" s="196"/>
      <c r="O920" s="196"/>
      <c r="P920" s="196"/>
      <c r="Q920" s="196"/>
      <c r="R920" s="196"/>
      <c r="S920" s="196"/>
      <c r="T920" s="196"/>
      <c r="U920" s="196"/>
      <c r="V920" s="196"/>
      <c r="W920" s="196"/>
      <c r="X920" s="196"/>
      <c r="Y920" s="196"/>
      <c r="Z920" s="196"/>
    </row>
    <row r="921" customFormat="false" ht="15" hidden="false" customHeight="false" outlineLevel="0" collapsed="false">
      <c r="A921" s="195"/>
      <c r="B921" s="196"/>
      <c r="C921" s="196"/>
      <c r="D921" s="196"/>
      <c r="E921" s="196"/>
      <c r="F921" s="196"/>
      <c r="G921" s="196"/>
      <c r="H921" s="196"/>
      <c r="I921" s="196"/>
      <c r="J921" s="196"/>
      <c r="K921" s="196"/>
      <c r="L921" s="196"/>
      <c r="M921" s="196"/>
      <c r="N921" s="196"/>
      <c r="O921" s="196"/>
      <c r="P921" s="196"/>
      <c r="Q921" s="196"/>
      <c r="R921" s="196"/>
      <c r="S921" s="196"/>
      <c r="T921" s="196"/>
      <c r="U921" s="196"/>
      <c r="V921" s="196"/>
      <c r="W921" s="196"/>
      <c r="X921" s="196"/>
      <c r="Y921" s="196"/>
      <c r="Z921" s="196"/>
    </row>
    <row r="922" customFormat="false" ht="15" hidden="false" customHeight="false" outlineLevel="0" collapsed="false">
      <c r="A922" s="195"/>
      <c r="B922" s="196"/>
      <c r="C922" s="196"/>
      <c r="D922" s="196"/>
      <c r="E922" s="196"/>
      <c r="F922" s="196"/>
      <c r="G922" s="196"/>
      <c r="H922" s="196"/>
      <c r="I922" s="196"/>
      <c r="J922" s="196"/>
      <c r="K922" s="196"/>
      <c r="L922" s="196"/>
      <c r="M922" s="196"/>
      <c r="N922" s="196"/>
      <c r="O922" s="196"/>
      <c r="P922" s="196"/>
      <c r="Q922" s="196"/>
      <c r="R922" s="196"/>
      <c r="S922" s="196"/>
      <c r="T922" s="196"/>
      <c r="U922" s="196"/>
      <c r="V922" s="196"/>
      <c r="W922" s="196"/>
      <c r="X922" s="196"/>
      <c r="Y922" s="196"/>
      <c r="Z922" s="196"/>
    </row>
    <row r="923" customFormat="false" ht="15" hidden="false" customHeight="false" outlineLevel="0" collapsed="false">
      <c r="A923" s="195"/>
      <c r="B923" s="196"/>
      <c r="C923" s="196"/>
      <c r="D923" s="196"/>
      <c r="E923" s="196"/>
      <c r="F923" s="196"/>
      <c r="G923" s="196"/>
      <c r="H923" s="196"/>
      <c r="I923" s="196"/>
      <c r="J923" s="196"/>
      <c r="K923" s="196"/>
      <c r="L923" s="196"/>
      <c r="M923" s="196"/>
      <c r="N923" s="196"/>
      <c r="O923" s="196"/>
      <c r="P923" s="196"/>
      <c r="Q923" s="196"/>
      <c r="R923" s="196"/>
      <c r="S923" s="196"/>
      <c r="T923" s="196"/>
      <c r="U923" s="196"/>
      <c r="V923" s="196"/>
      <c r="W923" s="196"/>
      <c r="X923" s="196"/>
      <c r="Y923" s="196"/>
      <c r="Z923" s="196"/>
    </row>
    <row r="924" customFormat="false" ht="15" hidden="false" customHeight="false" outlineLevel="0" collapsed="false">
      <c r="A924" s="195"/>
      <c r="B924" s="196"/>
      <c r="C924" s="196"/>
      <c r="D924" s="196"/>
      <c r="E924" s="196"/>
      <c r="F924" s="196"/>
      <c r="G924" s="196"/>
      <c r="H924" s="196"/>
      <c r="I924" s="196"/>
      <c r="J924" s="196"/>
      <c r="K924" s="196"/>
      <c r="L924" s="196"/>
      <c r="M924" s="196"/>
      <c r="N924" s="196"/>
      <c r="O924" s="196"/>
      <c r="P924" s="196"/>
      <c r="Q924" s="196"/>
      <c r="R924" s="196"/>
      <c r="S924" s="196"/>
      <c r="T924" s="196"/>
      <c r="U924" s="196"/>
      <c r="V924" s="196"/>
      <c r="W924" s="196"/>
      <c r="X924" s="196"/>
      <c r="Y924" s="196"/>
      <c r="Z924" s="196"/>
    </row>
    <row r="925" customFormat="false" ht="15" hidden="false" customHeight="false" outlineLevel="0" collapsed="false">
      <c r="A925" s="195"/>
      <c r="B925" s="196"/>
      <c r="C925" s="196"/>
      <c r="D925" s="196"/>
      <c r="E925" s="196"/>
      <c r="F925" s="196"/>
      <c r="G925" s="196"/>
      <c r="H925" s="196"/>
      <c r="I925" s="196"/>
      <c r="J925" s="196"/>
      <c r="K925" s="196"/>
      <c r="L925" s="196"/>
      <c r="M925" s="196"/>
      <c r="N925" s="196"/>
      <c r="O925" s="196"/>
      <c r="P925" s="196"/>
      <c r="Q925" s="196"/>
      <c r="R925" s="196"/>
      <c r="S925" s="196"/>
      <c r="T925" s="196"/>
      <c r="U925" s="196"/>
      <c r="V925" s="196"/>
      <c r="W925" s="196"/>
      <c r="X925" s="196"/>
      <c r="Y925" s="196"/>
      <c r="Z925" s="196"/>
    </row>
    <row r="926" customFormat="false" ht="15" hidden="false" customHeight="false" outlineLevel="0" collapsed="false">
      <c r="A926" s="195"/>
      <c r="B926" s="196"/>
      <c r="C926" s="196"/>
      <c r="D926" s="196"/>
      <c r="E926" s="196"/>
      <c r="F926" s="196"/>
      <c r="G926" s="196"/>
      <c r="H926" s="196"/>
      <c r="I926" s="196"/>
      <c r="J926" s="196"/>
      <c r="K926" s="196"/>
      <c r="L926" s="196"/>
      <c r="M926" s="196"/>
      <c r="N926" s="196"/>
      <c r="O926" s="196"/>
      <c r="P926" s="196"/>
      <c r="Q926" s="196"/>
      <c r="R926" s="196"/>
      <c r="S926" s="196"/>
      <c r="T926" s="196"/>
      <c r="U926" s="196"/>
      <c r="V926" s="196"/>
      <c r="W926" s="196"/>
      <c r="X926" s="196"/>
      <c r="Y926" s="196"/>
      <c r="Z926" s="196"/>
    </row>
    <row r="927" customFormat="false" ht="15" hidden="false" customHeight="false" outlineLevel="0" collapsed="false">
      <c r="A927" s="195"/>
      <c r="B927" s="196"/>
      <c r="C927" s="196"/>
      <c r="D927" s="196"/>
      <c r="E927" s="196"/>
      <c r="F927" s="196"/>
      <c r="G927" s="196"/>
      <c r="H927" s="196"/>
      <c r="I927" s="196"/>
      <c r="J927" s="196"/>
      <c r="K927" s="196"/>
      <c r="L927" s="196"/>
      <c r="M927" s="196"/>
      <c r="N927" s="196"/>
      <c r="O927" s="196"/>
      <c r="P927" s="196"/>
      <c r="Q927" s="196"/>
      <c r="R927" s="196"/>
      <c r="S927" s="196"/>
      <c r="T927" s="196"/>
      <c r="U927" s="196"/>
      <c r="V927" s="196"/>
      <c r="W927" s="196"/>
      <c r="X927" s="196"/>
      <c r="Y927" s="196"/>
      <c r="Z927" s="196"/>
    </row>
    <row r="928" customFormat="false" ht="15" hidden="false" customHeight="false" outlineLevel="0" collapsed="false">
      <c r="A928" s="195"/>
      <c r="B928" s="196"/>
      <c r="C928" s="196"/>
      <c r="D928" s="196"/>
      <c r="E928" s="196"/>
      <c r="F928" s="196"/>
      <c r="G928" s="196"/>
      <c r="H928" s="196"/>
      <c r="I928" s="196"/>
      <c r="J928" s="196"/>
      <c r="K928" s="196"/>
      <c r="L928" s="196"/>
      <c r="M928" s="196"/>
      <c r="N928" s="196"/>
      <c r="O928" s="196"/>
      <c r="P928" s="196"/>
      <c r="Q928" s="196"/>
      <c r="R928" s="196"/>
      <c r="S928" s="196"/>
      <c r="T928" s="196"/>
      <c r="U928" s="196"/>
      <c r="V928" s="196"/>
      <c r="W928" s="196"/>
      <c r="X928" s="196"/>
      <c r="Y928" s="196"/>
      <c r="Z928" s="196"/>
    </row>
    <row r="929" customFormat="false" ht="15" hidden="false" customHeight="false" outlineLevel="0" collapsed="false">
      <c r="A929" s="195"/>
      <c r="B929" s="196"/>
      <c r="C929" s="196"/>
      <c r="D929" s="196"/>
      <c r="E929" s="196"/>
      <c r="F929" s="196"/>
      <c r="G929" s="196"/>
      <c r="H929" s="196"/>
      <c r="I929" s="196"/>
      <c r="J929" s="196"/>
      <c r="K929" s="196"/>
      <c r="L929" s="196"/>
      <c r="M929" s="196"/>
      <c r="N929" s="196"/>
      <c r="O929" s="196"/>
      <c r="P929" s="196"/>
      <c r="Q929" s="196"/>
      <c r="R929" s="196"/>
      <c r="S929" s="196"/>
      <c r="T929" s="196"/>
      <c r="U929" s="196"/>
      <c r="V929" s="196"/>
      <c r="W929" s="196"/>
      <c r="X929" s="196"/>
      <c r="Y929" s="196"/>
      <c r="Z929" s="196"/>
    </row>
    <row r="930" customFormat="false" ht="15" hidden="false" customHeight="false" outlineLevel="0" collapsed="false">
      <c r="A930" s="195"/>
      <c r="B930" s="196"/>
      <c r="C930" s="196"/>
      <c r="D930" s="196"/>
      <c r="E930" s="196"/>
      <c r="F930" s="196"/>
      <c r="G930" s="196"/>
      <c r="H930" s="196"/>
      <c r="I930" s="196"/>
      <c r="J930" s="196"/>
      <c r="K930" s="196"/>
      <c r="L930" s="196"/>
      <c r="M930" s="196"/>
      <c r="N930" s="196"/>
      <c r="O930" s="196"/>
      <c r="P930" s="196"/>
      <c r="Q930" s="196"/>
      <c r="R930" s="196"/>
      <c r="S930" s="196"/>
      <c r="T930" s="196"/>
      <c r="U930" s="196"/>
      <c r="V930" s="196"/>
      <c r="W930" s="196"/>
      <c r="X930" s="196"/>
      <c r="Y930" s="196"/>
      <c r="Z930" s="196"/>
    </row>
    <row r="931" customFormat="false" ht="15" hidden="false" customHeight="false" outlineLevel="0" collapsed="false">
      <c r="A931" s="195"/>
      <c r="B931" s="196"/>
      <c r="C931" s="196"/>
      <c r="D931" s="196"/>
      <c r="E931" s="196"/>
      <c r="F931" s="196"/>
      <c r="G931" s="196"/>
      <c r="H931" s="196"/>
      <c r="I931" s="196"/>
      <c r="J931" s="196"/>
      <c r="K931" s="196"/>
      <c r="L931" s="196"/>
      <c r="M931" s="196"/>
      <c r="N931" s="196"/>
      <c r="O931" s="196"/>
      <c r="P931" s="196"/>
      <c r="Q931" s="196"/>
      <c r="R931" s="196"/>
      <c r="S931" s="196"/>
      <c r="T931" s="196"/>
      <c r="U931" s="196"/>
      <c r="V931" s="196"/>
      <c r="W931" s="196"/>
      <c r="X931" s="196"/>
      <c r="Y931" s="196"/>
      <c r="Z931" s="196"/>
    </row>
    <row r="932" customFormat="false" ht="15" hidden="false" customHeight="false" outlineLevel="0" collapsed="false">
      <c r="A932" s="195"/>
      <c r="B932" s="196"/>
      <c r="C932" s="196"/>
      <c r="D932" s="196"/>
      <c r="E932" s="196"/>
      <c r="F932" s="196"/>
      <c r="G932" s="196"/>
      <c r="H932" s="196"/>
      <c r="I932" s="196"/>
      <c r="J932" s="196"/>
      <c r="K932" s="196"/>
      <c r="L932" s="196"/>
      <c r="M932" s="196"/>
      <c r="N932" s="196"/>
      <c r="O932" s="196"/>
      <c r="P932" s="196"/>
      <c r="Q932" s="196"/>
      <c r="R932" s="196"/>
      <c r="S932" s="196"/>
      <c r="T932" s="196"/>
      <c r="U932" s="196"/>
      <c r="V932" s="196"/>
      <c r="W932" s="196"/>
      <c r="X932" s="196"/>
      <c r="Y932" s="196"/>
      <c r="Z932" s="196"/>
    </row>
    <row r="933" customFormat="false" ht="15" hidden="false" customHeight="false" outlineLevel="0" collapsed="false">
      <c r="A933" s="195"/>
      <c r="B933" s="196"/>
      <c r="C933" s="196"/>
      <c r="D933" s="196"/>
      <c r="E933" s="196"/>
      <c r="F933" s="196"/>
      <c r="G933" s="196"/>
      <c r="H933" s="196"/>
      <c r="I933" s="196"/>
      <c r="J933" s="196"/>
      <c r="K933" s="196"/>
      <c r="L933" s="196"/>
      <c r="M933" s="196"/>
      <c r="N933" s="196"/>
      <c r="O933" s="196"/>
      <c r="P933" s="196"/>
      <c r="Q933" s="196"/>
      <c r="R933" s="196"/>
      <c r="S933" s="196"/>
      <c r="T933" s="196"/>
      <c r="U933" s="196"/>
      <c r="V933" s="196"/>
      <c r="W933" s="196"/>
      <c r="X933" s="196"/>
      <c r="Y933" s="196"/>
      <c r="Z933" s="196"/>
    </row>
    <row r="934" customFormat="false" ht="15" hidden="false" customHeight="false" outlineLevel="0" collapsed="false">
      <c r="A934" s="195"/>
      <c r="B934" s="196"/>
      <c r="C934" s="196"/>
      <c r="D934" s="196"/>
      <c r="E934" s="196"/>
      <c r="F934" s="196"/>
      <c r="G934" s="196"/>
      <c r="H934" s="196"/>
      <c r="I934" s="196"/>
      <c r="J934" s="196"/>
      <c r="K934" s="196"/>
      <c r="L934" s="196"/>
      <c r="M934" s="196"/>
      <c r="N934" s="196"/>
      <c r="O934" s="196"/>
      <c r="P934" s="196"/>
      <c r="Q934" s="196"/>
      <c r="R934" s="196"/>
      <c r="S934" s="196"/>
      <c r="T934" s="196"/>
      <c r="U934" s="196"/>
      <c r="V934" s="196"/>
      <c r="W934" s="196"/>
      <c r="X934" s="196"/>
      <c r="Y934" s="196"/>
      <c r="Z934" s="196"/>
    </row>
    <row r="935" customFormat="false" ht="15" hidden="false" customHeight="false" outlineLevel="0" collapsed="false">
      <c r="A935" s="195"/>
      <c r="B935" s="196"/>
      <c r="C935" s="196"/>
      <c r="D935" s="196"/>
      <c r="E935" s="196"/>
      <c r="F935" s="196"/>
      <c r="G935" s="196"/>
      <c r="H935" s="196"/>
      <c r="I935" s="196"/>
      <c r="J935" s="196"/>
      <c r="K935" s="196"/>
      <c r="L935" s="196"/>
      <c r="M935" s="196"/>
      <c r="N935" s="196"/>
      <c r="O935" s="196"/>
      <c r="P935" s="196"/>
      <c r="Q935" s="196"/>
      <c r="R935" s="196"/>
      <c r="S935" s="196"/>
      <c r="T935" s="196"/>
      <c r="U935" s="196"/>
      <c r="V935" s="196"/>
      <c r="W935" s="196"/>
      <c r="X935" s="196"/>
      <c r="Y935" s="196"/>
      <c r="Z935" s="196"/>
    </row>
    <row r="936" customFormat="false" ht="15" hidden="false" customHeight="false" outlineLevel="0" collapsed="false">
      <c r="A936" s="195"/>
      <c r="B936" s="196"/>
      <c r="C936" s="196"/>
      <c r="D936" s="196"/>
      <c r="E936" s="196"/>
      <c r="F936" s="196"/>
      <c r="G936" s="196"/>
      <c r="H936" s="196"/>
      <c r="I936" s="196"/>
      <c r="J936" s="196"/>
      <c r="K936" s="196"/>
      <c r="L936" s="196"/>
      <c r="M936" s="196"/>
      <c r="N936" s="196"/>
      <c r="O936" s="196"/>
      <c r="P936" s="196"/>
      <c r="Q936" s="196"/>
      <c r="R936" s="196"/>
      <c r="S936" s="196"/>
      <c r="T936" s="196"/>
      <c r="U936" s="196"/>
      <c r="V936" s="196"/>
      <c r="W936" s="196"/>
      <c r="X936" s="196"/>
      <c r="Y936" s="196"/>
      <c r="Z936" s="196"/>
    </row>
    <row r="937" customFormat="false" ht="15" hidden="false" customHeight="false" outlineLevel="0" collapsed="false">
      <c r="A937" s="195"/>
      <c r="B937" s="196"/>
      <c r="C937" s="196"/>
      <c r="D937" s="196"/>
      <c r="E937" s="196"/>
      <c r="F937" s="196"/>
      <c r="G937" s="196"/>
      <c r="H937" s="196"/>
      <c r="I937" s="196"/>
      <c r="J937" s="196"/>
      <c r="K937" s="196"/>
      <c r="L937" s="196"/>
      <c r="M937" s="196"/>
      <c r="N937" s="196"/>
      <c r="O937" s="196"/>
      <c r="P937" s="196"/>
      <c r="Q937" s="196"/>
      <c r="R937" s="196"/>
      <c r="S937" s="196"/>
      <c r="T937" s="196"/>
      <c r="U937" s="196"/>
      <c r="V937" s="196"/>
      <c r="W937" s="196"/>
      <c r="X937" s="196"/>
      <c r="Y937" s="196"/>
      <c r="Z937" s="196"/>
    </row>
    <row r="938" customFormat="false" ht="15" hidden="false" customHeight="false" outlineLevel="0" collapsed="false">
      <c r="A938" s="195"/>
      <c r="B938" s="196"/>
      <c r="C938" s="196"/>
      <c r="D938" s="196"/>
      <c r="E938" s="196"/>
      <c r="F938" s="196"/>
      <c r="G938" s="196"/>
      <c r="H938" s="196"/>
      <c r="I938" s="196"/>
      <c r="J938" s="196"/>
      <c r="K938" s="196"/>
      <c r="L938" s="196"/>
      <c r="M938" s="196"/>
      <c r="N938" s="196"/>
      <c r="O938" s="196"/>
      <c r="P938" s="196"/>
      <c r="Q938" s="196"/>
      <c r="R938" s="196"/>
      <c r="S938" s="196"/>
      <c r="T938" s="196"/>
      <c r="U938" s="196"/>
      <c r="V938" s="196"/>
      <c r="W938" s="196"/>
      <c r="X938" s="196"/>
      <c r="Y938" s="196"/>
      <c r="Z938" s="196"/>
    </row>
    <row r="939" customFormat="false" ht="15" hidden="false" customHeight="false" outlineLevel="0" collapsed="false">
      <c r="A939" s="195"/>
      <c r="B939" s="196"/>
      <c r="C939" s="196"/>
      <c r="D939" s="196"/>
      <c r="E939" s="196"/>
      <c r="F939" s="196"/>
      <c r="G939" s="196"/>
      <c r="H939" s="196"/>
      <c r="I939" s="196"/>
      <c r="J939" s="196"/>
      <c r="K939" s="196"/>
      <c r="L939" s="196"/>
      <c r="M939" s="196"/>
      <c r="N939" s="196"/>
      <c r="O939" s="196"/>
      <c r="P939" s="196"/>
      <c r="Q939" s="196"/>
      <c r="R939" s="196"/>
      <c r="S939" s="196"/>
      <c r="T939" s="196"/>
      <c r="U939" s="196"/>
      <c r="V939" s="196"/>
      <c r="W939" s="196"/>
      <c r="X939" s="196"/>
      <c r="Y939" s="196"/>
      <c r="Z939" s="196"/>
    </row>
    <row r="940" customFormat="false" ht="15" hidden="false" customHeight="false" outlineLevel="0" collapsed="false">
      <c r="A940" s="195"/>
      <c r="B940" s="196"/>
      <c r="C940" s="196"/>
      <c r="D940" s="196"/>
      <c r="E940" s="196"/>
      <c r="F940" s="196"/>
      <c r="G940" s="196"/>
      <c r="H940" s="196"/>
      <c r="I940" s="196"/>
      <c r="J940" s="196"/>
      <c r="K940" s="196"/>
      <c r="L940" s="196"/>
      <c r="M940" s="196"/>
      <c r="N940" s="196"/>
      <c r="O940" s="196"/>
      <c r="P940" s="196"/>
      <c r="Q940" s="196"/>
      <c r="R940" s="196"/>
      <c r="S940" s="196"/>
      <c r="T940" s="196"/>
      <c r="U940" s="196"/>
      <c r="V940" s="196"/>
      <c r="W940" s="196"/>
      <c r="X940" s="196"/>
      <c r="Y940" s="196"/>
      <c r="Z940" s="196"/>
    </row>
    <row r="941" customFormat="false" ht="15" hidden="false" customHeight="false" outlineLevel="0" collapsed="false">
      <c r="A941" s="195"/>
      <c r="B941" s="196"/>
      <c r="C941" s="196"/>
      <c r="D941" s="196"/>
      <c r="E941" s="196"/>
      <c r="F941" s="196"/>
      <c r="G941" s="196"/>
      <c r="H941" s="196"/>
      <c r="I941" s="196"/>
      <c r="J941" s="196"/>
      <c r="K941" s="196"/>
      <c r="L941" s="196"/>
      <c r="M941" s="196"/>
      <c r="N941" s="196"/>
      <c r="O941" s="196"/>
      <c r="P941" s="196"/>
      <c r="Q941" s="196"/>
      <c r="R941" s="196"/>
      <c r="S941" s="196"/>
      <c r="T941" s="196"/>
      <c r="U941" s="196"/>
      <c r="V941" s="196"/>
      <c r="W941" s="196"/>
      <c r="X941" s="196"/>
      <c r="Y941" s="196"/>
      <c r="Z941" s="196"/>
    </row>
    <row r="942" customFormat="false" ht="15" hidden="false" customHeight="false" outlineLevel="0" collapsed="false">
      <c r="A942" s="195"/>
      <c r="B942" s="196"/>
      <c r="C942" s="196"/>
      <c r="D942" s="196"/>
      <c r="E942" s="196"/>
      <c r="F942" s="196"/>
      <c r="G942" s="196"/>
      <c r="H942" s="196"/>
      <c r="I942" s="196"/>
      <c r="J942" s="196"/>
      <c r="K942" s="196"/>
      <c r="L942" s="196"/>
      <c r="M942" s="196"/>
      <c r="N942" s="196"/>
      <c r="O942" s="196"/>
      <c r="P942" s="196"/>
      <c r="Q942" s="196"/>
      <c r="R942" s="196"/>
      <c r="S942" s="196"/>
      <c r="T942" s="196"/>
      <c r="U942" s="196"/>
      <c r="V942" s="196"/>
      <c r="W942" s="196"/>
      <c r="X942" s="196"/>
      <c r="Y942" s="196"/>
      <c r="Z942" s="196"/>
    </row>
    <row r="943" customFormat="false" ht="15" hidden="false" customHeight="false" outlineLevel="0" collapsed="false">
      <c r="A943" s="195"/>
      <c r="B943" s="196"/>
      <c r="C943" s="196"/>
      <c r="D943" s="196"/>
      <c r="E943" s="196"/>
      <c r="F943" s="196"/>
      <c r="G943" s="196"/>
      <c r="H943" s="196"/>
      <c r="I943" s="196"/>
      <c r="J943" s="196"/>
      <c r="K943" s="196"/>
      <c r="L943" s="196"/>
      <c r="M943" s="196"/>
      <c r="N943" s="196"/>
      <c r="O943" s="196"/>
      <c r="P943" s="196"/>
      <c r="Q943" s="196"/>
      <c r="R943" s="196"/>
      <c r="S943" s="196"/>
      <c r="T943" s="196"/>
      <c r="U943" s="196"/>
      <c r="V943" s="196"/>
      <c r="W943" s="196"/>
      <c r="X943" s="196"/>
      <c r="Y943" s="196"/>
      <c r="Z943" s="196"/>
    </row>
    <row r="944" customFormat="false" ht="15" hidden="false" customHeight="false" outlineLevel="0" collapsed="false">
      <c r="A944" s="195"/>
      <c r="B944" s="196"/>
      <c r="C944" s="196"/>
      <c r="D944" s="196"/>
      <c r="E944" s="196"/>
      <c r="F944" s="196"/>
      <c r="G944" s="196"/>
      <c r="H944" s="196"/>
      <c r="I944" s="196"/>
      <c r="J944" s="196"/>
      <c r="K944" s="196"/>
      <c r="L944" s="196"/>
      <c r="M944" s="196"/>
      <c r="N944" s="196"/>
      <c r="O944" s="196"/>
      <c r="P944" s="196"/>
      <c r="Q944" s="196"/>
      <c r="R944" s="196"/>
      <c r="S944" s="196"/>
      <c r="T944" s="196"/>
      <c r="U944" s="196"/>
      <c r="V944" s="196"/>
      <c r="W944" s="196"/>
      <c r="X944" s="196"/>
      <c r="Y944" s="196"/>
      <c r="Z944" s="196"/>
    </row>
    <row r="945" customFormat="false" ht="15" hidden="false" customHeight="false" outlineLevel="0" collapsed="false">
      <c r="A945" s="195"/>
      <c r="B945" s="196"/>
      <c r="C945" s="196"/>
      <c r="D945" s="196"/>
      <c r="E945" s="196"/>
      <c r="F945" s="196"/>
      <c r="G945" s="196"/>
      <c r="H945" s="196"/>
      <c r="I945" s="196"/>
      <c r="J945" s="196"/>
      <c r="K945" s="196"/>
      <c r="L945" s="196"/>
      <c r="M945" s="196"/>
      <c r="N945" s="196"/>
      <c r="O945" s="196"/>
      <c r="P945" s="196"/>
      <c r="Q945" s="196"/>
      <c r="R945" s="196"/>
      <c r="S945" s="196"/>
      <c r="T945" s="196"/>
      <c r="U945" s="196"/>
      <c r="V945" s="196"/>
      <c r="W945" s="196"/>
      <c r="X945" s="196"/>
      <c r="Y945" s="196"/>
      <c r="Z945" s="196"/>
    </row>
    <row r="946" customFormat="false" ht="15" hidden="false" customHeight="false" outlineLevel="0" collapsed="false">
      <c r="A946" s="195"/>
      <c r="B946" s="196"/>
      <c r="C946" s="196"/>
      <c r="D946" s="196"/>
      <c r="E946" s="196"/>
      <c r="F946" s="196"/>
      <c r="G946" s="196"/>
      <c r="H946" s="196"/>
      <c r="I946" s="196"/>
      <c r="J946" s="196"/>
      <c r="K946" s="196"/>
      <c r="L946" s="196"/>
      <c r="M946" s="196"/>
      <c r="N946" s="196"/>
      <c r="O946" s="196"/>
      <c r="P946" s="196"/>
      <c r="Q946" s="196"/>
      <c r="R946" s="196"/>
      <c r="S946" s="196"/>
      <c r="T946" s="196"/>
      <c r="U946" s="196"/>
      <c r="V946" s="196"/>
      <c r="W946" s="196"/>
      <c r="X946" s="196"/>
      <c r="Y946" s="196"/>
      <c r="Z946" s="196"/>
    </row>
    <row r="947" customFormat="false" ht="15" hidden="false" customHeight="false" outlineLevel="0" collapsed="false">
      <c r="A947" s="195"/>
      <c r="B947" s="196"/>
      <c r="C947" s="196"/>
      <c r="D947" s="196"/>
      <c r="E947" s="196"/>
      <c r="F947" s="196"/>
      <c r="G947" s="196"/>
      <c r="H947" s="196"/>
      <c r="I947" s="196"/>
      <c r="J947" s="196"/>
      <c r="K947" s="196"/>
      <c r="L947" s="196"/>
      <c r="M947" s="196"/>
      <c r="N947" s="196"/>
      <c r="O947" s="196"/>
      <c r="P947" s="196"/>
      <c r="Q947" s="196"/>
      <c r="R947" s="196"/>
      <c r="S947" s="196"/>
      <c r="T947" s="196"/>
      <c r="U947" s="196"/>
      <c r="V947" s="196"/>
      <c r="W947" s="196"/>
      <c r="X947" s="196"/>
      <c r="Y947" s="196"/>
      <c r="Z947" s="196"/>
    </row>
    <row r="948" customFormat="false" ht="15" hidden="false" customHeight="false" outlineLevel="0" collapsed="false">
      <c r="A948" s="195"/>
      <c r="B948" s="196"/>
      <c r="C948" s="196"/>
      <c r="D948" s="196"/>
      <c r="E948" s="196"/>
      <c r="F948" s="196"/>
      <c r="G948" s="196"/>
      <c r="H948" s="196"/>
      <c r="I948" s="196"/>
      <c r="J948" s="196"/>
      <c r="K948" s="196"/>
      <c r="L948" s="196"/>
      <c r="M948" s="196"/>
      <c r="N948" s="196"/>
      <c r="O948" s="196"/>
      <c r="P948" s="196"/>
      <c r="Q948" s="196"/>
      <c r="R948" s="196"/>
      <c r="S948" s="196"/>
      <c r="T948" s="196"/>
      <c r="U948" s="196"/>
      <c r="V948" s="196"/>
      <c r="W948" s="196"/>
      <c r="X948" s="196"/>
      <c r="Y948" s="196"/>
      <c r="Z948" s="196"/>
    </row>
    <row r="949" customFormat="false" ht="15" hidden="false" customHeight="false" outlineLevel="0" collapsed="false">
      <c r="A949" s="195"/>
      <c r="B949" s="196"/>
      <c r="C949" s="196"/>
      <c r="D949" s="196"/>
      <c r="E949" s="196"/>
      <c r="F949" s="196"/>
      <c r="G949" s="196"/>
      <c r="H949" s="196"/>
      <c r="I949" s="196"/>
      <c r="J949" s="196"/>
      <c r="K949" s="196"/>
      <c r="L949" s="196"/>
      <c r="M949" s="196"/>
      <c r="N949" s="196"/>
      <c r="O949" s="196"/>
      <c r="P949" s="196"/>
      <c r="Q949" s="196"/>
      <c r="R949" s="196"/>
      <c r="S949" s="196"/>
      <c r="T949" s="196"/>
      <c r="U949" s="196"/>
      <c r="V949" s="196"/>
      <c r="W949" s="196"/>
      <c r="X949" s="196"/>
      <c r="Y949" s="196"/>
      <c r="Z949" s="196"/>
    </row>
    <row r="950" customFormat="false" ht="15" hidden="false" customHeight="false" outlineLevel="0" collapsed="false">
      <c r="A950" s="195"/>
      <c r="B950" s="196"/>
      <c r="C950" s="196"/>
      <c r="D950" s="196"/>
      <c r="E950" s="196"/>
      <c r="F950" s="196"/>
      <c r="G950" s="196"/>
      <c r="H950" s="196"/>
      <c r="I950" s="196"/>
      <c r="J950" s="196"/>
      <c r="K950" s="196"/>
      <c r="L950" s="196"/>
      <c r="M950" s="196"/>
      <c r="N950" s="196"/>
      <c r="O950" s="196"/>
      <c r="P950" s="196"/>
      <c r="Q950" s="196"/>
      <c r="R950" s="196"/>
      <c r="S950" s="196"/>
      <c r="T950" s="196"/>
      <c r="U950" s="196"/>
      <c r="V950" s="196"/>
      <c r="W950" s="196"/>
      <c r="X950" s="196"/>
      <c r="Y950" s="196"/>
      <c r="Z950" s="196"/>
    </row>
    <row r="951" customFormat="false" ht="15" hidden="false" customHeight="false" outlineLevel="0" collapsed="false">
      <c r="A951" s="195"/>
      <c r="B951" s="196"/>
      <c r="C951" s="196"/>
      <c r="D951" s="196"/>
      <c r="E951" s="196"/>
      <c r="F951" s="196"/>
      <c r="G951" s="196"/>
      <c r="H951" s="196"/>
      <c r="I951" s="196"/>
      <c r="J951" s="196"/>
      <c r="K951" s="196"/>
      <c r="L951" s="196"/>
      <c r="M951" s="196"/>
      <c r="N951" s="196"/>
      <c r="O951" s="196"/>
      <c r="P951" s="196"/>
      <c r="Q951" s="196"/>
      <c r="R951" s="196"/>
      <c r="S951" s="196"/>
      <c r="T951" s="196"/>
      <c r="U951" s="196"/>
      <c r="V951" s="196"/>
      <c r="W951" s="196"/>
      <c r="X951" s="196"/>
      <c r="Y951" s="196"/>
      <c r="Z951" s="196"/>
    </row>
    <row r="952" customFormat="false" ht="15" hidden="false" customHeight="false" outlineLevel="0" collapsed="false">
      <c r="A952" s="195"/>
      <c r="B952" s="196"/>
      <c r="C952" s="196"/>
      <c r="D952" s="196"/>
      <c r="E952" s="196"/>
      <c r="F952" s="196"/>
      <c r="G952" s="196"/>
      <c r="H952" s="196"/>
      <c r="I952" s="196"/>
      <c r="J952" s="196"/>
      <c r="K952" s="196"/>
      <c r="L952" s="196"/>
      <c r="M952" s="196"/>
      <c r="N952" s="196"/>
      <c r="O952" s="196"/>
      <c r="P952" s="196"/>
      <c r="Q952" s="196"/>
      <c r="R952" s="196"/>
      <c r="S952" s="196"/>
      <c r="T952" s="196"/>
      <c r="U952" s="196"/>
      <c r="V952" s="196"/>
      <c r="W952" s="196"/>
      <c r="X952" s="196"/>
      <c r="Y952" s="196"/>
      <c r="Z952" s="196"/>
    </row>
    <row r="953" customFormat="false" ht="15" hidden="false" customHeight="false" outlineLevel="0" collapsed="false">
      <c r="A953" s="195"/>
      <c r="B953" s="196"/>
      <c r="C953" s="196"/>
      <c r="D953" s="196"/>
      <c r="E953" s="196"/>
      <c r="F953" s="196"/>
      <c r="G953" s="196"/>
      <c r="H953" s="196"/>
      <c r="I953" s="196"/>
      <c r="J953" s="196"/>
      <c r="K953" s="196"/>
      <c r="L953" s="196"/>
      <c r="M953" s="196"/>
      <c r="N953" s="196"/>
      <c r="O953" s="196"/>
      <c r="P953" s="196"/>
      <c r="Q953" s="196"/>
      <c r="R953" s="196"/>
      <c r="S953" s="196"/>
      <c r="T953" s="196"/>
      <c r="U953" s="196"/>
      <c r="V953" s="196"/>
      <c r="W953" s="196"/>
      <c r="X953" s="196"/>
      <c r="Y953" s="196"/>
      <c r="Z953" s="196"/>
    </row>
    <row r="954" customFormat="false" ht="15" hidden="false" customHeight="false" outlineLevel="0" collapsed="false">
      <c r="A954" s="195"/>
      <c r="B954" s="196"/>
      <c r="C954" s="196"/>
      <c r="D954" s="196"/>
      <c r="E954" s="196"/>
      <c r="F954" s="196"/>
      <c r="G954" s="196"/>
      <c r="H954" s="196"/>
      <c r="I954" s="196"/>
      <c r="J954" s="196"/>
      <c r="K954" s="196"/>
      <c r="L954" s="196"/>
      <c r="M954" s="196"/>
      <c r="N954" s="196"/>
      <c r="O954" s="196"/>
      <c r="P954" s="196"/>
      <c r="Q954" s="196"/>
      <c r="R954" s="196"/>
      <c r="S954" s="196"/>
      <c r="T954" s="196"/>
      <c r="U954" s="196"/>
      <c r="V954" s="196"/>
      <c r="W954" s="196"/>
      <c r="X954" s="196"/>
      <c r="Y954" s="196"/>
      <c r="Z954" s="196"/>
    </row>
    <row r="955" customFormat="false" ht="15" hidden="false" customHeight="false" outlineLevel="0" collapsed="false">
      <c r="A955" s="195"/>
      <c r="B955" s="196"/>
      <c r="C955" s="196"/>
      <c r="D955" s="196"/>
      <c r="E955" s="196"/>
      <c r="F955" s="196"/>
      <c r="G955" s="196"/>
      <c r="H955" s="196"/>
      <c r="I955" s="196"/>
      <c r="J955" s="196"/>
      <c r="K955" s="196"/>
      <c r="L955" s="196"/>
      <c r="M955" s="196"/>
      <c r="N955" s="196"/>
      <c r="O955" s="196"/>
      <c r="P955" s="196"/>
      <c r="Q955" s="196"/>
      <c r="R955" s="196"/>
      <c r="S955" s="196"/>
      <c r="T955" s="196"/>
      <c r="U955" s="196"/>
      <c r="V955" s="196"/>
      <c r="W955" s="196"/>
      <c r="X955" s="196"/>
      <c r="Y955" s="196"/>
      <c r="Z955" s="196"/>
    </row>
    <row r="956" customFormat="false" ht="15" hidden="false" customHeight="false" outlineLevel="0" collapsed="false">
      <c r="A956" s="195"/>
      <c r="B956" s="196"/>
      <c r="C956" s="196"/>
      <c r="D956" s="196"/>
      <c r="E956" s="196"/>
      <c r="F956" s="196"/>
      <c r="G956" s="196"/>
      <c r="H956" s="196"/>
      <c r="I956" s="196"/>
      <c r="J956" s="196"/>
      <c r="K956" s="196"/>
      <c r="L956" s="196"/>
      <c r="M956" s="196"/>
      <c r="N956" s="196"/>
      <c r="O956" s="196"/>
      <c r="P956" s="196"/>
      <c r="Q956" s="196"/>
      <c r="R956" s="196"/>
      <c r="S956" s="196"/>
      <c r="T956" s="196"/>
      <c r="U956" s="196"/>
      <c r="V956" s="196"/>
      <c r="W956" s="196"/>
      <c r="X956" s="196"/>
      <c r="Y956" s="196"/>
      <c r="Z956" s="196"/>
    </row>
    <row r="957" customFormat="false" ht="15" hidden="false" customHeight="false" outlineLevel="0" collapsed="false">
      <c r="A957" s="195"/>
      <c r="B957" s="196"/>
      <c r="C957" s="196"/>
      <c r="D957" s="196"/>
      <c r="E957" s="196"/>
      <c r="F957" s="196"/>
      <c r="G957" s="196"/>
      <c r="H957" s="196"/>
      <c r="I957" s="196"/>
      <c r="J957" s="196"/>
      <c r="K957" s="196"/>
      <c r="L957" s="196"/>
      <c r="M957" s="196"/>
      <c r="N957" s="196"/>
      <c r="O957" s="196"/>
      <c r="P957" s="196"/>
      <c r="Q957" s="196"/>
      <c r="R957" s="196"/>
      <c r="S957" s="196"/>
      <c r="T957" s="196"/>
      <c r="U957" s="196"/>
      <c r="V957" s="196"/>
      <c r="W957" s="196"/>
      <c r="X957" s="196"/>
      <c r="Y957" s="196"/>
      <c r="Z957" s="196"/>
    </row>
    <row r="958" customFormat="false" ht="15" hidden="false" customHeight="false" outlineLevel="0" collapsed="false">
      <c r="A958" s="195"/>
      <c r="B958" s="196"/>
      <c r="C958" s="196"/>
      <c r="D958" s="196"/>
      <c r="E958" s="196"/>
      <c r="F958" s="196"/>
      <c r="G958" s="196"/>
      <c r="H958" s="196"/>
      <c r="I958" s="196"/>
      <c r="J958" s="196"/>
      <c r="K958" s="196"/>
      <c r="L958" s="196"/>
      <c r="M958" s="196"/>
      <c r="N958" s="196"/>
      <c r="O958" s="196"/>
      <c r="P958" s="196"/>
      <c r="Q958" s="196"/>
      <c r="R958" s="196"/>
      <c r="S958" s="196"/>
      <c r="T958" s="196"/>
      <c r="U958" s="196"/>
      <c r="V958" s="196"/>
      <c r="W958" s="196"/>
      <c r="X958" s="196"/>
      <c r="Y958" s="196"/>
      <c r="Z958" s="196"/>
    </row>
    <row r="959" customFormat="false" ht="15" hidden="false" customHeight="false" outlineLevel="0" collapsed="false">
      <c r="A959" s="195"/>
      <c r="B959" s="196"/>
      <c r="C959" s="196"/>
      <c r="D959" s="196"/>
      <c r="E959" s="196"/>
      <c r="F959" s="196"/>
      <c r="G959" s="196"/>
      <c r="H959" s="196"/>
      <c r="I959" s="196"/>
      <c r="J959" s="196"/>
      <c r="K959" s="196"/>
      <c r="L959" s="196"/>
      <c r="M959" s="196"/>
      <c r="N959" s="196"/>
      <c r="O959" s="196"/>
      <c r="P959" s="196"/>
      <c r="Q959" s="196"/>
      <c r="R959" s="196"/>
      <c r="S959" s="196"/>
      <c r="T959" s="196"/>
      <c r="U959" s="196"/>
      <c r="V959" s="196"/>
      <c r="W959" s="196"/>
      <c r="X959" s="196"/>
      <c r="Y959" s="196"/>
      <c r="Z959" s="196"/>
    </row>
    <row r="960" customFormat="false" ht="15" hidden="false" customHeight="false" outlineLevel="0" collapsed="false">
      <c r="A960" s="195"/>
      <c r="B960" s="196"/>
      <c r="C960" s="196"/>
      <c r="D960" s="196"/>
      <c r="E960" s="196"/>
      <c r="F960" s="196"/>
      <c r="G960" s="196"/>
      <c r="H960" s="196"/>
      <c r="I960" s="196"/>
      <c r="J960" s="196"/>
      <c r="K960" s="196"/>
      <c r="L960" s="196"/>
      <c r="M960" s="196"/>
      <c r="N960" s="196"/>
      <c r="O960" s="196"/>
      <c r="P960" s="196"/>
      <c r="Q960" s="196"/>
      <c r="R960" s="196"/>
      <c r="S960" s="196"/>
      <c r="T960" s="196"/>
      <c r="U960" s="196"/>
      <c r="V960" s="196"/>
      <c r="W960" s="196"/>
      <c r="X960" s="196"/>
      <c r="Y960" s="196"/>
      <c r="Z960" s="196"/>
    </row>
    <row r="961" customFormat="false" ht="15" hidden="false" customHeight="false" outlineLevel="0" collapsed="false">
      <c r="A961" s="195"/>
      <c r="B961" s="196"/>
      <c r="C961" s="196"/>
      <c r="D961" s="196"/>
      <c r="E961" s="196"/>
      <c r="F961" s="196"/>
      <c r="G961" s="196"/>
      <c r="H961" s="196"/>
      <c r="I961" s="196"/>
      <c r="J961" s="196"/>
      <c r="K961" s="196"/>
      <c r="L961" s="196"/>
      <c r="M961" s="196"/>
      <c r="N961" s="196"/>
      <c r="O961" s="196"/>
      <c r="P961" s="196"/>
      <c r="Q961" s="196"/>
      <c r="R961" s="196"/>
      <c r="S961" s="196"/>
      <c r="T961" s="196"/>
      <c r="U961" s="196"/>
      <c r="V961" s="196"/>
      <c r="W961" s="196"/>
      <c r="X961" s="196"/>
      <c r="Y961" s="196"/>
      <c r="Z961" s="196"/>
    </row>
    <row r="962" customFormat="false" ht="15" hidden="false" customHeight="false" outlineLevel="0" collapsed="false">
      <c r="A962" s="195"/>
      <c r="B962" s="196"/>
      <c r="C962" s="196"/>
      <c r="D962" s="196"/>
      <c r="E962" s="196"/>
      <c r="F962" s="196"/>
      <c r="G962" s="196"/>
      <c r="H962" s="196"/>
      <c r="I962" s="196"/>
      <c r="J962" s="196"/>
      <c r="K962" s="196"/>
      <c r="L962" s="196"/>
      <c r="M962" s="196"/>
      <c r="N962" s="196"/>
      <c r="O962" s="196"/>
      <c r="P962" s="196"/>
      <c r="Q962" s="196"/>
      <c r="R962" s="196"/>
      <c r="S962" s="196"/>
      <c r="T962" s="196"/>
      <c r="U962" s="196"/>
      <c r="V962" s="196"/>
      <c r="W962" s="196"/>
      <c r="X962" s="196"/>
      <c r="Y962" s="196"/>
      <c r="Z962" s="196"/>
    </row>
    <row r="963" customFormat="false" ht="15" hidden="false" customHeight="false" outlineLevel="0" collapsed="false">
      <c r="A963" s="195"/>
      <c r="B963" s="196"/>
      <c r="C963" s="196"/>
      <c r="D963" s="196"/>
      <c r="E963" s="196"/>
      <c r="F963" s="196"/>
      <c r="G963" s="196"/>
      <c r="H963" s="196"/>
      <c r="I963" s="196"/>
      <c r="J963" s="196"/>
      <c r="K963" s="196"/>
      <c r="L963" s="196"/>
      <c r="M963" s="196"/>
      <c r="N963" s="196"/>
      <c r="O963" s="196"/>
      <c r="P963" s="196"/>
      <c r="Q963" s="196"/>
      <c r="R963" s="196"/>
      <c r="S963" s="196"/>
      <c r="T963" s="196"/>
      <c r="U963" s="196"/>
      <c r="V963" s="196"/>
      <c r="W963" s="196"/>
      <c r="X963" s="196"/>
      <c r="Y963" s="196"/>
      <c r="Z963" s="196"/>
    </row>
    <row r="964" customFormat="false" ht="15" hidden="false" customHeight="false" outlineLevel="0" collapsed="false">
      <c r="A964" s="195"/>
      <c r="B964" s="196"/>
      <c r="C964" s="196"/>
      <c r="D964" s="196"/>
      <c r="E964" s="196"/>
      <c r="F964" s="196"/>
      <c r="G964" s="196"/>
      <c r="H964" s="196"/>
      <c r="I964" s="196"/>
      <c r="J964" s="196"/>
      <c r="K964" s="196"/>
      <c r="L964" s="196"/>
      <c r="M964" s="196"/>
      <c r="N964" s="196"/>
      <c r="O964" s="196"/>
      <c r="P964" s="196"/>
      <c r="Q964" s="196"/>
      <c r="R964" s="196"/>
      <c r="S964" s="196"/>
      <c r="T964" s="196"/>
      <c r="U964" s="196"/>
      <c r="V964" s="196"/>
      <c r="W964" s="196"/>
      <c r="X964" s="196"/>
      <c r="Y964" s="196"/>
      <c r="Z964" s="196"/>
    </row>
    <row r="965" customFormat="false" ht="15" hidden="false" customHeight="false" outlineLevel="0" collapsed="false">
      <c r="A965" s="195"/>
      <c r="B965" s="196"/>
      <c r="C965" s="196"/>
      <c r="D965" s="196"/>
      <c r="E965" s="196"/>
      <c r="F965" s="196"/>
      <c r="G965" s="196"/>
      <c r="H965" s="196"/>
      <c r="I965" s="196"/>
      <c r="J965" s="196"/>
      <c r="K965" s="196"/>
      <c r="L965" s="196"/>
      <c r="M965" s="196"/>
      <c r="N965" s="196"/>
      <c r="O965" s="196"/>
      <c r="P965" s="196"/>
      <c r="Q965" s="196"/>
      <c r="R965" s="196"/>
      <c r="S965" s="196"/>
      <c r="T965" s="196"/>
      <c r="U965" s="196"/>
      <c r="V965" s="196"/>
      <c r="W965" s="196"/>
      <c r="X965" s="196"/>
      <c r="Y965" s="196"/>
      <c r="Z965" s="196"/>
    </row>
    <row r="966" customFormat="false" ht="15" hidden="false" customHeight="false" outlineLevel="0" collapsed="false">
      <c r="A966" s="195"/>
      <c r="B966" s="196"/>
      <c r="C966" s="196"/>
      <c r="D966" s="196"/>
      <c r="E966" s="196"/>
      <c r="F966" s="196"/>
      <c r="G966" s="196"/>
      <c r="H966" s="196"/>
      <c r="I966" s="196"/>
      <c r="J966" s="196"/>
      <c r="K966" s="196"/>
      <c r="L966" s="196"/>
      <c r="M966" s="196"/>
      <c r="N966" s="196"/>
      <c r="O966" s="196"/>
      <c r="P966" s="196"/>
      <c r="Q966" s="196"/>
      <c r="R966" s="196"/>
      <c r="S966" s="196"/>
      <c r="T966" s="196"/>
      <c r="U966" s="196"/>
      <c r="V966" s="196"/>
      <c r="W966" s="196"/>
      <c r="X966" s="196"/>
      <c r="Y966" s="196"/>
      <c r="Z966" s="196"/>
    </row>
    <row r="967" customFormat="false" ht="15" hidden="false" customHeight="false" outlineLevel="0" collapsed="false">
      <c r="A967" s="195"/>
      <c r="B967" s="196"/>
      <c r="C967" s="196"/>
      <c r="D967" s="196"/>
      <c r="E967" s="196"/>
      <c r="F967" s="196"/>
      <c r="G967" s="196"/>
      <c r="H967" s="196"/>
      <c r="I967" s="196"/>
      <c r="J967" s="196"/>
      <c r="K967" s="196"/>
      <c r="L967" s="196"/>
      <c r="M967" s="196"/>
      <c r="N967" s="196"/>
      <c r="O967" s="196"/>
      <c r="P967" s="196"/>
      <c r="Q967" s="196"/>
      <c r="R967" s="196"/>
      <c r="S967" s="196"/>
      <c r="T967" s="196"/>
      <c r="U967" s="196"/>
      <c r="V967" s="196"/>
      <c r="W967" s="196"/>
      <c r="X967" s="196"/>
      <c r="Y967" s="196"/>
      <c r="Z967" s="196"/>
    </row>
    <row r="968" customFormat="false" ht="15" hidden="false" customHeight="false" outlineLevel="0" collapsed="false">
      <c r="A968" s="195"/>
      <c r="B968" s="196"/>
      <c r="C968" s="196"/>
      <c r="D968" s="196"/>
      <c r="E968" s="196"/>
      <c r="F968" s="196"/>
      <c r="G968" s="196"/>
      <c r="H968" s="196"/>
      <c r="I968" s="196"/>
      <c r="J968" s="196"/>
      <c r="K968" s="196"/>
      <c r="L968" s="196"/>
      <c r="M968" s="196"/>
      <c r="N968" s="196"/>
      <c r="O968" s="196"/>
      <c r="P968" s="196"/>
      <c r="Q968" s="196"/>
      <c r="R968" s="196"/>
      <c r="S968" s="196"/>
      <c r="T968" s="196"/>
      <c r="U968" s="196"/>
      <c r="V968" s="196"/>
      <c r="W968" s="196"/>
      <c r="X968" s="196"/>
      <c r="Y968" s="196"/>
      <c r="Z968" s="196"/>
    </row>
    <row r="969" customFormat="false" ht="15" hidden="false" customHeight="false" outlineLevel="0" collapsed="false">
      <c r="A969" s="195"/>
      <c r="B969" s="196"/>
      <c r="C969" s="196"/>
      <c r="D969" s="196"/>
      <c r="E969" s="196"/>
      <c r="F969" s="196"/>
      <c r="G969" s="196"/>
      <c r="H969" s="196"/>
      <c r="I969" s="196"/>
      <c r="J969" s="196"/>
      <c r="K969" s="196"/>
      <c r="L969" s="196"/>
      <c r="M969" s="196"/>
      <c r="N969" s="196"/>
      <c r="O969" s="196"/>
      <c r="P969" s="196"/>
      <c r="Q969" s="196"/>
      <c r="R969" s="196"/>
      <c r="S969" s="196"/>
      <c r="T969" s="196"/>
      <c r="U969" s="196"/>
      <c r="V969" s="196"/>
      <c r="W969" s="196"/>
      <c r="X969" s="196"/>
      <c r="Y969" s="196"/>
      <c r="Z969" s="196"/>
    </row>
    <row r="970" customFormat="false" ht="15" hidden="false" customHeight="false" outlineLevel="0" collapsed="false">
      <c r="A970" s="195"/>
      <c r="B970" s="196"/>
      <c r="C970" s="196"/>
      <c r="D970" s="196"/>
      <c r="E970" s="196"/>
      <c r="F970" s="196"/>
      <c r="G970" s="196"/>
      <c r="H970" s="196"/>
      <c r="I970" s="196"/>
      <c r="J970" s="196"/>
      <c r="K970" s="196"/>
      <c r="L970" s="196"/>
      <c r="M970" s="196"/>
      <c r="N970" s="196"/>
      <c r="O970" s="196"/>
      <c r="P970" s="196"/>
      <c r="Q970" s="196"/>
      <c r="R970" s="196"/>
      <c r="S970" s="196"/>
      <c r="T970" s="196"/>
      <c r="U970" s="196"/>
      <c r="V970" s="196"/>
      <c r="W970" s="196"/>
      <c r="X970" s="196"/>
      <c r="Y970" s="196"/>
      <c r="Z970" s="196"/>
    </row>
    <row r="971" customFormat="false" ht="15" hidden="false" customHeight="false" outlineLevel="0" collapsed="false">
      <c r="A971" s="195"/>
      <c r="B971" s="196"/>
      <c r="C971" s="196"/>
      <c r="D971" s="196"/>
      <c r="E971" s="196"/>
      <c r="F971" s="196"/>
      <c r="G971" s="196"/>
      <c r="H971" s="196"/>
      <c r="I971" s="196"/>
      <c r="J971" s="196"/>
      <c r="K971" s="196"/>
      <c r="L971" s="196"/>
      <c r="M971" s="196"/>
      <c r="N971" s="196"/>
      <c r="O971" s="196"/>
      <c r="P971" s="196"/>
      <c r="Q971" s="196"/>
      <c r="R971" s="196"/>
      <c r="S971" s="196"/>
      <c r="T971" s="196"/>
      <c r="U971" s="196"/>
      <c r="V971" s="196"/>
      <c r="W971" s="196"/>
      <c r="X971" s="196"/>
      <c r="Y971" s="196"/>
      <c r="Z971" s="196"/>
    </row>
    <row r="972" customFormat="false" ht="15" hidden="false" customHeight="false" outlineLevel="0" collapsed="false">
      <c r="A972" s="195"/>
      <c r="B972" s="196"/>
      <c r="C972" s="196"/>
      <c r="D972" s="196"/>
      <c r="E972" s="196"/>
      <c r="F972" s="196"/>
      <c r="G972" s="196"/>
      <c r="H972" s="196"/>
      <c r="I972" s="196"/>
      <c r="J972" s="196"/>
      <c r="K972" s="196"/>
      <c r="L972" s="196"/>
      <c r="M972" s="196"/>
      <c r="N972" s="196"/>
      <c r="O972" s="196"/>
      <c r="P972" s="196"/>
      <c r="Q972" s="196"/>
      <c r="R972" s="196"/>
      <c r="S972" s="196"/>
      <c r="T972" s="196"/>
      <c r="U972" s="196"/>
      <c r="V972" s="196"/>
      <c r="W972" s="196"/>
      <c r="X972" s="196"/>
      <c r="Y972" s="196"/>
      <c r="Z972" s="196"/>
    </row>
    <row r="973" customFormat="false" ht="15" hidden="false" customHeight="false" outlineLevel="0" collapsed="false">
      <c r="A973" s="195"/>
      <c r="B973" s="196"/>
      <c r="C973" s="196"/>
      <c r="D973" s="196"/>
      <c r="E973" s="196"/>
      <c r="F973" s="196"/>
      <c r="G973" s="196"/>
      <c r="H973" s="196"/>
      <c r="I973" s="196"/>
      <c r="J973" s="196"/>
      <c r="K973" s="196"/>
      <c r="L973" s="196"/>
      <c r="M973" s="196"/>
      <c r="N973" s="196"/>
      <c r="O973" s="196"/>
      <c r="P973" s="196"/>
      <c r="Q973" s="196"/>
      <c r="R973" s="196"/>
      <c r="S973" s="196"/>
      <c r="T973" s="196"/>
      <c r="U973" s="196"/>
      <c r="V973" s="196"/>
      <c r="W973" s="196"/>
      <c r="X973" s="196"/>
      <c r="Y973" s="196"/>
      <c r="Z973" s="196"/>
    </row>
    <row r="974" customFormat="false" ht="15" hidden="false" customHeight="false" outlineLevel="0" collapsed="false">
      <c r="A974" s="195"/>
      <c r="B974" s="196"/>
      <c r="C974" s="196"/>
      <c r="D974" s="196"/>
      <c r="E974" s="196"/>
      <c r="F974" s="196"/>
      <c r="G974" s="196"/>
      <c r="H974" s="196"/>
      <c r="I974" s="196"/>
      <c r="J974" s="196"/>
      <c r="K974" s="196"/>
      <c r="L974" s="196"/>
      <c r="M974" s="196"/>
      <c r="N974" s="196"/>
      <c r="O974" s="196"/>
      <c r="P974" s="196"/>
      <c r="Q974" s="196"/>
      <c r="R974" s="196"/>
      <c r="S974" s="196"/>
      <c r="T974" s="196"/>
      <c r="U974" s="196"/>
      <c r="V974" s="196"/>
      <c r="W974" s="196"/>
      <c r="X974" s="196"/>
      <c r="Y974" s="196"/>
      <c r="Z974" s="196"/>
    </row>
    <row r="975" customFormat="false" ht="15" hidden="false" customHeight="false" outlineLevel="0" collapsed="false">
      <c r="A975" s="195"/>
      <c r="B975" s="196"/>
      <c r="C975" s="196"/>
      <c r="D975" s="196"/>
      <c r="E975" s="196"/>
      <c r="F975" s="196"/>
      <c r="G975" s="196"/>
      <c r="H975" s="196"/>
      <c r="I975" s="196"/>
      <c r="J975" s="196"/>
      <c r="K975" s="196"/>
      <c r="L975" s="196"/>
      <c r="M975" s="196"/>
      <c r="N975" s="196"/>
      <c r="O975" s="196"/>
      <c r="P975" s="196"/>
      <c r="Q975" s="196"/>
      <c r="R975" s="196"/>
      <c r="S975" s="196"/>
      <c r="T975" s="196"/>
      <c r="U975" s="196"/>
      <c r="V975" s="196"/>
      <c r="W975" s="196"/>
      <c r="X975" s="196"/>
      <c r="Y975" s="196"/>
      <c r="Z975" s="196"/>
    </row>
    <row r="976" customFormat="false" ht="15" hidden="false" customHeight="false" outlineLevel="0" collapsed="false">
      <c r="A976" s="195"/>
      <c r="B976" s="196"/>
      <c r="C976" s="196"/>
      <c r="D976" s="196"/>
      <c r="E976" s="196"/>
      <c r="F976" s="196"/>
      <c r="G976" s="196"/>
      <c r="H976" s="196"/>
      <c r="I976" s="196"/>
      <c r="J976" s="196"/>
      <c r="K976" s="196"/>
      <c r="L976" s="196"/>
      <c r="M976" s="196"/>
      <c r="N976" s="196"/>
      <c r="O976" s="196"/>
      <c r="P976" s="196"/>
      <c r="Q976" s="196"/>
      <c r="R976" s="196"/>
      <c r="S976" s="196"/>
      <c r="T976" s="196"/>
      <c r="U976" s="196"/>
      <c r="V976" s="196"/>
      <c r="W976" s="196"/>
      <c r="X976" s="196"/>
      <c r="Y976" s="196"/>
      <c r="Z976" s="196"/>
    </row>
    <row r="977" customFormat="false" ht="15" hidden="false" customHeight="false" outlineLevel="0" collapsed="false">
      <c r="A977" s="195"/>
      <c r="B977" s="196"/>
      <c r="C977" s="196"/>
      <c r="D977" s="196"/>
      <c r="E977" s="196"/>
      <c r="F977" s="196"/>
      <c r="G977" s="196"/>
      <c r="H977" s="196"/>
      <c r="I977" s="196"/>
      <c r="J977" s="196"/>
      <c r="K977" s="196"/>
      <c r="L977" s="196"/>
      <c r="M977" s="196"/>
      <c r="N977" s="196"/>
      <c r="O977" s="196"/>
      <c r="P977" s="196"/>
      <c r="Q977" s="196"/>
      <c r="R977" s="196"/>
      <c r="S977" s="196"/>
      <c r="T977" s="196"/>
      <c r="U977" s="196"/>
      <c r="V977" s="196"/>
      <c r="W977" s="196"/>
      <c r="X977" s="196"/>
      <c r="Y977" s="196"/>
      <c r="Z977" s="196"/>
    </row>
    <row r="978" customFormat="false" ht="15" hidden="false" customHeight="false" outlineLevel="0" collapsed="false">
      <c r="A978" s="195"/>
      <c r="B978" s="196"/>
      <c r="C978" s="196"/>
      <c r="D978" s="196"/>
      <c r="E978" s="196"/>
      <c r="F978" s="196"/>
      <c r="G978" s="196"/>
      <c r="H978" s="196"/>
      <c r="I978" s="196"/>
      <c r="J978" s="196"/>
      <c r="K978" s="196"/>
      <c r="L978" s="196"/>
      <c r="M978" s="196"/>
      <c r="N978" s="196"/>
      <c r="O978" s="196"/>
      <c r="P978" s="196"/>
      <c r="Q978" s="196"/>
      <c r="R978" s="196"/>
      <c r="S978" s="196"/>
      <c r="T978" s="196"/>
      <c r="U978" s="196"/>
      <c r="V978" s="196"/>
      <c r="W978" s="196"/>
      <c r="X978" s="196"/>
      <c r="Y978" s="196"/>
      <c r="Z978" s="196"/>
    </row>
    <row r="979" customFormat="false" ht="15" hidden="false" customHeight="false" outlineLevel="0" collapsed="false">
      <c r="A979" s="195"/>
      <c r="B979" s="196"/>
      <c r="C979" s="196"/>
      <c r="D979" s="196"/>
      <c r="E979" s="196"/>
      <c r="F979" s="196"/>
      <c r="G979" s="196"/>
      <c r="H979" s="196"/>
      <c r="I979" s="196"/>
      <c r="J979" s="196"/>
      <c r="K979" s="196"/>
      <c r="L979" s="196"/>
      <c r="M979" s="196"/>
      <c r="N979" s="196"/>
      <c r="O979" s="196"/>
      <c r="P979" s="196"/>
      <c r="Q979" s="196"/>
      <c r="R979" s="196"/>
      <c r="S979" s="196"/>
      <c r="T979" s="196"/>
      <c r="U979" s="196"/>
      <c r="V979" s="196"/>
      <c r="W979" s="196"/>
      <c r="X979" s="196"/>
      <c r="Y979" s="196"/>
      <c r="Z979" s="196"/>
    </row>
    <row r="980" customFormat="false" ht="15" hidden="false" customHeight="false" outlineLevel="0" collapsed="false">
      <c r="A980" s="195"/>
      <c r="B980" s="196"/>
      <c r="C980" s="196"/>
      <c r="D980" s="196"/>
      <c r="E980" s="196"/>
      <c r="F980" s="196"/>
      <c r="G980" s="196"/>
      <c r="H980" s="196"/>
      <c r="I980" s="196"/>
      <c r="J980" s="196"/>
      <c r="K980" s="196"/>
      <c r="L980" s="196"/>
      <c r="M980" s="196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</row>
    <row r="981" customFormat="false" ht="15" hidden="false" customHeight="false" outlineLevel="0" collapsed="false">
      <c r="A981" s="195"/>
      <c r="B981" s="196"/>
      <c r="C981" s="196"/>
      <c r="D981" s="196"/>
      <c r="E981" s="196"/>
      <c r="F981" s="196"/>
      <c r="G981" s="196"/>
      <c r="H981" s="196"/>
      <c r="I981" s="196"/>
      <c r="J981" s="196"/>
      <c r="K981" s="196"/>
      <c r="L981" s="196"/>
      <c r="M981" s="196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</row>
    <row r="982" customFormat="false" ht="15" hidden="false" customHeight="false" outlineLevel="0" collapsed="false">
      <c r="A982" s="195"/>
      <c r="B982" s="196"/>
      <c r="C982" s="196"/>
      <c r="D982" s="196"/>
      <c r="E982" s="196"/>
      <c r="F982" s="196"/>
      <c r="G982" s="196"/>
      <c r="H982" s="196"/>
      <c r="I982" s="196"/>
      <c r="J982" s="196"/>
      <c r="K982" s="196"/>
      <c r="L982" s="196"/>
      <c r="M982" s="196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</row>
    <row r="983" customFormat="false" ht="15" hidden="false" customHeight="false" outlineLevel="0" collapsed="false">
      <c r="A983" s="195"/>
      <c r="B983" s="196"/>
      <c r="C983" s="196"/>
      <c r="D983" s="196"/>
      <c r="E983" s="196"/>
      <c r="F983" s="196"/>
      <c r="G983" s="196"/>
      <c r="H983" s="196"/>
      <c r="I983" s="196"/>
      <c r="J983" s="196"/>
      <c r="K983" s="196"/>
      <c r="L983" s="196"/>
      <c r="M983" s="196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</row>
    <row r="984" customFormat="false" ht="15" hidden="false" customHeight="false" outlineLevel="0" collapsed="false">
      <c r="A984" s="195"/>
      <c r="B984" s="196"/>
      <c r="C984" s="196"/>
      <c r="D984" s="196"/>
      <c r="E984" s="196"/>
      <c r="F984" s="196"/>
      <c r="G984" s="196"/>
      <c r="H984" s="196"/>
      <c r="I984" s="196"/>
      <c r="J984" s="196"/>
      <c r="K984" s="196"/>
      <c r="L984" s="196"/>
      <c r="M984" s="196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</row>
    <row r="985" customFormat="false" ht="15" hidden="false" customHeight="false" outlineLevel="0" collapsed="false">
      <c r="A985" s="195"/>
      <c r="B985" s="196"/>
      <c r="C985" s="196"/>
      <c r="D985" s="196"/>
      <c r="E985" s="196"/>
      <c r="F985" s="196"/>
      <c r="G985" s="196"/>
      <c r="H985" s="196"/>
      <c r="I985" s="196"/>
      <c r="J985" s="196"/>
      <c r="K985" s="196"/>
      <c r="L985" s="196"/>
      <c r="M985" s="196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</row>
    <row r="986" customFormat="false" ht="15" hidden="false" customHeight="false" outlineLevel="0" collapsed="false">
      <c r="A986" s="195"/>
      <c r="B986" s="196"/>
      <c r="C986" s="196"/>
      <c r="D986" s="196"/>
      <c r="E986" s="196"/>
      <c r="F986" s="196"/>
      <c r="G986" s="196"/>
      <c r="H986" s="196"/>
      <c r="I986" s="196"/>
      <c r="J986" s="196"/>
      <c r="K986" s="196"/>
      <c r="L986" s="196"/>
      <c r="M986" s="196"/>
      <c r="N986" s="196"/>
      <c r="O986" s="196"/>
      <c r="P986" s="196"/>
      <c r="Q986" s="196"/>
      <c r="R986" s="196"/>
      <c r="S986" s="196"/>
      <c r="T986" s="196"/>
      <c r="U986" s="196"/>
      <c r="V986" s="196"/>
      <c r="W986" s="196"/>
      <c r="X986" s="196"/>
      <c r="Y986" s="196"/>
      <c r="Z986" s="196"/>
    </row>
    <row r="987" customFormat="false" ht="15" hidden="false" customHeight="false" outlineLevel="0" collapsed="false">
      <c r="A987" s="195"/>
      <c r="B987" s="196"/>
      <c r="C987" s="196"/>
      <c r="D987" s="196"/>
      <c r="E987" s="196"/>
      <c r="F987" s="196"/>
      <c r="G987" s="196"/>
      <c r="H987" s="196"/>
      <c r="I987" s="196"/>
      <c r="J987" s="196"/>
      <c r="K987" s="196"/>
      <c r="L987" s="196"/>
      <c r="M987" s="196"/>
      <c r="N987" s="196"/>
      <c r="O987" s="196"/>
      <c r="P987" s="196"/>
      <c r="Q987" s="196"/>
      <c r="R987" s="196"/>
      <c r="S987" s="196"/>
      <c r="T987" s="196"/>
      <c r="U987" s="196"/>
      <c r="V987" s="196"/>
      <c r="W987" s="196"/>
      <c r="X987" s="196"/>
      <c r="Y987" s="196"/>
      <c r="Z987" s="196"/>
    </row>
    <row r="988" customFormat="false" ht="15" hidden="false" customHeight="false" outlineLevel="0" collapsed="false">
      <c r="A988" s="195"/>
      <c r="B988" s="196"/>
      <c r="C988" s="196"/>
      <c r="D988" s="196"/>
      <c r="E988" s="196"/>
      <c r="F988" s="196"/>
      <c r="G988" s="196"/>
      <c r="H988" s="196"/>
      <c r="I988" s="196"/>
      <c r="J988" s="196"/>
      <c r="K988" s="196"/>
      <c r="L988" s="196"/>
      <c r="M988" s="196"/>
      <c r="N988" s="196"/>
      <c r="O988" s="196"/>
      <c r="P988" s="196"/>
      <c r="Q988" s="196"/>
      <c r="R988" s="196"/>
      <c r="S988" s="196"/>
      <c r="T988" s="196"/>
      <c r="U988" s="196"/>
      <c r="V988" s="196"/>
      <c r="W988" s="196"/>
      <c r="X988" s="196"/>
      <c r="Y988" s="196"/>
      <c r="Z988" s="196"/>
    </row>
    <row r="989" customFormat="false" ht="15" hidden="false" customHeight="false" outlineLevel="0" collapsed="false">
      <c r="A989" s="195"/>
      <c r="B989" s="196"/>
      <c r="C989" s="196"/>
      <c r="D989" s="196"/>
      <c r="E989" s="196"/>
      <c r="F989" s="196"/>
      <c r="G989" s="196"/>
      <c r="H989" s="196"/>
      <c r="I989" s="196"/>
      <c r="J989" s="196"/>
      <c r="K989" s="196"/>
      <c r="L989" s="196"/>
      <c r="M989" s="196"/>
      <c r="N989" s="196"/>
      <c r="O989" s="196"/>
      <c r="P989" s="196"/>
      <c r="Q989" s="196"/>
      <c r="R989" s="196"/>
      <c r="S989" s="196"/>
      <c r="T989" s="196"/>
      <c r="U989" s="196"/>
      <c r="V989" s="196"/>
      <c r="W989" s="196"/>
      <c r="X989" s="196"/>
      <c r="Y989" s="196"/>
      <c r="Z989" s="196"/>
    </row>
    <row r="990" customFormat="false" ht="15" hidden="false" customHeight="false" outlineLevel="0" collapsed="false">
      <c r="A990" s="195"/>
      <c r="B990" s="196"/>
      <c r="C990" s="196"/>
      <c r="D990" s="196"/>
      <c r="E990" s="196"/>
      <c r="F990" s="196"/>
      <c r="G990" s="196"/>
      <c r="H990" s="196"/>
      <c r="I990" s="196"/>
      <c r="J990" s="196"/>
      <c r="K990" s="196"/>
      <c r="L990" s="196"/>
      <c r="M990" s="196"/>
      <c r="N990" s="196"/>
      <c r="O990" s="196"/>
      <c r="P990" s="196"/>
      <c r="Q990" s="196"/>
      <c r="R990" s="196"/>
      <c r="S990" s="196"/>
      <c r="T990" s="196"/>
      <c r="U990" s="196"/>
      <c r="V990" s="196"/>
      <c r="W990" s="196"/>
      <c r="X990" s="196"/>
      <c r="Y990" s="196"/>
      <c r="Z990" s="196"/>
    </row>
    <row r="991" customFormat="false" ht="15" hidden="false" customHeight="false" outlineLevel="0" collapsed="false">
      <c r="A991" s="195"/>
      <c r="B991" s="196"/>
      <c r="C991" s="196"/>
      <c r="D991" s="196"/>
      <c r="E991" s="196"/>
      <c r="F991" s="196"/>
      <c r="G991" s="196"/>
      <c r="H991" s="196"/>
      <c r="I991" s="196"/>
      <c r="J991" s="196"/>
      <c r="K991" s="196"/>
      <c r="L991" s="196"/>
      <c r="M991" s="196"/>
      <c r="N991" s="196"/>
      <c r="O991" s="196"/>
      <c r="P991" s="196"/>
      <c r="Q991" s="196"/>
      <c r="R991" s="196"/>
      <c r="S991" s="196"/>
      <c r="T991" s="196"/>
      <c r="U991" s="196"/>
      <c r="V991" s="196"/>
      <c r="W991" s="196"/>
      <c r="X991" s="196"/>
      <c r="Y991" s="196"/>
      <c r="Z991" s="196"/>
    </row>
    <row r="992" customFormat="false" ht="15" hidden="false" customHeight="false" outlineLevel="0" collapsed="false">
      <c r="A992" s="195"/>
      <c r="B992" s="196"/>
      <c r="C992" s="196"/>
      <c r="D992" s="196"/>
      <c r="E992" s="196"/>
      <c r="F992" s="196"/>
      <c r="G992" s="196"/>
      <c r="H992" s="196"/>
      <c r="I992" s="196"/>
      <c r="J992" s="196"/>
      <c r="K992" s="196"/>
      <c r="L992" s="196"/>
      <c r="M992" s="196"/>
      <c r="N992" s="196"/>
      <c r="O992" s="196"/>
      <c r="P992" s="196"/>
      <c r="Q992" s="196"/>
      <c r="R992" s="196"/>
      <c r="S992" s="196"/>
      <c r="T992" s="196"/>
      <c r="U992" s="196"/>
      <c r="V992" s="196"/>
      <c r="W992" s="196"/>
      <c r="X992" s="196"/>
      <c r="Y992" s="196"/>
      <c r="Z992" s="196"/>
    </row>
    <row r="993" customFormat="false" ht="15" hidden="false" customHeight="false" outlineLevel="0" collapsed="false">
      <c r="A993" s="195"/>
      <c r="B993" s="196"/>
      <c r="C993" s="196"/>
      <c r="D993" s="196"/>
      <c r="E993" s="196"/>
      <c r="F993" s="196"/>
      <c r="G993" s="196"/>
      <c r="H993" s="196"/>
      <c r="I993" s="196"/>
      <c r="J993" s="196"/>
      <c r="K993" s="196"/>
      <c r="L993" s="196"/>
      <c r="M993" s="196"/>
      <c r="N993" s="196"/>
      <c r="O993" s="196"/>
      <c r="P993" s="196"/>
      <c r="Q993" s="196"/>
      <c r="R993" s="196"/>
      <c r="S993" s="196"/>
      <c r="T993" s="196"/>
      <c r="U993" s="196"/>
      <c r="V993" s="196"/>
      <c r="W993" s="196"/>
      <c r="X993" s="196"/>
      <c r="Y993" s="196"/>
      <c r="Z993" s="196"/>
    </row>
    <row r="994" customFormat="false" ht="15" hidden="false" customHeight="false" outlineLevel="0" collapsed="false">
      <c r="A994" s="195"/>
      <c r="B994" s="196"/>
      <c r="C994" s="196"/>
      <c r="D994" s="196"/>
      <c r="E994" s="196"/>
      <c r="F994" s="196"/>
      <c r="G994" s="196"/>
      <c r="H994" s="196"/>
      <c r="I994" s="196"/>
      <c r="J994" s="196"/>
      <c r="K994" s="196"/>
      <c r="L994" s="196"/>
      <c r="M994" s="196"/>
      <c r="N994" s="196"/>
      <c r="O994" s="196"/>
      <c r="P994" s="196"/>
      <c r="Q994" s="196"/>
      <c r="R994" s="196"/>
      <c r="S994" s="196"/>
      <c r="T994" s="196"/>
      <c r="U994" s="196"/>
      <c r="V994" s="196"/>
      <c r="W994" s="196"/>
      <c r="X994" s="196"/>
      <c r="Y994" s="196"/>
      <c r="Z994" s="196"/>
    </row>
    <row r="995" customFormat="false" ht="15" hidden="false" customHeight="false" outlineLevel="0" collapsed="false">
      <c r="A995" s="195"/>
      <c r="B995" s="196"/>
      <c r="C995" s="196"/>
      <c r="D995" s="196"/>
      <c r="E995" s="196"/>
      <c r="F995" s="196"/>
      <c r="G995" s="196"/>
      <c r="H995" s="196"/>
      <c r="I995" s="196"/>
      <c r="J995" s="196"/>
      <c r="K995" s="196"/>
      <c r="L995" s="196"/>
      <c r="M995" s="196"/>
      <c r="N995" s="196"/>
      <c r="O995" s="196"/>
      <c r="P995" s="196"/>
      <c r="Q995" s="196"/>
      <c r="R995" s="196"/>
      <c r="S995" s="196"/>
      <c r="T995" s="196"/>
      <c r="U995" s="196"/>
      <c r="V995" s="196"/>
      <c r="W995" s="196"/>
      <c r="X995" s="196"/>
      <c r="Y995" s="196"/>
      <c r="Z995" s="196"/>
    </row>
    <row r="996" customFormat="false" ht="15" hidden="false" customHeight="false" outlineLevel="0" collapsed="false">
      <c r="A996" s="195"/>
      <c r="B996" s="196"/>
      <c r="C996" s="196"/>
      <c r="D996" s="196"/>
      <c r="E996" s="196"/>
      <c r="F996" s="196"/>
      <c r="G996" s="196"/>
      <c r="H996" s="196"/>
      <c r="I996" s="196"/>
      <c r="J996" s="196"/>
      <c r="K996" s="196"/>
      <c r="L996" s="196"/>
      <c r="M996" s="196"/>
      <c r="N996" s="196"/>
      <c r="O996" s="196"/>
      <c r="P996" s="196"/>
      <c r="Q996" s="196"/>
      <c r="R996" s="196"/>
      <c r="S996" s="196"/>
      <c r="T996" s="196"/>
      <c r="U996" s="196"/>
      <c r="V996" s="196"/>
      <c r="W996" s="196"/>
      <c r="X996" s="196"/>
      <c r="Y996" s="196"/>
      <c r="Z996" s="196"/>
    </row>
    <row r="997" customFormat="false" ht="15" hidden="false" customHeight="false" outlineLevel="0" collapsed="false">
      <c r="A997" s="195"/>
      <c r="B997" s="196"/>
      <c r="C997" s="196"/>
      <c r="D997" s="196"/>
      <c r="E997" s="196"/>
      <c r="F997" s="196"/>
      <c r="G997" s="196"/>
      <c r="H997" s="196"/>
      <c r="I997" s="196"/>
      <c r="J997" s="196"/>
      <c r="K997" s="196"/>
      <c r="L997" s="196"/>
      <c r="M997" s="196"/>
      <c r="N997" s="196"/>
      <c r="O997" s="196"/>
      <c r="P997" s="196"/>
      <c r="Q997" s="196"/>
      <c r="R997" s="196"/>
      <c r="S997" s="196"/>
      <c r="T997" s="196"/>
      <c r="U997" s="196"/>
      <c r="V997" s="196"/>
      <c r="W997" s="196"/>
      <c r="X997" s="196"/>
      <c r="Y997" s="196"/>
      <c r="Z997" s="196"/>
    </row>
    <row r="998" customFormat="false" ht="15" hidden="false" customHeight="false" outlineLevel="0" collapsed="false">
      <c r="A998" s="195"/>
      <c r="B998" s="196"/>
      <c r="C998" s="196"/>
      <c r="D998" s="196"/>
      <c r="E998" s="196"/>
      <c r="F998" s="196"/>
      <c r="G998" s="196"/>
      <c r="H998" s="196"/>
      <c r="I998" s="196"/>
      <c r="J998" s="196"/>
      <c r="K998" s="196"/>
      <c r="L998" s="196"/>
      <c r="M998" s="196"/>
      <c r="N998" s="196"/>
      <c r="O998" s="196"/>
      <c r="P998" s="196"/>
      <c r="Q998" s="196"/>
      <c r="R998" s="196"/>
      <c r="S998" s="196"/>
      <c r="T998" s="196"/>
      <c r="U998" s="196"/>
      <c r="V998" s="196"/>
      <c r="W998" s="196"/>
      <c r="X998" s="196"/>
      <c r="Y998" s="196"/>
      <c r="Z998" s="196"/>
    </row>
    <row r="999" customFormat="false" ht="15" hidden="false" customHeight="false" outlineLevel="0" collapsed="false">
      <c r="A999" s="195"/>
      <c r="B999" s="196"/>
      <c r="C999" s="196"/>
      <c r="D999" s="196"/>
      <c r="E999" s="196"/>
      <c r="F999" s="196"/>
      <c r="G999" s="196"/>
      <c r="H999" s="196"/>
      <c r="I999" s="196"/>
      <c r="J999" s="196"/>
      <c r="K999" s="196"/>
      <c r="L999" s="196"/>
      <c r="M999" s="196"/>
      <c r="N999" s="196"/>
      <c r="O999" s="196"/>
      <c r="P999" s="196"/>
      <c r="Q999" s="196"/>
      <c r="R999" s="196"/>
      <c r="S999" s="196"/>
      <c r="T999" s="196"/>
      <c r="U999" s="196"/>
      <c r="V999" s="196"/>
      <c r="W999" s="196"/>
      <c r="X999" s="196"/>
      <c r="Y999" s="196"/>
      <c r="Z999" s="196"/>
    </row>
    <row r="1000" customFormat="false" ht="15" hidden="false" customHeight="false" outlineLevel="0" collapsed="false">
      <c r="A1000" s="195"/>
      <c r="B1000" s="196"/>
      <c r="C1000" s="196"/>
      <c r="D1000" s="196"/>
      <c r="E1000" s="196"/>
      <c r="F1000" s="196"/>
      <c r="G1000" s="196"/>
      <c r="H1000" s="196"/>
      <c r="I1000" s="196"/>
      <c r="J1000" s="196"/>
      <c r="K1000" s="196"/>
      <c r="L1000" s="196"/>
      <c r="M1000" s="196"/>
      <c r="N1000" s="196"/>
      <c r="O1000" s="196"/>
      <c r="P1000" s="196"/>
      <c r="Q1000" s="196"/>
      <c r="R1000" s="196"/>
      <c r="S1000" s="196"/>
      <c r="T1000" s="196"/>
      <c r="U1000" s="196"/>
      <c r="V1000" s="196"/>
      <c r="W1000" s="196"/>
      <c r="X1000" s="196"/>
      <c r="Y1000" s="196"/>
      <c r="Z1000" s="196"/>
    </row>
    <row r="1001" customFormat="false" ht="15" hidden="false" customHeight="false" outlineLevel="0" collapsed="false">
      <c r="A1001" s="195"/>
      <c r="B1001" s="196"/>
      <c r="C1001" s="196"/>
      <c r="D1001" s="196"/>
      <c r="E1001" s="196"/>
      <c r="F1001" s="196"/>
      <c r="G1001" s="196"/>
      <c r="H1001" s="196"/>
      <c r="I1001" s="196"/>
      <c r="J1001" s="196"/>
      <c r="K1001" s="196"/>
      <c r="L1001" s="196"/>
      <c r="M1001" s="196"/>
      <c r="N1001" s="196"/>
      <c r="O1001" s="196"/>
      <c r="P1001" s="196"/>
      <c r="Q1001" s="196"/>
      <c r="R1001" s="196"/>
      <c r="S1001" s="196"/>
      <c r="T1001" s="196"/>
      <c r="U1001" s="196"/>
      <c r="V1001" s="196"/>
      <c r="W1001" s="196"/>
      <c r="X1001" s="196"/>
      <c r="Y1001" s="196"/>
      <c r="Z1001" s="196"/>
    </row>
    <row r="1002" customFormat="false" ht="15" hidden="false" customHeight="false" outlineLevel="0" collapsed="false">
      <c r="A1002" s="195"/>
      <c r="B1002" s="196"/>
      <c r="C1002" s="196"/>
      <c r="D1002" s="196"/>
      <c r="E1002" s="196"/>
      <c r="F1002" s="196"/>
      <c r="G1002" s="196"/>
      <c r="H1002" s="196"/>
      <c r="I1002" s="196"/>
      <c r="J1002" s="196"/>
      <c r="K1002" s="196"/>
      <c r="L1002" s="196"/>
      <c r="M1002" s="196"/>
      <c r="N1002" s="196"/>
      <c r="O1002" s="196"/>
      <c r="P1002" s="196"/>
      <c r="Q1002" s="196"/>
      <c r="R1002" s="196"/>
      <c r="S1002" s="196"/>
      <c r="T1002" s="196"/>
      <c r="U1002" s="196"/>
      <c r="V1002" s="196"/>
      <c r="W1002" s="196"/>
      <c r="X1002" s="196"/>
      <c r="Y1002" s="196"/>
      <c r="Z1002" s="196"/>
    </row>
    <row r="1003" customFormat="false" ht="15" hidden="false" customHeight="false" outlineLevel="0" collapsed="false">
      <c r="A1003" s="195"/>
      <c r="B1003" s="196"/>
      <c r="C1003" s="196"/>
      <c r="D1003" s="196"/>
      <c r="E1003" s="196"/>
      <c r="F1003" s="196"/>
      <c r="G1003" s="196"/>
      <c r="H1003" s="196"/>
      <c r="I1003" s="196"/>
      <c r="J1003" s="196"/>
      <c r="K1003" s="196"/>
      <c r="L1003" s="196"/>
      <c r="M1003" s="196"/>
      <c r="N1003" s="196"/>
      <c r="O1003" s="196"/>
      <c r="P1003" s="196"/>
      <c r="Q1003" s="196"/>
      <c r="R1003" s="196"/>
      <c r="S1003" s="196"/>
      <c r="T1003" s="196"/>
      <c r="U1003" s="196"/>
      <c r="V1003" s="196"/>
      <c r="W1003" s="196"/>
      <c r="X1003" s="196"/>
      <c r="Y1003" s="196"/>
      <c r="Z1003" s="196"/>
    </row>
    <row r="1004" customFormat="false" ht="15" hidden="false" customHeight="false" outlineLevel="0" collapsed="false">
      <c r="A1004" s="195"/>
      <c r="B1004" s="196"/>
      <c r="C1004" s="196"/>
      <c r="D1004" s="196"/>
      <c r="E1004" s="196"/>
      <c r="F1004" s="196"/>
      <c r="G1004" s="196"/>
      <c r="H1004" s="196"/>
      <c r="I1004" s="196"/>
      <c r="J1004" s="196"/>
      <c r="K1004" s="196"/>
      <c r="L1004" s="196"/>
      <c r="M1004" s="196"/>
      <c r="N1004" s="196"/>
      <c r="O1004" s="196"/>
      <c r="P1004" s="196"/>
      <c r="Q1004" s="196"/>
      <c r="R1004" s="196"/>
      <c r="S1004" s="196"/>
      <c r="T1004" s="196"/>
      <c r="U1004" s="196"/>
      <c r="V1004" s="196"/>
      <c r="W1004" s="196"/>
      <c r="X1004" s="196"/>
      <c r="Y1004" s="196"/>
      <c r="Z1004" s="196"/>
    </row>
    <row r="1005" customFormat="false" ht="15" hidden="false" customHeight="false" outlineLevel="0" collapsed="false">
      <c r="A1005" s="195"/>
      <c r="B1005" s="196"/>
      <c r="C1005" s="196"/>
      <c r="D1005" s="196"/>
      <c r="E1005" s="196"/>
      <c r="F1005" s="196"/>
      <c r="G1005" s="196"/>
      <c r="H1005" s="196"/>
      <c r="I1005" s="196"/>
      <c r="J1005" s="196"/>
      <c r="K1005" s="196"/>
      <c r="L1005" s="196"/>
      <c r="M1005" s="196"/>
      <c r="N1005" s="196"/>
      <c r="O1005" s="196"/>
      <c r="P1005" s="196"/>
      <c r="Q1005" s="196"/>
      <c r="R1005" s="196"/>
      <c r="S1005" s="196"/>
      <c r="T1005" s="196"/>
      <c r="U1005" s="196"/>
      <c r="V1005" s="196"/>
      <c r="W1005" s="196"/>
      <c r="X1005" s="196"/>
      <c r="Y1005" s="196"/>
      <c r="Z1005" s="196"/>
    </row>
    <row r="1006" customFormat="false" ht="15" hidden="false" customHeight="false" outlineLevel="0" collapsed="false">
      <c r="A1006" s="195"/>
      <c r="B1006" s="196"/>
      <c r="C1006" s="196"/>
      <c r="D1006" s="196"/>
      <c r="E1006" s="196"/>
      <c r="F1006" s="196"/>
      <c r="G1006" s="196"/>
      <c r="H1006" s="196"/>
      <c r="I1006" s="196"/>
      <c r="J1006" s="196"/>
      <c r="K1006" s="196"/>
      <c r="L1006" s="196"/>
      <c r="M1006" s="196"/>
      <c r="N1006" s="196"/>
      <c r="O1006" s="196"/>
      <c r="P1006" s="196"/>
      <c r="Q1006" s="196"/>
      <c r="R1006" s="196"/>
      <c r="S1006" s="196"/>
      <c r="T1006" s="196"/>
      <c r="U1006" s="196"/>
      <c r="V1006" s="196"/>
      <c r="W1006" s="196"/>
      <c r="X1006" s="196"/>
      <c r="Y1006" s="196"/>
      <c r="Z1006" s="196"/>
    </row>
    <row r="1007" customFormat="false" ht="15" hidden="false" customHeight="false" outlineLevel="0" collapsed="false">
      <c r="A1007" s="195"/>
      <c r="B1007" s="196"/>
      <c r="C1007" s="196"/>
      <c r="D1007" s="196"/>
      <c r="E1007" s="196"/>
      <c r="F1007" s="196"/>
      <c r="G1007" s="196"/>
      <c r="H1007" s="196"/>
      <c r="I1007" s="196"/>
      <c r="J1007" s="196"/>
      <c r="K1007" s="196"/>
      <c r="L1007" s="196"/>
      <c r="M1007" s="196"/>
      <c r="N1007" s="196"/>
      <c r="O1007" s="196"/>
      <c r="P1007" s="196"/>
      <c r="Q1007" s="196"/>
      <c r="R1007" s="196"/>
      <c r="S1007" s="196"/>
      <c r="T1007" s="196"/>
      <c r="U1007" s="196"/>
      <c r="V1007" s="196"/>
      <c r="W1007" s="196"/>
      <c r="X1007" s="196"/>
      <c r="Y1007" s="196"/>
      <c r="Z1007" s="196"/>
    </row>
    <row r="1008" customFormat="false" ht="15" hidden="false" customHeight="false" outlineLevel="0" collapsed="false">
      <c r="A1008" s="195"/>
      <c r="B1008" s="196"/>
      <c r="C1008" s="196"/>
      <c r="D1008" s="196"/>
      <c r="E1008" s="196"/>
      <c r="F1008" s="196"/>
      <c r="G1008" s="196"/>
      <c r="H1008" s="196"/>
      <c r="I1008" s="196"/>
      <c r="J1008" s="196"/>
      <c r="K1008" s="196"/>
      <c r="L1008" s="196"/>
      <c r="M1008" s="196"/>
      <c r="N1008" s="196"/>
      <c r="O1008" s="196"/>
      <c r="P1008" s="196"/>
      <c r="Q1008" s="196"/>
      <c r="R1008" s="196"/>
      <c r="S1008" s="196"/>
      <c r="T1008" s="196"/>
      <c r="U1008" s="196"/>
      <c r="V1008" s="196"/>
      <c r="W1008" s="196"/>
      <c r="X1008" s="196"/>
      <c r="Y1008" s="196"/>
      <c r="Z1008" s="196"/>
    </row>
    <row r="1009" customFormat="false" ht="15" hidden="false" customHeight="false" outlineLevel="0" collapsed="false">
      <c r="A1009" s="195"/>
      <c r="B1009" s="196"/>
      <c r="C1009" s="196"/>
      <c r="D1009" s="196"/>
      <c r="E1009" s="196"/>
      <c r="F1009" s="196"/>
      <c r="G1009" s="196"/>
      <c r="H1009" s="196"/>
      <c r="I1009" s="196"/>
      <c r="J1009" s="196"/>
      <c r="K1009" s="196"/>
      <c r="L1009" s="196"/>
      <c r="M1009" s="196"/>
      <c r="N1009" s="196"/>
      <c r="O1009" s="196"/>
      <c r="P1009" s="196"/>
      <c r="Q1009" s="196"/>
      <c r="R1009" s="196"/>
      <c r="S1009" s="196"/>
      <c r="T1009" s="196"/>
      <c r="U1009" s="196"/>
      <c r="V1009" s="196"/>
      <c r="W1009" s="196"/>
      <c r="X1009" s="196"/>
      <c r="Y1009" s="196"/>
      <c r="Z1009" s="196"/>
    </row>
    <row r="1010" customFormat="false" ht="15" hidden="false" customHeight="false" outlineLevel="0" collapsed="false">
      <c r="A1010" s="195"/>
      <c r="B1010" s="196"/>
      <c r="C1010" s="196"/>
      <c r="D1010" s="196"/>
      <c r="E1010" s="196"/>
      <c r="F1010" s="196"/>
      <c r="G1010" s="196"/>
      <c r="H1010" s="196"/>
      <c r="I1010" s="196"/>
      <c r="J1010" s="196"/>
      <c r="K1010" s="196"/>
      <c r="L1010" s="196"/>
      <c r="M1010" s="196"/>
      <c r="N1010" s="196"/>
      <c r="O1010" s="196"/>
      <c r="P1010" s="196"/>
      <c r="Q1010" s="196"/>
      <c r="R1010" s="196"/>
      <c r="S1010" s="196"/>
      <c r="T1010" s="196"/>
      <c r="U1010" s="196"/>
      <c r="V1010" s="196"/>
      <c r="W1010" s="196"/>
      <c r="X1010" s="196"/>
      <c r="Y1010" s="196"/>
      <c r="Z1010" s="196"/>
    </row>
    <row r="1011" customFormat="false" ht="15" hidden="false" customHeight="false" outlineLevel="0" collapsed="false">
      <c r="A1011" s="195"/>
      <c r="B1011" s="196"/>
      <c r="C1011" s="196"/>
      <c r="D1011" s="196"/>
      <c r="E1011" s="196"/>
      <c r="F1011" s="196"/>
      <c r="G1011" s="196"/>
      <c r="H1011" s="196"/>
      <c r="I1011" s="196"/>
      <c r="J1011" s="196"/>
      <c r="K1011" s="196"/>
      <c r="L1011" s="196"/>
      <c r="M1011" s="196"/>
      <c r="N1011" s="196"/>
      <c r="O1011" s="196"/>
      <c r="P1011" s="196"/>
      <c r="Q1011" s="196"/>
      <c r="R1011" s="196"/>
      <c r="S1011" s="196"/>
      <c r="T1011" s="196"/>
      <c r="U1011" s="196"/>
      <c r="V1011" s="196"/>
      <c r="W1011" s="196"/>
      <c r="X1011" s="196"/>
      <c r="Y1011" s="196"/>
      <c r="Z1011" s="196"/>
    </row>
    <row r="1012" customFormat="false" ht="15" hidden="false" customHeight="false" outlineLevel="0" collapsed="false">
      <c r="A1012" s="195"/>
      <c r="B1012" s="196"/>
      <c r="C1012" s="196"/>
      <c r="D1012" s="196"/>
      <c r="E1012" s="196"/>
      <c r="F1012" s="196"/>
      <c r="G1012" s="196"/>
      <c r="H1012" s="196"/>
      <c r="I1012" s="196"/>
      <c r="J1012" s="196"/>
      <c r="K1012" s="196"/>
      <c r="L1012" s="196"/>
      <c r="M1012" s="196"/>
      <c r="N1012" s="196"/>
      <c r="O1012" s="196"/>
      <c r="P1012" s="196"/>
      <c r="Q1012" s="196"/>
      <c r="R1012" s="196"/>
      <c r="S1012" s="196"/>
      <c r="T1012" s="196"/>
      <c r="U1012" s="196"/>
      <c r="V1012" s="196"/>
      <c r="W1012" s="196"/>
      <c r="X1012" s="196"/>
      <c r="Y1012" s="196"/>
      <c r="Z1012" s="196"/>
    </row>
    <row r="1013" customFormat="false" ht="15" hidden="false" customHeight="false" outlineLevel="0" collapsed="false">
      <c r="A1013" s="195"/>
      <c r="B1013" s="196"/>
      <c r="C1013" s="196"/>
      <c r="D1013" s="196"/>
      <c r="E1013" s="196"/>
      <c r="F1013" s="196"/>
      <c r="G1013" s="196"/>
      <c r="H1013" s="196"/>
      <c r="I1013" s="196"/>
      <c r="J1013" s="196"/>
      <c r="K1013" s="196"/>
      <c r="L1013" s="196"/>
      <c r="M1013" s="196"/>
      <c r="N1013" s="196"/>
      <c r="O1013" s="196"/>
      <c r="P1013" s="196"/>
      <c r="Q1013" s="196"/>
      <c r="R1013" s="196"/>
      <c r="S1013" s="196"/>
      <c r="T1013" s="196"/>
      <c r="U1013" s="196"/>
      <c r="V1013" s="196"/>
      <c r="W1013" s="196"/>
      <c r="X1013" s="196"/>
      <c r="Y1013" s="196"/>
      <c r="Z1013" s="196"/>
    </row>
    <row r="1014" customFormat="false" ht="15" hidden="false" customHeight="false" outlineLevel="0" collapsed="false">
      <c r="A1014" s="195"/>
      <c r="B1014" s="196"/>
      <c r="C1014" s="196"/>
      <c r="D1014" s="196"/>
      <c r="E1014" s="196"/>
      <c r="F1014" s="196"/>
      <c r="G1014" s="196"/>
      <c r="H1014" s="196"/>
      <c r="I1014" s="196"/>
      <c r="J1014" s="196"/>
      <c r="K1014" s="196"/>
      <c r="L1014" s="196"/>
      <c r="M1014" s="196"/>
      <c r="N1014" s="196"/>
      <c r="O1014" s="196"/>
      <c r="P1014" s="196"/>
      <c r="Q1014" s="196"/>
      <c r="R1014" s="196"/>
      <c r="S1014" s="196"/>
      <c r="T1014" s="196"/>
      <c r="U1014" s="196"/>
      <c r="V1014" s="196"/>
      <c r="W1014" s="196"/>
      <c r="X1014" s="196"/>
      <c r="Y1014" s="196"/>
      <c r="Z1014" s="196"/>
    </row>
    <row r="1015" customFormat="false" ht="15" hidden="false" customHeight="false" outlineLevel="0" collapsed="false">
      <c r="A1015" s="195"/>
      <c r="B1015" s="196"/>
      <c r="C1015" s="196"/>
      <c r="D1015" s="196"/>
      <c r="E1015" s="196"/>
      <c r="F1015" s="196"/>
      <c r="G1015" s="196"/>
      <c r="H1015" s="196"/>
      <c r="I1015" s="196"/>
      <c r="J1015" s="196"/>
      <c r="K1015" s="196"/>
      <c r="L1015" s="196"/>
      <c r="M1015" s="196"/>
      <c r="N1015" s="196"/>
      <c r="O1015" s="196"/>
      <c r="P1015" s="196"/>
      <c r="Q1015" s="196"/>
      <c r="R1015" s="196"/>
      <c r="S1015" s="196"/>
      <c r="T1015" s="196"/>
      <c r="U1015" s="196"/>
      <c r="V1015" s="196"/>
      <c r="W1015" s="196"/>
      <c r="X1015" s="196"/>
      <c r="Y1015" s="196"/>
      <c r="Z1015" s="196"/>
    </row>
    <row r="1016" customFormat="false" ht="15" hidden="false" customHeight="false" outlineLevel="0" collapsed="false">
      <c r="A1016" s="195"/>
      <c r="B1016" s="196"/>
      <c r="C1016" s="196"/>
      <c r="D1016" s="196"/>
      <c r="E1016" s="196"/>
      <c r="F1016" s="196"/>
      <c r="G1016" s="196"/>
      <c r="H1016" s="196"/>
      <c r="I1016" s="196"/>
      <c r="J1016" s="196"/>
      <c r="K1016" s="196"/>
      <c r="L1016" s="196"/>
      <c r="M1016" s="196"/>
      <c r="N1016" s="196"/>
      <c r="O1016" s="196"/>
      <c r="P1016" s="196"/>
      <c r="Q1016" s="196"/>
      <c r="R1016" s="196"/>
      <c r="S1016" s="196"/>
      <c r="T1016" s="196"/>
      <c r="U1016" s="196"/>
      <c r="V1016" s="196"/>
      <c r="W1016" s="196"/>
      <c r="X1016" s="196"/>
      <c r="Y1016" s="196"/>
      <c r="Z1016" s="196"/>
    </row>
    <row r="1017" customFormat="false" ht="15" hidden="false" customHeight="false" outlineLevel="0" collapsed="false">
      <c r="A1017" s="195"/>
      <c r="B1017" s="196"/>
      <c r="C1017" s="196"/>
      <c r="D1017" s="196"/>
      <c r="E1017" s="196"/>
      <c r="F1017" s="196"/>
      <c r="G1017" s="196"/>
      <c r="H1017" s="196"/>
      <c r="I1017" s="196"/>
      <c r="J1017" s="196"/>
      <c r="K1017" s="196"/>
      <c r="L1017" s="196"/>
      <c r="M1017" s="196"/>
      <c r="N1017" s="196"/>
      <c r="O1017" s="196"/>
      <c r="P1017" s="196"/>
      <c r="Q1017" s="196"/>
      <c r="R1017" s="196"/>
      <c r="S1017" s="196"/>
      <c r="T1017" s="196"/>
      <c r="U1017" s="196"/>
      <c r="V1017" s="196"/>
      <c r="W1017" s="196"/>
      <c r="X1017" s="196"/>
      <c r="Y1017" s="196"/>
      <c r="Z1017" s="196"/>
    </row>
    <row r="1018" customFormat="false" ht="15" hidden="false" customHeight="false" outlineLevel="0" collapsed="false">
      <c r="A1018" s="195"/>
      <c r="B1018" s="196"/>
      <c r="C1018" s="196"/>
      <c r="D1018" s="196"/>
      <c r="E1018" s="196"/>
      <c r="F1018" s="196"/>
      <c r="G1018" s="196"/>
      <c r="H1018" s="196"/>
      <c r="I1018" s="196"/>
      <c r="J1018" s="196"/>
      <c r="K1018" s="196"/>
      <c r="L1018" s="196"/>
      <c r="M1018" s="196"/>
      <c r="N1018" s="196"/>
      <c r="O1018" s="196"/>
      <c r="P1018" s="196"/>
      <c r="Q1018" s="196"/>
      <c r="R1018" s="196"/>
      <c r="S1018" s="196"/>
      <c r="T1018" s="196"/>
      <c r="U1018" s="196"/>
      <c r="V1018" s="196"/>
      <c r="W1018" s="196"/>
      <c r="X1018" s="196"/>
      <c r="Y1018" s="196"/>
      <c r="Z1018" s="196"/>
    </row>
    <row r="1019" customFormat="false" ht="15" hidden="false" customHeight="false" outlineLevel="0" collapsed="false">
      <c r="A1019" s="195"/>
      <c r="B1019" s="196"/>
      <c r="C1019" s="196"/>
      <c r="D1019" s="196"/>
      <c r="E1019" s="196"/>
      <c r="F1019" s="196"/>
      <c r="G1019" s="196"/>
      <c r="H1019" s="196"/>
      <c r="I1019" s="196"/>
      <c r="J1019" s="196"/>
      <c r="K1019" s="196"/>
      <c r="L1019" s="196"/>
      <c r="M1019" s="196"/>
      <c r="N1019" s="196"/>
      <c r="O1019" s="196"/>
      <c r="P1019" s="196"/>
      <c r="Q1019" s="196"/>
      <c r="R1019" s="196"/>
      <c r="S1019" s="196"/>
      <c r="T1019" s="196"/>
      <c r="U1019" s="196"/>
      <c r="V1019" s="196"/>
      <c r="W1019" s="196"/>
      <c r="X1019" s="196"/>
      <c r="Y1019" s="196"/>
      <c r="Z1019" s="196"/>
    </row>
    <row r="1020" customFormat="false" ht="15" hidden="false" customHeight="false" outlineLevel="0" collapsed="false">
      <c r="A1020" s="195"/>
      <c r="B1020" s="196"/>
      <c r="C1020" s="196"/>
      <c r="D1020" s="196"/>
      <c r="E1020" s="196"/>
      <c r="F1020" s="196"/>
      <c r="G1020" s="196"/>
      <c r="H1020" s="196"/>
      <c r="I1020" s="196"/>
      <c r="J1020" s="196"/>
      <c r="K1020" s="196"/>
      <c r="L1020" s="196"/>
      <c r="M1020" s="196"/>
      <c r="N1020" s="196"/>
      <c r="O1020" s="196"/>
      <c r="P1020" s="196"/>
      <c r="Q1020" s="196"/>
      <c r="R1020" s="196"/>
      <c r="S1020" s="196"/>
      <c r="T1020" s="196"/>
      <c r="U1020" s="196"/>
      <c r="V1020" s="196"/>
      <c r="W1020" s="196"/>
      <c r="X1020" s="196"/>
      <c r="Y1020" s="196"/>
      <c r="Z1020" s="196"/>
    </row>
    <row r="1021" customFormat="false" ht="15" hidden="false" customHeight="false" outlineLevel="0" collapsed="false">
      <c r="A1021" s="195"/>
      <c r="B1021" s="196"/>
      <c r="C1021" s="196"/>
      <c r="D1021" s="196"/>
      <c r="E1021" s="196"/>
      <c r="F1021" s="196"/>
      <c r="G1021" s="196"/>
      <c r="H1021" s="196"/>
      <c r="I1021" s="196"/>
      <c r="J1021" s="196"/>
      <c r="K1021" s="196"/>
      <c r="L1021" s="196"/>
      <c r="M1021" s="196"/>
      <c r="N1021" s="196"/>
      <c r="O1021" s="196"/>
      <c r="P1021" s="196"/>
      <c r="Q1021" s="196"/>
      <c r="R1021" s="196"/>
      <c r="S1021" s="196"/>
      <c r="T1021" s="196"/>
      <c r="U1021" s="196"/>
      <c r="V1021" s="196"/>
      <c r="W1021" s="196"/>
      <c r="X1021" s="196"/>
      <c r="Y1021" s="196"/>
      <c r="Z1021" s="196"/>
    </row>
    <row r="1022" customFormat="false" ht="15" hidden="false" customHeight="false" outlineLevel="0" collapsed="false">
      <c r="A1022" s="195"/>
      <c r="B1022" s="196"/>
      <c r="C1022" s="196"/>
      <c r="D1022" s="196"/>
      <c r="E1022" s="196"/>
      <c r="F1022" s="196"/>
      <c r="G1022" s="196"/>
      <c r="H1022" s="196"/>
      <c r="I1022" s="196"/>
      <c r="J1022" s="196"/>
      <c r="K1022" s="196"/>
      <c r="L1022" s="196"/>
      <c r="M1022" s="196"/>
      <c r="N1022" s="196"/>
      <c r="O1022" s="196"/>
      <c r="P1022" s="196"/>
      <c r="Q1022" s="196"/>
      <c r="R1022" s="196"/>
      <c r="S1022" s="196"/>
      <c r="T1022" s="196"/>
      <c r="U1022" s="196"/>
      <c r="V1022" s="196"/>
      <c r="W1022" s="196"/>
      <c r="X1022" s="196"/>
      <c r="Y1022" s="196"/>
      <c r="Z1022" s="196"/>
    </row>
    <row r="1023" customFormat="false" ht="15" hidden="false" customHeight="false" outlineLevel="0" collapsed="false">
      <c r="A1023" s="195"/>
      <c r="B1023" s="196"/>
      <c r="C1023" s="196"/>
      <c r="D1023" s="196"/>
      <c r="E1023" s="196"/>
      <c r="F1023" s="196"/>
      <c r="G1023" s="196"/>
      <c r="H1023" s="196"/>
      <c r="I1023" s="196"/>
      <c r="J1023" s="196"/>
      <c r="K1023" s="196"/>
      <c r="L1023" s="196"/>
      <c r="M1023" s="196"/>
      <c r="N1023" s="196"/>
      <c r="O1023" s="196"/>
      <c r="P1023" s="196"/>
      <c r="Q1023" s="196"/>
      <c r="R1023" s="196"/>
      <c r="S1023" s="196"/>
      <c r="T1023" s="196"/>
      <c r="U1023" s="196"/>
      <c r="V1023" s="196"/>
      <c r="W1023" s="196"/>
      <c r="X1023" s="196"/>
      <c r="Y1023" s="196"/>
      <c r="Z1023" s="196"/>
    </row>
    <row r="1024" customFormat="false" ht="15" hidden="false" customHeight="false" outlineLevel="0" collapsed="false">
      <c r="A1024" s="195"/>
      <c r="B1024" s="196"/>
      <c r="C1024" s="196"/>
      <c r="D1024" s="196"/>
      <c r="E1024" s="196"/>
      <c r="F1024" s="196"/>
      <c r="G1024" s="196"/>
      <c r="H1024" s="196"/>
      <c r="I1024" s="196"/>
      <c r="J1024" s="196"/>
      <c r="K1024" s="196"/>
      <c r="L1024" s="196"/>
      <c r="M1024" s="196"/>
      <c r="N1024" s="196"/>
      <c r="O1024" s="196"/>
      <c r="P1024" s="196"/>
      <c r="Q1024" s="196"/>
      <c r="R1024" s="196"/>
      <c r="S1024" s="196"/>
      <c r="T1024" s="196"/>
      <c r="U1024" s="196"/>
      <c r="V1024" s="196"/>
      <c r="W1024" s="196"/>
      <c r="X1024" s="196"/>
      <c r="Y1024" s="196"/>
      <c r="Z1024" s="196"/>
    </row>
    <row r="1025" customFormat="false" ht="15" hidden="false" customHeight="false" outlineLevel="0" collapsed="false">
      <c r="A1025" s="195"/>
      <c r="B1025" s="196"/>
      <c r="C1025" s="196"/>
      <c r="D1025" s="196"/>
      <c r="E1025" s="196"/>
      <c r="F1025" s="196"/>
      <c r="G1025" s="196"/>
      <c r="H1025" s="196"/>
      <c r="I1025" s="196"/>
      <c r="J1025" s="196"/>
      <c r="K1025" s="196"/>
      <c r="L1025" s="196"/>
      <c r="M1025" s="196"/>
      <c r="N1025" s="196"/>
      <c r="O1025" s="196"/>
      <c r="P1025" s="196"/>
      <c r="Q1025" s="196"/>
      <c r="R1025" s="196"/>
      <c r="S1025" s="196"/>
      <c r="T1025" s="196"/>
      <c r="U1025" s="196"/>
      <c r="V1025" s="196"/>
      <c r="W1025" s="196"/>
      <c r="X1025" s="196"/>
      <c r="Y1025" s="196"/>
      <c r="Z1025" s="196"/>
    </row>
    <row r="1026" customFormat="false" ht="15" hidden="false" customHeight="false" outlineLevel="0" collapsed="false">
      <c r="A1026" s="195"/>
      <c r="B1026" s="196"/>
      <c r="C1026" s="196"/>
      <c r="D1026" s="196"/>
      <c r="E1026" s="196"/>
      <c r="F1026" s="196"/>
      <c r="G1026" s="196"/>
      <c r="H1026" s="196"/>
      <c r="I1026" s="196"/>
      <c r="J1026" s="196"/>
      <c r="K1026" s="196"/>
      <c r="L1026" s="196"/>
      <c r="M1026" s="196"/>
      <c r="N1026" s="196"/>
      <c r="O1026" s="196"/>
      <c r="P1026" s="196"/>
      <c r="Q1026" s="196"/>
      <c r="R1026" s="196"/>
      <c r="S1026" s="196"/>
      <c r="T1026" s="196"/>
      <c r="U1026" s="196"/>
      <c r="V1026" s="196"/>
      <c r="W1026" s="196"/>
      <c r="X1026" s="196"/>
      <c r="Y1026" s="196"/>
      <c r="Z1026" s="196"/>
    </row>
    <row r="1027" customFormat="false" ht="15" hidden="false" customHeight="false" outlineLevel="0" collapsed="false">
      <c r="A1027" s="195"/>
      <c r="B1027" s="196"/>
      <c r="C1027" s="196"/>
      <c r="D1027" s="196"/>
      <c r="E1027" s="196"/>
      <c r="F1027" s="196"/>
      <c r="G1027" s="196"/>
      <c r="H1027" s="196"/>
      <c r="I1027" s="196"/>
      <c r="J1027" s="196"/>
      <c r="K1027" s="196"/>
      <c r="L1027" s="196"/>
      <c r="M1027" s="196"/>
      <c r="N1027" s="196"/>
      <c r="O1027" s="196"/>
      <c r="P1027" s="196"/>
      <c r="Q1027" s="196"/>
      <c r="R1027" s="196"/>
      <c r="S1027" s="196"/>
      <c r="T1027" s="196"/>
      <c r="U1027" s="196"/>
      <c r="V1027" s="196"/>
      <c r="W1027" s="196"/>
      <c r="X1027" s="196"/>
      <c r="Y1027" s="196"/>
      <c r="Z1027" s="196"/>
    </row>
    <row r="1028" customFormat="false" ht="15" hidden="false" customHeight="false" outlineLevel="0" collapsed="false">
      <c r="A1028" s="195"/>
      <c r="B1028" s="196"/>
      <c r="C1028" s="196"/>
      <c r="D1028" s="196"/>
      <c r="E1028" s="196"/>
      <c r="F1028" s="196"/>
      <c r="G1028" s="196"/>
      <c r="H1028" s="196"/>
      <c r="I1028" s="196"/>
      <c r="J1028" s="196"/>
      <c r="K1028" s="196"/>
      <c r="L1028" s="196"/>
      <c r="M1028" s="196"/>
      <c r="N1028" s="196"/>
      <c r="O1028" s="196"/>
      <c r="P1028" s="196"/>
      <c r="Q1028" s="196"/>
      <c r="R1028" s="196"/>
      <c r="S1028" s="196"/>
      <c r="T1028" s="196"/>
      <c r="U1028" s="196"/>
      <c r="V1028" s="196"/>
      <c r="W1028" s="196"/>
      <c r="X1028" s="196"/>
      <c r="Y1028" s="196"/>
      <c r="Z1028" s="196"/>
    </row>
    <row r="1029" customFormat="false" ht="15" hidden="false" customHeight="false" outlineLevel="0" collapsed="false">
      <c r="A1029" s="195"/>
      <c r="B1029" s="196"/>
      <c r="C1029" s="196"/>
      <c r="D1029" s="196"/>
      <c r="E1029" s="196"/>
      <c r="F1029" s="196"/>
      <c r="G1029" s="196"/>
      <c r="H1029" s="196"/>
      <c r="I1029" s="196"/>
      <c r="J1029" s="196"/>
      <c r="K1029" s="196"/>
      <c r="L1029" s="196"/>
      <c r="M1029" s="196"/>
      <c r="N1029" s="196"/>
      <c r="O1029" s="196"/>
      <c r="P1029" s="196"/>
      <c r="Q1029" s="196"/>
      <c r="R1029" s="196"/>
      <c r="S1029" s="196"/>
      <c r="T1029" s="196"/>
      <c r="U1029" s="196"/>
      <c r="V1029" s="196"/>
      <c r="W1029" s="196"/>
      <c r="X1029" s="196"/>
      <c r="Y1029" s="196"/>
      <c r="Z1029" s="196"/>
    </row>
    <row r="1030" customFormat="false" ht="15" hidden="false" customHeight="false" outlineLevel="0" collapsed="false">
      <c r="A1030" s="195"/>
      <c r="B1030" s="196"/>
      <c r="C1030" s="196"/>
      <c r="D1030" s="196"/>
      <c r="E1030" s="196"/>
      <c r="F1030" s="196"/>
      <c r="G1030" s="196"/>
      <c r="H1030" s="196"/>
      <c r="I1030" s="196"/>
      <c r="J1030" s="196"/>
      <c r="K1030" s="196"/>
      <c r="L1030" s="196"/>
      <c r="M1030" s="196"/>
      <c r="N1030" s="196"/>
      <c r="O1030" s="196"/>
      <c r="P1030" s="196"/>
      <c r="Q1030" s="196"/>
      <c r="R1030" s="196"/>
      <c r="S1030" s="196"/>
      <c r="T1030" s="196"/>
      <c r="U1030" s="196"/>
      <c r="V1030" s="196"/>
      <c r="W1030" s="196"/>
      <c r="X1030" s="196"/>
      <c r="Y1030" s="196"/>
      <c r="Z1030" s="196"/>
    </row>
    <row r="1031" customFormat="false" ht="15" hidden="false" customHeight="false" outlineLevel="0" collapsed="false">
      <c r="A1031" s="195"/>
      <c r="B1031" s="196"/>
      <c r="C1031" s="196"/>
      <c r="D1031" s="196"/>
      <c r="E1031" s="196"/>
      <c r="F1031" s="196"/>
      <c r="G1031" s="196"/>
      <c r="H1031" s="196"/>
      <c r="I1031" s="196"/>
      <c r="J1031" s="196"/>
      <c r="K1031" s="196"/>
      <c r="L1031" s="196"/>
      <c r="M1031" s="196"/>
      <c r="N1031" s="196"/>
      <c r="O1031" s="196"/>
      <c r="P1031" s="196"/>
      <c r="Q1031" s="196"/>
      <c r="R1031" s="196"/>
      <c r="S1031" s="196"/>
      <c r="T1031" s="196"/>
      <c r="U1031" s="196"/>
      <c r="V1031" s="196"/>
      <c r="W1031" s="196"/>
      <c r="X1031" s="196"/>
      <c r="Y1031" s="196"/>
      <c r="Z1031" s="196"/>
    </row>
    <row r="1032" customFormat="false" ht="15" hidden="false" customHeight="false" outlineLevel="0" collapsed="false">
      <c r="A1032" s="195"/>
      <c r="B1032" s="196"/>
      <c r="C1032" s="196"/>
      <c r="D1032" s="196"/>
      <c r="E1032" s="196"/>
      <c r="F1032" s="196"/>
      <c r="G1032" s="196"/>
      <c r="H1032" s="196"/>
      <c r="I1032" s="196"/>
      <c r="J1032" s="196"/>
      <c r="K1032" s="196"/>
      <c r="L1032" s="196"/>
      <c r="M1032" s="196"/>
      <c r="N1032" s="196"/>
      <c r="O1032" s="196"/>
      <c r="P1032" s="196"/>
      <c r="Q1032" s="196"/>
      <c r="R1032" s="196"/>
      <c r="S1032" s="196"/>
      <c r="T1032" s="196"/>
      <c r="U1032" s="196"/>
      <c r="V1032" s="196"/>
      <c r="W1032" s="196"/>
      <c r="X1032" s="196"/>
      <c r="Y1032" s="196"/>
      <c r="Z1032" s="196"/>
    </row>
    <row r="1033" customFormat="false" ht="15" hidden="false" customHeight="false" outlineLevel="0" collapsed="false">
      <c r="A1033" s="195"/>
      <c r="B1033" s="196"/>
      <c r="C1033" s="196"/>
      <c r="D1033" s="196"/>
      <c r="E1033" s="196"/>
      <c r="F1033" s="196"/>
      <c r="G1033" s="196"/>
      <c r="H1033" s="196"/>
      <c r="I1033" s="196"/>
      <c r="J1033" s="196"/>
      <c r="K1033" s="196"/>
      <c r="L1033" s="196"/>
      <c r="M1033" s="196"/>
      <c r="N1033" s="196"/>
      <c r="O1033" s="196"/>
      <c r="P1033" s="196"/>
      <c r="Q1033" s="196"/>
      <c r="R1033" s="196"/>
      <c r="S1033" s="196"/>
      <c r="T1033" s="196"/>
      <c r="U1033" s="196"/>
      <c r="V1033" s="196"/>
      <c r="W1033" s="196"/>
      <c r="X1033" s="196"/>
      <c r="Y1033" s="196"/>
      <c r="Z1033" s="196"/>
    </row>
    <row r="1034" customFormat="false" ht="15" hidden="false" customHeight="false" outlineLevel="0" collapsed="false">
      <c r="A1034" s="195"/>
      <c r="B1034" s="196"/>
      <c r="C1034" s="196"/>
      <c r="D1034" s="196"/>
      <c r="E1034" s="196"/>
      <c r="F1034" s="196"/>
      <c r="G1034" s="196"/>
      <c r="H1034" s="196"/>
      <c r="I1034" s="196"/>
      <c r="J1034" s="196"/>
      <c r="K1034" s="196"/>
      <c r="L1034" s="196"/>
      <c r="M1034" s="196"/>
      <c r="N1034" s="196"/>
      <c r="O1034" s="196"/>
      <c r="P1034" s="196"/>
      <c r="Q1034" s="196"/>
      <c r="R1034" s="196"/>
      <c r="S1034" s="196"/>
      <c r="T1034" s="196"/>
      <c r="U1034" s="196"/>
      <c r="V1034" s="196"/>
      <c r="W1034" s="196"/>
      <c r="X1034" s="196"/>
      <c r="Y1034" s="196"/>
      <c r="Z1034" s="196"/>
    </row>
    <row r="1035" customFormat="false" ht="15" hidden="false" customHeight="false" outlineLevel="0" collapsed="false">
      <c r="A1035" s="195"/>
      <c r="B1035" s="196"/>
      <c r="C1035" s="196"/>
      <c r="D1035" s="196"/>
      <c r="E1035" s="196"/>
      <c r="F1035" s="196"/>
      <c r="G1035" s="196"/>
      <c r="H1035" s="196"/>
      <c r="I1035" s="196"/>
      <c r="J1035" s="196"/>
      <c r="K1035" s="196"/>
      <c r="L1035" s="196"/>
      <c r="M1035" s="196"/>
      <c r="N1035" s="196"/>
      <c r="O1035" s="196"/>
      <c r="P1035" s="196"/>
      <c r="Q1035" s="196"/>
      <c r="R1035" s="196"/>
      <c r="S1035" s="196"/>
      <c r="T1035" s="196"/>
      <c r="U1035" s="196"/>
      <c r="V1035" s="196"/>
      <c r="W1035" s="196"/>
      <c r="X1035" s="196"/>
      <c r="Y1035" s="196"/>
      <c r="Z1035" s="196"/>
    </row>
    <row r="1036" customFormat="false" ht="15" hidden="false" customHeight="false" outlineLevel="0" collapsed="false">
      <c r="A1036" s="195"/>
      <c r="B1036" s="196"/>
      <c r="C1036" s="196"/>
      <c r="D1036" s="196"/>
      <c r="E1036" s="196"/>
      <c r="F1036" s="196"/>
      <c r="G1036" s="196"/>
      <c r="H1036" s="196"/>
      <c r="I1036" s="196"/>
      <c r="J1036" s="196"/>
      <c r="K1036" s="196"/>
      <c r="L1036" s="196"/>
      <c r="M1036" s="196"/>
      <c r="N1036" s="196"/>
      <c r="O1036" s="196"/>
      <c r="P1036" s="196"/>
      <c r="Q1036" s="196"/>
      <c r="R1036" s="196"/>
      <c r="S1036" s="196"/>
      <c r="T1036" s="196"/>
      <c r="U1036" s="196"/>
      <c r="V1036" s="196"/>
      <c r="W1036" s="196"/>
      <c r="X1036" s="196"/>
      <c r="Y1036" s="196"/>
      <c r="Z1036" s="196"/>
    </row>
    <row r="1037" customFormat="false" ht="15" hidden="false" customHeight="false" outlineLevel="0" collapsed="false">
      <c r="A1037" s="195"/>
      <c r="B1037" s="196"/>
      <c r="C1037" s="196"/>
      <c r="D1037" s="196"/>
      <c r="E1037" s="196"/>
      <c r="F1037" s="196"/>
      <c r="G1037" s="196"/>
      <c r="H1037" s="196"/>
      <c r="I1037" s="196"/>
      <c r="J1037" s="196"/>
      <c r="K1037" s="196"/>
      <c r="L1037" s="196"/>
      <c r="M1037" s="196"/>
      <c r="N1037" s="196"/>
      <c r="O1037" s="196"/>
      <c r="P1037" s="196"/>
      <c r="Q1037" s="196"/>
      <c r="R1037" s="196"/>
      <c r="S1037" s="196"/>
      <c r="T1037" s="196"/>
      <c r="U1037" s="196"/>
      <c r="V1037" s="196"/>
      <c r="W1037" s="196"/>
      <c r="X1037" s="196"/>
      <c r="Y1037" s="196"/>
      <c r="Z1037" s="196"/>
    </row>
    <row r="1038" customFormat="false" ht="15" hidden="false" customHeight="false" outlineLevel="0" collapsed="false">
      <c r="A1038" s="195"/>
      <c r="B1038" s="196"/>
      <c r="C1038" s="196"/>
      <c r="D1038" s="196"/>
      <c r="E1038" s="196"/>
      <c r="F1038" s="196"/>
      <c r="G1038" s="196"/>
      <c r="H1038" s="196"/>
      <c r="I1038" s="196"/>
      <c r="J1038" s="196"/>
      <c r="K1038" s="196"/>
      <c r="L1038" s="196"/>
      <c r="M1038" s="196"/>
      <c r="N1038" s="196"/>
      <c r="O1038" s="196"/>
      <c r="P1038" s="196"/>
      <c r="Q1038" s="196"/>
      <c r="R1038" s="196"/>
      <c r="S1038" s="196"/>
      <c r="T1038" s="196"/>
      <c r="U1038" s="196"/>
      <c r="V1038" s="196"/>
      <c r="W1038" s="196"/>
      <c r="X1038" s="196"/>
      <c r="Y1038" s="196"/>
      <c r="Z1038" s="196"/>
    </row>
    <row r="1039" customFormat="false" ht="15" hidden="false" customHeight="false" outlineLevel="0" collapsed="false">
      <c r="A1039" s="195"/>
      <c r="B1039" s="196"/>
      <c r="C1039" s="196"/>
      <c r="D1039" s="196"/>
      <c r="E1039" s="196"/>
      <c r="F1039" s="196"/>
      <c r="G1039" s="196"/>
      <c r="H1039" s="196"/>
      <c r="I1039" s="196"/>
      <c r="J1039" s="196"/>
      <c r="K1039" s="196"/>
      <c r="L1039" s="196"/>
      <c r="M1039" s="196"/>
      <c r="N1039" s="196"/>
      <c r="O1039" s="196"/>
      <c r="P1039" s="196"/>
      <c r="Q1039" s="196"/>
      <c r="R1039" s="196"/>
      <c r="S1039" s="196"/>
      <c r="T1039" s="196"/>
      <c r="U1039" s="196"/>
      <c r="V1039" s="196"/>
      <c r="W1039" s="196"/>
      <c r="X1039" s="196"/>
      <c r="Y1039" s="196"/>
      <c r="Z1039" s="196"/>
    </row>
    <row r="1040" customFormat="false" ht="15" hidden="false" customHeight="false" outlineLevel="0" collapsed="false">
      <c r="A1040" s="195"/>
      <c r="B1040" s="196"/>
      <c r="C1040" s="196"/>
      <c r="D1040" s="196"/>
      <c r="E1040" s="196"/>
      <c r="F1040" s="196"/>
      <c r="G1040" s="196"/>
      <c r="H1040" s="196"/>
      <c r="I1040" s="196"/>
      <c r="J1040" s="196"/>
      <c r="K1040" s="196"/>
      <c r="L1040" s="196"/>
      <c r="M1040" s="196"/>
      <c r="N1040" s="196"/>
      <c r="O1040" s="196"/>
      <c r="P1040" s="196"/>
      <c r="Q1040" s="196"/>
      <c r="R1040" s="196"/>
      <c r="S1040" s="196"/>
      <c r="T1040" s="196"/>
      <c r="U1040" s="196"/>
      <c r="V1040" s="196"/>
      <c r="W1040" s="196"/>
      <c r="X1040" s="196"/>
      <c r="Y1040" s="196"/>
      <c r="Z1040" s="196"/>
    </row>
    <row r="1041" customFormat="false" ht="15" hidden="false" customHeight="false" outlineLevel="0" collapsed="false">
      <c r="A1041" s="195"/>
      <c r="B1041" s="196"/>
      <c r="C1041" s="196"/>
      <c r="D1041" s="196"/>
      <c r="E1041" s="196"/>
      <c r="F1041" s="196"/>
      <c r="G1041" s="196"/>
      <c r="H1041" s="196"/>
      <c r="I1041" s="196"/>
      <c r="J1041" s="196"/>
      <c r="K1041" s="196"/>
      <c r="L1041" s="196"/>
      <c r="M1041" s="196"/>
      <c r="N1041" s="196"/>
      <c r="O1041" s="196"/>
      <c r="P1041" s="196"/>
      <c r="Q1041" s="196"/>
      <c r="R1041" s="196"/>
      <c r="S1041" s="196"/>
      <c r="T1041" s="196"/>
      <c r="U1041" s="196"/>
      <c r="V1041" s="196"/>
      <c r="W1041" s="196"/>
      <c r="X1041" s="196"/>
      <c r="Y1041" s="196"/>
      <c r="Z1041" s="196"/>
    </row>
    <row r="1042" customFormat="false" ht="15" hidden="false" customHeight="false" outlineLevel="0" collapsed="false">
      <c r="A1042" s="195"/>
      <c r="B1042" s="196"/>
      <c r="C1042" s="196"/>
      <c r="D1042" s="196"/>
      <c r="E1042" s="196"/>
      <c r="F1042" s="196"/>
      <c r="G1042" s="196"/>
      <c r="H1042" s="196"/>
      <c r="I1042" s="196"/>
      <c r="J1042" s="196"/>
      <c r="K1042" s="196"/>
      <c r="L1042" s="196"/>
      <c r="M1042" s="196"/>
      <c r="N1042" s="196"/>
      <c r="O1042" s="196"/>
      <c r="P1042" s="196"/>
      <c r="Q1042" s="196"/>
      <c r="R1042" s="196"/>
      <c r="S1042" s="196"/>
      <c r="T1042" s="196"/>
      <c r="U1042" s="196"/>
      <c r="V1042" s="196"/>
      <c r="W1042" s="196"/>
      <c r="X1042" s="196"/>
      <c r="Y1042" s="196"/>
      <c r="Z1042" s="196"/>
    </row>
    <row r="1043" customFormat="false" ht="15" hidden="false" customHeight="false" outlineLevel="0" collapsed="false">
      <c r="A1043" s="195"/>
      <c r="B1043" s="196"/>
      <c r="C1043" s="196"/>
      <c r="D1043" s="196"/>
      <c r="E1043" s="196"/>
      <c r="F1043" s="196"/>
      <c r="G1043" s="196"/>
      <c r="H1043" s="196"/>
      <c r="I1043" s="196"/>
      <c r="J1043" s="196"/>
      <c r="K1043" s="196"/>
      <c r="L1043" s="196"/>
      <c r="M1043" s="196"/>
      <c r="N1043" s="196"/>
      <c r="O1043" s="196"/>
      <c r="P1043" s="196"/>
      <c r="Q1043" s="196"/>
      <c r="R1043" s="196"/>
      <c r="S1043" s="196"/>
      <c r="T1043" s="196"/>
      <c r="U1043" s="196"/>
      <c r="V1043" s="196"/>
      <c r="W1043" s="196"/>
      <c r="X1043" s="196"/>
      <c r="Y1043" s="196"/>
      <c r="Z1043" s="196"/>
    </row>
    <row r="1044" customFormat="false" ht="15" hidden="false" customHeight="false" outlineLevel="0" collapsed="false">
      <c r="A1044" s="195"/>
      <c r="B1044" s="196"/>
      <c r="C1044" s="196"/>
      <c r="D1044" s="196"/>
      <c r="E1044" s="196"/>
      <c r="F1044" s="196"/>
      <c r="G1044" s="196"/>
      <c r="H1044" s="196"/>
      <c r="I1044" s="196"/>
      <c r="J1044" s="196"/>
      <c r="K1044" s="196"/>
      <c r="L1044" s="196"/>
      <c r="M1044" s="196"/>
      <c r="N1044" s="196"/>
      <c r="O1044" s="196"/>
      <c r="P1044" s="196"/>
      <c r="Q1044" s="196"/>
      <c r="R1044" s="196"/>
      <c r="S1044" s="196"/>
      <c r="T1044" s="196"/>
      <c r="U1044" s="196"/>
      <c r="V1044" s="196"/>
      <c r="W1044" s="196"/>
      <c r="X1044" s="196"/>
      <c r="Y1044" s="196"/>
      <c r="Z1044" s="196"/>
    </row>
    <row r="1045" customFormat="false" ht="15" hidden="false" customHeight="false" outlineLevel="0" collapsed="false">
      <c r="A1045" s="195"/>
      <c r="B1045" s="196"/>
      <c r="C1045" s="196"/>
      <c r="D1045" s="196"/>
      <c r="E1045" s="196"/>
      <c r="F1045" s="196"/>
      <c r="G1045" s="196"/>
      <c r="H1045" s="196"/>
      <c r="I1045" s="196"/>
      <c r="J1045" s="196"/>
      <c r="K1045" s="196"/>
      <c r="L1045" s="196"/>
      <c r="M1045" s="196"/>
      <c r="N1045" s="196"/>
      <c r="O1045" s="196"/>
      <c r="P1045" s="196"/>
      <c r="Q1045" s="196"/>
      <c r="R1045" s="196"/>
      <c r="S1045" s="196"/>
      <c r="T1045" s="196"/>
      <c r="U1045" s="196"/>
      <c r="V1045" s="196"/>
      <c r="W1045" s="196"/>
      <c r="X1045" s="196"/>
      <c r="Y1045" s="196"/>
      <c r="Z1045" s="196"/>
    </row>
    <row r="1046" customFormat="false" ht="15" hidden="false" customHeight="false" outlineLevel="0" collapsed="false">
      <c r="A1046" s="195"/>
      <c r="B1046" s="196"/>
      <c r="C1046" s="196"/>
      <c r="D1046" s="196"/>
      <c r="E1046" s="196"/>
      <c r="F1046" s="196"/>
      <c r="G1046" s="196"/>
      <c r="H1046" s="196"/>
      <c r="I1046" s="196"/>
      <c r="J1046" s="196"/>
      <c r="K1046" s="196"/>
      <c r="L1046" s="196"/>
      <c r="M1046" s="196"/>
      <c r="N1046" s="196"/>
      <c r="O1046" s="196"/>
      <c r="P1046" s="196"/>
      <c r="Q1046" s="196"/>
      <c r="R1046" s="196"/>
      <c r="S1046" s="196"/>
      <c r="T1046" s="196"/>
      <c r="U1046" s="196"/>
      <c r="V1046" s="196"/>
      <c r="W1046" s="196"/>
      <c r="X1046" s="196"/>
      <c r="Y1046" s="196"/>
      <c r="Z1046" s="196"/>
    </row>
    <row r="1047" customFormat="false" ht="15" hidden="false" customHeight="false" outlineLevel="0" collapsed="false">
      <c r="A1047" s="195"/>
      <c r="B1047" s="196"/>
      <c r="C1047" s="196"/>
      <c r="D1047" s="196"/>
      <c r="E1047" s="196"/>
      <c r="F1047" s="196"/>
      <c r="G1047" s="196"/>
      <c r="H1047" s="196"/>
      <c r="I1047" s="196"/>
      <c r="J1047" s="196"/>
      <c r="K1047" s="196"/>
      <c r="L1047" s="196"/>
      <c r="M1047" s="196"/>
      <c r="N1047" s="196"/>
      <c r="O1047" s="196"/>
      <c r="P1047" s="196"/>
      <c r="Q1047" s="196"/>
      <c r="R1047" s="196"/>
      <c r="S1047" s="196"/>
      <c r="T1047" s="196"/>
      <c r="U1047" s="196"/>
      <c r="V1047" s="196"/>
      <c r="W1047" s="196"/>
      <c r="X1047" s="196"/>
      <c r="Y1047" s="196"/>
      <c r="Z1047" s="196"/>
    </row>
    <row r="1048" customFormat="false" ht="15" hidden="false" customHeight="false" outlineLevel="0" collapsed="false">
      <c r="A1048" s="195"/>
      <c r="B1048" s="196"/>
      <c r="C1048" s="196"/>
      <c r="D1048" s="196"/>
      <c r="E1048" s="196"/>
      <c r="F1048" s="196"/>
      <c r="G1048" s="196"/>
      <c r="H1048" s="196"/>
      <c r="I1048" s="196"/>
      <c r="J1048" s="196"/>
      <c r="K1048" s="196"/>
      <c r="L1048" s="196"/>
      <c r="M1048" s="196"/>
      <c r="N1048" s="196"/>
      <c r="O1048" s="196"/>
      <c r="P1048" s="196"/>
      <c r="Q1048" s="196"/>
      <c r="R1048" s="196"/>
      <c r="S1048" s="196"/>
      <c r="T1048" s="196"/>
      <c r="U1048" s="196"/>
      <c r="V1048" s="196"/>
      <c r="W1048" s="196"/>
      <c r="X1048" s="196"/>
      <c r="Y1048" s="196"/>
      <c r="Z1048" s="196"/>
    </row>
    <row r="1049" customFormat="false" ht="15" hidden="false" customHeight="false" outlineLevel="0" collapsed="false">
      <c r="A1049" s="195"/>
      <c r="B1049" s="196"/>
      <c r="C1049" s="196"/>
      <c r="D1049" s="196"/>
      <c r="E1049" s="196"/>
      <c r="F1049" s="196"/>
      <c r="G1049" s="196"/>
      <c r="H1049" s="196"/>
      <c r="I1049" s="196"/>
      <c r="J1049" s="196"/>
      <c r="K1049" s="196"/>
      <c r="L1049" s="196"/>
      <c r="M1049" s="196"/>
      <c r="N1049" s="196"/>
      <c r="O1049" s="196"/>
      <c r="P1049" s="196"/>
      <c r="Q1049" s="196"/>
      <c r="R1049" s="196"/>
      <c r="S1049" s="196"/>
      <c r="T1049" s="196"/>
      <c r="U1049" s="196"/>
      <c r="V1049" s="196"/>
      <c r="W1049" s="196"/>
      <c r="X1049" s="196"/>
      <c r="Y1049" s="196"/>
      <c r="Z1049" s="196"/>
    </row>
    <row r="1050" customFormat="false" ht="15" hidden="false" customHeight="false" outlineLevel="0" collapsed="false">
      <c r="A1050" s="195"/>
      <c r="B1050" s="196"/>
      <c r="C1050" s="196"/>
      <c r="D1050" s="196"/>
      <c r="E1050" s="196"/>
      <c r="F1050" s="196"/>
      <c r="G1050" s="196"/>
      <c r="H1050" s="196"/>
      <c r="I1050" s="196"/>
      <c r="J1050" s="196"/>
      <c r="K1050" s="196"/>
      <c r="L1050" s="196"/>
      <c r="M1050" s="196"/>
      <c r="N1050" s="196"/>
      <c r="O1050" s="196"/>
      <c r="P1050" s="196"/>
      <c r="Q1050" s="196"/>
      <c r="R1050" s="196"/>
      <c r="S1050" s="196"/>
      <c r="T1050" s="196"/>
      <c r="U1050" s="196"/>
      <c r="V1050" s="196"/>
      <c r="W1050" s="196"/>
      <c r="X1050" s="196"/>
      <c r="Y1050" s="196"/>
      <c r="Z1050" s="196"/>
    </row>
    <row r="1051" customFormat="false" ht="15" hidden="false" customHeight="false" outlineLevel="0" collapsed="false">
      <c r="A1051" s="195"/>
      <c r="B1051" s="196"/>
      <c r="C1051" s="196"/>
      <c r="D1051" s="196"/>
      <c r="E1051" s="196"/>
      <c r="F1051" s="196"/>
      <c r="G1051" s="196"/>
      <c r="H1051" s="196"/>
      <c r="I1051" s="196"/>
      <c r="J1051" s="196"/>
      <c r="K1051" s="196"/>
      <c r="L1051" s="196"/>
      <c r="M1051" s="196"/>
      <c r="N1051" s="196"/>
      <c r="O1051" s="196"/>
      <c r="P1051" s="196"/>
      <c r="Q1051" s="196"/>
      <c r="R1051" s="196"/>
      <c r="S1051" s="196"/>
      <c r="T1051" s="196"/>
      <c r="U1051" s="196"/>
      <c r="V1051" s="196"/>
      <c r="W1051" s="196"/>
      <c r="X1051" s="196"/>
      <c r="Y1051" s="196"/>
      <c r="Z1051" s="196"/>
    </row>
    <row r="1052" customFormat="false" ht="15" hidden="false" customHeight="false" outlineLevel="0" collapsed="false">
      <c r="A1052" s="195"/>
      <c r="B1052" s="196"/>
      <c r="C1052" s="196"/>
      <c r="D1052" s="196"/>
      <c r="E1052" s="196"/>
      <c r="F1052" s="196"/>
      <c r="G1052" s="196"/>
      <c r="H1052" s="196"/>
      <c r="I1052" s="196"/>
      <c r="J1052" s="196"/>
      <c r="K1052" s="196"/>
      <c r="L1052" s="196"/>
      <c r="M1052" s="196"/>
      <c r="N1052" s="196"/>
      <c r="O1052" s="196"/>
      <c r="P1052" s="196"/>
      <c r="Q1052" s="196"/>
      <c r="R1052" s="196"/>
      <c r="S1052" s="196"/>
      <c r="T1052" s="196"/>
      <c r="U1052" s="196"/>
      <c r="V1052" s="196"/>
      <c r="W1052" s="196"/>
      <c r="X1052" s="196"/>
      <c r="Y1052" s="196"/>
      <c r="Z1052" s="196"/>
    </row>
    <row r="1053" customFormat="false" ht="15" hidden="false" customHeight="false" outlineLevel="0" collapsed="false">
      <c r="A1053" s="195"/>
      <c r="B1053" s="196"/>
      <c r="C1053" s="196"/>
      <c r="D1053" s="196"/>
      <c r="E1053" s="196"/>
      <c r="F1053" s="196"/>
      <c r="G1053" s="196"/>
      <c r="H1053" s="196"/>
      <c r="I1053" s="196"/>
      <c r="J1053" s="196"/>
      <c r="K1053" s="196"/>
      <c r="L1053" s="196"/>
      <c r="M1053" s="196"/>
      <c r="N1053" s="196"/>
      <c r="O1053" s="196"/>
      <c r="P1053" s="196"/>
      <c r="Q1053" s="196"/>
      <c r="R1053" s="196"/>
      <c r="S1053" s="196"/>
      <c r="T1053" s="196"/>
      <c r="U1053" s="196"/>
      <c r="V1053" s="196"/>
      <c r="W1053" s="196"/>
      <c r="X1053" s="196"/>
      <c r="Y1053" s="196"/>
      <c r="Z1053" s="196"/>
    </row>
    <row r="1054" customFormat="false" ht="15" hidden="false" customHeight="false" outlineLevel="0" collapsed="false">
      <c r="A1054" s="195"/>
      <c r="B1054" s="196"/>
      <c r="C1054" s="196"/>
      <c r="D1054" s="196"/>
      <c r="E1054" s="196"/>
      <c r="F1054" s="196"/>
      <c r="G1054" s="196"/>
      <c r="H1054" s="196"/>
      <c r="I1054" s="196"/>
      <c r="J1054" s="196"/>
      <c r="K1054" s="196"/>
      <c r="L1054" s="196"/>
      <c r="M1054" s="196"/>
      <c r="N1054" s="196"/>
      <c r="O1054" s="196"/>
      <c r="P1054" s="196"/>
      <c r="Q1054" s="196"/>
      <c r="R1054" s="196"/>
      <c r="S1054" s="196"/>
      <c r="T1054" s="196"/>
      <c r="U1054" s="196"/>
      <c r="V1054" s="196"/>
      <c r="W1054" s="196"/>
      <c r="X1054" s="196"/>
      <c r="Y1054" s="196"/>
      <c r="Z1054" s="196"/>
    </row>
    <row r="1055" customFormat="false" ht="15" hidden="false" customHeight="false" outlineLevel="0" collapsed="false">
      <c r="A1055" s="195"/>
      <c r="B1055" s="196"/>
      <c r="C1055" s="196"/>
      <c r="D1055" s="196"/>
      <c r="E1055" s="196"/>
      <c r="F1055" s="196"/>
      <c r="G1055" s="196"/>
      <c r="H1055" s="196"/>
      <c r="I1055" s="196"/>
      <c r="J1055" s="196"/>
      <c r="K1055" s="196"/>
      <c r="L1055" s="196"/>
      <c r="M1055" s="196"/>
      <c r="N1055" s="196"/>
      <c r="O1055" s="196"/>
      <c r="P1055" s="196"/>
      <c r="Q1055" s="196"/>
      <c r="R1055" s="196"/>
      <c r="S1055" s="196"/>
      <c r="T1055" s="196"/>
      <c r="U1055" s="196"/>
      <c r="V1055" s="196"/>
      <c r="W1055" s="196"/>
      <c r="X1055" s="196"/>
      <c r="Y1055" s="196"/>
      <c r="Z1055" s="196"/>
    </row>
    <row r="1056" customFormat="false" ht="15" hidden="false" customHeight="false" outlineLevel="0" collapsed="false">
      <c r="A1056" s="195"/>
      <c r="B1056" s="196"/>
      <c r="C1056" s="196"/>
      <c r="D1056" s="196"/>
      <c r="E1056" s="196"/>
      <c r="F1056" s="196"/>
      <c r="G1056" s="196"/>
      <c r="H1056" s="196"/>
      <c r="I1056" s="196"/>
      <c r="J1056" s="196"/>
      <c r="K1056" s="196"/>
      <c r="L1056" s="196"/>
      <c r="M1056" s="196"/>
      <c r="N1056" s="196"/>
      <c r="O1056" s="196"/>
      <c r="P1056" s="196"/>
      <c r="Q1056" s="196"/>
      <c r="R1056" s="196"/>
      <c r="S1056" s="196"/>
      <c r="T1056" s="196"/>
      <c r="U1056" s="196"/>
      <c r="V1056" s="196"/>
      <c r="W1056" s="196"/>
      <c r="X1056" s="196"/>
      <c r="Y1056" s="196"/>
      <c r="Z1056" s="196"/>
    </row>
    <row r="1057" customFormat="false" ht="15" hidden="false" customHeight="false" outlineLevel="0" collapsed="false">
      <c r="A1057" s="195"/>
      <c r="B1057" s="196"/>
      <c r="C1057" s="196"/>
      <c r="D1057" s="196"/>
      <c r="E1057" s="196"/>
      <c r="F1057" s="196"/>
      <c r="G1057" s="196"/>
      <c r="H1057" s="196"/>
      <c r="I1057" s="196"/>
      <c r="J1057" s="196"/>
      <c r="K1057" s="196"/>
      <c r="L1057" s="196"/>
      <c r="M1057" s="196"/>
      <c r="N1057" s="196"/>
      <c r="O1057" s="196"/>
      <c r="P1057" s="196"/>
      <c r="Q1057" s="196"/>
      <c r="R1057" s="196"/>
      <c r="S1057" s="196"/>
      <c r="T1057" s="196"/>
      <c r="U1057" s="196"/>
      <c r="V1057" s="196"/>
      <c r="W1057" s="196"/>
      <c r="X1057" s="196"/>
      <c r="Y1057" s="196"/>
      <c r="Z1057" s="196"/>
    </row>
    <row r="1058" customFormat="false" ht="15" hidden="false" customHeight="false" outlineLevel="0" collapsed="false">
      <c r="A1058" s="195"/>
      <c r="B1058" s="196"/>
      <c r="C1058" s="196"/>
      <c r="D1058" s="196"/>
      <c r="E1058" s="196"/>
      <c r="F1058" s="196"/>
      <c r="G1058" s="196"/>
      <c r="H1058" s="196"/>
      <c r="I1058" s="196"/>
      <c r="J1058" s="196"/>
      <c r="K1058" s="196"/>
      <c r="L1058" s="196"/>
      <c r="M1058" s="196"/>
      <c r="N1058" s="196"/>
      <c r="O1058" s="196"/>
      <c r="P1058" s="196"/>
      <c r="Q1058" s="196"/>
      <c r="R1058" s="196"/>
      <c r="S1058" s="196"/>
      <c r="T1058" s="196"/>
      <c r="U1058" s="196"/>
      <c r="V1058" s="196"/>
      <c r="W1058" s="196"/>
      <c r="X1058" s="196"/>
      <c r="Y1058" s="196"/>
      <c r="Z1058" s="196"/>
    </row>
    <row r="1059" customFormat="false" ht="15" hidden="false" customHeight="false" outlineLevel="0" collapsed="false">
      <c r="A1059" s="195"/>
      <c r="B1059" s="196"/>
      <c r="C1059" s="196"/>
      <c r="D1059" s="196"/>
      <c r="E1059" s="196"/>
      <c r="F1059" s="196"/>
      <c r="G1059" s="196"/>
      <c r="H1059" s="196"/>
      <c r="I1059" s="196"/>
      <c r="J1059" s="196"/>
      <c r="K1059" s="196"/>
      <c r="L1059" s="196"/>
      <c r="M1059" s="196"/>
      <c r="N1059" s="196"/>
      <c r="O1059" s="196"/>
      <c r="P1059" s="196"/>
      <c r="Q1059" s="196"/>
      <c r="R1059" s="196"/>
      <c r="S1059" s="196"/>
      <c r="T1059" s="196"/>
      <c r="U1059" s="196"/>
      <c r="V1059" s="196"/>
      <c r="W1059" s="196"/>
      <c r="X1059" s="196"/>
      <c r="Y1059" s="196"/>
      <c r="Z1059" s="196"/>
    </row>
    <row r="1060" customFormat="false" ht="15" hidden="false" customHeight="false" outlineLevel="0" collapsed="false">
      <c r="A1060" s="195"/>
      <c r="B1060" s="196"/>
      <c r="C1060" s="196"/>
      <c r="D1060" s="196"/>
      <c r="E1060" s="196"/>
      <c r="F1060" s="196"/>
      <c r="G1060" s="196"/>
      <c r="H1060" s="196"/>
      <c r="I1060" s="196"/>
      <c r="J1060" s="196"/>
      <c r="K1060" s="196"/>
      <c r="L1060" s="196"/>
      <c r="M1060" s="196"/>
      <c r="N1060" s="196"/>
      <c r="O1060" s="196"/>
      <c r="P1060" s="196"/>
      <c r="Q1060" s="196"/>
      <c r="R1060" s="196"/>
      <c r="S1060" s="196"/>
      <c r="T1060" s="196"/>
      <c r="U1060" s="196"/>
      <c r="V1060" s="196"/>
      <c r="W1060" s="196"/>
      <c r="X1060" s="196"/>
      <c r="Y1060" s="196"/>
      <c r="Z1060" s="196"/>
    </row>
    <row r="1061" customFormat="false" ht="15" hidden="false" customHeight="false" outlineLevel="0" collapsed="false">
      <c r="A1061" s="195"/>
      <c r="B1061" s="196"/>
      <c r="C1061" s="196"/>
      <c r="D1061" s="196"/>
      <c r="E1061" s="196"/>
      <c r="F1061" s="196"/>
      <c r="G1061" s="196"/>
      <c r="H1061" s="196"/>
      <c r="I1061" s="196"/>
      <c r="J1061" s="196"/>
      <c r="K1061" s="196"/>
      <c r="L1061" s="196"/>
      <c r="M1061" s="196"/>
      <c r="N1061" s="196"/>
      <c r="O1061" s="196"/>
      <c r="P1061" s="196"/>
      <c r="Q1061" s="196"/>
      <c r="R1061" s="196"/>
      <c r="S1061" s="196"/>
      <c r="T1061" s="196"/>
      <c r="U1061" s="196"/>
      <c r="V1061" s="196"/>
      <c r="W1061" s="196"/>
      <c r="X1061" s="196"/>
      <c r="Y1061" s="196"/>
      <c r="Z1061" s="196"/>
    </row>
    <row r="1062" customFormat="false" ht="15" hidden="false" customHeight="false" outlineLevel="0" collapsed="false">
      <c r="A1062" s="195"/>
      <c r="B1062" s="196"/>
      <c r="C1062" s="196"/>
      <c r="D1062" s="196"/>
      <c r="E1062" s="196"/>
      <c r="F1062" s="196"/>
      <c r="G1062" s="196"/>
      <c r="H1062" s="196"/>
      <c r="I1062" s="196"/>
      <c r="J1062" s="196"/>
      <c r="K1062" s="196"/>
      <c r="L1062" s="196"/>
      <c r="M1062" s="196"/>
      <c r="N1062" s="196"/>
      <c r="O1062" s="196"/>
      <c r="P1062" s="196"/>
      <c r="Q1062" s="196"/>
      <c r="R1062" s="196"/>
      <c r="S1062" s="196"/>
      <c r="T1062" s="196"/>
      <c r="U1062" s="196"/>
      <c r="V1062" s="196"/>
      <c r="W1062" s="196"/>
      <c r="X1062" s="196"/>
      <c r="Y1062" s="196"/>
      <c r="Z1062" s="196"/>
    </row>
    <row r="1063" customFormat="false" ht="15" hidden="false" customHeight="false" outlineLevel="0" collapsed="false">
      <c r="A1063" s="195"/>
      <c r="B1063" s="196"/>
      <c r="C1063" s="196"/>
      <c r="D1063" s="196"/>
      <c r="E1063" s="196"/>
      <c r="F1063" s="196"/>
      <c r="G1063" s="196"/>
      <c r="H1063" s="196"/>
      <c r="I1063" s="196"/>
      <c r="J1063" s="196"/>
      <c r="K1063" s="196"/>
      <c r="L1063" s="196"/>
      <c r="M1063" s="196"/>
      <c r="N1063" s="196"/>
      <c r="O1063" s="196"/>
      <c r="P1063" s="196"/>
      <c r="Q1063" s="196"/>
      <c r="R1063" s="196"/>
      <c r="S1063" s="196"/>
      <c r="T1063" s="196"/>
      <c r="U1063" s="196"/>
      <c r="V1063" s="196"/>
      <c r="W1063" s="196"/>
      <c r="X1063" s="196"/>
      <c r="Y1063" s="196"/>
      <c r="Z1063" s="196"/>
    </row>
    <row r="1064" customFormat="false" ht="15" hidden="false" customHeight="false" outlineLevel="0" collapsed="false">
      <c r="A1064" s="195"/>
      <c r="B1064" s="196"/>
      <c r="C1064" s="196"/>
      <c r="D1064" s="196"/>
      <c r="E1064" s="196"/>
      <c r="F1064" s="196"/>
      <c r="G1064" s="196"/>
      <c r="H1064" s="196"/>
      <c r="I1064" s="196"/>
      <c r="J1064" s="196"/>
      <c r="K1064" s="196"/>
      <c r="L1064" s="196"/>
      <c r="M1064" s="196"/>
      <c r="N1064" s="196"/>
      <c r="O1064" s="196"/>
      <c r="P1064" s="196"/>
      <c r="Q1064" s="196"/>
      <c r="R1064" s="196"/>
      <c r="S1064" s="196"/>
      <c r="T1064" s="196"/>
      <c r="U1064" s="196"/>
      <c r="V1064" s="196"/>
      <c r="W1064" s="196"/>
      <c r="X1064" s="196"/>
      <c r="Y1064" s="196"/>
      <c r="Z1064" s="196"/>
    </row>
    <row r="1065" customFormat="false" ht="15" hidden="false" customHeight="false" outlineLevel="0" collapsed="false">
      <c r="A1065" s="195"/>
      <c r="B1065" s="196"/>
      <c r="C1065" s="196"/>
      <c r="D1065" s="196"/>
      <c r="E1065" s="196"/>
      <c r="F1065" s="196"/>
      <c r="G1065" s="196"/>
      <c r="H1065" s="196"/>
      <c r="I1065" s="196"/>
      <c r="J1065" s="196"/>
      <c r="K1065" s="196"/>
      <c r="L1065" s="196"/>
      <c r="M1065" s="196"/>
      <c r="N1065" s="196"/>
      <c r="O1065" s="196"/>
      <c r="P1065" s="196"/>
      <c r="Q1065" s="196"/>
      <c r="R1065" s="196"/>
      <c r="S1065" s="196"/>
      <c r="T1065" s="196"/>
      <c r="U1065" s="196"/>
      <c r="V1065" s="196"/>
      <c r="W1065" s="196"/>
      <c r="X1065" s="196"/>
      <c r="Y1065" s="196"/>
      <c r="Z1065" s="196"/>
    </row>
    <row r="1066" customFormat="false" ht="15" hidden="false" customHeight="false" outlineLevel="0" collapsed="false">
      <c r="A1066" s="195"/>
      <c r="B1066" s="196"/>
      <c r="C1066" s="196"/>
      <c r="D1066" s="196"/>
      <c r="E1066" s="196"/>
      <c r="F1066" s="196"/>
      <c r="G1066" s="196"/>
      <c r="H1066" s="196"/>
      <c r="I1066" s="196"/>
      <c r="J1066" s="196"/>
      <c r="K1066" s="196"/>
      <c r="L1066" s="196"/>
      <c r="M1066" s="196"/>
      <c r="N1066" s="196"/>
      <c r="O1066" s="196"/>
      <c r="P1066" s="196"/>
      <c r="Q1066" s="196"/>
      <c r="R1066" s="196"/>
      <c r="S1066" s="196"/>
      <c r="T1066" s="196"/>
      <c r="U1066" s="196"/>
      <c r="V1066" s="196"/>
      <c r="W1066" s="196"/>
      <c r="X1066" s="196"/>
      <c r="Y1066" s="196"/>
      <c r="Z1066" s="196"/>
    </row>
    <row r="1067" customFormat="false" ht="15" hidden="false" customHeight="false" outlineLevel="0" collapsed="false">
      <c r="A1067" s="195"/>
      <c r="B1067" s="196"/>
      <c r="C1067" s="196"/>
      <c r="D1067" s="196"/>
      <c r="E1067" s="196"/>
      <c r="F1067" s="196"/>
      <c r="G1067" s="196"/>
      <c r="H1067" s="196"/>
      <c r="I1067" s="196"/>
      <c r="J1067" s="196"/>
      <c r="K1067" s="196"/>
      <c r="L1067" s="196"/>
      <c r="M1067" s="196"/>
      <c r="N1067" s="196"/>
      <c r="O1067" s="196"/>
      <c r="P1067" s="196"/>
      <c r="Q1067" s="196"/>
      <c r="R1067" s="196"/>
      <c r="S1067" s="196"/>
      <c r="T1067" s="196"/>
      <c r="U1067" s="196"/>
      <c r="V1067" s="196"/>
      <c r="W1067" s="196"/>
      <c r="X1067" s="196"/>
      <c r="Y1067" s="196"/>
      <c r="Z1067" s="196"/>
    </row>
    <row r="1068" customFormat="false" ht="15" hidden="false" customHeight="false" outlineLevel="0" collapsed="false">
      <c r="A1068" s="195"/>
      <c r="B1068" s="196"/>
      <c r="C1068" s="196"/>
      <c r="D1068" s="196"/>
      <c r="E1068" s="196"/>
      <c r="F1068" s="196"/>
      <c r="G1068" s="196"/>
      <c r="H1068" s="196"/>
      <c r="I1068" s="196"/>
      <c r="J1068" s="196"/>
      <c r="K1068" s="196"/>
      <c r="L1068" s="196"/>
      <c r="M1068" s="196"/>
      <c r="N1068" s="196"/>
      <c r="O1068" s="196"/>
      <c r="P1068" s="196"/>
      <c r="Q1068" s="196"/>
      <c r="R1068" s="196"/>
      <c r="S1068" s="196"/>
      <c r="T1068" s="196"/>
      <c r="U1068" s="196"/>
      <c r="V1068" s="196"/>
      <c r="W1068" s="196"/>
      <c r="X1068" s="196"/>
      <c r="Y1068" s="196"/>
      <c r="Z1068" s="196"/>
    </row>
    <row r="1069" customFormat="false" ht="15" hidden="false" customHeight="false" outlineLevel="0" collapsed="false">
      <c r="A1069" s="195"/>
      <c r="B1069" s="196"/>
      <c r="C1069" s="196"/>
      <c r="D1069" s="196"/>
      <c r="E1069" s="196"/>
      <c r="F1069" s="196"/>
      <c r="G1069" s="196"/>
      <c r="H1069" s="196"/>
      <c r="I1069" s="196"/>
      <c r="J1069" s="196"/>
      <c r="K1069" s="196"/>
      <c r="L1069" s="196"/>
      <c r="M1069" s="196"/>
      <c r="N1069" s="196"/>
      <c r="O1069" s="196"/>
      <c r="P1069" s="196"/>
      <c r="Q1069" s="196"/>
      <c r="R1069" s="196"/>
      <c r="S1069" s="196"/>
      <c r="T1069" s="196"/>
      <c r="U1069" s="196"/>
      <c r="V1069" s="196"/>
      <c r="W1069" s="196"/>
      <c r="X1069" s="196"/>
      <c r="Y1069" s="196"/>
      <c r="Z1069" s="196"/>
    </row>
    <row r="1070" customFormat="false" ht="15" hidden="false" customHeight="false" outlineLevel="0" collapsed="false">
      <c r="A1070" s="195"/>
      <c r="B1070" s="196"/>
      <c r="C1070" s="196"/>
      <c r="D1070" s="196"/>
      <c r="E1070" s="196"/>
      <c r="F1070" s="196"/>
      <c r="G1070" s="196"/>
      <c r="H1070" s="196"/>
      <c r="I1070" s="196"/>
      <c r="J1070" s="196"/>
      <c r="K1070" s="196"/>
      <c r="L1070" s="196"/>
      <c r="M1070" s="196"/>
      <c r="N1070" s="196"/>
      <c r="O1070" s="196"/>
      <c r="P1070" s="196"/>
      <c r="Q1070" s="196"/>
      <c r="R1070" s="196"/>
      <c r="S1070" s="196"/>
      <c r="T1070" s="196"/>
      <c r="U1070" s="196"/>
      <c r="V1070" s="196"/>
      <c r="W1070" s="196"/>
      <c r="X1070" s="196"/>
      <c r="Y1070" s="196"/>
      <c r="Z1070" s="196"/>
    </row>
    <row r="1071" customFormat="false" ht="15" hidden="false" customHeight="false" outlineLevel="0" collapsed="false">
      <c r="A1071" s="195"/>
      <c r="B1071" s="196"/>
      <c r="C1071" s="196"/>
      <c r="D1071" s="196"/>
      <c r="E1071" s="196"/>
      <c r="F1071" s="196"/>
      <c r="G1071" s="196"/>
      <c r="H1071" s="196"/>
      <c r="I1071" s="196"/>
      <c r="J1071" s="196"/>
      <c r="K1071" s="196"/>
      <c r="L1071" s="196"/>
      <c r="M1071" s="196"/>
      <c r="N1071" s="196"/>
      <c r="O1071" s="196"/>
      <c r="P1071" s="196"/>
      <c r="Q1071" s="196"/>
      <c r="R1071" s="196"/>
      <c r="S1071" s="196"/>
      <c r="T1071" s="196"/>
      <c r="U1071" s="196"/>
      <c r="V1071" s="196"/>
      <c r="W1071" s="196"/>
      <c r="X1071" s="196"/>
      <c r="Y1071" s="196"/>
      <c r="Z1071" s="196"/>
    </row>
    <row r="1072" customFormat="false" ht="15" hidden="false" customHeight="false" outlineLevel="0" collapsed="false">
      <c r="A1072" s="195"/>
      <c r="B1072" s="196"/>
      <c r="C1072" s="196"/>
      <c r="D1072" s="196"/>
      <c r="E1072" s="196"/>
      <c r="F1072" s="196"/>
      <c r="G1072" s="196"/>
      <c r="H1072" s="196"/>
      <c r="I1072" s="196"/>
      <c r="J1072" s="196"/>
      <c r="K1072" s="196"/>
      <c r="L1072" s="196"/>
      <c r="M1072" s="196"/>
      <c r="N1072" s="196"/>
      <c r="O1072" s="196"/>
      <c r="P1072" s="196"/>
      <c r="Q1072" s="196"/>
      <c r="R1072" s="196"/>
      <c r="S1072" s="196"/>
      <c r="T1072" s="196"/>
      <c r="U1072" s="196"/>
      <c r="V1072" s="196"/>
      <c r="W1072" s="196"/>
      <c r="X1072" s="196"/>
      <c r="Y1072" s="196"/>
      <c r="Z1072" s="196"/>
    </row>
    <row r="1073" customFormat="false" ht="15" hidden="false" customHeight="false" outlineLevel="0" collapsed="false">
      <c r="A1073" s="195"/>
      <c r="B1073" s="196"/>
      <c r="C1073" s="196"/>
      <c r="D1073" s="196"/>
      <c r="E1073" s="196"/>
      <c r="F1073" s="196"/>
      <c r="G1073" s="196"/>
      <c r="H1073" s="196"/>
      <c r="I1073" s="196"/>
      <c r="J1073" s="196"/>
      <c r="K1073" s="196"/>
      <c r="L1073" s="196"/>
      <c r="M1073" s="196"/>
      <c r="N1073" s="196"/>
      <c r="O1073" s="196"/>
      <c r="P1073" s="196"/>
      <c r="Q1073" s="196"/>
      <c r="R1073" s="196"/>
      <c r="S1073" s="196"/>
      <c r="T1073" s="196"/>
      <c r="U1073" s="196"/>
      <c r="V1073" s="196"/>
      <c r="W1073" s="196"/>
      <c r="X1073" s="196"/>
      <c r="Y1073" s="196"/>
      <c r="Z1073" s="196"/>
    </row>
    <row r="1074" customFormat="false" ht="15" hidden="false" customHeight="false" outlineLevel="0" collapsed="false">
      <c r="A1074" s="195"/>
      <c r="B1074" s="196"/>
      <c r="C1074" s="196"/>
      <c r="D1074" s="196"/>
      <c r="E1074" s="196"/>
      <c r="F1074" s="196"/>
      <c r="G1074" s="196"/>
      <c r="H1074" s="196"/>
      <c r="I1074" s="196"/>
      <c r="J1074" s="196"/>
      <c r="K1074" s="196"/>
      <c r="L1074" s="196"/>
      <c r="M1074" s="196"/>
      <c r="N1074" s="196"/>
      <c r="O1074" s="196"/>
      <c r="P1074" s="196"/>
      <c r="Q1074" s="196"/>
      <c r="R1074" s="196"/>
      <c r="S1074" s="196"/>
      <c r="T1074" s="196"/>
      <c r="U1074" s="196"/>
      <c r="V1074" s="196"/>
      <c r="W1074" s="196"/>
      <c r="X1074" s="196"/>
      <c r="Y1074" s="196"/>
      <c r="Z1074" s="196"/>
    </row>
    <row r="1075" customFormat="false" ht="15" hidden="false" customHeight="false" outlineLevel="0" collapsed="false">
      <c r="A1075" s="195"/>
      <c r="B1075" s="196"/>
      <c r="C1075" s="196"/>
      <c r="D1075" s="196"/>
      <c r="E1075" s="196"/>
      <c r="F1075" s="196"/>
      <c r="G1075" s="196"/>
      <c r="H1075" s="196"/>
      <c r="I1075" s="196"/>
      <c r="J1075" s="196"/>
      <c r="K1075" s="196"/>
      <c r="L1075" s="196"/>
      <c r="M1075" s="196"/>
      <c r="N1075" s="196"/>
      <c r="O1075" s="196"/>
      <c r="P1075" s="196"/>
      <c r="Q1075" s="196"/>
      <c r="R1075" s="196"/>
      <c r="S1075" s="196"/>
      <c r="T1075" s="196"/>
      <c r="U1075" s="196"/>
      <c r="V1075" s="196"/>
      <c r="W1075" s="196"/>
      <c r="X1075" s="196"/>
      <c r="Y1075" s="196"/>
      <c r="Z1075" s="196"/>
    </row>
    <row r="1076" customFormat="false" ht="15" hidden="false" customHeight="false" outlineLevel="0" collapsed="false">
      <c r="A1076" s="195"/>
      <c r="B1076" s="196"/>
      <c r="C1076" s="196"/>
      <c r="D1076" s="196"/>
      <c r="E1076" s="196"/>
      <c r="F1076" s="196"/>
      <c r="G1076" s="196"/>
      <c r="H1076" s="196"/>
      <c r="I1076" s="196"/>
      <c r="J1076" s="196"/>
      <c r="K1076" s="196"/>
      <c r="L1076" s="196"/>
      <c r="M1076" s="196"/>
      <c r="N1076" s="196"/>
      <c r="O1076" s="196"/>
      <c r="P1076" s="196"/>
      <c r="Q1076" s="196"/>
      <c r="R1076" s="196"/>
      <c r="S1076" s="196"/>
      <c r="T1076" s="196"/>
      <c r="U1076" s="196"/>
      <c r="V1076" s="196"/>
      <c r="W1076" s="196"/>
      <c r="X1076" s="196"/>
      <c r="Y1076" s="196"/>
      <c r="Z1076" s="196"/>
    </row>
    <row r="1077" customFormat="false" ht="15" hidden="false" customHeight="false" outlineLevel="0" collapsed="false">
      <c r="A1077" s="195"/>
      <c r="B1077" s="196"/>
      <c r="C1077" s="196"/>
      <c r="D1077" s="196"/>
      <c r="E1077" s="196"/>
      <c r="F1077" s="196"/>
      <c r="G1077" s="196"/>
      <c r="H1077" s="196"/>
      <c r="I1077" s="196"/>
      <c r="J1077" s="196"/>
      <c r="K1077" s="196"/>
      <c r="L1077" s="196"/>
      <c r="M1077" s="196"/>
      <c r="N1077" s="196"/>
      <c r="O1077" s="196"/>
      <c r="P1077" s="196"/>
      <c r="Q1077" s="196"/>
      <c r="R1077" s="196"/>
      <c r="S1077" s="196"/>
      <c r="T1077" s="196"/>
      <c r="U1077" s="196"/>
      <c r="V1077" s="196"/>
      <c r="W1077" s="196"/>
      <c r="X1077" s="196"/>
      <c r="Y1077" s="196"/>
      <c r="Z1077" s="196"/>
    </row>
    <row r="1078" customFormat="false" ht="15" hidden="false" customHeight="false" outlineLevel="0" collapsed="false">
      <c r="A1078" s="195"/>
      <c r="B1078" s="196"/>
      <c r="C1078" s="196"/>
      <c r="D1078" s="196"/>
      <c r="E1078" s="196"/>
      <c r="F1078" s="196"/>
      <c r="G1078" s="196"/>
      <c r="H1078" s="196"/>
      <c r="I1078" s="196"/>
      <c r="J1078" s="196"/>
      <c r="K1078" s="196"/>
      <c r="L1078" s="196"/>
      <c r="M1078" s="196"/>
      <c r="N1078" s="196"/>
      <c r="O1078" s="196"/>
      <c r="P1078" s="196"/>
      <c r="Q1078" s="196"/>
      <c r="R1078" s="196"/>
      <c r="S1078" s="196"/>
      <c r="T1078" s="196"/>
      <c r="U1078" s="196"/>
      <c r="V1078" s="196"/>
      <c r="W1078" s="196"/>
      <c r="X1078" s="196"/>
      <c r="Y1078" s="196"/>
      <c r="Z1078" s="196"/>
    </row>
    <row r="1079" customFormat="false" ht="15" hidden="false" customHeight="false" outlineLevel="0" collapsed="false">
      <c r="A1079" s="195"/>
      <c r="B1079" s="196"/>
      <c r="C1079" s="196"/>
      <c r="D1079" s="196"/>
      <c r="E1079" s="196"/>
      <c r="F1079" s="196"/>
      <c r="G1079" s="196"/>
      <c r="H1079" s="196"/>
      <c r="I1079" s="196"/>
      <c r="J1079" s="196"/>
      <c r="K1079" s="196"/>
      <c r="L1079" s="196"/>
      <c r="M1079" s="196"/>
      <c r="N1079" s="196"/>
      <c r="O1079" s="196"/>
      <c r="P1079" s="196"/>
      <c r="Q1079" s="196"/>
      <c r="R1079" s="196"/>
      <c r="S1079" s="196"/>
      <c r="T1079" s="196"/>
      <c r="U1079" s="196"/>
      <c r="V1079" s="196"/>
      <c r="W1079" s="196"/>
      <c r="X1079" s="196"/>
      <c r="Y1079" s="196"/>
      <c r="Z1079" s="196"/>
    </row>
    <row r="1080" customFormat="false" ht="15" hidden="false" customHeight="false" outlineLevel="0" collapsed="false">
      <c r="A1080" s="195"/>
      <c r="B1080" s="196"/>
      <c r="C1080" s="196"/>
      <c r="D1080" s="196"/>
      <c r="E1080" s="196"/>
      <c r="F1080" s="196"/>
      <c r="G1080" s="196"/>
      <c r="H1080" s="196"/>
      <c r="I1080" s="196"/>
      <c r="J1080" s="196"/>
      <c r="K1080" s="196"/>
      <c r="L1080" s="196"/>
      <c r="M1080" s="196"/>
      <c r="N1080" s="196"/>
      <c r="O1080" s="196"/>
      <c r="P1080" s="196"/>
      <c r="Q1080" s="196"/>
      <c r="R1080" s="196"/>
      <c r="S1080" s="196"/>
      <c r="T1080" s="196"/>
      <c r="U1080" s="196"/>
      <c r="V1080" s="196"/>
      <c r="W1080" s="196"/>
      <c r="X1080" s="196"/>
      <c r="Y1080" s="196"/>
      <c r="Z1080" s="196"/>
    </row>
    <row r="1081" customFormat="false" ht="15" hidden="false" customHeight="false" outlineLevel="0" collapsed="false">
      <c r="A1081" s="195"/>
      <c r="B1081" s="196"/>
      <c r="C1081" s="196"/>
      <c r="D1081" s="196"/>
      <c r="E1081" s="196"/>
      <c r="F1081" s="196"/>
      <c r="G1081" s="196"/>
      <c r="H1081" s="196"/>
      <c r="I1081" s="196"/>
      <c r="J1081" s="196"/>
      <c r="K1081" s="196"/>
      <c r="L1081" s="196"/>
      <c r="M1081" s="196"/>
      <c r="N1081" s="196"/>
      <c r="O1081" s="196"/>
      <c r="P1081" s="196"/>
      <c r="Q1081" s="196"/>
      <c r="R1081" s="196"/>
      <c r="S1081" s="196"/>
      <c r="T1081" s="196"/>
      <c r="U1081" s="196"/>
      <c r="V1081" s="196"/>
      <c r="W1081" s="196"/>
      <c r="X1081" s="196"/>
      <c r="Y1081" s="196"/>
      <c r="Z1081" s="196"/>
    </row>
    <row r="1082" customFormat="false" ht="15" hidden="false" customHeight="false" outlineLevel="0" collapsed="false">
      <c r="A1082" s="195"/>
      <c r="B1082" s="196"/>
      <c r="C1082" s="196"/>
      <c r="D1082" s="196"/>
      <c r="E1082" s="196"/>
      <c r="F1082" s="196"/>
      <c r="G1082" s="196"/>
      <c r="H1082" s="196"/>
      <c r="I1082" s="196"/>
      <c r="J1082" s="196"/>
      <c r="K1082" s="196"/>
      <c r="L1082" s="196"/>
      <c r="M1082" s="196"/>
      <c r="N1082" s="196"/>
      <c r="O1082" s="196"/>
      <c r="P1082" s="196"/>
      <c r="Q1082" s="196"/>
      <c r="R1082" s="196"/>
      <c r="S1082" s="196"/>
      <c r="T1082" s="196"/>
      <c r="U1082" s="196"/>
      <c r="V1082" s="196"/>
      <c r="W1082" s="196"/>
      <c r="X1082" s="196"/>
      <c r="Y1082" s="196"/>
      <c r="Z1082" s="196"/>
    </row>
    <row r="1083" customFormat="false" ht="15" hidden="false" customHeight="false" outlineLevel="0" collapsed="false">
      <c r="A1083" s="195"/>
      <c r="B1083" s="196"/>
      <c r="C1083" s="196"/>
      <c r="D1083" s="196"/>
      <c r="E1083" s="196"/>
      <c r="F1083" s="196"/>
      <c r="G1083" s="196"/>
      <c r="H1083" s="196"/>
      <c r="I1083" s="196"/>
      <c r="J1083" s="196"/>
      <c r="K1083" s="196"/>
      <c r="L1083" s="196"/>
      <c r="M1083" s="196"/>
      <c r="N1083" s="196"/>
      <c r="O1083" s="196"/>
      <c r="P1083" s="196"/>
      <c r="Q1083" s="196"/>
      <c r="R1083" s="196"/>
      <c r="S1083" s="196"/>
      <c r="T1083" s="196"/>
      <c r="U1083" s="196"/>
      <c r="V1083" s="196"/>
      <c r="W1083" s="196"/>
      <c r="X1083" s="196"/>
      <c r="Y1083" s="196"/>
      <c r="Z1083" s="196"/>
    </row>
    <row r="1084" customFormat="false" ht="15" hidden="false" customHeight="false" outlineLevel="0" collapsed="false">
      <c r="A1084" s="195"/>
      <c r="B1084" s="196"/>
      <c r="C1084" s="196"/>
      <c r="D1084" s="196"/>
      <c r="E1084" s="196"/>
      <c r="F1084" s="196"/>
      <c r="G1084" s="196"/>
      <c r="H1084" s="196"/>
      <c r="I1084" s="196"/>
      <c r="J1084" s="196"/>
      <c r="K1084" s="196"/>
      <c r="L1084" s="196"/>
      <c r="M1084" s="196"/>
      <c r="N1084" s="196"/>
      <c r="O1084" s="196"/>
      <c r="P1084" s="196"/>
      <c r="Q1084" s="196"/>
      <c r="R1084" s="196"/>
      <c r="S1084" s="196"/>
      <c r="T1084" s="196"/>
      <c r="U1084" s="196"/>
      <c r="V1084" s="196"/>
      <c r="W1084" s="196"/>
      <c r="X1084" s="196"/>
      <c r="Y1084" s="196"/>
      <c r="Z1084" s="196"/>
    </row>
    <row r="1085" customFormat="false" ht="15" hidden="false" customHeight="false" outlineLevel="0" collapsed="false">
      <c r="A1085" s="195"/>
      <c r="B1085" s="196"/>
      <c r="C1085" s="196"/>
      <c r="D1085" s="196"/>
      <c r="E1085" s="196"/>
      <c r="F1085" s="196"/>
      <c r="G1085" s="196"/>
      <c r="H1085" s="196"/>
      <c r="I1085" s="196"/>
      <c r="J1085" s="196"/>
      <c r="K1085" s="196"/>
      <c r="L1085" s="196"/>
      <c r="M1085" s="196"/>
      <c r="N1085" s="196"/>
      <c r="O1085" s="196"/>
      <c r="P1085" s="196"/>
      <c r="Q1085" s="196"/>
      <c r="R1085" s="196"/>
      <c r="S1085" s="196"/>
      <c r="T1085" s="196"/>
      <c r="U1085" s="196"/>
      <c r="V1085" s="196"/>
      <c r="W1085" s="196"/>
      <c r="X1085" s="196"/>
      <c r="Y1085" s="196"/>
      <c r="Z1085" s="196"/>
    </row>
    <row r="1086" customFormat="false" ht="15" hidden="false" customHeight="false" outlineLevel="0" collapsed="false">
      <c r="A1086" s="195"/>
      <c r="B1086" s="196"/>
      <c r="C1086" s="196"/>
      <c r="D1086" s="196"/>
      <c r="E1086" s="196"/>
      <c r="F1086" s="196"/>
      <c r="G1086" s="196"/>
      <c r="H1086" s="196"/>
      <c r="I1086" s="196"/>
      <c r="J1086" s="196"/>
      <c r="K1086" s="196"/>
      <c r="L1086" s="196"/>
      <c r="M1086" s="196"/>
      <c r="N1086" s="196"/>
      <c r="O1086" s="196"/>
      <c r="P1086" s="196"/>
      <c r="Q1086" s="196"/>
      <c r="R1086" s="196"/>
      <c r="S1086" s="196"/>
      <c r="T1086" s="196"/>
      <c r="U1086" s="196"/>
      <c r="V1086" s="196"/>
      <c r="W1086" s="196"/>
      <c r="X1086" s="196"/>
      <c r="Y1086" s="196"/>
      <c r="Z1086" s="196"/>
    </row>
    <row r="1087" customFormat="false" ht="15" hidden="false" customHeight="false" outlineLevel="0" collapsed="false">
      <c r="A1087" s="195"/>
      <c r="B1087" s="196"/>
      <c r="C1087" s="196"/>
      <c r="D1087" s="196"/>
      <c r="E1087" s="196"/>
      <c r="F1087" s="196"/>
      <c r="G1087" s="196"/>
      <c r="H1087" s="196"/>
      <c r="I1087" s="196"/>
      <c r="J1087" s="196"/>
      <c r="K1087" s="196"/>
      <c r="L1087" s="196"/>
      <c r="M1087" s="196"/>
      <c r="N1087" s="196"/>
      <c r="O1087" s="196"/>
      <c r="P1087" s="196"/>
      <c r="Q1087" s="196"/>
      <c r="R1087" s="196"/>
      <c r="S1087" s="196"/>
      <c r="T1087" s="196"/>
      <c r="U1087" s="196"/>
      <c r="V1087" s="196"/>
      <c r="W1087" s="196"/>
      <c r="X1087" s="196"/>
      <c r="Y1087" s="196"/>
      <c r="Z1087" s="196"/>
    </row>
  </sheetData>
  <mergeCells count="12">
    <mergeCell ref="A71:B71"/>
    <mergeCell ref="A99:B99"/>
    <mergeCell ref="A143:B143"/>
    <mergeCell ref="A160:B160"/>
    <mergeCell ref="A172:B172"/>
    <mergeCell ref="A202:B202"/>
    <mergeCell ref="A247:B247"/>
    <mergeCell ref="C330:D330"/>
    <mergeCell ref="A347:B347"/>
    <mergeCell ref="A348:C348"/>
    <mergeCell ref="D348:J348"/>
    <mergeCell ref="A377:B3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tabColor rgb="FFAFD095"/>
    <pageSetUpPr fitToPage="false"/>
  </sheetPr>
  <dimension ref="A1:N45"/>
  <sheetViews>
    <sheetView showFormulas="false" showGridLines="fals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H30" activeCellId="0" sqref="H30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199" width="37.29"/>
    <col collapsed="false" customWidth="true" hidden="false" outlineLevel="0" max="3" min="3" style="0" width="7.86"/>
    <col collapsed="false" customWidth="true" hidden="true" outlineLevel="0" max="4" min="4" style="0" width="9.29"/>
    <col collapsed="false" customWidth="true" hidden="false" outlineLevel="0" max="5" min="5" style="199" width="13.14"/>
    <col collapsed="false" customWidth="true" hidden="true" outlineLevel="0" max="6" min="6" style="0" width="19"/>
    <col collapsed="false" customWidth="true" hidden="true" outlineLevel="0" max="7" min="7" style="0" width="7.86"/>
    <col collapsed="false" customWidth="true" hidden="false" outlineLevel="0" max="8" min="8" style="0" width="11.86"/>
    <col collapsed="false" customWidth="true" hidden="true" outlineLevel="0" max="9" min="9" style="62" width="10.42"/>
    <col collapsed="false" customWidth="true" hidden="false" outlineLevel="0" max="10" min="10" style="336" width="15.71"/>
    <col collapsed="false" customWidth="true" hidden="false" outlineLevel="0" max="11" min="11" style="131" width="14.57"/>
    <col collapsed="false" customWidth="true" hidden="false" outlineLevel="0" max="12" min="12" style="132" width="14.57"/>
    <col collapsed="false" customWidth="true" hidden="false" outlineLevel="0" max="13" min="13" style="132" width="15.57"/>
    <col collapsed="false" customWidth="true" hidden="false" outlineLevel="0" max="14" min="14" style="3" width="10.58"/>
  </cols>
  <sheetData>
    <row r="1" customFormat="false" ht="18.75" hidden="false" customHeight="false" outlineLevel="0" collapsed="false">
      <c r="A1" s="987" t="s">
        <v>991</v>
      </c>
    </row>
    <row r="2" customFormat="false" ht="15" hidden="false" customHeight="false" outlineLevel="0" collapsed="false">
      <c r="B2" s="6" t="s">
        <v>992</v>
      </c>
    </row>
    <row r="5" s="826" customFormat="true" ht="45" hidden="false" customHeight="false" outlineLevel="0" collapsed="false">
      <c r="A5" s="988" t="s">
        <v>2</v>
      </c>
      <c r="B5" s="989" t="s">
        <v>3</v>
      </c>
      <c r="C5" s="988" t="s">
        <v>202</v>
      </c>
      <c r="D5" s="988" t="s">
        <v>5</v>
      </c>
      <c r="E5" s="989" t="s">
        <v>6</v>
      </c>
      <c r="F5" s="988" t="s">
        <v>7</v>
      </c>
      <c r="G5" s="988" t="s">
        <v>8</v>
      </c>
      <c r="H5" s="988" t="s">
        <v>9</v>
      </c>
      <c r="I5" s="990" t="s">
        <v>10</v>
      </c>
      <c r="J5" s="991" t="s">
        <v>11</v>
      </c>
      <c r="K5" s="824" t="s">
        <v>12</v>
      </c>
      <c r="L5" s="992" t="s">
        <v>13</v>
      </c>
      <c r="M5" s="365" t="s">
        <v>472</v>
      </c>
      <c r="N5" s="825"/>
    </row>
    <row r="6" s="22" customFormat="true" ht="15" hidden="true" customHeight="false" outlineLevel="0" collapsed="false">
      <c r="A6" s="23" t="n">
        <v>1</v>
      </c>
      <c r="B6" s="993" t="s">
        <v>15</v>
      </c>
      <c r="C6" s="994" t="s">
        <v>16</v>
      </c>
      <c r="D6" s="994" t="s">
        <v>17</v>
      </c>
      <c r="E6" s="995" t="s">
        <v>18</v>
      </c>
      <c r="F6" s="996" t="s">
        <v>19</v>
      </c>
      <c r="G6" s="994" t="s">
        <v>20</v>
      </c>
      <c r="H6" s="996" t="s">
        <v>19</v>
      </c>
      <c r="I6" s="997" t="s">
        <v>22</v>
      </c>
      <c r="J6" s="311"/>
      <c r="K6" s="345"/>
      <c r="L6" s="44"/>
      <c r="M6" s="44"/>
      <c r="N6" s="21"/>
    </row>
    <row r="7" s="22" customFormat="true" ht="15" hidden="false" customHeight="false" outlineLevel="0" collapsed="false">
      <c r="A7" s="998" t="s">
        <v>14</v>
      </c>
      <c r="B7" s="999" t="s">
        <v>143</v>
      </c>
      <c r="C7" s="25" t="s">
        <v>14</v>
      </c>
      <c r="D7" s="26" t="s">
        <v>35</v>
      </c>
      <c r="E7" s="1000" t="s">
        <v>96</v>
      </c>
      <c r="F7" s="28" t="s">
        <v>24</v>
      </c>
      <c r="G7" s="1001"/>
      <c r="H7" s="26" t="s">
        <v>464</v>
      </c>
      <c r="I7" s="183" t="s">
        <v>28</v>
      </c>
      <c r="J7" s="182" t="s">
        <v>66</v>
      </c>
      <c r="K7" s="182" t="s">
        <v>67</v>
      </c>
      <c r="L7" s="182" t="n">
        <v>0.5</v>
      </c>
      <c r="M7" s="182" t="n">
        <f aca="false">L7</f>
        <v>0.5</v>
      </c>
      <c r="N7" s="21" t="n">
        <f aca="false">E7*D7*C7</f>
        <v>472.625</v>
      </c>
    </row>
    <row r="8" s="22" customFormat="true" ht="15" hidden="false" customHeight="false" outlineLevel="0" collapsed="false">
      <c r="A8" s="998" t="s">
        <v>15</v>
      </c>
      <c r="B8" s="999" t="s">
        <v>68</v>
      </c>
      <c r="C8" s="25" t="s">
        <v>14</v>
      </c>
      <c r="D8" s="26" t="s">
        <v>35</v>
      </c>
      <c r="E8" s="518" t="s">
        <v>100</v>
      </c>
      <c r="F8" s="28" t="s">
        <v>24</v>
      </c>
      <c r="G8" s="1001"/>
      <c r="H8" s="26" t="s">
        <v>587</v>
      </c>
      <c r="I8" s="183" t="s">
        <v>28</v>
      </c>
      <c r="J8" s="182" t="s">
        <v>69</v>
      </c>
      <c r="K8" s="182" t="n">
        <v>28003</v>
      </c>
      <c r="L8" s="182" t="n">
        <v>0.25</v>
      </c>
      <c r="M8" s="182" t="n">
        <f aca="false">L8</f>
        <v>0.25</v>
      </c>
      <c r="N8" s="21" t="n">
        <f aca="false">E8*D8*C8</f>
        <v>189.05</v>
      </c>
    </row>
    <row r="9" s="180" customFormat="true" ht="30" hidden="false" customHeight="false" outlineLevel="0" collapsed="false">
      <c r="A9" s="1002" t="s">
        <v>16</v>
      </c>
      <c r="B9" s="1003" t="s">
        <v>70</v>
      </c>
      <c r="C9" s="39" t="s">
        <v>14</v>
      </c>
      <c r="D9" s="39" t="n">
        <v>945.25</v>
      </c>
      <c r="E9" s="619" t="s">
        <v>589</v>
      </c>
      <c r="F9" s="150" t="s">
        <v>24</v>
      </c>
      <c r="G9" s="1004"/>
      <c r="H9" s="39" t="s">
        <v>590</v>
      </c>
      <c r="I9" s="177" t="s">
        <v>28</v>
      </c>
      <c r="J9" s="178" t="s">
        <v>71</v>
      </c>
      <c r="K9" s="178" t="s">
        <v>72</v>
      </c>
      <c r="L9" s="178" t="n">
        <v>0.45</v>
      </c>
      <c r="M9" s="178" t="n">
        <f aca="false">L9</f>
        <v>0.45</v>
      </c>
      <c r="N9" s="179" t="n">
        <f aca="false">E9*D9*C9</f>
        <v>425.3625</v>
      </c>
    </row>
    <row r="10" s="22" customFormat="true" ht="15" hidden="false" customHeight="false" outlineLevel="0" collapsed="false">
      <c r="A10" s="28" t="n">
        <v>4</v>
      </c>
      <c r="B10" s="999" t="s">
        <v>73</v>
      </c>
      <c r="C10" s="25" t="s">
        <v>14</v>
      </c>
      <c r="D10" s="26" t="s">
        <v>35</v>
      </c>
      <c r="E10" s="518" t="s">
        <v>100</v>
      </c>
      <c r="F10" s="28" t="s">
        <v>24</v>
      </c>
      <c r="G10" s="1001"/>
      <c r="H10" s="26" t="n">
        <v>189.05</v>
      </c>
      <c r="I10" s="183" t="n">
        <v>0</v>
      </c>
      <c r="J10" s="182" t="s">
        <v>74</v>
      </c>
      <c r="K10" s="182" t="n">
        <v>11023</v>
      </c>
      <c r="L10" s="182" t="n">
        <v>0.16</v>
      </c>
      <c r="M10" s="182" t="n">
        <f aca="false">L10</f>
        <v>0.16</v>
      </c>
      <c r="N10" s="21" t="n">
        <f aca="false">E10*D10*C10</f>
        <v>189.05</v>
      </c>
    </row>
    <row r="11" s="22" customFormat="true" ht="15" hidden="false" customHeight="false" outlineLevel="0" collapsed="false">
      <c r="A11" s="1005" t="s">
        <v>18</v>
      </c>
      <c r="B11" s="999" t="s">
        <v>77</v>
      </c>
      <c r="C11" s="25" t="s">
        <v>14</v>
      </c>
      <c r="D11" s="26" t="s">
        <v>35</v>
      </c>
      <c r="E11" s="1006" t="s">
        <v>96</v>
      </c>
      <c r="F11" s="28" t="s">
        <v>24</v>
      </c>
      <c r="G11" s="1001"/>
      <c r="H11" s="26" t="n">
        <v>472.63</v>
      </c>
      <c r="I11" s="183" t="s">
        <v>28</v>
      </c>
      <c r="J11" s="182" t="s">
        <v>78</v>
      </c>
      <c r="K11" s="182" t="n">
        <v>11026</v>
      </c>
      <c r="L11" s="182" t="n">
        <v>0.3</v>
      </c>
      <c r="M11" s="182" t="n">
        <f aca="false">L11</f>
        <v>0.3</v>
      </c>
      <c r="N11" s="21" t="n">
        <f aca="false">E11*D11*C11</f>
        <v>472.625</v>
      </c>
    </row>
    <row r="12" s="22" customFormat="true" ht="15" hidden="false" customHeight="false" outlineLevel="0" collapsed="false">
      <c r="A12" s="998" t="s">
        <v>19</v>
      </c>
      <c r="B12" s="999" t="s">
        <v>81</v>
      </c>
      <c r="C12" s="25" t="s">
        <v>14</v>
      </c>
      <c r="D12" s="26" t="s">
        <v>35</v>
      </c>
      <c r="E12" s="518" t="s">
        <v>718</v>
      </c>
      <c r="F12" s="28" t="s">
        <v>24</v>
      </c>
      <c r="G12" s="1001"/>
      <c r="H12" s="26" t="s">
        <v>637</v>
      </c>
      <c r="I12" s="183" t="s">
        <v>28</v>
      </c>
      <c r="J12" s="182" t="s">
        <v>66</v>
      </c>
      <c r="K12" s="182" t="s">
        <v>67</v>
      </c>
      <c r="L12" s="40" t="n">
        <v>1.1</v>
      </c>
      <c r="M12" s="182" t="n">
        <f aca="false">L12</f>
        <v>1.1</v>
      </c>
      <c r="N12" s="21" t="n">
        <f aca="false">E12*D12*C12</f>
        <v>1039.775</v>
      </c>
    </row>
    <row r="13" s="22" customFormat="true" ht="15" hidden="false" customHeight="false" outlineLevel="0" collapsed="false">
      <c r="A13" s="1005" t="s">
        <v>20</v>
      </c>
      <c r="B13" s="999" t="s">
        <v>79</v>
      </c>
      <c r="C13" s="25" t="s">
        <v>14</v>
      </c>
      <c r="D13" s="26" t="n">
        <v>945.25</v>
      </c>
      <c r="E13" s="1000" t="s">
        <v>627</v>
      </c>
      <c r="F13" s="28" t="s">
        <v>24</v>
      </c>
      <c r="G13" s="1001"/>
      <c r="H13" s="26" t="s">
        <v>591</v>
      </c>
      <c r="I13" s="183" t="s">
        <v>28</v>
      </c>
      <c r="J13" s="182" t="s">
        <v>80</v>
      </c>
      <c r="K13" s="182" t="n">
        <v>37020</v>
      </c>
      <c r="L13" s="182" t="n">
        <v>0.4</v>
      </c>
      <c r="M13" s="182" t="n">
        <f aca="false">L13</f>
        <v>0.4</v>
      </c>
      <c r="N13" s="21" t="n">
        <f aca="false">E13*D13*C13</f>
        <v>283.575</v>
      </c>
    </row>
    <row r="14" s="22" customFormat="true" ht="15" hidden="false" customHeight="false" outlineLevel="0" collapsed="false">
      <c r="A14" s="998" t="s">
        <v>21</v>
      </c>
      <c r="B14" s="999" t="s">
        <v>370</v>
      </c>
      <c r="C14" s="25" t="s">
        <v>14</v>
      </c>
      <c r="D14" s="26" t="s">
        <v>35</v>
      </c>
      <c r="E14" s="1000" t="s">
        <v>653</v>
      </c>
      <c r="F14" s="28" t="s">
        <v>24</v>
      </c>
      <c r="G14" s="1001"/>
      <c r="H14" s="26" t="s">
        <v>36</v>
      </c>
      <c r="I14" s="183" t="s">
        <v>28</v>
      </c>
      <c r="J14" s="312" t="s">
        <v>392</v>
      </c>
      <c r="K14" s="33" t="n">
        <v>10012</v>
      </c>
      <c r="L14" s="183" t="n">
        <v>0.36</v>
      </c>
      <c r="M14" s="183" t="n">
        <f aca="false">L14+10%</f>
        <v>0.46</v>
      </c>
      <c r="N14" s="21" t="n">
        <f aca="false">E14*D14*C14</f>
        <v>850.725</v>
      </c>
    </row>
    <row r="15" s="22" customFormat="true" ht="15" hidden="false" customHeight="false" outlineLevel="0" collapsed="false">
      <c r="A15" s="998" t="s">
        <v>22</v>
      </c>
      <c r="B15" s="1007" t="s">
        <v>23</v>
      </c>
      <c r="C15" s="25" t="s">
        <v>14</v>
      </c>
      <c r="D15" s="25" t="s">
        <v>35</v>
      </c>
      <c r="E15" s="518" t="s">
        <v>597</v>
      </c>
      <c r="F15" s="42" t="s">
        <v>24</v>
      </c>
      <c r="G15" s="1001"/>
      <c r="H15" s="25" t="s">
        <v>649</v>
      </c>
      <c r="I15" s="183" t="s">
        <v>28</v>
      </c>
      <c r="J15" s="182" t="s">
        <v>26</v>
      </c>
      <c r="K15" s="182" t="n">
        <v>17002</v>
      </c>
      <c r="L15" s="40" t="n">
        <v>3</v>
      </c>
      <c r="M15" s="44" t="n">
        <f aca="false">L15+10%</f>
        <v>3.1</v>
      </c>
      <c r="N15" s="21" t="n">
        <f aca="false">E15*D15*C15</f>
        <v>2835.75</v>
      </c>
    </row>
    <row r="16" s="22" customFormat="true" ht="15" hidden="false" customHeight="false" outlineLevel="0" collapsed="false">
      <c r="A16" s="998" t="s">
        <v>84</v>
      </c>
      <c r="B16" s="999" t="s">
        <v>241</v>
      </c>
      <c r="C16" s="26" t="n">
        <v>1</v>
      </c>
      <c r="D16" s="26" t="n">
        <v>945.25</v>
      </c>
      <c r="E16" s="1000" t="s">
        <v>627</v>
      </c>
      <c r="F16" s="28" t="s">
        <v>24</v>
      </c>
      <c r="G16" s="1001"/>
      <c r="H16" s="26" t="s">
        <v>591</v>
      </c>
      <c r="I16" s="183" t="s">
        <v>28</v>
      </c>
      <c r="J16" s="182" t="s">
        <v>242</v>
      </c>
      <c r="K16" s="182" t="n">
        <v>17008</v>
      </c>
      <c r="L16" s="40" t="n">
        <v>0.2</v>
      </c>
      <c r="M16" s="44" t="n">
        <f aca="false">L16+10%</f>
        <v>0.3</v>
      </c>
      <c r="N16" s="21" t="n">
        <f aca="false">E16*D16*C16</f>
        <v>283.575</v>
      </c>
    </row>
    <row r="17" s="22" customFormat="true" ht="15" hidden="false" customHeight="false" outlineLevel="0" collapsed="false">
      <c r="A17" s="998" t="s">
        <v>86</v>
      </c>
      <c r="B17" s="999" t="s">
        <v>182</v>
      </c>
      <c r="C17" s="25" t="s">
        <v>14</v>
      </c>
      <c r="D17" s="26" t="s">
        <v>35</v>
      </c>
      <c r="E17" s="1000" t="s">
        <v>96</v>
      </c>
      <c r="F17" s="28" t="s">
        <v>24</v>
      </c>
      <c r="G17" s="1001"/>
      <c r="H17" s="26" t="s">
        <v>464</v>
      </c>
      <c r="I17" s="183" t="s">
        <v>28</v>
      </c>
      <c r="J17" s="182" t="s">
        <v>31</v>
      </c>
      <c r="K17" s="182" t="n">
        <v>16001</v>
      </c>
      <c r="L17" s="40" t="n">
        <v>0.3</v>
      </c>
      <c r="M17" s="44" t="n">
        <f aca="false">L17+10%</f>
        <v>0.4</v>
      </c>
      <c r="N17" s="21" t="n">
        <f aca="false">E17*D17*C17</f>
        <v>472.625</v>
      </c>
    </row>
    <row r="18" s="22" customFormat="true" ht="15" hidden="false" customHeight="false" outlineLevel="0" collapsed="false">
      <c r="A18" s="998" t="s">
        <v>89</v>
      </c>
      <c r="B18" s="999" t="s">
        <v>227</v>
      </c>
      <c r="C18" s="25" t="s">
        <v>15</v>
      </c>
      <c r="D18" s="26" t="s">
        <v>35</v>
      </c>
      <c r="E18" s="518" t="s">
        <v>602</v>
      </c>
      <c r="F18" s="28" t="s">
        <v>24</v>
      </c>
      <c r="G18" s="1001"/>
      <c r="H18" s="26" t="s">
        <v>664</v>
      </c>
      <c r="I18" s="183" t="s">
        <v>28</v>
      </c>
      <c r="J18" s="182" t="s">
        <v>228</v>
      </c>
      <c r="K18" s="182" t="n">
        <v>22002</v>
      </c>
      <c r="L18" s="40" t="n">
        <v>1</v>
      </c>
      <c r="M18" s="44" t="n">
        <f aca="false">L18+10%</f>
        <v>1.1</v>
      </c>
      <c r="N18" s="21" t="n">
        <f aca="false">E18*D18*C18</f>
        <v>1512.4</v>
      </c>
    </row>
    <row r="19" s="22" customFormat="true" ht="15" hidden="false" customHeight="false" outlineLevel="0" collapsed="false">
      <c r="A19" s="1005" t="s">
        <v>92</v>
      </c>
      <c r="B19" s="999" t="s">
        <v>343</v>
      </c>
      <c r="C19" s="25" t="s">
        <v>14</v>
      </c>
      <c r="D19" s="26" t="s">
        <v>35</v>
      </c>
      <c r="E19" s="1000" t="s">
        <v>620</v>
      </c>
      <c r="F19" s="28" t="s">
        <v>24</v>
      </c>
      <c r="G19" s="1001"/>
      <c r="H19" s="26" t="s">
        <v>638</v>
      </c>
      <c r="I19" s="183" t="s">
        <v>28</v>
      </c>
      <c r="J19" s="182" t="s">
        <v>318</v>
      </c>
      <c r="K19" s="182" t="n">
        <v>2205</v>
      </c>
      <c r="L19" s="40" t="n">
        <v>0.5</v>
      </c>
      <c r="M19" s="44" t="n">
        <f aca="false">L19+10%</f>
        <v>0.6</v>
      </c>
      <c r="N19" s="21" t="n">
        <f aca="false">E19*D19*C19</f>
        <v>378.1</v>
      </c>
    </row>
    <row r="20" s="22" customFormat="true" ht="15" hidden="false" customHeight="false" outlineLevel="0" collapsed="false">
      <c r="A20" s="1005" t="s">
        <v>94</v>
      </c>
      <c r="B20" s="999" t="s">
        <v>393</v>
      </c>
      <c r="C20" s="25" t="s">
        <v>14</v>
      </c>
      <c r="D20" s="26" t="s">
        <v>35</v>
      </c>
      <c r="E20" s="1000" t="s">
        <v>620</v>
      </c>
      <c r="F20" s="28" t="s">
        <v>24</v>
      </c>
      <c r="G20" s="1001"/>
      <c r="H20" s="26" t="s">
        <v>638</v>
      </c>
      <c r="I20" s="183" t="s">
        <v>28</v>
      </c>
      <c r="J20" s="182" t="s">
        <v>318</v>
      </c>
      <c r="K20" s="182" t="n">
        <v>22006</v>
      </c>
      <c r="L20" s="40" t="n">
        <v>0.5</v>
      </c>
      <c r="M20" s="44" t="n">
        <f aca="false">L20+10%</f>
        <v>0.6</v>
      </c>
      <c r="N20" s="21" t="n">
        <f aca="false">E20*D20*C20</f>
        <v>378.1</v>
      </c>
    </row>
    <row r="21" s="22" customFormat="true" ht="15" hidden="false" customHeight="false" outlineLevel="0" collapsed="false">
      <c r="A21" s="1005" t="s">
        <v>98</v>
      </c>
      <c r="B21" s="999" t="s">
        <v>231</v>
      </c>
      <c r="C21" s="25" t="s">
        <v>14</v>
      </c>
      <c r="D21" s="26" t="s">
        <v>35</v>
      </c>
      <c r="E21" s="518" t="s">
        <v>100</v>
      </c>
      <c r="F21" s="28" t="s">
        <v>24</v>
      </c>
      <c r="G21" s="1001"/>
      <c r="H21" s="26" t="s">
        <v>587</v>
      </c>
      <c r="I21" s="183" t="s">
        <v>28</v>
      </c>
      <c r="J21" s="182" t="s">
        <v>230</v>
      </c>
      <c r="K21" s="182" t="n">
        <v>23002</v>
      </c>
      <c r="L21" s="40" t="n">
        <v>0.35</v>
      </c>
      <c r="M21" s="44" t="n">
        <f aca="false">L21+10%</f>
        <v>0.45</v>
      </c>
      <c r="N21" s="21" t="n">
        <f aca="false">E21*D21*C21</f>
        <v>189.05</v>
      </c>
    </row>
    <row r="22" s="22" customFormat="true" ht="15" hidden="false" customHeight="false" outlineLevel="0" collapsed="false">
      <c r="A22" s="998" t="s">
        <v>102</v>
      </c>
      <c r="B22" s="999" t="s">
        <v>229</v>
      </c>
      <c r="C22" s="25" t="s">
        <v>14</v>
      </c>
      <c r="D22" s="26" t="s">
        <v>35</v>
      </c>
      <c r="E22" s="518" t="s">
        <v>100</v>
      </c>
      <c r="F22" s="28" t="s">
        <v>24</v>
      </c>
      <c r="G22" s="1001"/>
      <c r="H22" s="26" t="s">
        <v>587</v>
      </c>
      <c r="I22" s="183" t="s">
        <v>28</v>
      </c>
      <c r="J22" s="182" t="s">
        <v>232</v>
      </c>
      <c r="K22" s="182" t="n">
        <v>23001</v>
      </c>
      <c r="L22" s="40" t="n">
        <v>0.35</v>
      </c>
      <c r="M22" s="44" t="n">
        <f aca="false">L22+10%</f>
        <v>0.45</v>
      </c>
      <c r="N22" s="21" t="n">
        <f aca="false">E22*D22*C22</f>
        <v>189.05</v>
      </c>
    </row>
    <row r="23" s="22" customFormat="true" ht="25.5" hidden="false" customHeight="false" outlineLevel="0" collapsed="false">
      <c r="A23" s="1002" t="s">
        <v>106</v>
      </c>
      <c r="B23" s="999" t="s">
        <v>993</v>
      </c>
      <c r="C23" s="25" t="s">
        <v>15</v>
      </c>
      <c r="D23" s="26" t="n">
        <v>945.25</v>
      </c>
      <c r="E23" s="1000" t="s">
        <v>771</v>
      </c>
      <c r="F23" s="28" t="s">
        <v>24</v>
      </c>
      <c r="G23" s="1001"/>
      <c r="H23" s="26" t="s">
        <v>625</v>
      </c>
      <c r="I23" s="183" t="s">
        <v>28</v>
      </c>
      <c r="J23" s="182" t="s">
        <v>994</v>
      </c>
      <c r="K23" s="182" t="n">
        <v>29014.29013</v>
      </c>
      <c r="L23" s="40" t="n">
        <v>0.68</v>
      </c>
      <c r="M23" s="44" t="n">
        <f aca="false">L23+10%</f>
        <v>0.78</v>
      </c>
      <c r="N23" s="21" t="n">
        <f aca="false">E23*D23*C23</f>
        <v>1323.35</v>
      </c>
    </row>
    <row r="24" s="22" customFormat="true" ht="30" hidden="false" customHeight="false" outlineLevel="0" collapsed="false">
      <c r="A24" s="1002" t="s">
        <v>109</v>
      </c>
      <c r="B24" s="1007" t="s">
        <v>396</v>
      </c>
      <c r="C24" s="39" t="s">
        <v>19</v>
      </c>
      <c r="D24" s="26" t="s">
        <v>35</v>
      </c>
      <c r="E24" s="619" t="s">
        <v>100</v>
      </c>
      <c r="F24" s="28" t="s">
        <v>24</v>
      </c>
      <c r="G24" s="1001"/>
      <c r="H24" s="26" t="s">
        <v>632</v>
      </c>
      <c r="I24" s="177" t="s">
        <v>28</v>
      </c>
      <c r="J24" s="314" t="s">
        <v>397</v>
      </c>
      <c r="K24" s="514"/>
      <c r="L24" s="44"/>
      <c r="M24" s="44" t="n">
        <f aca="false">L24+10%</f>
        <v>0.1</v>
      </c>
      <c r="N24" s="21" t="n">
        <f aca="false">E24*D24*C24</f>
        <v>1134.3</v>
      </c>
    </row>
    <row r="25" s="22" customFormat="true" ht="15" hidden="false" customHeight="false" outlineLevel="0" collapsed="false">
      <c r="A25" s="1005" t="s">
        <v>112</v>
      </c>
      <c r="B25" s="999" t="s">
        <v>158</v>
      </c>
      <c r="C25" s="25" t="s">
        <v>15</v>
      </c>
      <c r="D25" s="26" t="s">
        <v>35</v>
      </c>
      <c r="E25" s="1000" t="s">
        <v>771</v>
      </c>
      <c r="F25" s="28" t="s">
        <v>24</v>
      </c>
      <c r="G25" s="1001"/>
      <c r="H25" s="26" t="s">
        <v>625</v>
      </c>
      <c r="I25" s="183" t="s">
        <v>28</v>
      </c>
      <c r="J25" s="182" t="s">
        <v>308</v>
      </c>
      <c r="K25" s="182" t="n">
        <v>34028</v>
      </c>
      <c r="L25" s="40" t="n">
        <f aca="false">2*0.67</f>
        <v>1.34</v>
      </c>
      <c r="M25" s="44" t="n">
        <f aca="false">L25+10%</f>
        <v>1.44</v>
      </c>
      <c r="N25" s="21" t="n">
        <f aca="false">E25*D25*C25</f>
        <v>1323.35</v>
      </c>
    </row>
    <row r="26" s="22" customFormat="true" ht="15" hidden="false" customHeight="false" outlineLevel="0" collapsed="false">
      <c r="A26" s="998" t="s">
        <v>611</v>
      </c>
      <c r="B26" s="999" t="s">
        <v>309</v>
      </c>
      <c r="C26" s="25" t="s">
        <v>15</v>
      </c>
      <c r="D26" s="26" t="s">
        <v>35</v>
      </c>
      <c r="E26" s="1000" t="s">
        <v>620</v>
      </c>
      <c r="F26" s="28" t="s">
        <v>24</v>
      </c>
      <c r="G26" s="1001"/>
      <c r="H26" s="26" t="s">
        <v>131</v>
      </c>
      <c r="I26" s="183" t="s">
        <v>28</v>
      </c>
      <c r="J26" s="182" t="s">
        <v>151</v>
      </c>
      <c r="K26" s="182" t="n">
        <v>29023</v>
      </c>
      <c r="L26" s="40" t="n">
        <v>0.56</v>
      </c>
      <c r="M26" s="44" t="n">
        <f aca="false">L26+10%</f>
        <v>0.66</v>
      </c>
      <c r="N26" s="21" t="n">
        <f aca="false">E26*D26*C26</f>
        <v>756.2</v>
      </c>
    </row>
    <row r="27" s="22" customFormat="true" ht="15" hidden="false" customHeight="false" outlineLevel="0" collapsed="false">
      <c r="A27" s="998" t="s">
        <v>615</v>
      </c>
      <c r="B27" s="999" t="s">
        <v>160</v>
      </c>
      <c r="C27" s="25" t="s">
        <v>14</v>
      </c>
      <c r="D27" s="26" t="s">
        <v>35</v>
      </c>
      <c r="E27" s="1000" t="s">
        <v>771</v>
      </c>
      <c r="F27" s="28" t="s">
        <v>24</v>
      </c>
      <c r="G27" s="1001"/>
      <c r="H27" s="25" t="s">
        <v>830</v>
      </c>
      <c r="I27" s="183" t="s">
        <v>28</v>
      </c>
      <c r="J27" s="182" t="s">
        <v>161</v>
      </c>
      <c r="K27" s="182" t="n">
        <v>16013</v>
      </c>
      <c r="L27" s="40" t="n">
        <v>0.8</v>
      </c>
      <c r="M27" s="44" t="n">
        <f aca="false">L27+10%</f>
        <v>0.9</v>
      </c>
      <c r="N27" s="21" t="n">
        <f aca="false">E27*D27*C27</f>
        <v>661.675</v>
      </c>
    </row>
    <row r="28" s="22" customFormat="true" ht="15" hidden="false" customHeight="false" outlineLevel="0" collapsed="false">
      <c r="A28" s="998" t="s">
        <v>618</v>
      </c>
      <c r="B28" s="999" t="s">
        <v>279</v>
      </c>
      <c r="C28" s="25" t="s">
        <v>14</v>
      </c>
      <c r="D28" s="26" t="n">
        <v>945.25</v>
      </c>
      <c r="E28" s="1000" t="s">
        <v>620</v>
      </c>
      <c r="F28" s="28" t="s">
        <v>24</v>
      </c>
      <c r="G28" s="1001"/>
      <c r="H28" s="26" t="s">
        <v>638</v>
      </c>
      <c r="I28" s="183" t="s">
        <v>28</v>
      </c>
      <c r="J28" s="182" t="s">
        <v>280</v>
      </c>
      <c r="K28" s="182" t="s">
        <v>281</v>
      </c>
      <c r="L28" s="40" t="n">
        <v>0.25</v>
      </c>
      <c r="M28" s="40" t="n">
        <f aca="false">L28</f>
        <v>0.25</v>
      </c>
      <c r="N28" s="21" t="n">
        <f aca="false">E28*D28*C28</f>
        <v>378.1</v>
      </c>
    </row>
    <row r="29" s="22" customFormat="true" ht="15" hidden="false" customHeight="false" outlineLevel="0" collapsed="false">
      <c r="A29" s="1005" t="s">
        <v>619</v>
      </c>
      <c r="B29" s="999" t="s">
        <v>113</v>
      </c>
      <c r="C29" s="25" t="s">
        <v>14</v>
      </c>
      <c r="D29" s="26" t="s">
        <v>35</v>
      </c>
      <c r="E29" s="518" t="s">
        <v>631</v>
      </c>
      <c r="F29" s="28" t="s">
        <v>24</v>
      </c>
      <c r="G29" s="1001"/>
      <c r="H29" s="26" t="s">
        <v>632</v>
      </c>
      <c r="I29" s="183" t="s">
        <v>28</v>
      </c>
      <c r="J29" s="182" t="s">
        <v>114</v>
      </c>
      <c r="K29" s="182" t="s">
        <v>115</v>
      </c>
      <c r="L29" s="40" t="n">
        <v>1.38</v>
      </c>
      <c r="M29" s="40" t="n">
        <f aca="false">L29</f>
        <v>1.38</v>
      </c>
      <c r="N29" s="21" t="n">
        <f aca="false">E29*D29*C29</f>
        <v>1134.3</v>
      </c>
    </row>
    <row r="30" s="52" customFormat="true" ht="15" hidden="false" customHeight="false" outlineLevel="0" collapsed="false">
      <c r="A30" s="1008" t="s">
        <v>41</v>
      </c>
      <c r="B30" s="1008"/>
      <c r="C30" s="540" t="s">
        <v>732</v>
      </c>
      <c r="D30" s="540" t="s">
        <v>117</v>
      </c>
      <c r="E30" s="540"/>
      <c r="F30" s="540"/>
      <c r="G30" s="538"/>
      <c r="H30" s="540" t="n">
        <v>16872.75</v>
      </c>
      <c r="I30" s="853" t="s">
        <v>28</v>
      </c>
      <c r="J30" s="1009"/>
      <c r="K30" s="543"/>
      <c r="L30" s="544"/>
      <c r="M30" s="544"/>
      <c r="N30" s="51" t="n">
        <f aca="false">SUM(N7:N29)</f>
        <v>16872.7125</v>
      </c>
    </row>
    <row r="31" customFormat="false" ht="15" hidden="false" customHeight="false" outlineLevel="0" collapsed="false">
      <c r="A31" s="469" t="s">
        <v>934</v>
      </c>
      <c r="B31" s="545"/>
      <c r="C31" s="241"/>
      <c r="D31" s="241"/>
      <c r="E31" s="545"/>
      <c r="F31" s="241"/>
      <c r="G31" s="241"/>
      <c r="H31" s="472" t="n">
        <f aca="false">16872.75/945.25</f>
        <v>17.8500396720444</v>
      </c>
      <c r="I31" s="401"/>
      <c r="J31" s="402"/>
      <c r="K31" s="504"/>
      <c r="L31" s="505"/>
      <c r="M31" s="505"/>
    </row>
    <row r="32" customFormat="false" ht="15" hidden="false" customHeight="false" outlineLevel="0" collapsed="false">
      <c r="A32" s="469"/>
      <c r="B32" s="545"/>
      <c r="C32" s="241"/>
      <c r="D32" s="241"/>
      <c r="E32" s="545"/>
      <c r="F32" s="241"/>
      <c r="G32" s="241"/>
      <c r="H32" s="472"/>
      <c r="I32" s="401"/>
      <c r="J32" s="402"/>
      <c r="K32" s="504"/>
      <c r="L32" s="505"/>
      <c r="M32" s="505"/>
    </row>
    <row r="33" customFormat="false" ht="30" hidden="false" customHeight="false" outlineLevel="0" collapsed="false">
      <c r="A33" s="469"/>
      <c r="B33" s="199" t="s">
        <v>328</v>
      </c>
      <c r="C33" s="241"/>
      <c r="D33" s="241"/>
      <c r="E33" s="545"/>
      <c r="F33" s="241"/>
      <c r="G33" s="241"/>
      <c r="H33" s="472"/>
      <c r="I33" s="401"/>
      <c r="J33" s="282" t="s">
        <v>329</v>
      </c>
      <c r="K33" s="199" t="n">
        <v>22001</v>
      </c>
      <c r="L33" s="199" t="n">
        <v>0.5</v>
      </c>
      <c r="M33" s="200"/>
    </row>
    <row r="34" customFormat="false" ht="30" hidden="false" customHeight="false" outlineLevel="0" collapsed="false">
      <c r="A34" s="241"/>
      <c r="B34" s="199" t="s">
        <v>330</v>
      </c>
      <c r="C34" s="241"/>
      <c r="D34" s="241"/>
      <c r="E34" s="545"/>
      <c r="F34" s="241"/>
      <c r="G34" s="241"/>
      <c r="H34" s="241"/>
      <c r="I34" s="241"/>
      <c r="J34" s="282" t="s">
        <v>228</v>
      </c>
      <c r="K34" s="199" t="n">
        <v>2203</v>
      </c>
      <c r="L34" s="199" t="n">
        <v>0.5</v>
      </c>
      <c r="M34" s="200"/>
    </row>
    <row r="35" customFormat="false" ht="26.25" hidden="false" customHeight="false" outlineLevel="0" collapsed="false">
      <c r="A35" s="241"/>
      <c r="B35" s="464" t="s">
        <v>186</v>
      </c>
      <c r="C35" s="241"/>
      <c r="D35" s="241"/>
      <c r="E35" s="545"/>
      <c r="F35" s="241"/>
      <c r="G35" s="241"/>
      <c r="H35" s="241"/>
      <c r="I35" s="401"/>
      <c r="J35" s="466" t="s">
        <v>187</v>
      </c>
      <c r="K35" s="466" t="n">
        <v>16004</v>
      </c>
      <c r="L35" s="464" t="n">
        <v>0.12</v>
      </c>
      <c r="M35" s="749" t="n">
        <f aca="false">L35+10%</f>
        <v>0.22</v>
      </c>
    </row>
    <row r="36" customFormat="false" ht="26.25" hidden="false" customHeight="false" outlineLevel="0" collapsed="false">
      <c r="A36" s="241"/>
      <c r="B36" s="464" t="s">
        <v>188</v>
      </c>
      <c r="C36" s="241"/>
      <c r="D36" s="241"/>
      <c r="E36" s="545"/>
      <c r="F36" s="241"/>
      <c r="G36" s="241"/>
      <c r="H36" s="241"/>
      <c r="I36" s="401"/>
      <c r="J36" s="466" t="s">
        <v>55</v>
      </c>
      <c r="K36" s="466" t="n">
        <v>16005</v>
      </c>
      <c r="L36" s="464" t="n">
        <v>0.2</v>
      </c>
      <c r="M36" s="749" t="n">
        <f aca="false">L36+10%</f>
        <v>0.3</v>
      </c>
    </row>
    <row r="37" customFormat="false" ht="15" hidden="true" customHeight="false" outlineLevel="0" collapsed="false">
      <c r="A37" s="241"/>
      <c r="B37" s="545"/>
      <c r="C37" s="241"/>
      <c r="D37" s="241"/>
      <c r="E37" s="545"/>
      <c r="F37" s="241"/>
      <c r="G37" s="241"/>
      <c r="H37" s="241"/>
      <c r="I37" s="401"/>
      <c r="J37" s="402"/>
      <c r="K37" s="504"/>
      <c r="L37" s="505"/>
      <c r="M37" s="505"/>
    </row>
    <row r="38" customFormat="false" ht="30" hidden="false" customHeight="false" outlineLevel="0" collapsed="false">
      <c r="A38" s="241"/>
      <c r="B38" s="545" t="s">
        <v>995</v>
      </c>
      <c r="C38" s="241"/>
      <c r="D38" s="241"/>
      <c r="E38" s="545"/>
      <c r="F38" s="241"/>
      <c r="G38" s="241"/>
      <c r="H38" s="241"/>
      <c r="I38" s="401"/>
      <c r="J38" s="402" t="s">
        <v>996</v>
      </c>
      <c r="K38" s="504" t="n">
        <v>29030</v>
      </c>
      <c r="L38" s="1010" t="n">
        <v>0.2</v>
      </c>
      <c r="M38" s="749" t="n">
        <f aca="false">L38+10%</f>
        <v>0.3</v>
      </c>
    </row>
    <row r="39" customFormat="false" ht="26.25" hidden="false" customHeight="false" outlineLevel="0" collapsed="false">
      <c r="A39" s="241"/>
      <c r="B39" s="464" t="s">
        <v>997</v>
      </c>
      <c r="C39" s="241"/>
      <c r="D39" s="241"/>
      <c r="E39" s="545"/>
      <c r="F39" s="241"/>
      <c r="G39" s="241"/>
      <c r="H39" s="241"/>
      <c r="I39" s="401"/>
      <c r="J39" s="402" t="s">
        <v>996</v>
      </c>
      <c r="K39" s="504" t="n">
        <v>29031</v>
      </c>
      <c r="L39" s="1010" t="n">
        <v>0.2</v>
      </c>
      <c r="M39" s="749" t="n">
        <f aca="false">L39+10%</f>
        <v>0.3</v>
      </c>
    </row>
    <row r="40" customFormat="false" ht="30" hidden="false" customHeight="false" outlineLevel="0" collapsed="false">
      <c r="A40" s="241"/>
      <c r="B40" s="545" t="s">
        <v>998</v>
      </c>
      <c r="C40" s="241"/>
      <c r="D40" s="241"/>
      <c r="E40" s="545"/>
      <c r="F40" s="241"/>
      <c r="G40" s="241"/>
      <c r="H40" s="241"/>
      <c r="I40" s="401"/>
      <c r="J40" s="402" t="s">
        <v>999</v>
      </c>
      <c r="K40" s="504" t="n">
        <v>29034</v>
      </c>
      <c r="L40" s="1010" t="n">
        <f aca="false">2*0.1</f>
        <v>0.2</v>
      </c>
      <c r="M40" s="749" t="n">
        <f aca="false">L40+10%</f>
        <v>0.3</v>
      </c>
    </row>
    <row r="41" customFormat="false" ht="30" hidden="false" customHeight="false" outlineLevel="0" collapsed="false">
      <c r="A41" s="241"/>
      <c r="B41" s="545" t="s">
        <v>1000</v>
      </c>
      <c r="C41" s="241"/>
      <c r="D41" s="241"/>
      <c r="E41" s="545"/>
      <c r="F41" s="241"/>
      <c r="G41" s="241"/>
      <c r="H41" s="241"/>
      <c r="I41" s="401"/>
      <c r="J41" s="402" t="s">
        <v>1001</v>
      </c>
      <c r="K41" s="504" t="n">
        <v>29035</v>
      </c>
      <c r="L41" s="1010" t="n">
        <f aca="false">2*0.1</f>
        <v>0.2</v>
      </c>
      <c r="M41" s="749" t="n">
        <f aca="false">L41+10%</f>
        <v>0.3</v>
      </c>
    </row>
    <row r="42" customFormat="false" ht="15" hidden="false" customHeight="false" outlineLevel="0" collapsed="false">
      <c r="A42" s="241"/>
      <c r="B42" s="200" t="s">
        <v>984</v>
      </c>
      <c r="C42" s="241"/>
      <c r="D42" s="241"/>
      <c r="E42" s="545"/>
      <c r="F42" s="241"/>
      <c r="G42" s="241"/>
      <c r="H42" s="241"/>
      <c r="I42" s="401"/>
      <c r="J42" s="186" t="s">
        <v>985</v>
      </c>
      <c r="K42" s="186" t="s">
        <v>986</v>
      </c>
      <c r="L42" s="1010" t="n">
        <v>1.5</v>
      </c>
      <c r="M42" s="505" t="n">
        <v>1.5</v>
      </c>
    </row>
    <row r="43" customFormat="false" ht="15" hidden="false" customHeight="false" outlineLevel="0" collapsed="false">
      <c r="A43" s="241"/>
      <c r="B43" s="545"/>
      <c r="C43" s="241"/>
      <c r="D43" s="241"/>
      <c r="E43" s="545"/>
      <c r="F43" s="241"/>
      <c r="G43" s="241"/>
      <c r="H43" s="241"/>
      <c r="I43" s="401"/>
      <c r="J43" s="402"/>
      <c r="K43" s="504"/>
      <c r="L43" s="505"/>
      <c r="M43" s="505"/>
    </row>
    <row r="44" customFormat="false" ht="15" hidden="false" customHeight="false" outlineLevel="0" collapsed="false">
      <c r="A44" s="469" t="s">
        <v>1002</v>
      </c>
      <c r="B44" s="545"/>
      <c r="C44" s="241"/>
      <c r="D44" s="241"/>
      <c r="E44" s="545"/>
      <c r="F44" s="241"/>
      <c r="G44" s="241"/>
      <c r="H44" s="241"/>
      <c r="I44" s="401"/>
      <c r="J44" s="402"/>
      <c r="K44" s="504"/>
      <c r="L44" s="509"/>
      <c r="M44" s="509" t="n">
        <f aca="false">SUM(M7:M42)</f>
        <v>19.35</v>
      </c>
      <c r="N44" s="3" t="n">
        <f aca="false">M44*945.25</f>
        <v>18290.5875</v>
      </c>
    </row>
    <row r="45" customFormat="false" ht="15" hidden="false" customHeight="false" outlineLevel="0" collapsed="false">
      <c r="N45" s="3" t="n">
        <f aca="false">H30-N44</f>
        <v>-1417.8375</v>
      </c>
    </row>
  </sheetData>
  <mergeCells count="2">
    <mergeCell ref="A30:B30"/>
    <mergeCell ref="D30:F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tabColor rgb="FFD4EA6B"/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C25" colorId="64" zoomScale="100" zoomScaleNormal="100" zoomScalePageLayoutView="100" workbookViewId="0">
      <selection pane="topLeft" activeCell="H35" activeCellId="0" sqref="H35"/>
    </sheetView>
  </sheetViews>
  <sheetFormatPr defaultColWidth="8.8671875" defaultRowHeight="15" zeroHeight="false" outlineLevelRow="0" outlineLevelCol="0"/>
  <cols>
    <col collapsed="false" customWidth="true" hidden="false" outlineLevel="0" max="1" min="1" style="300" width="5.86"/>
    <col collapsed="false" customWidth="true" hidden="false" outlineLevel="0" max="2" min="2" style="130" width="40.71"/>
    <col collapsed="false" customWidth="true" hidden="false" outlineLevel="0" max="3" min="3" style="199" width="10"/>
    <col collapsed="false" customWidth="true" hidden="true" outlineLevel="0" max="4" min="4" style="0" width="13.01"/>
    <col collapsed="false" customWidth="true" hidden="false" outlineLevel="0" max="5" min="5" style="2" width="10.14"/>
    <col collapsed="false" customWidth="true" hidden="true" outlineLevel="0" max="6" min="6" style="0" width="13.01"/>
    <col collapsed="false" customWidth="true" hidden="true" outlineLevel="0" max="7" min="7" style="0" width="10"/>
    <col collapsed="false" customWidth="true" hidden="false" outlineLevel="0" max="8" min="8" style="3" width="10.58"/>
    <col collapsed="false" customWidth="true" hidden="true" outlineLevel="0" max="9" min="9" style="62" width="10.99"/>
    <col collapsed="false" customWidth="true" hidden="false" outlineLevel="0" max="10" min="10" style="336" width="13.57"/>
    <col collapsed="false" customWidth="true" hidden="false" outlineLevel="0" max="11" min="11" style="336" width="15.15"/>
    <col collapsed="false" customWidth="true" hidden="false" outlineLevel="0" max="12" min="12" style="2" width="15.15"/>
    <col collapsed="false" customWidth="true" hidden="false" outlineLevel="0" max="13" min="13" style="2" width="16.14"/>
    <col collapsed="false" customWidth="true" hidden="false" outlineLevel="0" max="14" min="14" style="3" width="10.14"/>
  </cols>
  <sheetData>
    <row r="1" customFormat="false" ht="15" hidden="false" customHeight="false" outlineLevel="0" collapsed="false">
      <c r="A1" s="1011" t="s">
        <v>1003</v>
      </c>
    </row>
    <row r="2" customFormat="false" ht="15" hidden="false" customHeight="false" outlineLevel="0" collapsed="false">
      <c r="B2" s="135" t="s">
        <v>1004</v>
      </c>
    </row>
    <row r="5" s="12" customFormat="true" ht="51" hidden="false" customHeight="false" outlineLevel="0" collapsed="false">
      <c r="A5" s="7" t="s">
        <v>2</v>
      </c>
      <c r="B5" s="7" t="s">
        <v>3</v>
      </c>
      <c r="C5" s="7" t="s">
        <v>202</v>
      </c>
      <c r="D5" s="7" t="s">
        <v>5</v>
      </c>
      <c r="E5" s="8" t="s">
        <v>6</v>
      </c>
      <c r="F5" s="7" t="s">
        <v>7</v>
      </c>
      <c r="G5" s="7" t="s">
        <v>8</v>
      </c>
      <c r="H5" s="9" t="s">
        <v>9</v>
      </c>
      <c r="I5" s="171" t="s">
        <v>10</v>
      </c>
      <c r="J5" s="10" t="s">
        <v>11</v>
      </c>
      <c r="K5" s="343" t="s">
        <v>12</v>
      </c>
      <c r="L5" s="8" t="s">
        <v>13</v>
      </c>
      <c r="M5" s="365" t="s">
        <v>472</v>
      </c>
      <c r="N5" s="11"/>
    </row>
    <row r="6" s="22" customFormat="true" ht="12.75" hidden="true" customHeight="false" outlineLevel="0" collapsed="false">
      <c r="A6" s="150" t="s">
        <v>14</v>
      </c>
      <c r="B6" s="150" t="s">
        <v>15</v>
      </c>
      <c r="C6" s="1012" t="s">
        <v>16</v>
      </c>
      <c r="D6" s="28" t="s">
        <v>17</v>
      </c>
      <c r="E6" s="16" t="s">
        <v>18</v>
      </c>
      <c r="F6" s="150" t="s">
        <v>19</v>
      </c>
      <c r="G6" s="28" t="s">
        <v>20</v>
      </c>
      <c r="H6" s="152" t="s">
        <v>21</v>
      </c>
      <c r="I6" s="306" t="s">
        <v>22</v>
      </c>
      <c r="J6" s="311"/>
      <c r="K6" s="311"/>
      <c r="L6" s="20"/>
      <c r="M6" s="20"/>
      <c r="N6" s="21"/>
    </row>
    <row r="7" s="22" customFormat="true" ht="25.5" hidden="false" customHeight="false" outlineLevel="0" collapsed="false">
      <c r="A7" s="42" t="s">
        <v>14</v>
      </c>
      <c r="B7" s="29" t="s">
        <v>143</v>
      </c>
      <c r="C7" s="518" t="s">
        <v>14</v>
      </c>
      <c r="D7" s="26" t="s">
        <v>35</v>
      </c>
      <c r="E7" s="35" t="n">
        <v>0.5</v>
      </c>
      <c r="F7" s="28" t="s">
        <v>24</v>
      </c>
      <c r="G7" s="29"/>
      <c r="H7" s="30" t="n">
        <v>472.63</v>
      </c>
      <c r="I7" s="183" t="s">
        <v>25</v>
      </c>
      <c r="J7" s="312" t="s">
        <v>66</v>
      </c>
      <c r="K7" s="312" t="s">
        <v>67</v>
      </c>
      <c r="L7" s="20" t="n">
        <v>0.5</v>
      </c>
      <c r="M7" s="20" t="n">
        <f aca="false">L7</f>
        <v>0.5</v>
      </c>
      <c r="N7" s="21" t="n">
        <f aca="false">E7*D7*C7</f>
        <v>472.625</v>
      </c>
    </row>
    <row r="8" s="22" customFormat="true" ht="24.95" hidden="false" customHeight="true" outlineLevel="0" collapsed="false">
      <c r="A8" s="150" t="s">
        <v>15</v>
      </c>
      <c r="B8" s="24" t="s">
        <v>70</v>
      </c>
      <c r="C8" s="619" t="s">
        <v>14</v>
      </c>
      <c r="D8" s="26" t="s">
        <v>35</v>
      </c>
      <c r="E8" s="35" t="s">
        <v>589</v>
      </c>
      <c r="F8" s="28" t="s">
        <v>24</v>
      </c>
      <c r="G8" s="29"/>
      <c r="H8" s="30" t="s">
        <v>590</v>
      </c>
      <c r="I8" s="177" t="s">
        <v>28</v>
      </c>
      <c r="J8" s="182" t="s">
        <v>71</v>
      </c>
      <c r="K8" s="182" t="s">
        <v>72</v>
      </c>
      <c r="L8" s="40" t="n">
        <v>0.45</v>
      </c>
      <c r="M8" s="20" t="n">
        <f aca="false">L8</f>
        <v>0.45</v>
      </c>
      <c r="N8" s="21" t="n">
        <f aca="false">E8*D8*C8</f>
        <v>425.3625</v>
      </c>
    </row>
    <row r="9" s="22" customFormat="true" ht="12.75" hidden="false" customHeight="false" outlineLevel="0" collapsed="false">
      <c r="A9" s="28" t="s">
        <v>16</v>
      </c>
      <c r="B9" s="29" t="s">
        <v>73</v>
      </c>
      <c r="C9" s="518" t="s">
        <v>14</v>
      </c>
      <c r="D9" s="26" t="s">
        <v>35</v>
      </c>
      <c r="E9" s="44" t="n">
        <v>0.2</v>
      </c>
      <c r="F9" s="28" t="s">
        <v>24</v>
      </c>
      <c r="G9" s="29"/>
      <c r="H9" s="30" t="s">
        <v>587</v>
      </c>
      <c r="I9" s="183" t="s">
        <v>28</v>
      </c>
      <c r="J9" s="182" t="s">
        <v>74</v>
      </c>
      <c r="K9" s="182" t="n">
        <v>11023</v>
      </c>
      <c r="L9" s="40" t="n">
        <v>0.16</v>
      </c>
      <c r="M9" s="20" t="n">
        <f aca="false">L9</f>
        <v>0.16</v>
      </c>
      <c r="N9" s="21" t="n">
        <f aca="false">E9*D9*C9</f>
        <v>189.05</v>
      </c>
    </row>
    <row r="10" s="22" customFormat="true" ht="12.75" hidden="false" customHeight="false" outlineLevel="0" collapsed="false">
      <c r="A10" s="28" t="s">
        <v>17</v>
      </c>
      <c r="B10" s="29" t="s">
        <v>75</v>
      </c>
      <c r="C10" s="518" t="s">
        <v>14</v>
      </c>
      <c r="D10" s="26" t="s">
        <v>35</v>
      </c>
      <c r="E10" s="35" t="s">
        <v>627</v>
      </c>
      <c r="F10" s="28" t="s">
        <v>24</v>
      </c>
      <c r="G10" s="29"/>
      <c r="H10" s="30" t="n">
        <v>283.58</v>
      </c>
      <c r="I10" s="183" t="s">
        <v>28</v>
      </c>
      <c r="J10" s="182" t="s">
        <v>76</v>
      </c>
      <c r="K10" s="182" t="n">
        <v>81041</v>
      </c>
      <c r="L10" s="40" t="n">
        <v>0.45</v>
      </c>
      <c r="M10" s="20" t="n">
        <f aca="false">L10</f>
        <v>0.45</v>
      </c>
      <c r="N10" s="21" t="n">
        <f aca="false">E10*D10*C10</f>
        <v>283.575</v>
      </c>
    </row>
    <row r="11" s="22" customFormat="true" ht="12.75" hidden="false" customHeight="false" outlineLevel="0" collapsed="false">
      <c r="A11" s="28" t="s">
        <v>18</v>
      </c>
      <c r="B11" s="29" t="s">
        <v>77</v>
      </c>
      <c r="C11" s="518" t="s">
        <v>14</v>
      </c>
      <c r="D11" s="26" t="n">
        <v>945.25</v>
      </c>
      <c r="E11" s="184" t="s">
        <v>96</v>
      </c>
      <c r="F11" s="28" t="s">
        <v>24</v>
      </c>
      <c r="G11" s="29"/>
      <c r="H11" s="30" t="s">
        <v>464</v>
      </c>
      <c r="I11" s="183" t="s">
        <v>28</v>
      </c>
      <c r="J11" s="182" t="s">
        <v>78</v>
      </c>
      <c r="K11" s="182" t="n">
        <v>11026</v>
      </c>
      <c r="L11" s="40" t="n">
        <v>0.3</v>
      </c>
      <c r="M11" s="20" t="n">
        <f aca="false">L11</f>
        <v>0.3</v>
      </c>
      <c r="N11" s="21" t="n">
        <f aca="false">E11*D11*C11</f>
        <v>472.625</v>
      </c>
    </row>
    <row r="12" s="22" customFormat="true" ht="25.5" hidden="false" customHeight="false" outlineLevel="0" collapsed="false">
      <c r="A12" s="42" t="s">
        <v>19</v>
      </c>
      <c r="B12" s="29" t="s">
        <v>81</v>
      </c>
      <c r="C12" s="518" t="s">
        <v>14</v>
      </c>
      <c r="D12" s="26" t="s">
        <v>35</v>
      </c>
      <c r="E12" s="44" t="s">
        <v>718</v>
      </c>
      <c r="F12" s="28" t="s">
        <v>24</v>
      </c>
      <c r="G12" s="29"/>
      <c r="H12" s="30" t="s">
        <v>637</v>
      </c>
      <c r="I12" s="183" t="s">
        <v>25</v>
      </c>
      <c r="J12" s="312" t="s">
        <v>66</v>
      </c>
      <c r="K12" s="312"/>
      <c r="L12" s="20" t="n">
        <v>1.1</v>
      </c>
      <c r="M12" s="20" t="n">
        <f aca="false">L12</f>
        <v>1.1</v>
      </c>
      <c r="N12" s="21" t="n">
        <f aca="false">E12*D12*C12</f>
        <v>1039.775</v>
      </c>
    </row>
    <row r="13" s="22" customFormat="true" ht="12.75" hidden="false" customHeight="false" outlineLevel="0" collapsed="false">
      <c r="A13" s="28" t="s">
        <v>20</v>
      </c>
      <c r="B13" s="29" t="s">
        <v>79</v>
      </c>
      <c r="C13" s="518" t="s">
        <v>14</v>
      </c>
      <c r="D13" s="26" t="n">
        <v>945.25</v>
      </c>
      <c r="E13" s="35" t="s">
        <v>627</v>
      </c>
      <c r="F13" s="28" t="s">
        <v>24</v>
      </c>
      <c r="G13" s="29"/>
      <c r="H13" s="30" t="s">
        <v>591</v>
      </c>
      <c r="I13" s="183" t="s">
        <v>25</v>
      </c>
      <c r="J13" s="312" t="s">
        <v>1005</v>
      </c>
      <c r="K13" s="312" t="n">
        <v>37017</v>
      </c>
      <c r="L13" s="20" t="n">
        <v>0.2</v>
      </c>
      <c r="M13" s="20" t="n">
        <f aca="false">L13</f>
        <v>0.2</v>
      </c>
      <c r="N13" s="21" t="n">
        <f aca="false">E13*D13*C13</f>
        <v>283.575</v>
      </c>
    </row>
    <row r="14" s="22" customFormat="true" ht="25.5" hidden="false" customHeight="false" outlineLevel="0" collapsed="false">
      <c r="A14" s="42" t="s">
        <v>21</v>
      </c>
      <c r="B14" s="29" t="s">
        <v>1006</v>
      </c>
      <c r="C14" s="518" t="s">
        <v>15</v>
      </c>
      <c r="D14" s="26" t="s">
        <v>35</v>
      </c>
      <c r="E14" s="35" t="s">
        <v>771</v>
      </c>
      <c r="F14" s="28" t="s">
        <v>24</v>
      </c>
      <c r="G14" s="29"/>
      <c r="H14" s="30" t="n">
        <v>1323.35</v>
      </c>
      <c r="I14" s="183" t="s">
        <v>25</v>
      </c>
      <c r="J14" s="312" t="s">
        <v>1007</v>
      </c>
      <c r="K14" s="312" t="n">
        <v>22001.22002</v>
      </c>
      <c r="L14" s="20" t="n">
        <f aca="false">0.53+0.8</f>
        <v>1.33</v>
      </c>
      <c r="M14" s="20" t="n">
        <f aca="false">L14+20%</f>
        <v>1.53</v>
      </c>
      <c r="N14" s="21" t="n">
        <f aca="false">E14*D14*C14</f>
        <v>1323.35</v>
      </c>
    </row>
    <row r="15" s="22" customFormat="true" ht="12.75" hidden="false" customHeight="false" outlineLevel="0" collapsed="false">
      <c r="A15" s="28" t="s">
        <v>22</v>
      </c>
      <c r="B15" s="29" t="s">
        <v>1008</v>
      </c>
      <c r="C15" s="518" t="s">
        <v>15</v>
      </c>
      <c r="D15" s="26" t="s">
        <v>35</v>
      </c>
      <c r="E15" s="35" t="n">
        <v>0.3</v>
      </c>
      <c r="F15" s="28" t="s">
        <v>24</v>
      </c>
      <c r="G15" s="29"/>
      <c r="H15" s="30" t="n">
        <v>567.15</v>
      </c>
      <c r="I15" s="183" t="s">
        <v>28</v>
      </c>
      <c r="J15" s="312" t="s">
        <v>1009</v>
      </c>
      <c r="K15" s="312" t="s">
        <v>1010</v>
      </c>
      <c r="L15" s="20" t="n">
        <v>0.55</v>
      </c>
      <c r="M15" s="20" t="n">
        <f aca="false">L15</f>
        <v>0.55</v>
      </c>
      <c r="N15" s="21" t="n">
        <f aca="false">E15*D15*C15</f>
        <v>567.15</v>
      </c>
    </row>
    <row r="16" s="22" customFormat="true" ht="12.75" hidden="false" customHeight="false" outlineLevel="0" collapsed="false">
      <c r="A16" s="42" t="s">
        <v>84</v>
      </c>
      <c r="B16" s="29" t="s">
        <v>1011</v>
      </c>
      <c r="C16" s="518" t="s">
        <v>14</v>
      </c>
      <c r="D16" s="26" t="s">
        <v>35</v>
      </c>
      <c r="E16" s="35" t="n">
        <v>1.4</v>
      </c>
      <c r="F16" s="28" t="s">
        <v>24</v>
      </c>
      <c r="G16" s="29"/>
      <c r="H16" s="30" t="n">
        <v>1323.351</v>
      </c>
      <c r="I16" s="183" t="s">
        <v>28</v>
      </c>
      <c r="J16" s="312" t="s">
        <v>1012</v>
      </c>
      <c r="K16" s="312" t="n">
        <v>18001</v>
      </c>
      <c r="L16" s="20" t="n">
        <v>1.2</v>
      </c>
      <c r="M16" s="20" t="n">
        <f aca="false">L16+20%</f>
        <v>1.4</v>
      </c>
      <c r="N16" s="21" t="n">
        <f aca="false">E16*D16*C16</f>
        <v>1323.35</v>
      </c>
    </row>
    <row r="17" s="22" customFormat="true" ht="12.75" hidden="false" customHeight="false" outlineLevel="0" collapsed="false">
      <c r="A17" s="42" t="s">
        <v>86</v>
      </c>
      <c r="B17" s="29" t="s">
        <v>23</v>
      </c>
      <c r="C17" s="518" t="s">
        <v>14</v>
      </c>
      <c r="D17" s="26" t="n">
        <v>945.25</v>
      </c>
      <c r="E17" s="35" t="s">
        <v>597</v>
      </c>
      <c r="F17" s="28" t="s">
        <v>24</v>
      </c>
      <c r="G17" s="29"/>
      <c r="H17" s="30" t="n">
        <v>2835.75</v>
      </c>
      <c r="I17" s="183" t="s">
        <v>28</v>
      </c>
      <c r="J17" s="312" t="s">
        <v>1013</v>
      </c>
      <c r="K17" s="312" t="n">
        <v>17001</v>
      </c>
      <c r="L17" s="20" t="n">
        <v>3.62</v>
      </c>
      <c r="M17" s="20" t="n">
        <f aca="false">L17+20%</f>
        <v>3.82</v>
      </c>
      <c r="N17" s="21" t="n">
        <f aca="false">E17*D17*C17</f>
        <v>2835.75</v>
      </c>
    </row>
    <row r="18" s="22" customFormat="true" ht="12.75" hidden="false" customHeight="false" outlineLevel="0" collapsed="false">
      <c r="A18" s="42" t="s">
        <v>89</v>
      </c>
      <c r="B18" s="29" t="s">
        <v>651</v>
      </c>
      <c r="C18" s="518" t="s">
        <v>14</v>
      </c>
      <c r="D18" s="26" t="s">
        <v>35</v>
      </c>
      <c r="E18" s="35" t="s">
        <v>627</v>
      </c>
      <c r="F18" s="28" t="s">
        <v>24</v>
      </c>
      <c r="G18" s="29"/>
      <c r="H18" s="30" t="s">
        <v>591</v>
      </c>
      <c r="I18" s="172" t="n">
        <v>0</v>
      </c>
      <c r="J18" s="311" t="s">
        <v>1014</v>
      </c>
      <c r="K18" s="311" t="n">
        <v>10048</v>
      </c>
      <c r="L18" s="20" t="n">
        <v>0.7</v>
      </c>
      <c r="M18" s="20" t="n">
        <f aca="false">L18+20%</f>
        <v>0.9</v>
      </c>
      <c r="N18" s="21" t="n">
        <f aca="false">E18*D18*C18</f>
        <v>283.575</v>
      </c>
    </row>
    <row r="19" s="22" customFormat="true" ht="12.75" hidden="false" customHeight="false" outlineLevel="0" collapsed="false">
      <c r="A19" s="28" t="s">
        <v>92</v>
      </c>
      <c r="B19" s="29" t="s">
        <v>1015</v>
      </c>
      <c r="C19" s="518" t="s">
        <v>14</v>
      </c>
      <c r="D19" s="26" t="n">
        <v>945.25</v>
      </c>
      <c r="E19" s="35" t="s">
        <v>613</v>
      </c>
      <c r="F19" s="28" t="s">
        <v>24</v>
      </c>
      <c r="G19" s="29"/>
      <c r="H19" s="30" t="s">
        <v>749</v>
      </c>
      <c r="I19" s="183" t="s">
        <v>25</v>
      </c>
      <c r="J19" s="312" t="n">
        <v>1700010</v>
      </c>
      <c r="K19" s="312" t="n">
        <v>17004</v>
      </c>
      <c r="L19" s="20" t="n">
        <v>1.5</v>
      </c>
      <c r="M19" s="20" t="n">
        <f aca="false">L19+20%</f>
        <v>1.7</v>
      </c>
      <c r="N19" s="21" t="n">
        <f aca="false">E19*D19*C19</f>
        <v>1417.875</v>
      </c>
    </row>
    <row r="20" s="22" customFormat="true" ht="12.75" hidden="false" customHeight="false" outlineLevel="0" collapsed="false">
      <c r="A20" s="28" t="s">
        <v>94</v>
      </c>
      <c r="B20" s="29" t="s">
        <v>241</v>
      </c>
      <c r="C20" s="518" t="s">
        <v>14</v>
      </c>
      <c r="D20" s="26" t="s">
        <v>35</v>
      </c>
      <c r="E20" s="35" t="s">
        <v>627</v>
      </c>
      <c r="F20" s="28" t="s">
        <v>24</v>
      </c>
      <c r="G20" s="29"/>
      <c r="H20" s="30" t="s">
        <v>1016</v>
      </c>
      <c r="I20" s="183" t="s">
        <v>28</v>
      </c>
      <c r="J20" s="312" t="s">
        <v>1017</v>
      </c>
      <c r="K20" s="312" t="n">
        <v>17008</v>
      </c>
      <c r="L20" s="20" t="n">
        <v>0.1</v>
      </c>
      <c r="M20" s="20" t="n">
        <f aca="false">L20+20%</f>
        <v>0.3</v>
      </c>
      <c r="N20" s="21" t="n">
        <f aca="false">E20*D20*C20</f>
        <v>283.575</v>
      </c>
    </row>
    <row r="21" s="22" customFormat="true" ht="12.75" hidden="false" customHeight="false" outlineLevel="0" collapsed="false">
      <c r="A21" s="28" t="s">
        <v>98</v>
      </c>
      <c r="B21" s="29" t="s">
        <v>1018</v>
      </c>
      <c r="C21" s="518" t="s">
        <v>14</v>
      </c>
      <c r="D21" s="26" t="s">
        <v>35</v>
      </c>
      <c r="E21" s="44" t="s">
        <v>610</v>
      </c>
      <c r="F21" s="28" t="s">
        <v>24</v>
      </c>
      <c r="G21" s="29"/>
      <c r="H21" s="30" t="n">
        <v>1985.03</v>
      </c>
      <c r="I21" s="183" t="s">
        <v>28</v>
      </c>
      <c r="J21" s="312" t="s">
        <v>1019</v>
      </c>
      <c r="K21" s="312" t="n">
        <v>23004</v>
      </c>
      <c r="L21" s="20" t="n">
        <v>0.5</v>
      </c>
      <c r="M21" s="20" t="n">
        <f aca="false">L21+20%</f>
        <v>0.7</v>
      </c>
      <c r="N21" s="21" t="n">
        <f aca="false">E21*D21*C21</f>
        <v>1985.025</v>
      </c>
    </row>
    <row r="22" s="22" customFormat="true" ht="25.5" hidden="false" customHeight="false" outlineLevel="0" collapsed="false">
      <c r="A22" s="42" t="s">
        <v>102</v>
      </c>
      <c r="B22" s="29" t="s">
        <v>1020</v>
      </c>
      <c r="C22" s="518" t="s">
        <v>14</v>
      </c>
      <c r="D22" s="26" t="s">
        <v>35</v>
      </c>
      <c r="E22" s="35" t="s">
        <v>627</v>
      </c>
      <c r="F22" s="28" t="s">
        <v>24</v>
      </c>
      <c r="G22" s="29"/>
      <c r="H22" s="30" t="n">
        <v>283.58</v>
      </c>
      <c r="I22" s="183" t="s">
        <v>28</v>
      </c>
      <c r="J22" s="312" t="s">
        <v>1021</v>
      </c>
      <c r="K22" s="312"/>
      <c r="L22" s="20" t="n">
        <v>0</v>
      </c>
      <c r="M22" s="20" t="n">
        <f aca="false">L22+20%</f>
        <v>0.2</v>
      </c>
      <c r="N22" s="21" t="n">
        <f aca="false">E22*D22*C22</f>
        <v>283.575</v>
      </c>
    </row>
    <row r="23" s="22" customFormat="true" ht="12.75" hidden="false" customHeight="false" outlineLevel="0" collapsed="false">
      <c r="A23" s="28" t="s">
        <v>106</v>
      </c>
      <c r="B23" s="29" t="s">
        <v>394</v>
      </c>
      <c r="C23" s="518" t="s">
        <v>15</v>
      </c>
      <c r="D23" s="26" t="s">
        <v>35</v>
      </c>
      <c r="E23" s="35" t="n">
        <v>0.7</v>
      </c>
      <c r="F23" s="28" t="s">
        <v>24</v>
      </c>
      <c r="G23" s="29"/>
      <c r="H23" s="30" t="s">
        <v>625</v>
      </c>
      <c r="I23" s="183" t="s">
        <v>28</v>
      </c>
      <c r="J23" s="312" t="s">
        <v>1022</v>
      </c>
      <c r="K23" s="312" t="n">
        <v>29005.29007</v>
      </c>
      <c r="L23" s="44" t="n">
        <f aca="false">2*1.4</f>
        <v>2.8</v>
      </c>
      <c r="M23" s="20" t="n">
        <f aca="false">L23+20%</f>
        <v>3</v>
      </c>
      <c r="N23" s="21" t="n">
        <f aca="false">E23*D23*C23</f>
        <v>1323.35</v>
      </c>
    </row>
    <row r="24" s="22" customFormat="true" ht="15.75" hidden="false" customHeight="true" outlineLevel="0" collapsed="false">
      <c r="A24" s="150" t="s">
        <v>109</v>
      </c>
      <c r="B24" s="185" t="s">
        <v>1023</v>
      </c>
      <c r="C24" s="1000" t="s">
        <v>17</v>
      </c>
      <c r="D24" s="26" t="s">
        <v>35</v>
      </c>
      <c r="E24" s="174" t="s">
        <v>100</v>
      </c>
      <c r="F24" s="28" t="s">
        <v>24</v>
      </c>
      <c r="G24" s="29"/>
      <c r="H24" s="30" t="s">
        <v>131</v>
      </c>
      <c r="I24" s="177" t="s">
        <v>28</v>
      </c>
      <c r="J24" s="314" t="s">
        <v>1024</v>
      </c>
      <c r="K24" s="314" t="n">
        <v>29009</v>
      </c>
      <c r="L24" s="20" t="n">
        <f aca="false">4*0.2</f>
        <v>0.8</v>
      </c>
      <c r="M24" s="20" t="n">
        <f aca="false">L24+20%</f>
        <v>1</v>
      </c>
      <c r="N24" s="21" t="n">
        <f aca="false">E24*D24*C24</f>
        <v>756.2</v>
      </c>
    </row>
    <row r="25" s="22" customFormat="true" ht="25.5" hidden="false" customHeight="false" outlineLevel="0" collapsed="false">
      <c r="A25" s="28" t="s">
        <v>112</v>
      </c>
      <c r="B25" s="29" t="s">
        <v>158</v>
      </c>
      <c r="C25" s="1000" t="s">
        <v>17</v>
      </c>
      <c r="D25" s="26" t="s">
        <v>35</v>
      </c>
      <c r="E25" s="35" t="s">
        <v>771</v>
      </c>
      <c r="F25" s="28" t="s">
        <v>24</v>
      </c>
      <c r="G25" s="29"/>
      <c r="H25" s="30" t="s">
        <v>1025</v>
      </c>
      <c r="I25" s="183" t="s">
        <v>28</v>
      </c>
      <c r="J25" s="312" t="s">
        <v>1026</v>
      </c>
      <c r="K25" s="312" t="n">
        <v>30009.34016</v>
      </c>
      <c r="L25" s="20" t="n">
        <f aca="false">2*0.45+2*0.2</f>
        <v>1.3</v>
      </c>
      <c r="M25" s="20" t="n">
        <f aca="false">L25+20%</f>
        <v>1.5</v>
      </c>
      <c r="N25" s="21" t="n">
        <f aca="false">E25*D25*C25</f>
        <v>2646.7</v>
      </c>
    </row>
    <row r="26" s="22" customFormat="true" ht="25.5" hidden="false" customHeight="false" outlineLevel="0" collapsed="false">
      <c r="A26" s="42" t="s">
        <v>611</v>
      </c>
      <c r="B26" s="29" t="s">
        <v>967</v>
      </c>
      <c r="C26" s="1000" t="s">
        <v>17</v>
      </c>
      <c r="D26" s="26" t="n">
        <v>945.25</v>
      </c>
      <c r="E26" s="35" t="n">
        <v>0.3</v>
      </c>
      <c r="F26" s="28" t="s">
        <v>24</v>
      </c>
      <c r="G26" s="29"/>
      <c r="H26" s="30" t="s">
        <v>632</v>
      </c>
      <c r="I26" s="183" t="s">
        <v>25</v>
      </c>
      <c r="J26" s="312" t="s">
        <v>1027</v>
      </c>
      <c r="K26" s="312" t="n">
        <v>29027.29029</v>
      </c>
      <c r="L26" s="20" t="n">
        <f aca="false">4*0.3</f>
        <v>1.2</v>
      </c>
      <c r="M26" s="20" t="n">
        <f aca="false">L26+20%</f>
        <v>1.4</v>
      </c>
      <c r="N26" s="21" t="n">
        <f aca="false">E26*D26*C26</f>
        <v>1134.3</v>
      </c>
    </row>
    <row r="27" s="22" customFormat="true" ht="12.75" hidden="false" customHeight="false" outlineLevel="0" collapsed="false">
      <c r="A27" s="42" t="s">
        <v>615</v>
      </c>
      <c r="B27" s="29" t="s">
        <v>965</v>
      </c>
      <c r="C27" s="518" t="s">
        <v>14</v>
      </c>
      <c r="D27" s="26" t="s">
        <v>35</v>
      </c>
      <c r="E27" s="35" t="s">
        <v>627</v>
      </c>
      <c r="F27" s="28" t="s">
        <v>24</v>
      </c>
      <c r="G27" s="29"/>
      <c r="H27" s="30" t="s">
        <v>591</v>
      </c>
      <c r="I27" s="183" t="s">
        <v>25</v>
      </c>
      <c r="J27" s="312" t="s">
        <v>1028</v>
      </c>
      <c r="K27" s="312" t="n">
        <v>29032</v>
      </c>
      <c r="L27" s="20" t="n">
        <v>0.3</v>
      </c>
      <c r="M27" s="20" t="n">
        <f aca="false">L27+20%</f>
        <v>0.5</v>
      </c>
      <c r="N27" s="21" t="n">
        <f aca="false">E27*D27*C27</f>
        <v>283.575</v>
      </c>
    </row>
    <row r="28" s="22" customFormat="true" ht="12.75" hidden="false" customHeight="false" outlineLevel="0" collapsed="false">
      <c r="A28" s="42" t="s">
        <v>618</v>
      </c>
      <c r="B28" s="29" t="s">
        <v>309</v>
      </c>
      <c r="C28" s="1000" t="s">
        <v>17</v>
      </c>
      <c r="D28" s="26" t="s">
        <v>35</v>
      </c>
      <c r="E28" s="35" t="s">
        <v>96</v>
      </c>
      <c r="F28" s="28" t="s">
        <v>24</v>
      </c>
      <c r="G28" s="29"/>
      <c r="H28" s="30" t="n">
        <v>1890.5</v>
      </c>
      <c r="I28" s="183" t="s">
        <v>25</v>
      </c>
      <c r="J28" s="312" t="s">
        <v>1029</v>
      </c>
      <c r="K28" s="312" t="n">
        <v>29015</v>
      </c>
      <c r="L28" s="20" t="n">
        <f aca="false">4*0.45</f>
        <v>1.8</v>
      </c>
      <c r="M28" s="20" t="n">
        <f aca="false">L28+20%</f>
        <v>2</v>
      </c>
      <c r="N28" s="21" t="n">
        <f aca="false">E28*D28*C28</f>
        <v>1890.5</v>
      </c>
    </row>
    <row r="29" s="22" customFormat="true" ht="12.75" hidden="false" customHeight="false" outlineLevel="0" collapsed="false">
      <c r="A29" s="28" t="s">
        <v>619</v>
      </c>
      <c r="B29" s="29" t="s">
        <v>1030</v>
      </c>
      <c r="C29" s="518" t="s">
        <v>14</v>
      </c>
      <c r="D29" s="26" t="n">
        <v>945.25</v>
      </c>
      <c r="E29" s="35" t="s">
        <v>653</v>
      </c>
      <c r="F29" s="28" t="s">
        <v>24</v>
      </c>
      <c r="G29" s="29"/>
      <c r="H29" s="30" t="s">
        <v>36</v>
      </c>
      <c r="I29" s="183" t="s">
        <v>28</v>
      </c>
      <c r="J29" s="312" t="s">
        <v>1031</v>
      </c>
      <c r="K29" s="312" t="n">
        <v>34014</v>
      </c>
      <c r="L29" s="20" t="n">
        <v>0.63</v>
      </c>
      <c r="M29" s="20" t="n">
        <f aca="false">L29+20%</f>
        <v>0.83</v>
      </c>
      <c r="N29" s="21" t="n">
        <f aca="false">E29*D29*C29</f>
        <v>850.725</v>
      </c>
    </row>
    <row r="30" s="22" customFormat="true" ht="63.75" hidden="false" customHeight="false" outlineLevel="0" collapsed="false">
      <c r="A30" s="28" t="s">
        <v>621</v>
      </c>
      <c r="B30" s="29" t="s">
        <v>412</v>
      </c>
      <c r="C30" s="1000" t="s">
        <v>18</v>
      </c>
      <c r="D30" s="26" t="s">
        <v>35</v>
      </c>
      <c r="E30" s="35" t="n">
        <v>0.3</v>
      </c>
      <c r="F30" s="28" t="s">
        <v>24</v>
      </c>
      <c r="G30" s="29"/>
      <c r="H30" s="30" t="n">
        <v>1417.88</v>
      </c>
      <c r="I30" s="183" t="s">
        <v>28</v>
      </c>
      <c r="J30" s="312" t="s">
        <v>1032</v>
      </c>
      <c r="K30" s="312" t="s">
        <v>1033</v>
      </c>
      <c r="L30" s="20" t="n">
        <f aca="false">5*0.3</f>
        <v>1.5</v>
      </c>
      <c r="M30" s="20" t="n">
        <f aca="false">L30+20%</f>
        <v>1.7</v>
      </c>
      <c r="N30" s="21" t="n">
        <f aca="false">E30*D30*C30</f>
        <v>1417.875</v>
      </c>
    </row>
    <row r="31" s="22" customFormat="true" ht="12.75" hidden="false" customHeight="false" outlineLevel="0" collapsed="false">
      <c r="A31" s="28" t="s">
        <v>623</v>
      </c>
      <c r="B31" s="29" t="s">
        <v>414</v>
      </c>
      <c r="C31" s="518" t="s">
        <v>14</v>
      </c>
      <c r="D31" s="26" t="s">
        <v>35</v>
      </c>
      <c r="E31" s="35" t="n">
        <v>0.5</v>
      </c>
      <c r="F31" s="28" t="s">
        <v>24</v>
      </c>
      <c r="G31" s="29"/>
      <c r="H31" s="30" t="s">
        <v>464</v>
      </c>
      <c r="I31" s="183" t="s">
        <v>28</v>
      </c>
      <c r="J31" s="312" t="s">
        <v>677</v>
      </c>
      <c r="K31" s="312" t="n">
        <v>13020</v>
      </c>
      <c r="L31" s="20" t="n">
        <v>0.25</v>
      </c>
      <c r="M31" s="20" t="n">
        <f aca="false">L31</f>
        <v>0.25</v>
      </c>
      <c r="N31" s="21" t="n">
        <f aca="false">E31*D31*C31</f>
        <v>472.625</v>
      </c>
    </row>
    <row r="32" s="22" customFormat="true" ht="12.75" hidden="false" customHeight="false" outlineLevel="0" collapsed="false">
      <c r="A32" s="42" t="s">
        <v>116</v>
      </c>
      <c r="B32" s="29" t="s">
        <v>273</v>
      </c>
      <c r="C32" s="518" t="s">
        <v>14</v>
      </c>
      <c r="D32" s="26" t="s">
        <v>35</v>
      </c>
      <c r="E32" s="35" t="n">
        <v>0.7</v>
      </c>
      <c r="F32" s="28" t="s">
        <v>24</v>
      </c>
      <c r="G32" s="29"/>
      <c r="H32" s="176" t="s">
        <v>830</v>
      </c>
      <c r="I32" s="177" t="s">
        <v>28</v>
      </c>
      <c r="J32" s="314" t="s">
        <v>274</v>
      </c>
      <c r="K32" s="314" t="n">
        <v>13014</v>
      </c>
      <c r="L32" s="20" t="n">
        <v>0.28</v>
      </c>
      <c r="M32" s="20" t="n">
        <f aca="false">L32</f>
        <v>0.28</v>
      </c>
      <c r="N32" s="21" t="n">
        <f aca="false">E32*D32*C32</f>
        <v>661.675</v>
      </c>
    </row>
    <row r="33" s="22" customFormat="true" ht="12.75" hidden="false" customHeight="false" outlineLevel="0" collapsed="false">
      <c r="A33" s="28" t="s">
        <v>628</v>
      </c>
      <c r="B33" s="29" t="s">
        <v>38</v>
      </c>
      <c r="C33" s="518" t="s">
        <v>14</v>
      </c>
      <c r="D33" s="26" t="s">
        <v>35</v>
      </c>
      <c r="E33" s="44" t="n">
        <v>0.6</v>
      </c>
      <c r="F33" s="28" t="s">
        <v>24</v>
      </c>
      <c r="G33" s="29"/>
      <c r="H33" s="30" t="s">
        <v>655</v>
      </c>
      <c r="I33" s="183" t="s">
        <v>28</v>
      </c>
      <c r="J33" s="312" t="s">
        <v>39</v>
      </c>
      <c r="K33" s="312" t="s">
        <v>1034</v>
      </c>
      <c r="L33" s="20" t="n">
        <v>0.5</v>
      </c>
      <c r="M33" s="20" t="n">
        <f aca="false">L33</f>
        <v>0.5</v>
      </c>
      <c r="N33" s="21" t="n">
        <f aca="false">E33*D33*C33</f>
        <v>567.15</v>
      </c>
    </row>
    <row r="34" s="22" customFormat="true" ht="12.75" hidden="false" customHeight="false" outlineLevel="0" collapsed="false">
      <c r="A34" s="42" t="s">
        <v>630</v>
      </c>
      <c r="B34" s="29" t="s">
        <v>113</v>
      </c>
      <c r="C34" s="518" t="s">
        <v>14</v>
      </c>
      <c r="D34" s="26" t="s">
        <v>35</v>
      </c>
      <c r="E34" s="44" t="s">
        <v>631</v>
      </c>
      <c r="F34" s="28" t="s">
        <v>24</v>
      </c>
      <c r="G34" s="29"/>
      <c r="H34" s="30" t="n">
        <v>1134.3</v>
      </c>
      <c r="I34" s="183" t="s">
        <v>28</v>
      </c>
      <c r="J34" s="312" t="s">
        <v>114</v>
      </c>
      <c r="K34" s="312" t="s">
        <v>1035</v>
      </c>
      <c r="L34" s="20" t="n">
        <v>1.25</v>
      </c>
      <c r="M34" s="20" t="n">
        <f aca="false">L34</f>
        <v>1.25</v>
      </c>
      <c r="N34" s="21" t="n">
        <f aca="false">E34*D34*C34</f>
        <v>1134.3</v>
      </c>
    </row>
    <row r="35" s="52" customFormat="true" ht="12.75" hidden="false" customHeight="false" outlineLevel="0" collapsed="false">
      <c r="A35" s="539"/>
      <c r="B35" s="538" t="s">
        <v>41</v>
      </c>
      <c r="C35" s="1013" t="s">
        <v>933</v>
      </c>
      <c r="D35" s="1014"/>
      <c r="E35" s="1015"/>
      <c r="F35" s="540" t="s">
        <v>117</v>
      </c>
      <c r="G35" s="538"/>
      <c r="H35" s="1016" t="n">
        <v>26608.86</v>
      </c>
      <c r="I35" s="1017" t="s">
        <v>28</v>
      </c>
      <c r="J35" s="1018"/>
      <c r="K35" s="1018"/>
      <c r="L35" s="1019"/>
      <c r="M35" s="1019"/>
      <c r="N35" s="51" t="n">
        <f aca="false">SUM(N7:N34)</f>
        <v>26608.7875</v>
      </c>
    </row>
    <row r="36" customFormat="false" ht="15" hidden="false" customHeight="false" outlineLevel="0" collapsed="false">
      <c r="A36" s="329"/>
      <c r="B36" s="1020" t="s">
        <v>934</v>
      </c>
      <c r="C36" s="545"/>
      <c r="D36" s="241"/>
      <c r="E36" s="503"/>
      <c r="F36" s="241"/>
      <c r="G36" s="241"/>
      <c r="H36" s="400" t="n">
        <f aca="false">26608.86/945.25</f>
        <v>28.1500766992859</v>
      </c>
      <c r="I36" s="401"/>
      <c r="J36" s="402"/>
      <c r="K36" s="402"/>
      <c r="L36" s="503"/>
      <c r="M36" s="503"/>
    </row>
    <row r="37" customFormat="false" ht="15" hidden="false" customHeight="false" outlineLevel="0" collapsed="false">
      <c r="A37" s="329"/>
      <c r="B37" s="1020" t="s">
        <v>1036</v>
      </c>
      <c r="C37" s="545"/>
      <c r="D37" s="241"/>
      <c r="E37" s="503"/>
      <c r="F37" s="241"/>
      <c r="G37" s="241"/>
      <c r="H37" s="400"/>
      <c r="I37" s="401"/>
      <c r="J37" s="402"/>
      <c r="K37" s="402"/>
      <c r="L37" s="503"/>
      <c r="M37" s="1021" t="n">
        <f aca="false">SUM(M7:M34)</f>
        <v>28.47</v>
      </c>
    </row>
    <row r="38" s="60" customFormat="true" ht="15" hidden="false" customHeight="false" outlineLevel="0" collapsed="false">
      <c r="A38" s="1022"/>
      <c r="C38" s="1023"/>
      <c r="D38" s="469"/>
      <c r="E38" s="507"/>
      <c r="F38" s="469"/>
      <c r="G38" s="469"/>
      <c r="H38" s="471"/>
      <c r="I38" s="472"/>
      <c r="J38" s="473"/>
      <c r="K38" s="473"/>
      <c r="L38" s="507"/>
      <c r="M38" s="507"/>
      <c r="N38" s="457"/>
    </row>
    <row r="40" customFormat="false" ht="15" hidden="false" customHeight="false" outlineLevel="0" collapsed="false">
      <c r="N40" s="3" t="n">
        <f aca="false">M37*945.25</f>
        <v>26911.2675</v>
      </c>
    </row>
    <row r="41" customFormat="false" ht="15" hidden="false" customHeight="false" outlineLevel="0" collapsed="false">
      <c r="N41" s="3" t="n">
        <f aca="false">H35-N40</f>
        <v>-302.407499999994</v>
      </c>
    </row>
  </sheetData>
  <autoFilter ref="J:J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tabColor rgb="FFE8F2A1"/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37" activeCellId="0" sqref="H37"/>
    </sheetView>
  </sheetViews>
  <sheetFormatPr defaultColWidth="8.8671875" defaultRowHeight="15" zeroHeight="false" outlineLevelRow="0" outlineLevelCol="0"/>
  <cols>
    <col collapsed="false" customWidth="true" hidden="false" outlineLevel="0" max="1" min="1" style="300" width="6.15"/>
    <col collapsed="false" customWidth="true" hidden="false" outlineLevel="0" max="2" min="2" style="0" width="45.71"/>
    <col collapsed="false" customWidth="true" hidden="false" outlineLevel="0" max="3" min="3" style="0" width="9.14"/>
    <col collapsed="false" customWidth="true" hidden="true" outlineLevel="0" max="4" min="4" style="0" width="18"/>
    <col collapsed="false" customWidth="true" hidden="false" outlineLevel="0" max="5" min="5" style="207" width="14.01"/>
    <col collapsed="false" customWidth="true" hidden="true" outlineLevel="0" max="6" min="6" style="0" width="19"/>
    <col collapsed="false" customWidth="true" hidden="true" outlineLevel="0" max="7" min="7" style="0" width="14.01"/>
    <col collapsed="false" customWidth="true" hidden="false" outlineLevel="0" max="8" min="8" style="0" width="10"/>
    <col collapsed="false" customWidth="true" hidden="true" outlineLevel="0" max="9" min="9" style="62" width="15"/>
    <col collapsed="false" customWidth="true" hidden="false" outlineLevel="0" max="10" min="10" style="336" width="15.42"/>
    <col collapsed="false" customWidth="true" hidden="false" outlineLevel="0" max="11" min="11" style="131" width="14.43"/>
    <col collapsed="false" customWidth="true" hidden="false" outlineLevel="0" max="12" min="12" style="938" width="14.43"/>
    <col collapsed="false" customWidth="true" hidden="false" outlineLevel="0" max="13" min="13" style="938" width="12.71"/>
    <col collapsed="false" customWidth="true" hidden="false" outlineLevel="0" max="14" min="14" style="3" width="10.29"/>
  </cols>
  <sheetData>
    <row r="1" customFormat="false" ht="16.5" hidden="false" customHeight="false" outlineLevel="0" collapsed="false">
      <c r="A1" s="830" t="s">
        <v>1037</v>
      </c>
    </row>
    <row r="2" customFormat="false" ht="15" hidden="false" customHeight="false" outlineLevel="0" collapsed="false">
      <c r="B2" s="170" t="s">
        <v>1038</v>
      </c>
    </row>
    <row r="6" s="953" customFormat="true" ht="38.25" hidden="false" customHeight="false" outlineLevel="0" collapsed="false">
      <c r="A6" s="158" t="s">
        <v>2</v>
      </c>
      <c r="B6" s="684" t="s">
        <v>3</v>
      </c>
      <c r="C6" s="684" t="s">
        <v>4</v>
      </c>
      <c r="D6" s="684" t="s">
        <v>5</v>
      </c>
      <c r="E6" s="948" t="s">
        <v>6</v>
      </c>
      <c r="F6" s="684" t="s">
        <v>7</v>
      </c>
      <c r="G6" s="684" t="s">
        <v>8</v>
      </c>
      <c r="H6" s="684" t="s">
        <v>64</v>
      </c>
      <c r="I6" s="950" t="s">
        <v>10</v>
      </c>
      <c r="J6" s="612" t="s">
        <v>11</v>
      </c>
      <c r="K6" s="951" t="s">
        <v>12</v>
      </c>
      <c r="L6" s="948" t="s">
        <v>1039</v>
      </c>
      <c r="M6" s="365" t="s">
        <v>472</v>
      </c>
      <c r="N6" s="952"/>
    </row>
    <row r="7" customFormat="false" ht="15" hidden="true" customHeight="false" outlineLevel="0" collapsed="false">
      <c r="A7" s="42" t="s">
        <v>14</v>
      </c>
      <c r="B7" s="42" t="s">
        <v>15</v>
      </c>
      <c r="C7" s="28" t="s">
        <v>16</v>
      </c>
      <c r="D7" s="28" t="s">
        <v>17</v>
      </c>
      <c r="E7" s="305" t="s">
        <v>18</v>
      </c>
      <c r="F7" s="42" t="s">
        <v>19</v>
      </c>
      <c r="G7" s="28" t="s">
        <v>20</v>
      </c>
      <c r="H7" s="42" t="s">
        <v>21</v>
      </c>
      <c r="I7" s="1024" t="s">
        <v>19</v>
      </c>
      <c r="J7" s="1025"/>
      <c r="K7" s="652"/>
      <c r="L7" s="1026"/>
      <c r="M7" s="1026"/>
    </row>
    <row r="8" customFormat="false" ht="15" hidden="false" customHeight="false" outlineLevel="0" collapsed="false">
      <c r="A8" s="42" t="s">
        <v>14</v>
      </c>
      <c r="B8" s="29" t="s">
        <v>143</v>
      </c>
      <c r="C8" s="25" t="s">
        <v>14</v>
      </c>
      <c r="D8" s="26" t="s">
        <v>35</v>
      </c>
      <c r="E8" s="313" t="s">
        <v>96</v>
      </c>
      <c r="F8" s="28" t="s">
        <v>24</v>
      </c>
      <c r="G8" s="29"/>
      <c r="H8" s="26" t="n">
        <v>472.63</v>
      </c>
      <c r="I8" s="183" t="s">
        <v>28</v>
      </c>
      <c r="J8" s="182" t="s">
        <v>66</v>
      </c>
      <c r="K8" s="182" t="s">
        <v>67</v>
      </c>
      <c r="L8" s="182" t="n">
        <v>0.8</v>
      </c>
      <c r="M8" s="939" t="n">
        <f aca="false">L8:L9</f>
        <v>0.8</v>
      </c>
      <c r="N8" s="3" t="n">
        <f aca="false">E8*D8*C8</f>
        <v>472.625</v>
      </c>
    </row>
    <row r="9" customFormat="false" ht="15" hidden="false" customHeight="false" outlineLevel="0" collapsed="false">
      <c r="A9" s="42" t="s">
        <v>15</v>
      </c>
      <c r="B9" s="185" t="s">
        <v>68</v>
      </c>
      <c r="C9" s="25" t="s">
        <v>14</v>
      </c>
      <c r="D9" s="26" t="s">
        <v>35</v>
      </c>
      <c r="E9" s="310" t="s">
        <v>100</v>
      </c>
      <c r="F9" s="42" t="s">
        <v>24</v>
      </c>
      <c r="G9" s="29"/>
      <c r="H9" s="26" t="n">
        <v>189.05</v>
      </c>
      <c r="I9" s="183" t="s">
        <v>28</v>
      </c>
      <c r="J9" s="182" t="s">
        <v>69</v>
      </c>
      <c r="K9" s="182" t="n">
        <v>28003</v>
      </c>
      <c r="L9" s="182" t="n">
        <v>0.25</v>
      </c>
      <c r="M9" s="939" t="n">
        <f aca="false">L9:L10</f>
        <v>0.25</v>
      </c>
      <c r="N9" s="3" t="n">
        <f aca="false">E9*D9*C9</f>
        <v>189.05</v>
      </c>
    </row>
    <row r="10" customFormat="false" ht="15" hidden="false" customHeight="false" outlineLevel="0" collapsed="false">
      <c r="A10" s="28" t="s">
        <v>16</v>
      </c>
      <c r="B10" s="24" t="s">
        <v>70</v>
      </c>
      <c r="C10" s="39" t="s">
        <v>14</v>
      </c>
      <c r="D10" s="26" t="s">
        <v>35</v>
      </c>
      <c r="E10" s="313" t="s">
        <v>589</v>
      </c>
      <c r="F10" s="28" t="s">
        <v>24</v>
      </c>
      <c r="G10" s="29"/>
      <c r="H10" s="26" t="s">
        <v>590</v>
      </c>
      <c r="I10" s="177" t="s">
        <v>28</v>
      </c>
      <c r="J10" s="182" t="s">
        <v>71</v>
      </c>
      <c r="K10" s="182" t="s">
        <v>72</v>
      </c>
      <c r="L10" s="182" t="n">
        <v>0.45</v>
      </c>
      <c r="M10" s="939" t="n">
        <f aca="false">L10:L11</f>
        <v>0.45</v>
      </c>
      <c r="N10" s="3" t="n">
        <f aca="false">E10*D10*C10</f>
        <v>425.3625</v>
      </c>
    </row>
    <row r="11" customFormat="false" ht="15" hidden="false" customHeight="false" outlineLevel="0" collapsed="false">
      <c r="A11" s="28" t="s">
        <v>17</v>
      </c>
      <c r="B11" s="29" t="s">
        <v>73</v>
      </c>
      <c r="C11" s="25" t="s">
        <v>14</v>
      </c>
      <c r="D11" s="26" t="s">
        <v>35</v>
      </c>
      <c r="E11" s="310" t="s">
        <v>100</v>
      </c>
      <c r="F11" s="28" t="s">
        <v>24</v>
      </c>
      <c r="G11" s="29"/>
      <c r="H11" s="26" t="s">
        <v>587</v>
      </c>
      <c r="I11" s="183" t="s">
        <v>28</v>
      </c>
      <c r="J11" s="182" t="s">
        <v>74</v>
      </c>
      <c r="K11" s="182" t="n">
        <v>11023</v>
      </c>
      <c r="L11" s="182" t="n">
        <v>0.16</v>
      </c>
      <c r="M11" s="939" t="n">
        <f aca="false">L11:L12</f>
        <v>0.16</v>
      </c>
      <c r="N11" s="3" t="n">
        <f aca="false">E11*D11*C11</f>
        <v>189.05</v>
      </c>
    </row>
    <row r="12" customFormat="false" ht="15" hidden="false" customHeight="false" outlineLevel="0" collapsed="false">
      <c r="A12" s="28" t="s">
        <v>18</v>
      </c>
      <c r="B12" s="29" t="s">
        <v>77</v>
      </c>
      <c r="C12" s="25" t="s">
        <v>14</v>
      </c>
      <c r="D12" s="26" t="s">
        <v>35</v>
      </c>
      <c r="E12" s="315" t="s">
        <v>96</v>
      </c>
      <c r="F12" s="28" t="s">
        <v>24</v>
      </c>
      <c r="G12" s="29"/>
      <c r="H12" s="26" t="s">
        <v>464</v>
      </c>
      <c r="I12" s="183" t="s">
        <v>28</v>
      </c>
      <c r="J12" s="182" t="s">
        <v>78</v>
      </c>
      <c r="K12" s="182" t="n">
        <v>11026</v>
      </c>
      <c r="L12" s="182" t="n">
        <v>0.3</v>
      </c>
      <c r="M12" s="939" t="n">
        <f aca="false">L12:L13</f>
        <v>0.3</v>
      </c>
      <c r="N12" s="3" t="n">
        <f aca="false">E12*D12*C12</f>
        <v>472.625</v>
      </c>
    </row>
    <row r="13" customFormat="false" ht="13.5" hidden="false" customHeight="true" outlineLevel="0" collapsed="false">
      <c r="A13" s="150" t="s">
        <v>19</v>
      </c>
      <c r="B13" s="24" t="s">
        <v>887</v>
      </c>
      <c r="C13" s="39" t="s">
        <v>14</v>
      </c>
      <c r="D13" s="26" t="s">
        <v>35</v>
      </c>
      <c r="E13" s="317" t="s">
        <v>724</v>
      </c>
      <c r="F13" s="28" t="s">
        <v>24</v>
      </c>
      <c r="G13" s="29"/>
      <c r="H13" s="26" t="s">
        <v>655</v>
      </c>
      <c r="I13" s="177" t="s">
        <v>28</v>
      </c>
      <c r="J13" s="182" t="s">
        <v>66</v>
      </c>
      <c r="K13" s="182" t="s">
        <v>67</v>
      </c>
      <c r="L13" s="182" t="n">
        <v>0.6</v>
      </c>
      <c r="M13" s="939" t="n">
        <f aca="false">L13:L14</f>
        <v>0.6</v>
      </c>
      <c r="N13" s="3" t="n">
        <f aca="false">E13*D13*C13</f>
        <v>567.15</v>
      </c>
    </row>
    <row r="14" customFormat="false" ht="15" hidden="false" customHeight="false" outlineLevel="0" collapsed="false">
      <c r="A14" s="28" t="s">
        <v>20</v>
      </c>
      <c r="B14" s="24" t="s">
        <v>246</v>
      </c>
      <c r="C14" s="39" t="s">
        <v>14</v>
      </c>
      <c r="D14" s="26" t="s">
        <v>35</v>
      </c>
      <c r="E14" s="955" t="s">
        <v>845</v>
      </c>
      <c r="F14" s="28" t="s">
        <v>24</v>
      </c>
      <c r="G14" s="29"/>
      <c r="H14" s="26" t="s">
        <v>888</v>
      </c>
      <c r="I14" s="177" t="s">
        <v>28</v>
      </c>
      <c r="J14" s="1027" t="s">
        <v>66</v>
      </c>
      <c r="K14" s="1028" t="s">
        <v>67</v>
      </c>
      <c r="L14" s="1029" t="n">
        <v>2.5</v>
      </c>
      <c r="M14" s="939" t="n">
        <f aca="false">L14:L15</f>
        <v>2.5</v>
      </c>
      <c r="N14" s="3" t="n">
        <f aca="false">E14*D14*C14</f>
        <v>2363.125</v>
      </c>
    </row>
    <row r="15" customFormat="false" ht="15" hidden="false" customHeight="false" outlineLevel="0" collapsed="false">
      <c r="A15" s="42" t="s">
        <v>21</v>
      </c>
      <c r="B15" s="29" t="s">
        <v>81</v>
      </c>
      <c r="C15" s="25" t="s">
        <v>14</v>
      </c>
      <c r="D15" s="26" t="s">
        <v>35</v>
      </c>
      <c r="E15" s="310" t="s">
        <v>718</v>
      </c>
      <c r="F15" s="28" t="s">
        <v>24</v>
      </c>
      <c r="G15" s="29"/>
      <c r="H15" s="26" t="s">
        <v>637</v>
      </c>
      <c r="I15" s="183" t="s">
        <v>28</v>
      </c>
      <c r="J15" s="182" t="s">
        <v>66</v>
      </c>
      <c r="K15" s="182" t="s">
        <v>67</v>
      </c>
      <c r="L15" s="182" t="n">
        <v>1.1</v>
      </c>
      <c r="M15" s="939" t="n">
        <f aca="false">L15:L16</f>
        <v>1.1</v>
      </c>
      <c r="N15" s="3" t="n">
        <f aca="false">E15*D15*C15</f>
        <v>1039.775</v>
      </c>
    </row>
    <row r="16" customFormat="false" ht="15" hidden="false" customHeight="false" outlineLevel="0" collapsed="false">
      <c r="A16" s="28" t="s">
        <v>22</v>
      </c>
      <c r="B16" s="29" t="s">
        <v>79</v>
      </c>
      <c r="C16" s="25" t="s">
        <v>14</v>
      </c>
      <c r="D16" s="26" t="s">
        <v>35</v>
      </c>
      <c r="E16" s="313" t="s">
        <v>627</v>
      </c>
      <c r="F16" s="28" t="s">
        <v>24</v>
      </c>
      <c r="G16" s="29"/>
      <c r="H16" s="26" t="s">
        <v>591</v>
      </c>
      <c r="I16" s="183" t="s">
        <v>28</v>
      </c>
      <c r="J16" s="182" t="s">
        <v>80</v>
      </c>
      <c r="K16" s="182" t="n">
        <v>37020</v>
      </c>
      <c r="L16" s="182" t="n">
        <v>0.4</v>
      </c>
      <c r="M16" s="516" t="n">
        <f aca="false">L16+10%</f>
        <v>0.5</v>
      </c>
      <c r="N16" s="3" t="n">
        <f aca="false">E16*D16*C16</f>
        <v>283.575</v>
      </c>
    </row>
    <row r="17" customFormat="false" ht="15" hidden="false" customHeight="false" outlineLevel="0" collapsed="false">
      <c r="A17" s="42" t="s">
        <v>84</v>
      </c>
      <c r="B17" s="29" t="s">
        <v>1040</v>
      </c>
      <c r="C17" s="25" t="s">
        <v>14</v>
      </c>
      <c r="D17" s="26" t="s">
        <v>35</v>
      </c>
      <c r="E17" s="315" t="s">
        <v>653</v>
      </c>
      <c r="F17" s="28" t="s">
        <v>24</v>
      </c>
      <c r="G17" s="29"/>
      <c r="H17" s="26" t="s">
        <v>36</v>
      </c>
      <c r="I17" s="183" t="s">
        <v>28</v>
      </c>
      <c r="J17" s="182" t="s">
        <v>145</v>
      </c>
      <c r="K17" s="182" t="n">
        <v>10009</v>
      </c>
      <c r="L17" s="182" t="n">
        <v>0.26</v>
      </c>
      <c r="M17" s="516" t="n">
        <f aca="false">L17+10%</f>
        <v>0.36</v>
      </c>
      <c r="N17" s="3" t="n">
        <f aca="false">E17*D17*C17</f>
        <v>850.725</v>
      </c>
    </row>
    <row r="18" customFormat="false" ht="15" hidden="false" customHeight="false" outlineLevel="0" collapsed="false">
      <c r="A18" s="42" t="s">
        <v>86</v>
      </c>
      <c r="B18" s="29" t="s">
        <v>370</v>
      </c>
      <c r="C18" s="25" t="s">
        <v>14</v>
      </c>
      <c r="D18" s="26" t="n">
        <v>945.25</v>
      </c>
      <c r="E18" s="315" t="s">
        <v>653</v>
      </c>
      <c r="F18" s="28" t="s">
        <v>24</v>
      </c>
      <c r="G18" s="29"/>
      <c r="H18" s="26" t="s">
        <v>36</v>
      </c>
      <c r="I18" s="183" t="s">
        <v>28</v>
      </c>
      <c r="J18" s="182" t="s">
        <v>392</v>
      </c>
      <c r="K18" s="182" t="n">
        <v>10012</v>
      </c>
      <c r="L18" s="182" t="n">
        <v>0.36</v>
      </c>
      <c r="M18" s="516" t="n">
        <f aca="false">L18+10%</f>
        <v>0.46</v>
      </c>
      <c r="N18" s="3" t="n">
        <f aca="false">E18*D18*C18</f>
        <v>850.725</v>
      </c>
    </row>
    <row r="19" customFormat="false" ht="15" hidden="false" customHeight="false" outlineLevel="0" collapsed="false">
      <c r="A19" s="42" t="s">
        <v>89</v>
      </c>
      <c r="B19" s="29" t="s">
        <v>1041</v>
      </c>
      <c r="C19" s="25" t="s">
        <v>14</v>
      </c>
      <c r="D19" s="26" t="s">
        <v>35</v>
      </c>
      <c r="E19" s="313" t="s">
        <v>627</v>
      </c>
      <c r="F19" s="28" t="s">
        <v>24</v>
      </c>
      <c r="G19" s="29"/>
      <c r="H19" s="26" t="s">
        <v>591</v>
      </c>
      <c r="I19" s="183" t="s">
        <v>28</v>
      </c>
      <c r="J19" s="1025" t="s">
        <v>435</v>
      </c>
      <c r="K19" s="652" t="n">
        <v>37011</v>
      </c>
      <c r="L19" s="1026" t="n">
        <v>0.4</v>
      </c>
      <c r="M19" s="516" t="n">
        <f aca="false">L19+10%</f>
        <v>0.5</v>
      </c>
      <c r="N19" s="3" t="n">
        <f aca="false">E19*D19*C19</f>
        <v>283.575</v>
      </c>
    </row>
    <row r="20" customFormat="false" ht="15" hidden="false" customHeight="false" outlineLevel="0" collapsed="false">
      <c r="A20" s="28" t="s">
        <v>92</v>
      </c>
      <c r="B20" s="29" t="s">
        <v>1042</v>
      </c>
      <c r="C20" s="25" t="s">
        <v>14</v>
      </c>
      <c r="D20" s="26" t="s">
        <v>35</v>
      </c>
      <c r="E20" s="313" t="s">
        <v>620</v>
      </c>
      <c r="F20" s="28" t="s">
        <v>24</v>
      </c>
      <c r="G20" s="29"/>
      <c r="H20" s="26" t="s">
        <v>638</v>
      </c>
      <c r="I20" s="183" t="n">
        <v>0</v>
      </c>
      <c r="J20" s="454"/>
      <c r="K20" s="562"/>
      <c r="L20" s="454" t="n">
        <v>0.28</v>
      </c>
      <c r="M20" s="516" t="n">
        <f aca="false">L20+10%</f>
        <v>0.38</v>
      </c>
      <c r="N20" s="3" t="n">
        <f aca="false">E20*D20*C20</f>
        <v>378.1</v>
      </c>
    </row>
    <row r="21" customFormat="false" ht="26.25" hidden="false" customHeight="false" outlineLevel="0" collapsed="false">
      <c r="A21" s="42" t="s">
        <v>94</v>
      </c>
      <c r="B21" s="185" t="s">
        <v>1043</v>
      </c>
      <c r="C21" s="25" t="s">
        <v>15</v>
      </c>
      <c r="D21" s="25" t="s">
        <v>35</v>
      </c>
      <c r="E21" s="845" t="n">
        <v>0.9</v>
      </c>
      <c r="F21" s="42" t="s">
        <v>24</v>
      </c>
      <c r="G21" s="29"/>
      <c r="H21" s="25" t="s">
        <v>629</v>
      </c>
      <c r="I21" s="183" t="s">
        <v>28</v>
      </c>
      <c r="J21" s="182" t="s">
        <v>1044</v>
      </c>
      <c r="K21" s="182" t="n">
        <v>29006.29004</v>
      </c>
      <c r="L21" s="182" t="n">
        <v>2.2</v>
      </c>
      <c r="M21" s="516" t="n">
        <f aca="false">L21+10%</f>
        <v>2.3</v>
      </c>
      <c r="N21" s="3" t="n">
        <f aca="false">E21*D21*C21</f>
        <v>1701.45</v>
      </c>
    </row>
    <row r="22" customFormat="false" ht="15" hidden="false" customHeight="false" outlineLevel="0" collapsed="false">
      <c r="A22" s="28" t="s">
        <v>98</v>
      </c>
      <c r="B22" s="29" t="s">
        <v>148</v>
      </c>
      <c r="C22" s="25" t="s">
        <v>15</v>
      </c>
      <c r="D22" s="26" t="s">
        <v>35</v>
      </c>
      <c r="E22" s="313" t="n">
        <v>0.4</v>
      </c>
      <c r="F22" s="28" t="s">
        <v>24</v>
      </c>
      <c r="G22" s="29"/>
      <c r="H22" s="26" t="s">
        <v>131</v>
      </c>
      <c r="I22" s="183" t="s">
        <v>28</v>
      </c>
      <c r="J22" s="182" t="s">
        <v>149</v>
      </c>
      <c r="K22" s="182" t="n">
        <v>29008</v>
      </c>
      <c r="L22" s="182" t="n">
        <v>0.2</v>
      </c>
      <c r="M22" s="516" t="n">
        <f aca="false">L22+10%</f>
        <v>0.3</v>
      </c>
      <c r="N22" s="3" t="n">
        <f aca="false">E22*D22*C22</f>
        <v>756.2</v>
      </c>
    </row>
    <row r="23" customFormat="false" ht="15" hidden="false" customHeight="false" outlineLevel="0" collapsed="false">
      <c r="A23" s="42" t="s">
        <v>102</v>
      </c>
      <c r="B23" s="29" t="s">
        <v>82</v>
      </c>
      <c r="C23" s="25" t="s">
        <v>14</v>
      </c>
      <c r="D23" s="26" t="s">
        <v>35</v>
      </c>
      <c r="E23" s="310" t="s">
        <v>718</v>
      </c>
      <c r="F23" s="28" t="s">
        <v>24</v>
      </c>
      <c r="G23" s="29"/>
      <c r="H23" s="26" t="s">
        <v>637</v>
      </c>
      <c r="I23" s="183" t="s">
        <v>28</v>
      </c>
      <c r="J23" s="182" t="s">
        <v>83</v>
      </c>
      <c r="K23" s="182" t="n">
        <v>31013</v>
      </c>
      <c r="L23" s="182" t="n">
        <v>1.45</v>
      </c>
      <c r="M23" s="516" t="n">
        <f aca="false">L23+10%</f>
        <v>1.55</v>
      </c>
      <c r="N23" s="3" t="n">
        <f aca="false">E23*D23*C23</f>
        <v>1039.775</v>
      </c>
    </row>
    <row r="24" customFormat="false" ht="15" hidden="false" customHeight="false" outlineLevel="0" collapsed="false">
      <c r="A24" s="28" t="n">
        <v>17</v>
      </c>
      <c r="B24" s="29" t="s">
        <v>85</v>
      </c>
      <c r="C24" s="25" t="s">
        <v>14</v>
      </c>
      <c r="D24" s="26" t="s">
        <v>35</v>
      </c>
      <c r="E24" s="310" t="s">
        <v>718</v>
      </c>
      <c r="F24" s="28" t="s">
        <v>24</v>
      </c>
      <c r="G24" s="29"/>
      <c r="H24" s="26" t="s">
        <v>637</v>
      </c>
      <c r="I24" s="183" t="s">
        <v>28</v>
      </c>
      <c r="J24" s="1025" t="s">
        <v>83</v>
      </c>
      <c r="K24" s="652" t="n">
        <v>31014</v>
      </c>
      <c r="L24" s="1026" t="n">
        <v>1.45</v>
      </c>
      <c r="M24" s="516" t="n">
        <f aca="false">L24+10%</f>
        <v>1.55</v>
      </c>
      <c r="N24" s="3" t="n">
        <f aca="false">E24*D24*C24</f>
        <v>1039.775</v>
      </c>
    </row>
    <row r="25" customFormat="false" ht="26.25" hidden="false" customHeight="false" outlineLevel="0" collapsed="false">
      <c r="A25" s="42" t="s">
        <v>109</v>
      </c>
      <c r="B25" s="29" t="s">
        <v>227</v>
      </c>
      <c r="C25" s="25" t="s">
        <v>15</v>
      </c>
      <c r="D25" s="26" t="s">
        <v>35</v>
      </c>
      <c r="E25" s="313" t="s">
        <v>771</v>
      </c>
      <c r="F25" s="28" t="s">
        <v>24</v>
      </c>
      <c r="G25" s="29"/>
      <c r="H25" s="26" t="s">
        <v>625</v>
      </c>
      <c r="I25" s="183" t="s">
        <v>28</v>
      </c>
      <c r="J25" s="182" t="s">
        <v>604</v>
      </c>
      <c r="K25" s="182" t="n">
        <v>22001.22003</v>
      </c>
      <c r="L25" s="182" t="n">
        <v>1</v>
      </c>
      <c r="M25" s="516" t="n">
        <f aca="false">L25+10%</f>
        <v>1.1</v>
      </c>
      <c r="N25" s="3" t="n">
        <f aca="false">E25*D25*C25</f>
        <v>1323.35</v>
      </c>
    </row>
    <row r="26" customFormat="false" ht="15" hidden="false" customHeight="false" outlineLevel="0" collapsed="false">
      <c r="A26" s="28" t="s">
        <v>112</v>
      </c>
      <c r="B26" s="29" t="s">
        <v>317</v>
      </c>
      <c r="C26" s="969" t="n">
        <v>1</v>
      </c>
      <c r="D26" s="26" t="n">
        <v>945.25</v>
      </c>
      <c r="E26" s="313" t="s">
        <v>96</v>
      </c>
      <c r="F26" s="28" t="s">
        <v>24</v>
      </c>
      <c r="G26" s="29"/>
      <c r="H26" s="26" t="s">
        <v>464</v>
      </c>
      <c r="I26" s="183" t="s">
        <v>28</v>
      </c>
      <c r="J26" s="182" t="s">
        <v>318</v>
      </c>
      <c r="K26" s="182" t="n">
        <v>2205</v>
      </c>
      <c r="L26" s="182" t="n">
        <v>0.5</v>
      </c>
      <c r="M26" s="516" t="n">
        <f aca="false">L26+10%</f>
        <v>0.6</v>
      </c>
      <c r="N26" s="3" t="n">
        <f aca="false">E26*D26*C26</f>
        <v>472.625</v>
      </c>
    </row>
    <row r="27" customFormat="false" ht="15" hidden="false" customHeight="false" outlineLevel="0" collapsed="false">
      <c r="A27" s="42" t="s">
        <v>611</v>
      </c>
      <c r="B27" s="29" t="s">
        <v>393</v>
      </c>
      <c r="C27" s="25" t="s">
        <v>14</v>
      </c>
      <c r="D27" s="26" t="s">
        <v>35</v>
      </c>
      <c r="E27" s="313" t="s">
        <v>96</v>
      </c>
      <c r="F27" s="28" t="s">
        <v>24</v>
      </c>
      <c r="G27" s="29"/>
      <c r="H27" s="26" t="s">
        <v>464</v>
      </c>
      <c r="I27" s="183" t="s">
        <v>28</v>
      </c>
      <c r="J27" s="182" t="s">
        <v>318</v>
      </c>
      <c r="K27" s="182" t="n">
        <v>22006</v>
      </c>
      <c r="L27" s="182" t="n">
        <v>0.5</v>
      </c>
      <c r="M27" s="516" t="n">
        <f aca="false">L27+10%</f>
        <v>0.6</v>
      </c>
      <c r="N27" s="3" t="n">
        <f aca="false">E27*D27*C27</f>
        <v>472.625</v>
      </c>
    </row>
    <row r="28" customFormat="false" ht="15" hidden="false" customHeight="false" outlineLevel="0" collapsed="false">
      <c r="A28" s="42" t="s">
        <v>615</v>
      </c>
      <c r="B28" s="29" t="s">
        <v>23</v>
      </c>
      <c r="C28" s="25" t="s">
        <v>14</v>
      </c>
      <c r="D28" s="26" t="n">
        <v>945.25</v>
      </c>
      <c r="E28" s="313" t="s">
        <v>597</v>
      </c>
      <c r="F28" s="28" t="s">
        <v>24</v>
      </c>
      <c r="G28" s="29"/>
      <c r="H28" s="26" t="s">
        <v>649</v>
      </c>
      <c r="I28" s="183" t="s">
        <v>28</v>
      </c>
      <c r="J28" s="182" t="s">
        <v>26</v>
      </c>
      <c r="K28" s="182" t="n">
        <v>17002</v>
      </c>
      <c r="L28" s="182" t="n">
        <v>3</v>
      </c>
      <c r="M28" s="516" t="n">
        <f aca="false">L28+10%</f>
        <v>3.1</v>
      </c>
      <c r="N28" s="3" t="n">
        <f aca="false">E28*D28*C28</f>
        <v>2835.75</v>
      </c>
    </row>
    <row r="29" customFormat="false" ht="15" hidden="false" customHeight="false" outlineLevel="0" collapsed="false">
      <c r="A29" s="42" t="s">
        <v>618</v>
      </c>
      <c r="B29" s="29" t="s">
        <v>27</v>
      </c>
      <c r="C29" s="25" t="s">
        <v>14</v>
      </c>
      <c r="D29" s="26" t="s">
        <v>35</v>
      </c>
      <c r="E29" s="313" t="s">
        <v>700</v>
      </c>
      <c r="F29" s="28" t="s">
        <v>24</v>
      </c>
      <c r="G29" s="29"/>
      <c r="H29" s="26" t="s">
        <v>462</v>
      </c>
      <c r="I29" s="183" t="s">
        <v>28</v>
      </c>
      <c r="J29" s="182" t="s">
        <v>29</v>
      </c>
      <c r="K29" s="182" t="n">
        <v>17003</v>
      </c>
      <c r="L29" s="182" t="n">
        <v>5.5</v>
      </c>
      <c r="M29" s="516" t="n">
        <f aca="false">L29+10%</f>
        <v>5.6</v>
      </c>
      <c r="N29" s="3" t="n">
        <f aca="false">E29*D29*C29</f>
        <v>5387.925</v>
      </c>
    </row>
    <row r="30" customFormat="false" ht="15" hidden="false" customHeight="false" outlineLevel="0" collapsed="false">
      <c r="A30" s="28" t="s">
        <v>619</v>
      </c>
      <c r="B30" s="29" t="s">
        <v>182</v>
      </c>
      <c r="C30" s="25" t="s">
        <v>14</v>
      </c>
      <c r="D30" s="26" t="s">
        <v>35</v>
      </c>
      <c r="E30" s="313" t="s">
        <v>96</v>
      </c>
      <c r="F30" s="28" t="s">
        <v>24</v>
      </c>
      <c r="G30" s="29"/>
      <c r="H30" s="26" t="s">
        <v>464</v>
      </c>
      <c r="I30" s="183" t="s">
        <v>28</v>
      </c>
      <c r="J30" s="182" t="s">
        <v>31</v>
      </c>
      <c r="K30" s="182" t="n">
        <v>16001</v>
      </c>
      <c r="L30" s="182" t="n">
        <v>0.3</v>
      </c>
      <c r="M30" s="516" t="n">
        <f aca="false">L30+10%</f>
        <v>0.4</v>
      </c>
      <c r="N30" s="3" t="n">
        <f aca="false">E30*D30*C30</f>
        <v>472.625</v>
      </c>
    </row>
    <row r="31" customFormat="false" ht="15" hidden="false" customHeight="false" outlineLevel="0" collapsed="false">
      <c r="A31" s="28" t="s">
        <v>621</v>
      </c>
      <c r="B31" s="29" t="s">
        <v>185</v>
      </c>
      <c r="C31" s="25" t="s">
        <v>14</v>
      </c>
      <c r="D31" s="26" t="s">
        <v>35</v>
      </c>
      <c r="E31" s="956" t="s">
        <v>602</v>
      </c>
      <c r="F31" s="28" t="s">
        <v>24</v>
      </c>
      <c r="G31" s="29"/>
      <c r="H31" s="26" t="s">
        <v>131</v>
      </c>
      <c r="I31" s="183" t="s">
        <v>28</v>
      </c>
      <c r="J31" s="182" t="s">
        <v>58</v>
      </c>
      <c r="K31" s="182" t="s">
        <v>59</v>
      </c>
      <c r="L31" s="182" t="n">
        <v>0.25</v>
      </c>
      <c r="M31" s="516" t="n">
        <f aca="false">L31+10%</f>
        <v>0.35</v>
      </c>
      <c r="N31" s="3" t="n">
        <f aca="false">E31*D31*C31</f>
        <v>756.2</v>
      </c>
    </row>
    <row r="32" customFormat="false" ht="15" hidden="false" customHeight="false" outlineLevel="0" collapsed="false">
      <c r="A32" s="28" t="s">
        <v>623</v>
      </c>
      <c r="B32" s="29" t="s">
        <v>390</v>
      </c>
      <c r="C32" s="25" t="s">
        <v>14</v>
      </c>
      <c r="D32" s="26" t="s">
        <v>35</v>
      </c>
      <c r="E32" s="315" t="n">
        <v>0.3</v>
      </c>
      <c r="F32" s="28" t="s">
        <v>24</v>
      </c>
      <c r="G32" s="29"/>
      <c r="H32" s="26" t="s">
        <v>591</v>
      </c>
      <c r="I32" s="183" t="s">
        <v>28</v>
      </c>
      <c r="J32" s="1025" t="s">
        <v>391</v>
      </c>
      <c r="K32" s="652" t="n">
        <v>38020</v>
      </c>
      <c r="L32" s="1026" t="n">
        <v>0.15</v>
      </c>
      <c r="M32" s="516" t="n">
        <f aca="false">L32+10%</f>
        <v>0.25</v>
      </c>
      <c r="N32" s="3" t="n">
        <f aca="false">E32*D32*C32</f>
        <v>283.575</v>
      </c>
    </row>
    <row r="33" customFormat="false" ht="15" hidden="false" customHeight="false" outlineLevel="0" collapsed="false">
      <c r="A33" s="42" t="s">
        <v>116</v>
      </c>
      <c r="B33" s="29" t="s">
        <v>1045</v>
      </c>
      <c r="C33" s="25" t="s">
        <v>14</v>
      </c>
      <c r="D33" s="26" t="s">
        <v>35</v>
      </c>
      <c r="E33" s="313" t="s">
        <v>616</v>
      </c>
      <c r="F33" s="28" t="s">
        <v>24</v>
      </c>
      <c r="G33" s="29"/>
      <c r="H33" s="26" t="s">
        <v>595</v>
      </c>
      <c r="I33" s="183" t="s">
        <v>28</v>
      </c>
      <c r="J33" s="182" t="s">
        <v>1046</v>
      </c>
      <c r="K33" s="182" t="n">
        <v>12006</v>
      </c>
      <c r="L33" s="182" t="n">
        <v>1.8</v>
      </c>
      <c r="M33" s="516" t="n">
        <f aca="false">L33+10%</f>
        <v>1.9</v>
      </c>
      <c r="N33" s="3" t="n">
        <f aca="false">E33*D33*C33</f>
        <v>1228.825</v>
      </c>
    </row>
    <row r="34" customFormat="false" ht="15" hidden="false" customHeight="false" outlineLevel="0" collapsed="false">
      <c r="A34" s="28" t="s">
        <v>628</v>
      </c>
      <c r="B34" s="29" t="s">
        <v>279</v>
      </c>
      <c r="C34" s="25" t="s">
        <v>14</v>
      </c>
      <c r="D34" s="26" t="s">
        <v>35</v>
      </c>
      <c r="E34" s="313" t="s">
        <v>620</v>
      </c>
      <c r="F34" s="28" t="s">
        <v>24</v>
      </c>
      <c r="G34" s="29"/>
      <c r="H34" s="26" t="s">
        <v>638</v>
      </c>
      <c r="I34" s="183" t="s">
        <v>28</v>
      </c>
      <c r="J34" s="182" t="s">
        <v>280</v>
      </c>
      <c r="K34" s="182" t="s">
        <v>281</v>
      </c>
      <c r="L34" s="182" t="n">
        <v>0.25</v>
      </c>
      <c r="M34" s="182" t="n">
        <f aca="false">L34</f>
        <v>0.25</v>
      </c>
      <c r="N34" s="3" t="n">
        <f aca="false">E34*D34*C34</f>
        <v>378.1</v>
      </c>
    </row>
    <row r="35" customFormat="false" ht="15" hidden="false" customHeight="false" outlineLevel="0" collapsed="false">
      <c r="A35" s="42" t="s">
        <v>630</v>
      </c>
      <c r="B35" s="29" t="s">
        <v>174</v>
      </c>
      <c r="C35" s="25" t="s">
        <v>14</v>
      </c>
      <c r="D35" s="26" t="s">
        <v>35</v>
      </c>
      <c r="E35" s="313" t="s">
        <v>620</v>
      </c>
      <c r="F35" s="28" t="s">
        <v>24</v>
      </c>
      <c r="G35" s="29"/>
      <c r="H35" s="26" t="s">
        <v>638</v>
      </c>
      <c r="I35" s="183" t="s">
        <v>28</v>
      </c>
      <c r="J35" s="182" t="s">
        <v>175</v>
      </c>
      <c r="K35" s="182" t="s">
        <v>176</v>
      </c>
      <c r="L35" s="182" t="n">
        <v>0.15</v>
      </c>
      <c r="M35" s="182" t="n">
        <f aca="false">L35</f>
        <v>0.15</v>
      </c>
      <c r="N35" s="3" t="n">
        <f aca="false">E35*D35*C35</f>
        <v>378.1</v>
      </c>
    </row>
    <row r="36" customFormat="false" ht="15" hidden="false" customHeight="false" outlineLevel="0" collapsed="false">
      <c r="A36" s="28" t="s">
        <v>680</v>
      </c>
      <c r="B36" s="29" t="s">
        <v>113</v>
      </c>
      <c r="C36" s="25" t="s">
        <v>14</v>
      </c>
      <c r="D36" s="26" t="s">
        <v>35</v>
      </c>
      <c r="E36" s="310" t="s">
        <v>631</v>
      </c>
      <c r="F36" s="28" t="s">
        <v>24</v>
      </c>
      <c r="G36" s="29"/>
      <c r="H36" s="26" t="s">
        <v>632</v>
      </c>
      <c r="I36" s="183" t="s">
        <v>28</v>
      </c>
      <c r="J36" s="182" t="s">
        <v>114</v>
      </c>
      <c r="K36" s="182" t="s">
        <v>115</v>
      </c>
      <c r="L36" s="182" t="n">
        <v>1.38</v>
      </c>
      <c r="M36" s="182" t="n">
        <f aca="false">L36</f>
        <v>1.38</v>
      </c>
      <c r="N36" s="3" t="n">
        <f aca="false">E36*D36*C36</f>
        <v>1134.3</v>
      </c>
    </row>
    <row r="37" s="52" customFormat="true" ht="12.75" hidden="false" customHeight="false" outlineLevel="0" collapsed="false">
      <c r="A37" s="538" t="s">
        <v>41</v>
      </c>
      <c r="B37" s="538"/>
      <c r="C37" s="540" t="s">
        <v>732</v>
      </c>
      <c r="D37" s="540" t="s">
        <v>117</v>
      </c>
      <c r="E37" s="540"/>
      <c r="F37" s="540"/>
      <c r="G37" s="538"/>
      <c r="H37" s="540" t="n">
        <v>28026.74</v>
      </c>
      <c r="I37" s="853" t="s">
        <v>28</v>
      </c>
      <c r="J37" s="1009"/>
      <c r="K37" s="543"/>
      <c r="L37" s="1030"/>
      <c r="M37" s="1030"/>
      <c r="N37" s="51" t="n">
        <f aca="false">SUM(N8:N36)</f>
        <v>28026.6625</v>
      </c>
    </row>
    <row r="38" customFormat="false" ht="15" hidden="false" customHeight="false" outlineLevel="0" collapsed="false">
      <c r="A38" s="1031" t="s">
        <v>640</v>
      </c>
      <c r="B38" s="241"/>
      <c r="C38" s="241"/>
      <c r="D38" s="241"/>
      <c r="E38" s="1032" t="n">
        <f aca="false">H37/945.25</f>
        <v>29.6500819888918</v>
      </c>
      <c r="F38" s="241"/>
      <c r="G38" s="241"/>
      <c r="H38" s="241"/>
      <c r="I38" s="401"/>
      <c r="J38" s="402"/>
      <c r="K38" s="504"/>
      <c r="L38" s="943"/>
      <c r="M38" s="943"/>
    </row>
    <row r="39" customFormat="false" ht="15" hidden="false" customHeight="false" outlineLevel="0" collapsed="false">
      <c r="A39" s="329"/>
      <c r="B39" s="241"/>
      <c r="C39" s="241"/>
      <c r="D39" s="241"/>
      <c r="E39" s="957"/>
      <c r="F39" s="241"/>
      <c r="G39" s="241"/>
      <c r="H39" s="241"/>
      <c r="I39" s="401"/>
      <c r="J39" s="402"/>
      <c r="K39" s="504"/>
      <c r="L39" s="943"/>
      <c r="M39" s="943"/>
    </row>
    <row r="40" customFormat="false" ht="15" hidden="false" customHeight="false" outlineLevel="0" collapsed="false">
      <c r="A40" s="329"/>
      <c r="B40" s="464" t="s">
        <v>186</v>
      </c>
      <c r="C40" s="241"/>
      <c r="D40" s="241"/>
      <c r="E40" s="957"/>
      <c r="F40" s="241"/>
      <c r="G40" s="241"/>
      <c r="H40" s="241"/>
      <c r="I40" s="401"/>
      <c r="J40" s="466" t="s">
        <v>187</v>
      </c>
      <c r="K40" s="466" t="n">
        <v>16004</v>
      </c>
      <c r="L40" s="466" t="n">
        <v>0.12</v>
      </c>
      <c r="M40" s="466"/>
    </row>
    <row r="41" customFormat="false" ht="26.25" hidden="false" customHeight="false" outlineLevel="0" collapsed="false">
      <c r="A41" s="329"/>
      <c r="B41" s="464" t="s">
        <v>188</v>
      </c>
      <c r="C41" s="241"/>
      <c r="D41" s="241"/>
      <c r="E41" s="957"/>
      <c r="F41" s="241"/>
      <c r="G41" s="241"/>
      <c r="H41" s="241"/>
      <c r="I41" s="401"/>
      <c r="J41" s="466" t="s">
        <v>55</v>
      </c>
      <c r="K41" s="466" t="n">
        <v>16005</v>
      </c>
      <c r="L41" s="466" t="n">
        <v>0.2</v>
      </c>
      <c r="M41" s="466"/>
    </row>
    <row r="42" customFormat="false" ht="15" hidden="false" customHeight="false" outlineLevel="0" collapsed="false">
      <c r="A42" s="329"/>
      <c r="B42" s="200" t="s">
        <v>984</v>
      </c>
      <c r="C42" s="241"/>
      <c r="D42" s="241"/>
      <c r="E42" s="957"/>
      <c r="F42" s="241"/>
      <c r="G42" s="241"/>
      <c r="H42" s="241"/>
      <c r="I42" s="401"/>
      <c r="J42" s="186" t="s">
        <v>985</v>
      </c>
      <c r="K42" s="186" t="s">
        <v>986</v>
      </c>
      <c r="L42" s="1033" t="n">
        <v>1.5</v>
      </c>
      <c r="M42" s="943"/>
    </row>
    <row r="43" customFormat="false" ht="15" hidden="false" customHeight="false" outlineLevel="0" collapsed="false">
      <c r="A43" s="329"/>
      <c r="B43" s="241"/>
      <c r="C43" s="241"/>
      <c r="D43" s="241"/>
      <c r="E43" s="957"/>
      <c r="F43" s="241"/>
      <c r="G43" s="241"/>
      <c r="H43" s="241"/>
      <c r="I43" s="401"/>
      <c r="J43" s="402"/>
      <c r="K43" s="504"/>
      <c r="L43" s="943"/>
      <c r="M43" s="943"/>
    </row>
    <row r="44" customFormat="false" ht="15" hidden="false" customHeight="false" outlineLevel="0" collapsed="false">
      <c r="A44" s="1031" t="s">
        <v>13</v>
      </c>
      <c r="B44" s="241"/>
      <c r="C44" s="241"/>
      <c r="D44" s="241"/>
      <c r="E44" s="957"/>
      <c r="F44" s="241"/>
      <c r="G44" s="241"/>
      <c r="H44" s="241"/>
      <c r="I44" s="401"/>
      <c r="J44" s="402"/>
      <c r="K44" s="504"/>
      <c r="L44" s="944" t="n">
        <f aca="false">SUM(L8:L42)</f>
        <v>29.76</v>
      </c>
      <c r="M44" s="944" t="n">
        <f aca="false">SUM(M8:M42)</f>
        <v>29.74</v>
      </c>
      <c r="N44" s="3" t="n">
        <f aca="false">M44*945.25</f>
        <v>28111.735</v>
      </c>
    </row>
    <row r="45" customFormat="false" ht="15" hidden="false" customHeight="false" outlineLevel="0" collapsed="false">
      <c r="N45" s="3" t="n">
        <f aca="false">H37-N44</f>
        <v>-84.9949999999953</v>
      </c>
    </row>
  </sheetData>
  <mergeCells count="2">
    <mergeCell ref="A37:B37"/>
    <mergeCell ref="D37:F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tabColor rgb="FFF10D0C"/>
    <pageSetUpPr fitToPage="false"/>
  </sheetPr>
  <dimension ref="A1:BL42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H30" activeCellId="0" sqref="H30"/>
    </sheetView>
  </sheetViews>
  <sheetFormatPr defaultColWidth="8.8671875" defaultRowHeight="15" zeroHeight="false" outlineLevelRow="0" outlineLevelCol="0"/>
  <cols>
    <col collapsed="false" customWidth="true" hidden="false" outlineLevel="0" max="1" min="1" style="110" width="6.01"/>
    <col collapsed="false" customWidth="true" hidden="false" outlineLevel="0" max="2" min="2" style="0" width="35.14"/>
    <col collapsed="false" customWidth="true" hidden="false" outlineLevel="0" max="3" min="3" style="300" width="8.42"/>
    <col collapsed="false" customWidth="true" hidden="true" outlineLevel="0" max="4" min="4" style="0" width="14.01"/>
    <col collapsed="false" customWidth="true" hidden="false" outlineLevel="0" max="5" min="5" style="207" width="13.43"/>
    <col collapsed="false" customWidth="true" hidden="true" outlineLevel="0" max="6" min="6" style="0" width="14.01"/>
    <col collapsed="false" customWidth="true" hidden="true" outlineLevel="0" max="7" min="7" style="0" width="11.57"/>
    <col collapsed="false" customWidth="true" hidden="false" outlineLevel="0" max="8" min="8" style="0" width="10.42"/>
    <col collapsed="false" customWidth="true" hidden="true" outlineLevel="0" max="9" min="9" style="0" width="11.99"/>
    <col collapsed="false" customWidth="true" hidden="false" outlineLevel="0" max="10" min="10" style="336" width="14.43"/>
    <col collapsed="false" customWidth="true" hidden="false" outlineLevel="0" max="11" min="11" style="131" width="11.86"/>
    <col collapsed="false" customWidth="true" hidden="false" outlineLevel="0" max="12" min="12" style="337" width="14.86"/>
    <col collapsed="false" customWidth="true" hidden="false" outlineLevel="0" max="13" min="13" style="3" width="9.85"/>
  </cols>
  <sheetData>
    <row r="1" customFormat="false" ht="15" hidden="false" customHeight="false" outlineLevel="0" collapsed="false">
      <c r="A1" s="1034" t="s">
        <v>1047</v>
      </c>
    </row>
    <row r="2" customFormat="false" ht="15" hidden="false" customHeight="false" outlineLevel="0" collapsed="false">
      <c r="B2" s="170" t="s">
        <v>1048</v>
      </c>
    </row>
    <row r="6" s="303" customFormat="true" ht="51" hidden="false" customHeight="false" outlineLevel="0" collapsed="false">
      <c r="A6" s="158" t="s">
        <v>2</v>
      </c>
      <c r="B6" s="158" t="s">
        <v>3</v>
      </c>
      <c r="C6" s="158" t="s">
        <v>4</v>
      </c>
      <c r="D6" s="158" t="s">
        <v>5</v>
      </c>
      <c r="E6" s="8" t="s">
        <v>6</v>
      </c>
      <c r="F6" s="158" t="s">
        <v>7</v>
      </c>
      <c r="G6" s="158" t="s">
        <v>8</v>
      </c>
      <c r="H6" s="158" t="s">
        <v>64</v>
      </c>
      <c r="I6" s="158" t="s">
        <v>1049</v>
      </c>
      <c r="J6" s="10" t="s">
        <v>11</v>
      </c>
      <c r="K6" s="161" t="s">
        <v>12</v>
      </c>
      <c r="L6" s="8" t="s">
        <v>13</v>
      </c>
      <c r="M6" s="302"/>
    </row>
    <row r="7" s="22" customFormat="true" ht="12.75" hidden="true" customHeight="false" outlineLevel="0" collapsed="false">
      <c r="A7" s="526" t="n">
        <v>1</v>
      </c>
      <c r="B7" s="150" t="s">
        <v>15</v>
      </c>
      <c r="C7" s="28" t="s">
        <v>16</v>
      </c>
      <c r="D7" s="28" t="s">
        <v>17</v>
      </c>
      <c r="E7" s="305" t="s">
        <v>18</v>
      </c>
      <c r="F7" s="150" t="s">
        <v>19</v>
      </c>
      <c r="G7" s="28" t="s">
        <v>20</v>
      </c>
      <c r="H7" s="150" t="s">
        <v>21</v>
      </c>
      <c r="I7" s="28" t="s">
        <v>22</v>
      </c>
      <c r="J7" s="311"/>
      <c r="K7" s="345"/>
      <c r="L7" s="346"/>
      <c r="M7" s="21"/>
    </row>
    <row r="8" customFormat="false" ht="15" hidden="false" customHeight="false" outlineLevel="0" collapsed="false">
      <c r="A8" s="526" t="n">
        <v>1</v>
      </c>
      <c r="B8" s="29" t="s">
        <v>143</v>
      </c>
      <c r="C8" s="42" t="s">
        <v>14</v>
      </c>
      <c r="D8" s="26" t="n">
        <v>945.25</v>
      </c>
      <c r="E8" s="313" t="n">
        <v>0.5</v>
      </c>
      <c r="F8" s="28" t="s">
        <v>24</v>
      </c>
      <c r="G8" s="29"/>
      <c r="H8" s="26" t="s">
        <v>464</v>
      </c>
      <c r="I8" s="25" t="s">
        <v>28</v>
      </c>
      <c r="J8" s="182" t="s">
        <v>1050</v>
      </c>
      <c r="K8" s="515" t="s">
        <v>67</v>
      </c>
      <c r="L8" s="1035" t="n">
        <v>0.5</v>
      </c>
      <c r="M8" s="21" t="n">
        <f aca="false">E8*D8*C8</f>
        <v>472.625</v>
      </c>
      <c r="N8" s="22"/>
    </row>
    <row r="9" customFormat="false" ht="15" hidden="false" customHeight="false" outlineLevel="0" collapsed="false">
      <c r="A9" s="526" t="s">
        <v>15</v>
      </c>
      <c r="B9" s="29" t="s">
        <v>68</v>
      </c>
      <c r="C9" s="42" t="s">
        <v>14</v>
      </c>
      <c r="D9" s="26" t="s">
        <v>35</v>
      </c>
      <c r="E9" s="310" t="n">
        <v>0.2</v>
      </c>
      <c r="F9" s="28" t="s">
        <v>24</v>
      </c>
      <c r="G9" s="29"/>
      <c r="H9" s="26" t="s">
        <v>587</v>
      </c>
      <c r="I9" s="25" t="s">
        <v>25</v>
      </c>
      <c r="J9" s="182" t="s">
        <v>69</v>
      </c>
      <c r="K9" s="515" t="n">
        <v>28003</v>
      </c>
      <c r="L9" s="40" t="n">
        <v>0.25</v>
      </c>
      <c r="M9" s="21" t="n">
        <f aca="false">E9*D9*C9</f>
        <v>189.05</v>
      </c>
      <c r="N9" s="22"/>
    </row>
    <row r="10" customFormat="false" ht="13.5" hidden="false" customHeight="true" outlineLevel="0" collapsed="false">
      <c r="A10" s="526" t="s">
        <v>16</v>
      </c>
      <c r="B10" s="24" t="s">
        <v>70</v>
      </c>
      <c r="C10" s="150" t="s">
        <v>14</v>
      </c>
      <c r="D10" s="26" t="s">
        <v>35</v>
      </c>
      <c r="E10" s="313" t="s">
        <v>589</v>
      </c>
      <c r="F10" s="28" t="s">
        <v>24</v>
      </c>
      <c r="G10" s="29"/>
      <c r="H10" s="26" t="n">
        <v>425.36</v>
      </c>
      <c r="I10" s="39" t="s">
        <v>25</v>
      </c>
      <c r="J10" s="182" t="s">
        <v>71</v>
      </c>
      <c r="K10" s="515" t="s">
        <v>72</v>
      </c>
      <c r="L10" s="40" t="n">
        <v>0.45</v>
      </c>
      <c r="M10" s="21" t="n">
        <f aca="false">E10*D10*C10</f>
        <v>425.3625</v>
      </c>
      <c r="N10" s="22"/>
    </row>
    <row r="11" customFormat="false" ht="15" hidden="false" customHeight="false" outlineLevel="0" collapsed="false">
      <c r="A11" s="526" t="s">
        <v>17</v>
      </c>
      <c r="B11" s="29" t="s">
        <v>73</v>
      </c>
      <c r="C11" s="42" t="s">
        <v>14</v>
      </c>
      <c r="D11" s="26" t="s">
        <v>35</v>
      </c>
      <c r="E11" s="310" t="s">
        <v>100</v>
      </c>
      <c r="F11" s="28" t="s">
        <v>24</v>
      </c>
      <c r="G11" s="29"/>
      <c r="H11" s="26" t="s">
        <v>587</v>
      </c>
      <c r="I11" s="25" t="s">
        <v>25</v>
      </c>
      <c r="J11" s="182" t="s">
        <v>74</v>
      </c>
      <c r="K11" s="515" t="n">
        <v>11023</v>
      </c>
      <c r="L11" s="40" t="n">
        <v>0.16</v>
      </c>
      <c r="M11" s="21" t="n">
        <f aca="false">E11*D11*C11</f>
        <v>189.05</v>
      </c>
      <c r="N11" s="22"/>
    </row>
    <row r="12" customFormat="false" ht="15" hidden="false" customHeight="false" outlineLevel="0" collapsed="false">
      <c r="A12" s="526" t="s">
        <v>18</v>
      </c>
      <c r="B12" s="29" t="s">
        <v>75</v>
      </c>
      <c r="C12" s="42" t="s">
        <v>14</v>
      </c>
      <c r="D12" s="26" t="n">
        <v>945.25</v>
      </c>
      <c r="E12" s="313" t="s">
        <v>627</v>
      </c>
      <c r="F12" s="28" t="s">
        <v>24</v>
      </c>
      <c r="G12" s="29"/>
      <c r="H12" s="26" t="s">
        <v>591</v>
      </c>
      <c r="I12" s="25" t="s">
        <v>25</v>
      </c>
      <c r="J12" s="182" t="s">
        <v>76</v>
      </c>
      <c r="K12" s="515" t="n">
        <v>81041</v>
      </c>
      <c r="L12" s="40" t="n">
        <v>0.45</v>
      </c>
      <c r="M12" s="21" t="n">
        <f aca="false">E12*D12*C12</f>
        <v>283.575</v>
      </c>
      <c r="N12" s="22"/>
    </row>
    <row r="13" customFormat="false" ht="15" hidden="false" customHeight="false" outlineLevel="0" collapsed="false">
      <c r="A13" s="526" t="s">
        <v>19</v>
      </c>
      <c r="B13" s="175" t="s">
        <v>81</v>
      </c>
      <c r="C13" s="150" t="s">
        <v>14</v>
      </c>
      <c r="D13" s="39" t="n">
        <v>945.25</v>
      </c>
      <c r="E13" s="317" t="n">
        <v>1.1</v>
      </c>
      <c r="F13" s="150" t="s">
        <v>24</v>
      </c>
      <c r="G13" s="175"/>
      <c r="H13" s="39" t="s">
        <v>637</v>
      </c>
      <c r="I13" s="39" t="s">
        <v>25</v>
      </c>
      <c r="J13" s="178" t="s">
        <v>66</v>
      </c>
      <c r="K13" s="535" t="s">
        <v>67</v>
      </c>
      <c r="L13" s="348" t="n">
        <v>1.1</v>
      </c>
      <c r="M13" s="179" t="n">
        <f aca="false">E13*D13*C13</f>
        <v>1039.775</v>
      </c>
      <c r="N13" s="18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</row>
    <row r="14" customFormat="false" ht="15" hidden="false" customHeight="false" outlineLevel="0" collapsed="false">
      <c r="A14" s="526" t="s">
        <v>20</v>
      </c>
      <c r="B14" s="29" t="s">
        <v>79</v>
      </c>
      <c r="C14" s="42" t="s">
        <v>14</v>
      </c>
      <c r="D14" s="26" t="n">
        <v>945.25</v>
      </c>
      <c r="E14" s="313" t="s">
        <v>627</v>
      </c>
      <c r="F14" s="28" t="s">
        <v>24</v>
      </c>
      <c r="G14" s="29"/>
      <c r="H14" s="26" t="s">
        <v>591</v>
      </c>
      <c r="I14" s="25" t="s">
        <v>25</v>
      </c>
      <c r="J14" s="182" t="s">
        <v>80</v>
      </c>
      <c r="K14" s="515" t="n">
        <v>37020</v>
      </c>
      <c r="L14" s="40" t="n">
        <v>0.4</v>
      </c>
      <c r="M14" s="21" t="n">
        <f aca="false">E14*D14*C14</f>
        <v>283.575</v>
      </c>
      <c r="N14" s="22"/>
    </row>
    <row r="15" customFormat="false" ht="15" hidden="false" customHeight="false" outlineLevel="0" collapsed="false">
      <c r="A15" s="526" t="s">
        <v>21</v>
      </c>
      <c r="B15" s="29" t="s">
        <v>316</v>
      </c>
      <c r="C15" s="42" t="s">
        <v>14</v>
      </c>
      <c r="D15" s="26" t="s">
        <v>35</v>
      </c>
      <c r="E15" s="313" t="s">
        <v>653</v>
      </c>
      <c r="F15" s="28" t="s">
        <v>24</v>
      </c>
      <c r="G15" s="29"/>
      <c r="H15" s="26" t="n">
        <v>850.73</v>
      </c>
      <c r="I15" s="25" t="s">
        <v>25</v>
      </c>
      <c r="J15" s="182" t="s">
        <v>145</v>
      </c>
      <c r="K15" s="515" t="n">
        <v>10009</v>
      </c>
      <c r="L15" s="40" t="n">
        <v>0.4</v>
      </c>
      <c r="M15" s="21" t="n">
        <f aca="false">E15*D15*C15</f>
        <v>850.725</v>
      </c>
      <c r="N15" s="22"/>
    </row>
    <row r="16" customFormat="false" ht="15" hidden="false" customHeight="false" outlineLevel="0" collapsed="false">
      <c r="A16" s="526" t="s">
        <v>22</v>
      </c>
      <c r="B16" s="29" t="s">
        <v>1041</v>
      </c>
      <c r="C16" s="42" t="s">
        <v>14</v>
      </c>
      <c r="D16" s="26" t="n">
        <v>945.25</v>
      </c>
      <c r="E16" s="313" t="s">
        <v>627</v>
      </c>
      <c r="F16" s="28" t="s">
        <v>24</v>
      </c>
      <c r="G16" s="29"/>
      <c r="H16" s="26" t="s">
        <v>591</v>
      </c>
      <c r="I16" s="25" t="s">
        <v>28</v>
      </c>
      <c r="J16" s="182" t="s">
        <v>33</v>
      </c>
      <c r="K16" s="515" t="n">
        <v>10066</v>
      </c>
      <c r="L16" s="40" t="n">
        <v>1.1</v>
      </c>
      <c r="M16" s="21" t="n">
        <f aca="false">E16*D16*C16</f>
        <v>283.575</v>
      </c>
      <c r="N16" s="22"/>
    </row>
    <row r="17" customFormat="false" ht="15" hidden="false" customHeight="false" outlineLevel="0" collapsed="false">
      <c r="A17" s="526" t="s">
        <v>84</v>
      </c>
      <c r="B17" s="29" t="s">
        <v>1042</v>
      </c>
      <c r="C17" s="42" t="s">
        <v>14</v>
      </c>
      <c r="D17" s="26" t="s">
        <v>35</v>
      </c>
      <c r="E17" s="313" t="s">
        <v>620</v>
      </c>
      <c r="F17" s="28" t="s">
        <v>24</v>
      </c>
      <c r="G17" s="29"/>
      <c r="H17" s="26" t="s">
        <v>638</v>
      </c>
      <c r="I17" s="25" t="s">
        <v>28</v>
      </c>
      <c r="J17" s="182" t="s">
        <v>45</v>
      </c>
      <c r="K17" s="515" t="n">
        <v>1010</v>
      </c>
      <c r="L17" s="40" t="n">
        <v>0.28</v>
      </c>
      <c r="M17" s="21" t="n">
        <f aca="false">E17*D17*C17</f>
        <v>378.1</v>
      </c>
      <c r="N17" s="22"/>
    </row>
    <row r="18" customFormat="false" ht="26.25" hidden="false" customHeight="false" outlineLevel="0" collapsed="false">
      <c r="A18" s="526" t="s">
        <v>86</v>
      </c>
      <c r="B18" s="29" t="s">
        <v>146</v>
      </c>
      <c r="C18" s="42" t="s">
        <v>15</v>
      </c>
      <c r="D18" s="26" t="s">
        <v>35</v>
      </c>
      <c r="E18" s="313" t="n">
        <v>0.9</v>
      </c>
      <c r="F18" s="28" t="s">
        <v>24</v>
      </c>
      <c r="G18" s="29"/>
      <c r="H18" s="26" t="s">
        <v>629</v>
      </c>
      <c r="I18" s="25" t="s">
        <v>25</v>
      </c>
      <c r="J18" s="182" t="s">
        <v>147</v>
      </c>
      <c r="K18" s="515" t="n">
        <v>29006.29004</v>
      </c>
      <c r="L18" s="40" t="n">
        <v>1.1</v>
      </c>
      <c r="M18" s="21" t="n">
        <f aca="false">E18*D18*C18</f>
        <v>1701.45</v>
      </c>
      <c r="N18" s="22"/>
    </row>
    <row r="19" customFormat="false" ht="15" hidden="false" customHeight="false" outlineLevel="0" collapsed="false">
      <c r="A19" s="526" t="s">
        <v>89</v>
      </c>
      <c r="B19" s="29" t="s">
        <v>313</v>
      </c>
      <c r="C19" s="42" t="s">
        <v>15</v>
      </c>
      <c r="D19" s="26" t="n">
        <v>945.25</v>
      </c>
      <c r="E19" s="313" t="n">
        <v>0.4</v>
      </c>
      <c r="F19" s="28" t="s">
        <v>24</v>
      </c>
      <c r="G19" s="29"/>
      <c r="H19" s="26" t="n">
        <v>756.2</v>
      </c>
      <c r="I19" s="25" t="s">
        <v>28</v>
      </c>
      <c r="J19" s="182" t="s">
        <v>149</v>
      </c>
      <c r="K19" s="515" t="n">
        <v>29008</v>
      </c>
      <c r="L19" s="40" t="n">
        <v>0.2</v>
      </c>
      <c r="M19" s="21" t="n">
        <f aca="false">E19*D19*C19</f>
        <v>756.2</v>
      </c>
      <c r="N19" s="22"/>
    </row>
    <row r="20" customFormat="false" ht="15" hidden="false" customHeight="false" outlineLevel="0" collapsed="false">
      <c r="A20" s="526" t="s">
        <v>92</v>
      </c>
      <c r="B20" s="29" t="s">
        <v>23</v>
      </c>
      <c r="C20" s="42" t="s">
        <v>14</v>
      </c>
      <c r="D20" s="26" t="s">
        <v>35</v>
      </c>
      <c r="E20" s="313" t="s">
        <v>597</v>
      </c>
      <c r="F20" s="28" t="s">
        <v>24</v>
      </c>
      <c r="G20" s="29"/>
      <c r="H20" s="26" t="s">
        <v>649</v>
      </c>
      <c r="I20" s="25" t="s">
        <v>28</v>
      </c>
      <c r="J20" s="182" t="s">
        <v>29</v>
      </c>
      <c r="K20" s="515" t="n">
        <v>17003</v>
      </c>
      <c r="L20" s="40" t="n">
        <v>3</v>
      </c>
      <c r="M20" s="21" t="n">
        <f aca="false">E20*D20*C20</f>
        <v>2835.75</v>
      </c>
      <c r="N20" s="22"/>
    </row>
    <row r="21" customFormat="false" ht="15" hidden="false" customHeight="false" outlineLevel="0" collapsed="false">
      <c r="A21" s="526" t="s">
        <v>94</v>
      </c>
      <c r="B21" s="29" t="s">
        <v>182</v>
      </c>
      <c r="C21" s="42" t="s">
        <v>14</v>
      </c>
      <c r="D21" s="26" t="n">
        <v>945.25</v>
      </c>
      <c r="E21" s="313" t="n">
        <v>0.5</v>
      </c>
      <c r="F21" s="28" t="s">
        <v>24</v>
      </c>
      <c r="G21" s="29"/>
      <c r="H21" s="26" t="s">
        <v>464</v>
      </c>
      <c r="I21" s="25" t="s">
        <v>28</v>
      </c>
      <c r="J21" s="182" t="s">
        <v>31</v>
      </c>
      <c r="K21" s="515" t="n">
        <v>16001</v>
      </c>
      <c r="L21" s="40" t="n">
        <v>0.3</v>
      </c>
      <c r="M21" s="21" t="n">
        <f aca="false">E21*D21*C21</f>
        <v>472.625</v>
      </c>
      <c r="N21" s="22"/>
    </row>
    <row r="22" customFormat="false" ht="15" hidden="false" customHeight="false" outlineLevel="0" collapsed="false">
      <c r="A22" s="526" t="s">
        <v>98</v>
      </c>
      <c r="B22" s="29" t="s">
        <v>1051</v>
      </c>
      <c r="C22" s="42" t="s">
        <v>15</v>
      </c>
      <c r="D22" s="26" t="n">
        <v>945.25</v>
      </c>
      <c r="E22" s="313" t="n">
        <v>0.9</v>
      </c>
      <c r="F22" s="28" t="s">
        <v>24</v>
      </c>
      <c r="G22" s="29"/>
      <c r="H22" s="30" t="n">
        <v>1701.45</v>
      </c>
      <c r="I22" s="25" t="s">
        <v>25</v>
      </c>
      <c r="J22" s="182" t="s">
        <v>168</v>
      </c>
      <c r="K22" s="515" t="n">
        <v>29043</v>
      </c>
      <c r="L22" s="40" t="n">
        <v>1.1</v>
      </c>
      <c r="M22" s="21" t="n">
        <f aca="false">E22*D22*C22</f>
        <v>1701.45</v>
      </c>
      <c r="N22" s="22"/>
    </row>
    <row r="23" customFormat="false" ht="25.5" hidden="false" customHeight="false" outlineLevel="0" collapsed="false">
      <c r="A23" s="526" t="s">
        <v>102</v>
      </c>
      <c r="B23" s="175" t="s">
        <v>1052</v>
      </c>
      <c r="C23" s="150" t="s">
        <v>15</v>
      </c>
      <c r="D23" s="39" t="n">
        <v>945.25</v>
      </c>
      <c r="E23" s="317" t="s">
        <v>627</v>
      </c>
      <c r="F23" s="150" t="s">
        <v>24</v>
      </c>
      <c r="G23" s="175"/>
      <c r="H23" s="39" t="n">
        <v>567.15</v>
      </c>
      <c r="I23" s="39" t="s">
        <v>28</v>
      </c>
      <c r="J23" s="314" t="s">
        <v>1053</v>
      </c>
      <c r="K23" s="514"/>
      <c r="L23" s="1036" t="n">
        <v>0</v>
      </c>
      <c r="M23" s="179" t="n">
        <f aca="false">E23*D23*C23</f>
        <v>567.15</v>
      </c>
      <c r="N23" s="18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</row>
    <row r="24" customFormat="false" ht="15" hidden="false" customHeight="false" outlineLevel="0" collapsed="false">
      <c r="A24" s="526" t="s">
        <v>106</v>
      </c>
      <c r="B24" s="29" t="s">
        <v>229</v>
      </c>
      <c r="C24" s="42" t="s">
        <v>14</v>
      </c>
      <c r="D24" s="26" t="s">
        <v>35</v>
      </c>
      <c r="E24" s="310" t="s">
        <v>100</v>
      </c>
      <c r="F24" s="28" t="s">
        <v>24</v>
      </c>
      <c r="G24" s="29"/>
      <c r="H24" s="26" t="n">
        <v>189.05</v>
      </c>
      <c r="I24" s="25" t="s">
        <v>28</v>
      </c>
      <c r="J24" s="182" t="s">
        <v>230</v>
      </c>
      <c r="K24" s="515" t="n">
        <v>23002</v>
      </c>
      <c r="L24" s="40" t="n">
        <v>0.35</v>
      </c>
      <c r="M24" s="21" t="n">
        <f aca="false">E24*D24*C24</f>
        <v>189.05</v>
      </c>
      <c r="N24" s="22"/>
    </row>
    <row r="25" customFormat="false" ht="15" hidden="false" customHeight="false" outlineLevel="0" collapsed="false">
      <c r="A25" s="526" t="s">
        <v>109</v>
      </c>
      <c r="B25" s="29" t="s">
        <v>1054</v>
      </c>
      <c r="C25" s="42" t="s">
        <v>14</v>
      </c>
      <c r="D25" s="26" t="s">
        <v>35</v>
      </c>
      <c r="E25" s="310" t="s">
        <v>100</v>
      </c>
      <c r="F25" s="28" t="s">
        <v>24</v>
      </c>
      <c r="G25" s="29"/>
      <c r="H25" s="26" t="s">
        <v>587</v>
      </c>
      <c r="I25" s="25" t="s">
        <v>28</v>
      </c>
      <c r="J25" s="182" t="s">
        <v>232</v>
      </c>
      <c r="K25" s="515" t="n">
        <v>23001</v>
      </c>
      <c r="L25" s="40" t="n">
        <v>0.35</v>
      </c>
      <c r="M25" s="21" t="n">
        <f aca="false">E25*D25*C25</f>
        <v>189.05</v>
      </c>
      <c r="N25" s="22"/>
    </row>
    <row r="26" customFormat="false" ht="15" hidden="false" customHeight="false" outlineLevel="0" collapsed="false">
      <c r="A26" s="526" t="s">
        <v>112</v>
      </c>
      <c r="B26" s="29" t="s">
        <v>279</v>
      </c>
      <c r="C26" s="42" t="s">
        <v>14</v>
      </c>
      <c r="D26" s="26" t="n">
        <v>945.25</v>
      </c>
      <c r="E26" s="313" t="s">
        <v>620</v>
      </c>
      <c r="F26" s="28" t="s">
        <v>24</v>
      </c>
      <c r="G26" s="29"/>
      <c r="H26" s="26" t="s">
        <v>638</v>
      </c>
      <c r="I26" s="25" t="s">
        <v>28</v>
      </c>
      <c r="J26" s="182" t="s">
        <v>280</v>
      </c>
      <c r="K26" s="515" t="s">
        <v>952</v>
      </c>
      <c r="L26" s="40" t="n">
        <v>0.25</v>
      </c>
      <c r="M26" s="21" t="n">
        <f aca="false">E26*D26*C26</f>
        <v>378.1</v>
      </c>
      <c r="N26" s="22"/>
    </row>
    <row r="27" customFormat="false" ht="15" hidden="false" customHeight="false" outlineLevel="0" collapsed="false">
      <c r="A27" s="526" t="s">
        <v>611</v>
      </c>
      <c r="B27" s="29" t="s">
        <v>174</v>
      </c>
      <c r="C27" s="42" t="s">
        <v>14</v>
      </c>
      <c r="D27" s="26" t="s">
        <v>35</v>
      </c>
      <c r="E27" s="313" t="n">
        <v>0.4</v>
      </c>
      <c r="F27" s="28" t="s">
        <v>24</v>
      </c>
      <c r="G27" s="29"/>
      <c r="H27" s="26" t="s">
        <v>638</v>
      </c>
      <c r="I27" s="25" t="s">
        <v>25</v>
      </c>
      <c r="J27" s="182" t="s">
        <v>175</v>
      </c>
      <c r="K27" s="515" t="s">
        <v>176</v>
      </c>
      <c r="L27" s="40" t="n">
        <v>0.15</v>
      </c>
      <c r="M27" s="21" t="n">
        <f aca="false">E27*D27*C27</f>
        <v>378.1</v>
      </c>
      <c r="N27" s="22"/>
    </row>
    <row r="28" customFormat="false" ht="15" hidden="false" customHeight="false" outlineLevel="0" collapsed="false">
      <c r="A28" s="526" t="s">
        <v>615</v>
      </c>
      <c r="B28" s="29" t="s">
        <v>38</v>
      </c>
      <c r="C28" s="42" t="s">
        <v>14</v>
      </c>
      <c r="D28" s="26" t="s">
        <v>35</v>
      </c>
      <c r="E28" s="310" t="s">
        <v>724</v>
      </c>
      <c r="F28" s="28" t="s">
        <v>24</v>
      </c>
      <c r="G28" s="29"/>
      <c r="H28" s="26" t="n">
        <v>567.15</v>
      </c>
      <c r="I28" s="25" t="s">
        <v>28</v>
      </c>
      <c r="J28" s="182" t="s">
        <v>39</v>
      </c>
      <c r="K28" s="515" t="s">
        <v>40</v>
      </c>
      <c r="L28" s="40" t="n">
        <v>0.75</v>
      </c>
      <c r="M28" s="21" t="n">
        <f aca="false">E28*D28*C28</f>
        <v>567.15</v>
      </c>
      <c r="N28" s="22"/>
    </row>
    <row r="29" customFormat="false" ht="15" hidden="false" customHeight="false" outlineLevel="0" collapsed="false">
      <c r="A29" s="526" t="s">
        <v>618</v>
      </c>
      <c r="B29" s="29" t="s">
        <v>113</v>
      </c>
      <c r="C29" s="42" t="s">
        <v>14</v>
      </c>
      <c r="D29" s="26" t="s">
        <v>35</v>
      </c>
      <c r="E29" s="310" t="s">
        <v>631</v>
      </c>
      <c r="F29" s="28" t="s">
        <v>24</v>
      </c>
      <c r="G29" s="29"/>
      <c r="H29" s="30" t="n">
        <v>1134.3</v>
      </c>
      <c r="I29" s="25" t="s">
        <v>25</v>
      </c>
      <c r="J29" s="182" t="s">
        <v>114</v>
      </c>
      <c r="K29" s="515" t="s">
        <v>115</v>
      </c>
      <c r="L29" s="40" t="n">
        <v>1.38</v>
      </c>
      <c r="M29" s="21" t="n">
        <f aca="false">E29*D29*C29</f>
        <v>1134.3</v>
      </c>
      <c r="N29" s="22"/>
    </row>
    <row r="30" s="52" customFormat="true" ht="12.75" hidden="false" customHeight="false" outlineLevel="0" collapsed="false">
      <c r="A30" s="45" t="s">
        <v>41</v>
      </c>
      <c r="B30" s="45"/>
      <c r="C30" s="158" t="s">
        <v>116</v>
      </c>
      <c r="D30" s="189" t="s">
        <v>117</v>
      </c>
      <c r="E30" s="189"/>
      <c r="F30" s="189"/>
      <c r="G30" s="48"/>
      <c r="H30" s="189" t="n">
        <v>15265.82</v>
      </c>
      <c r="I30" s="46" t="s">
        <v>28</v>
      </c>
      <c r="J30" s="343"/>
      <c r="K30" s="49"/>
      <c r="L30" s="354"/>
      <c r="M30" s="51" t="n">
        <f aca="false">SUM(M8:M29)</f>
        <v>15265.7875</v>
      </c>
    </row>
    <row r="31" customFormat="false" ht="15" hidden="false" customHeight="false" outlineLevel="0" collapsed="false">
      <c r="A31" s="1037" t="s">
        <v>1055</v>
      </c>
      <c r="B31" s="241"/>
      <c r="C31" s="329"/>
      <c r="D31" s="241"/>
      <c r="E31" s="957"/>
      <c r="F31" s="241"/>
      <c r="G31" s="241"/>
      <c r="H31" s="472" t="n">
        <f aca="false">15265.82/945.25</f>
        <v>16.1500343824385</v>
      </c>
      <c r="I31" s="241"/>
      <c r="J31" s="402"/>
      <c r="K31" s="504"/>
      <c r="L31" s="748"/>
    </row>
    <row r="32" customFormat="false" ht="15" hidden="false" customHeight="false" outlineLevel="0" collapsed="false">
      <c r="A32" s="1038"/>
      <c r="B32" s="241"/>
      <c r="C32" s="329"/>
      <c r="D32" s="241"/>
      <c r="E32" s="957"/>
      <c r="F32" s="241"/>
      <c r="G32" s="241"/>
      <c r="H32" s="241"/>
      <c r="I32" s="241"/>
      <c r="J32" s="402"/>
      <c r="K32" s="504"/>
      <c r="L32" s="748"/>
    </row>
    <row r="33" customFormat="false" ht="15" hidden="true" customHeight="false" outlineLevel="0" collapsed="false">
      <c r="A33" s="1038"/>
      <c r="B33" s="241"/>
      <c r="C33" s="329"/>
      <c r="D33" s="241"/>
      <c r="E33" s="957"/>
      <c r="F33" s="241"/>
      <c r="G33" s="241"/>
      <c r="H33" s="241"/>
      <c r="I33" s="241"/>
      <c r="J33" s="402"/>
      <c r="K33" s="504"/>
      <c r="L33" s="748"/>
    </row>
    <row r="34" customFormat="false" ht="26.25" hidden="false" customHeight="false" outlineLevel="0" collapsed="false">
      <c r="A34" s="1038"/>
      <c r="B34" s="464" t="s">
        <v>261</v>
      </c>
      <c r="C34" s="329"/>
      <c r="D34" s="241"/>
      <c r="E34" s="957"/>
      <c r="F34" s="241"/>
      <c r="G34" s="241"/>
      <c r="H34" s="241"/>
      <c r="I34" s="241"/>
      <c r="J34" s="466" t="s">
        <v>43</v>
      </c>
      <c r="K34" s="522" t="n">
        <v>10108</v>
      </c>
      <c r="L34" s="464" t="n">
        <v>0.4</v>
      </c>
    </row>
    <row r="35" customFormat="false" ht="30" hidden="false" customHeight="false" outlineLevel="0" collapsed="false">
      <c r="A35" s="1038"/>
      <c r="B35" s="199" t="s">
        <v>186</v>
      </c>
      <c r="C35" s="329"/>
      <c r="D35" s="241"/>
      <c r="E35" s="957"/>
      <c r="F35" s="241"/>
      <c r="G35" s="241"/>
      <c r="H35" s="241"/>
      <c r="I35" s="241"/>
      <c r="J35" s="282" t="s">
        <v>187</v>
      </c>
      <c r="K35" s="199" t="n">
        <v>16004</v>
      </c>
      <c r="L35" s="199" t="n">
        <v>0.12</v>
      </c>
    </row>
    <row r="36" customFormat="false" ht="30" hidden="false" customHeight="false" outlineLevel="0" collapsed="false">
      <c r="A36" s="1038"/>
      <c r="B36" s="199" t="s">
        <v>188</v>
      </c>
      <c r="C36" s="329"/>
      <c r="D36" s="241"/>
      <c r="E36" s="957"/>
      <c r="F36" s="241"/>
      <c r="G36" s="241"/>
      <c r="H36" s="241"/>
      <c r="I36" s="241"/>
      <c r="J36" s="282" t="s">
        <v>55</v>
      </c>
      <c r="K36" s="199" t="n">
        <v>16005</v>
      </c>
      <c r="L36" s="199" t="n">
        <v>0.2</v>
      </c>
    </row>
    <row r="37" customFormat="false" ht="30" hidden="false" customHeight="false" outlineLevel="0" collapsed="false">
      <c r="A37" s="1038"/>
      <c r="B37" s="199" t="s">
        <v>753</v>
      </c>
      <c r="C37" s="329"/>
      <c r="D37" s="241"/>
      <c r="E37" s="957"/>
      <c r="F37" s="241"/>
      <c r="G37" s="241"/>
      <c r="H37" s="241"/>
      <c r="I37" s="241"/>
      <c r="J37" s="282" t="s">
        <v>58</v>
      </c>
      <c r="K37" s="282" t="s">
        <v>238</v>
      </c>
      <c r="L37" s="199" t="n">
        <v>0.25</v>
      </c>
    </row>
    <row r="38" s="200" customFormat="true" ht="15" hidden="false" customHeight="false" outlineLevel="0" collapsed="false">
      <c r="A38" s="1039"/>
      <c r="B38" s="1040" t="s">
        <v>1056</v>
      </c>
      <c r="C38" s="1041"/>
      <c r="D38" s="235"/>
      <c r="E38" s="1042"/>
      <c r="F38" s="235"/>
      <c r="G38" s="235"/>
      <c r="H38" s="235"/>
      <c r="I38" s="235"/>
      <c r="J38" s="186" t="s">
        <v>1057</v>
      </c>
      <c r="K38" s="186" t="s">
        <v>1058</v>
      </c>
      <c r="L38" s="1043" t="n">
        <v>1.5</v>
      </c>
      <c r="M38" s="85"/>
    </row>
    <row r="39" customFormat="false" ht="15" hidden="false" customHeight="false" outlineLevel="0" collapsed="false">
      <c r="A39" s="1038"/>
      <c r="B39" s="241"/>
      <c r="C39" s="329"/>
      <c r="D39" s="241"/>
      <c r="E39" s="957"/>
      <c r="F39" s="241"/>
      <c r="G39" s="241"/>
      <c r="H39" s="241"/>
      <c r="I39" s="241"/>
      <c r="J39" s="402"/>
      <c r="K39" s="504"/>
      <c r="L39" s="748"/>
    </row>
    <row r="40" customFormat="false" ht="15" hidden="false" customHeight="false" outlineLevel="0" collapsed="false">
      <c r="A40" s="1037" t="s">
        <v>13</v>
      </c>
      <c r="B40" s="241"/>
      <c r="C40" s="329"/>
      <c r="D40" s="241"/>
      <c r="E40" s="957"/>
      <c r="F40" s="241"/>
      <c r="G40" s="241"/>
      <c r="H40" s="241"/>
      <c r="I40" s="241"/>
      <c r="J40" s="402"/>
      <c r="K40" s="504"/>
      <c r="L40" s="750" t="n">
        <f aca="false">SUM(L8:L38)</f>
        <v>16.49</v>
      </c>
      <c r="M40" s="3" t="n">
        <f aca="false">945.25*L40</f>
        <v>15587.1725</v>
      </c>
    </row>
    <row r="42" customFormat="false" ht="15" hidden="false" customHeight="false" outlineLevel="0" collapsed="false">
      <c r="M42" s="3" t="n">
        <f aca="false">H30-M40</f>
        <v>-321.352499999999</v>
      </c>
    </row>
  </sheetData>
  <mergeCells count="2">
    <mergeCell ref="A30:B30"/>
    <mergeCell ref="D30:F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tabColor rgb="FFBBE33D"/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199" width="38.7"/>
    <col collapsed="false" customWidth="true" hidden="false" outlineLevel="0" max="3" min="3" style="887" width="6.42"/>
    <col collapsed="false" customWidth="true" hidden="true" outlineLevel="0" max="4" min="4" style="0" width="18"/>
    <col collapsed="false" customWidth="true" hidden="false" outlineLevel="0" max="5" min="5" style="207" width="14.86"/>
    <col collapsed="false" customWidth="true" hidden="true" outlineLevel="0" max="6" min="6" style="0" width="14.86"/>
    <col collapsed="false" customWidth="true" hidden="true" outlineLevel="0" max="7" min="7" style="0" width="13.01"/>
    <col collapsed="false" customWidth="true" hidden="false" outlineLevel="0" max="8" min="8" style="355" width="12.14"/>
    <col collapsed="false" customWidth="true" hidden="true" outlineLevel="0" max="10" min="9" style="0" width="7"/>
    <col collapsed="false" customWidth="true" hidden="false" outlineLevel="0" max="11" min="11" style="336" width="15.42"/>
    <col collapsed="false" customWidth="true" hidden="false" outlineLevel="0" max="12" min="12" style="131" width="11.57"/>
    <col collapsed="false" customWidth="true" hidden="false" outlineLevel="0" max="13" min="13" style="207" width="14.86"/>
    <col collapsed="false" customWidth="true" hidden="false" outlineLevel="0" max="14" min="14" style="207" width="9.14"/>
    <col collapsed="false" customWidth="true" hidden="false" outlineLevel="0" max="15" min="15" style="3" width="9.14"/>
  </cols>
  <sheetData>
    <row r="1" customFormat="false" ht="16.5" hidden="false" customHeight="false" outlineLevel="0" collapsed="false">
      <c r="A1" s="685" t="s">
        <v>1059</v>
      </c>
    </row>
    <row r="2" customFormat="false" ht="15" hidden="false" customHeight="false" outlineLevel="0" collapsed="false">
      <c r="B2" s="6" t="s">
        <v>1060</v>
      </c>
    </row>
    <row r="5" s="303" customFormat="true" ht="51" hidden="false" customHeight="false" outlineLevel="0" collapsed="false">
      <c r="A5" s="158" t="s">
        <v>2</v>
      </c>
      <c r="B5" s="7" t="s">
        <v>3</v>
      </c>
      <c r="C5" s="7" t="s">
        <v>4</v>
      </c>
      <c r="D5" s="158" t="s">
        <v>5</v>
      </c>
      <c r="E5" s="8" t="s">
        <v>6</v>
      </c>
      <c r="F5" s="158" t="s">
        <v>7</v>
      </c>
      <c r="G5" s="158" t="s">
        <v>8</v>
      </c>
      <c r="H5" s="1044" t="s">
        <v>9</v>
      </c>
      <c r="I5" s="158" t="s">
        <v>1061</v>
      </c>
      <c r="J5" s="158" t="s">
        <v>1062</v>
      </c>
      <c r="K5" s="343" t="s">
        <v>11</v>
      </c>
      <c r="L5" s="49" t="s">
        <v>12</v>
      </c>
      <c r="M5" s="8" t="s">
        <v>1063</v>
      </c>
      <c r="N5" s="365" t="s">
        <v>472</v>
      </c>
      <c r="O5" s="302"/>
    </row>
    <row r="6" customFormat="false" ht="15" hidden="true" customHeight="false" outlineLevel="0" collapsed="false">
      <c r="A6" s="692" t="s">
        <v>14</v>
      </c>
      <c r="B6" s="693" t="s">
        <v>15</v>
      </c>
      <c r="C6" s="1045" t="s">
        <v>16</v>
      </c>
      <c r="D6" s="79" t="s">
        <v>17</v>
      </c>
      <c r="E6" s="1046" t="s">
        <v>18</v>
      </c>
      <c r="F6" s="694" t="s">
        <v>19</v>
      </c>
      <c r="G6" s="79" t="s">
        <v>20</v>
      </c>
      <c r="H6" s="1047" t="s">
        <v>21</v>
      </c>
      <c r="I6" s="1048" t="s">
        <v>22</v>
      </c>
      <c r="J6" s="922"/>
      <c r="K6" s="416"/>
      <c r="L6" s="554"/>
      <c r="M6" s="1049"/>
      <c r="N6" s="1049"/>
    </row>
    <row r="7" customFormat="false" ht="24" hidden="false" customHeight="false" outlineLevel="0" collapsed="false">
      <c r="A7" s="79" t="n">
        <v>1</v>
      </c>
      <c r="B7" s="1050" t="s">
        <v>121</v>
      </c>
      <c r="C7" s="304" t="s">
        <v>14</v>
      </c>
      <c r="D7" s="26" t="n">
        <v>945.25</v>
      </c>
      <c r="E7" s="317" t="n">
        <v>0.6</v>
      </c>
      <c r="F7" s="28" t="s">
        <v>24</v>
      </c>
      <c r="G7" s="29"/>
      <c r="H7" s="1000" t="n">
        <v>567.15</v>
      </c>
      <c r="I7" s="29"/>
      <c r="J7" s="175" t="s">
        <v>25</v>
      </c>
      <c r="K7" s="314" t="s">
        <v>660</v>
      </c>
      <c r="L7" s="514" t="s">
        <v>210</v>
      </c>
      <c r="M7" s="308" t="n">
        <v>0.6</v>
      </c>
      <c r="N7" s="308" t="n">
        <v>0</v>
      </c>
      <c r="O7" s="21" t="n">
        <f aca="false">E7*D7*C7</f>
        <v>567.15</v>
      </c>
    </row>
    <row r="8" customFormat="false" ht="15" hidden="false" customHeight="false" outlineLevel="0" collapsed="false">
      <c r="A8" s="566" t="s">
        <v>15</v>
      </c>
      <c r="B8" s="1050" t="s">
        <v>282</v>
      </c>
      <c r="C8" s="954" t="s">
        <v>14</v>
      </c>
      <c r="D8" s="26" t="n">
        <v>945.25</v>
      </c>
      <c r="E8" s="313" t="n">
        <v>1.5</v>
      </c>
      <c r="F8" s="28" t="s">
        <v>24</v>
      </c>
      <c r="G8" s="29"/>
      <c r="H8" s="757" t="n">
        <v>1417.88</v>
      </c>
      <c r="I8" s="29"/>
      <c r="J8" s="185" t="s">
        <v>25</v>
      </c>
      <c r="K8" s="312"/>
      <c r="L8" s="33"/>
      <c r="M8" s="308" t="n">
        <v>0.95</v>
      </c>
      <c r="N8" s="308" t="n">
        <v>0</v>
      </c>
      <c r="O8" s="21" t="n">
        <f aca="false">E8*D8*C8</f>
        <v>1417.875</v>
      </c>
    </row>
    <row r="9" customFormat="false" ht="15" hidden="false" customHeight="false" outlineLevel="0" collapsed="false">
      <c r="A9" s="707" t="s">
        <v>16</v>
      </c>
      <c r="B9" s="1050" t="s">
        <v>113</v>
      </c>
      <c r="C9" s="954" t="s">
        <v>14</v>
      </c>
      <c r="D9" s="26" t="n">
        <v>945.25</v>
      </c>
      <c r="E9" s="310" t="n">
        <v>1.2</v>
      </c>
      <c r="F9" s="28" t="s">
        <v>24</v>
      </c>
      <c r="G9" s="29"/>
      <c r="H9" s="1000" t="s">
        <v>632</v>
      </c>
      <c r="I9" s="29"/>
      <c r="J9" s="185" t="s">
        <v>25</v>
      </c>
      <c r="K9" s="182" t="s">
        <v>114</v>
      </c>
      <c r="L9" s="1051" t="s">
        <v>115</v>
      </c>
      <c r="M9" s="926" t="n">
        <v>1.38</v>
      </c>
      <c r="N9" s="926" t="n">
        <v>0</v>
      </c>
      <c r="O9" s="21" t="n">
        <f aca="false">E9*D9*C9</f>
        <v>1134.3</v>
      </c>
    </row>
    <row r="10" s="1056" customFormat="true" ht="12.75" hidden="false" customHeight="false" outlineLevel="0" collapsed="false">
      <c r="A10" s="48" t="s">
        <v>41</v>
      </c>
      <c r="B10" s="48"/>
      <c r="C10" s="1052" t="s">
        <v>16</v>
      </c>
      <c r="D10" s="48"/>
      <c r="E10" s="48"/>
      <c r="F10" s="48"/>
      <c r="G10" s="48"/>
      <c r="H10" s="1053" t="n">
        <v>3119.33</v>
      </c>
      <c r="I10" s="48"/>
      <c r="J10" s="369" t="s">
        <v>25</v>
      </c>
      <c r="K10" s="182"/>
      <c r="L10" s="182"/>
      <c r="M10" s="1054"/>
      <c r="N10" s="1054"/>
      <c r="O10" s="1055" t="n">
        <f aca="false">SUM(O7:O9)</f>
        <v>3119.325</v>
      </c>
    </row>
    <row r="11" customFormat="false" ht="15" hidden="true" customHeight="false" outlineLevel="0" collapsed="false"/>
    <row r="12" customFormat="false" ht="60" hidden="true" customHeight="false" outlineLevel="0" collapsed="false">
      <c r="B12" s="199" t="s">
        <v>284</v>
      </c>
    </row>
    <row r="13" s="60" customFormat="true" ht="12.75" hidden="false" customHeight="false" outlineLevel="0" collapsed="false">
      <c r="A13" s="469" t="s">
        <v>934</v>
      </c>
      <c r="B13" s="1023"/>
      <c r="C13" s="1057"/>
      <c r="D13" s="469"/>
      <c r="E13" s="331" t="n">
        <v>3.3</v>
      </c>
      <c r="F13" s="469"/>
      <c r="G13" s="469"/>
      <c r="H13" s="1058"/>
      <c r="I13" s="469"/>
      <c r="J13" s="469"/>
      <c r="K13" s="473"/>
      <c r="L13" s="508"/>
      <c r="M13" s="331"/>
      <c r="N13" s="331"/>
      <c r="O13" s="457"/>
    </row>
    <row r="14" customFormat="false" ht="6.95" hidden="false" customHeight="true" outlineLevel="0" collapsed="false">
      <c r="A14" s="241"/>
      <c r="B14" s="545"/>
      <c r="C14" s="1059"/>
      <c r="D14" s="241"/>
      <c r="E14" s="957"/>
      <c r="F14" s="241"/>
      <c r="G14" s="241"/>
      <c r="H14" s="462"/>
      <c r="I14" s="241"/>
      <c r="J14" s="241"/>
      <c r="K14" s="402"/>
      <c r="L14" s="504"/>
      <c r="M14" s="957"/>
      <c r="N14" s="957"/>
    </row>
    <row r="15" customFormat="false" ht="15" hidden="false" customHeight="false" outlineLevel="0" collapsed="false">
      <c r="A15" s="241"/>
      <c r="B15" s="545" t="s">
        <v>1064</v>
      </c>
      <c r="C15" s="1059"/>
      <c r="D15" s="241"/>
      <c r="E15" s="957"/>
      <c r="F15" s="241"/>
      <c r="G15" s="241"/>
      <c r="H15" s="462"/>
      <c r="I15" s="241"/>
      <c r="J15" s="241"/>
      <c r="K15" s="402" t="s">
        <v>286</v>
      </c>
      <c r="L15" s="504" t="n">
        <v>34004</v>
      </c>
      <c r="M15" s="957" t="n">
        <v>0.85</v>
      </c>
      <c r="N15" s="957" t="n">
        <v>0</v>
      </c>
    </row>
    <row r="16" customFormat="false" ht="6.95" hidden="false" customHeight="true" outlineLevel="0" collapsed="false">
      <c r="A16" s="241"/>
      <c r="B16" s="545"/>
      <c r="C16" s="1059"/>
      <c r="D16" s="241"/>
      <c r="E16" s="957"/>
      <c r="F16" s="241"/>
      <c r="G16" s="241"/>
      <c r="H16" s="462"/>
      <c r="I16" s="241"/>
      <c r="J16" s="241"/>
      <c r="K16" s="402"/>
      <c r="L16" s="504"/>
      <c r="M16" s="957"/>
      <c r="N16" s="957"/>
    </row>
    <row r="17" customFormat="false" ht="15" hidden="false" customHeight="false" outlineLevel="0" collapsed="false">
      <c r="A17" s="469" t="s">
        <v>1065</v>
      </c>
      <c r="B17" s="545"/>
      <c r="C17" s="1059"/>
      <c r="D17" s="241"/>
      <c r="E17" s="957"/>
      <c r="F17" s="241"/>
      <c r="G17" s="241"/>
      <c r="H17" s="462"/>
      <c r="I17" s="241"/>
      <c r="J17" s="241"/>
      <c r="K17" s="402"/>
      <c r="L17" s="504"/>
      <c r="M17" s="331" t="n">
        <f aca="false">SUM(M7:M15)</f>
        <v>3.78</v>
      </c>
      <c r="N17" s="331"/>
    </row>
    <row r="18" customFormat="false" ht="75" hidden="true" customHeight="false" outlineLevel="0" collapsed="false">
      <c r="B18" s="199" t="s">
        <v>289</v>
      </c>
    </row>
    <row r="20" customFormat="false" ht="15" hidden="false" customHeight="false" outlineLevel="0" collapsed="false">
      <c r="M20" s="334" t="n">
        <f aca="false">M17*945.25</f>
        <v>3573.045</v>
      </c>
      <c r="O20" s="3" t="n">
        <f aca="false">H10-M20</f>
        <v>-453.715</v>
      </c>
    </row>
  </sheetData>
  <mergeCells count="2">
    <mergeCell ref="A10:B10"/>
    <mergeCell ref="D10:F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tabColor rgb="FFBBE33D"/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199" width="34.42"/>
    <col collapsed="false" customWidth="true" hidden="true" outlineLevel="0" max="3" min="3" style="0" width="3.99"/>
    <col collapsed="false" customWidth="true" hidden="false" outlineLevel="0" max="4" min="4" style="0" width="10.29"/>
    <col collapsed="false" customWidth="true" hidden="true" outlineLevel="0" max="5" min="5" style="0" width="18"/>
    <col collapsed="false" customWidth="true" hidden="false" outlineLevel="0" max="6" min="6" style="62" width="14.01"/>
    <col collapsed="false" customWidth="true" hidden="true" outlineLevel="0" max="7" min="7" style="0" width="19"/>
    <col collapsed="false" customWidth="true" hidden="true" outlineLevel="0" max="8" min="8" style="0" width="14.01"/>
    <col collapsed="false" customWidth="true" hidden="false" outlineLevel="0" max="9" min="9" style="3" width="13.14"/>
    <col collapsed="false" customWidth="true" hidden="false" outlineLevel="0" max="10" min="10" style="0" width="10.99"/>
    <col collapsed="false" customWidth="true" hidden="false" outlineLevel="0" max="11" min="11" style="4" width="15.71"/>
    <col collapsed="false" customWidth="true" hidden="false" outlineLevel="0" max="12" min="12" style="623" width="14.28"/>
    <col collapsed="false" customWidth="true" hidden="false" outlineLevel="0" max="13" min="13" style="2" width="14.28"/>
    <col collapsed="false" customWidth="true" hidden="false" outlineLevel="0" max="14" min="14" style="3" width="9.14"/>
  </cols>
  <sheetData>
    <row r="1" customFormat="false" ht="18.75" hidden="false" customHeight="false" outlineLevel="0" collapsed="false">
      <c r="A1" s="987" t="s">
        <v>1066</v>
      </c>
    </row>
    <row r="2" customFormat="false" ht="26.25" hidden="false" customHeight="false" outlineLevel="0" collapsed="false">
      <c r="B2" s="6" t="s">
        <v>1067</v>
      </c>
    </row>
    <row r="5" s="303" customFormat="true" ht="36.95" hidden="false" customHeight="true" outlineLevel="0" collapsed="false">
      <c r="A5" s="482" t="s">
        <v>2</v>
      </c>
      <c r="B5" s="627" t="s">
        <v>3</v>
      </c>
      <c r="C5" s="627"/>
      <c r="D5" s="482" t="s">
        <v>202</v>
      </c>
      <c r="E5" s="482" t="s">
        <v>5</v>
      </c>
      <c r="F5" s="668" t="s">
        <v>6</v>
      </c>
      <c r="G5" s="482" t="s">
        <v>7</v>
      </c>
      <c r="H5" s="482" t="s">
        <v>8</v>
      </c>
      <c r="I5" s="486" t="s">
        <v>9</v>
      </c>
      <c r="J5" s="485" t="s">
        <v>10</v>
      </c>
      <c r="K5" s="670" t="s">
        <v>11</v>
      </c>
      <c r="L5" s="485" t="s">
        <v>12</v>
      </c>
      <c r="M5" s="483" t="s">
        <v>13</v>
      </c>
      <c r="N5" s="302"/>
    </row>
    <row r="6" s="22" customFormat="true" ht="13.35" hidden="true" customHeight="true" outlineLevel="0" collapsed="false">
      <c r="A6" s="491" t="s">
        <v>14</v>
      </c>
      <c r="B6" s="1060" t="s">
        <v>15</v>
      </c>
      <c r="C6" s="1060"/>
      <c r="D6" s="1061" t="n">
        <v>3</v>
      </c>
      <c r="E6" s="276" t="s">
        <v>17</v>
      </c>
      <c r="F6" s="489" t="s">
        <v>18</v>
      </c>
      <c r="G6" s="585" t="s">
        <v>19</v>
      </c>
      <c r="H6" s="276" t="s">
        <v>20</v>
      </c>
      <c r="I6" s="586" t="s">
        <v>21</v>
      </c>
      <c r="J6" s="587" t="s">
        <v>22</v>
      </c>
      <c r="K6" s="587"/>
      <c r="L6" s="587"/>
      <c r="M6" s="588"/>
      <c r="N6" s="21"/>
    </row>
    <row r="7" s="22" customFormat="true" ht="12.75" hidden="false" customHeight="false" outlineLevel="0" collapsed="false">
      <c r="A7" s="491" t="s">
        <v>14</v>
      </c>
      <c r="B7" s="590" t="s">
        <v>65</v>
      </c>
      <c r="C7" s="277"/>
      <c r="D7" s="273" t="s">
        <v>14</v>
      </c>
      <c r="E7" s="274" t="s">
        <v>35</v>
      </c>
      <c r="F7" s="492" t="n">
        <v>0.8</v>
      </c>
      <c r="G7" s="276" t="s">
        <v>24</v>
      </c>
      <c r="H7" s="277"/>
      <c r="I7" s="278" t="n">
        <v>756.2</v>
      </c>
      <c r="J7" s="496" t="s">
        <v>28</v>
      </c>
      <c r="K7" s="496" t="s">
        <v>125</v>
      </c>
      <c r="L7" s="496" t="s">
        <v>1068</v>
      </c>
      <c r="M7" s="588" t="n">
        <v>0.8</v>
      </c>
      <c r="N7" s="21" t="n">
        <f aca="false">F7*E7*D7</f>
        <v>756.2</v>
      </c>
    </row>
    <row r="8" s="22" customFormat="true" ht="12.75" hidden="false" customHeight="false" outlineLevel="0" collapsed="false">
      <c r="A8" s="491" t="s">
        <v>15</v>
      </c>
      <c r="B8" s="590" t="s">
        <v>68</v>
      </c>
      <c r="C8" s="277"/>
      <c r="D8" s="273" t="s">
        <v>14</v>
      </c>
      <c r="E8" s="274" t="s">
        <v>35</v>
      </c>
      <c r="F8" s="492" t="n">
        <v>0.2</v>
      </c>
      <c r="G8" s="276" t="s">
        <v>24</v>
      </c>
      <c r="H8" s="277"/>
      <c r="I8" s="278" t="s">
        <v>587</v>
      </c>
      <c r="J8" s="496" t="s">
        <v>28</v>
      </c>
      <c r="K8" s="496" t="n">
        <v>2802034.2</v>
      </c>
      <c r="L8" s="496" t="n">
        <v>28007</v>
      </c>
      <c r="M8" s="588" t="n">
        <v>0.25</v>
      </c>
      <c r="N8" s="21" t="n">
        <f aca="false">F8*E8*D8</f>
        <v>189.05</v>
      </c>
    </row>
    <row r="9" s="22" customFormat="true" ht="25.5" hidden="false" customHeight="false" outlineLevel="0" collapsed="false">
      <c r="A9" s="495" t="s">
        <v>16</v>
      </c>
      <c r="B9" s="590" t="s">
        <v>70</v>
      </c>
      <c r="C9" s="277"/>
      <c r="D9" s="284" t="s">
        <v>14</v>
      </c>
      <c r="E9" s="274" t="s">
        <v>35</v>
      </c>
      <c r="F9" s="589" t="n">
        <v>0.45</v>
      </c>
      <c r="G9" s="276" t="s">
        <v>24</v>
      </c>
      <c r="H9" s="277"/>
      <c r="I9" s="278" t="s">
        <v>590</v>
      </c>
      <c r="J9" s="798" t="s">
        <v>28</v>
      </c>
      <c r="K9" s="798" t="s">
        <v>71</v>
      </c>
      <c r="L9" s="798" t="s">
        <v>808</v>
      </c>
      <c r="M9" s="588" t="n">
        <v>0.45</v>
      </c>
      <c r="N9" s="21" t="n">
        <f aca="false">F9*E9*D9</f>
        <v>425.3625</v>
      </c>
    </row>
    <row r="10" s="22" customFormat="true" ht="12.75" hidden="false" customHeight="false" outlineLevel="0" collapsed="false">
      <c r="A10" s="495" t="s">
        <v>17</v>
      </c>
      <c r="B10" s="590" t="s">
        <v>73</v>
      </c>
      <c r="C10" s="277"/>
      <c r="D10" s="273" t="s">
        <v>14</v>
      </c>
      <c r="E10" s="274" t="s">
        <v>35</v>
      </c>
      <c r="F10" s="1062" t="n">
        <v>0.2</v>
      </c>
      <c r="G10" s="276" t="s">
        <v>24</v>
      </c>
      <c r="H10" s="277"/>
      <c r="I10" s="278" t="s">
        <v>587</v>
      </c>
      <c r="J10" s="496" t="s">
        <v>28</v>
      </c>
      <c r="K10" s="496" t="s">
        <v>74</v>
      </c>
      <c r="L10" s="496" t="n">
        <v>11017</v>
      </c>
      <c r="M10" s="588" t="n">
        <v>0.16</v>
      </c>
      <c r="N10" s="21" t="n">
        <f aca="false">F10*E10*D10</f>
        <v>189.05</v>
      </c>
    </row>
    <row r="11" s="22" customFormat="true" ht="13.35" hidden="false" customHeight="true" outlineLevel="0" collapsed="false">
      <c r="A11" s="495" t="s">
        <v>18</v>
      </c>
      <c r="B11" s="590" t="s">
        <v>75</v>
      </c>
      <c r="C11" s="590"/>
      <c r="D11" s="273" t="s">
        <v>14</v>
      </c>
      <c r="E11" s="274" t="s">
        <v>35</v>
      </c>
      <c r="F11" s="1063" t="n">
        <v>0.3</v>
      </c>
      <c r="G11" s="276" t="s">
        <v>24</v>
      </c>
      <c r="H11" s="277"/>
      <c r="I11" s="278" t="s">
        <v>591</v>
      </c>
      <c r="J11" s="496" t="s">
        <v>28</v>
      </c>
      <c r="K11" s="496" t="s">
        <v>809</v>
      </c>
      <c r="L11" s="496" t="n">
        <v>81025</v>
      </c>
      <c r="M11" s="588" t="n">
        <v>0.45</v>
      </c>
      <c r="N11" s="21" t="n">
        <f aca="false">F11*E11*D11</f>
        <v>283.575</v>
      </c>
    </row>
    <row r="12" s="22" customFormat="true" ht="13.35" hidden="false" customHeight="true" outlineLevel="0" collapsed="false">
      <c r="A12" s="491" t="s">
        <v>19</v>
      </c>
      <c r="B12" s="590" t="s">
        <v>81</v>
      </c>
      <c r="C12" s="590"/>
      <c r="D12" s="273" t="s">
        <v>14</v>
      </c>
      <c r="E12" s="274" t="s">
        <v>35</v>
      </c>
      <c r="F12" s="492" t="n">
        <v>1.1</v>
      </c>
      <c r="G12" s="276" t="s">
        <v>24</v>
      </c>
      <c r="H12" s="277"/>
      <c r="I12" s="278" t="n">
        <v>1039.78</v>
      </c>
      <c r="J12" s="496" t="s">
        <v>28</v>
      </c>
      <c r="K12" s="496" t="s">
        <v>66</v>
      </c>
      <c r="L12" s="496" t="s">
        <v>67</v>
      </c>
      <c r="M12" s="588" t="n">
        <v>1.1</v>
      </c>
      <c r="N12" s="21" t="n">
        <f aca="false">F12*E12*D12</f>
        <v>1039.775</v>
      </c>
    </row>
    <row r="13" s="22" customFormat="true" ht="13.35" hidden="false" customHeight="true" outlineLevel="0" collapsed="false">
      <c r="A13" s="495" t="s">
        <v>20</v>
      </c>
      <c r="B13" s="590" t="s">
        <v>79</v>
      </c>
      <c r="C13" s="590"/>
      <c r="D13" s="273" t="s">
        <v>14</v>
      </c>
      <c r="E13" s="274" t="s">
        <v>35</v>
      </c>
      <c r="F13" s="589" t="n">
        <v>0.3</v>
      </c>
      <c r="G13" s="276" t="s">
        <v>24</v>
      </c>
      <c r="H13" s="277"/>
      <c r="I13" s="278" t="s">
        <v>591</v>
      </c>
      <c r="J13" s="496" t="s">
        <v>28</v>
      </c>
      <c r="K13" s="496" t="s">
        <v>1069</v>
      </c>
      <c r="L13" s="496" t="s">
        <v>1070</v>
      </c>
      <c r="M13" s="588" t="n">
        <v>0.35</v>
      </c>
      <c r="N13" s="21" t="n">
        <f aca="false">F13*E13*D13</f>
        <v>283.575</v>
      </c>
    </row>
    <row r="14" s="52" customFormat="true" ht="12.75" hidden="false" customHeight="false" outlineLevel="0" collapsed="false">
      <c r="A14" s="497" t="s">
        <v>41</v>
      </c>
      <c r="B14" s="497"/>
      <c r="C14" s="497"/>
      <c r="D14" s="498" t="s">
        <v>20</v>
      </c>
      <c r="E14" s="498"/>
      <c r="F14" s="498"/>
      <c r="G14" s="498"/>
      <c r="H14" s="497"/>
      <c r="I14" s="598" t="n">
        <v>3166.6</v>
      </c>
      <c r="J14" s="500" t="s">
        <v>28</v>
      </c>
      <c r="K14" s="500"/>
      <c r="L14" s="500"/>
      <c r="M14" s="601"/>
      <c r="N14" s="51" t="n">
        <f aca="false">SUM(N7:N13)</f>
        <v>3166.5875</v>
      </c>
    </row>
    <row r="15" customFormat="false" ht="15" hidden="false" customHeight="false" outlineLevel="0" collapsed="false">
      <c r="A15" s="469" t="s">
        <v>1065</v>
      </c>
      <c r="B15" s="545"/>
      <c r="C15" s="241"/>
      <c r="D15" s="241"/>
      <c r="E15" s="241"/>
      <c r="F15" s="472" t="n">
        <f aca="false">SUM(F7:F13)</f>
        <v>3.35</v>
      </c>
      <c r="G15" s="241"/>
      <c r="H15" s="241"/>
      <c r="I15" s="400"/>
      <c r="J15" s="241"/>
      <c r="K15" s="769"/>
      <c r="L15" s="1064"/>
      <c r="M15" s="503"/>
    </row>
    <row r="16" customFormat="false" ht="15" hidden="false" customHeight="false" outlineLevel="0" collapsed="false">
      <c r="A16" s="241"/>
      <c r="B16" s="545"/>
      <c r="C16" s="241"/>
      <c r="D16" s="241"/>
      <c r="E16" s="241"/>
      <c r="F16" s="401"/>
      <c r="G16" s="241"/>
      <c r="H16" s="241"/>
      <c r="I16" s="241"/>
      <c r="J16" s="241"/>
      <c r="K16" s="241"/>
      <c r="L16" s="959"/>
      <c r="M16" s="469" t="n">
        <f aca="false">SUM(M7:M13)</f>
        <v>3.56</v>
      </c>
    </row>
    <row r="18" customFormat="false" ht="15" hidden="false" customHeight="false" outlineLevel="0" collapsed="false">
      <c r="I18" s="3" t="n">
        <f aca="false">3166.6/945.25</f>
        <v>3.35001322401481</v>
      </c>
    </row>
    <row r="20" customFormat="false" ht="15" hidden="false" customHeight="false" outlineLevel="0" collapsed="false">
      <c r="M20" s="62" t="n">
        <f aca="false">945.25*M16</f>
        <v>3365.09</v>
      </c>
    </row>
    <row r="22" customFormat="false" ht="15" hidden="false" customHeight="false" outlineLevel="0" collapsed="false">
      <c r="M22" s="62" t="n">
        <f aca="false">I14-M20</f>
        <v>-198.49</v>
      </c>
    </row>
  </sheetData>
  <mergeCells count="7">
    <mergeCell ref="B5:C5"/>
    <mergeCell ref="B6:C6"/>
    <mergeCell ref="B11:C11"/>
    <mergeCell ref="B12:C12"/>
    <mergeCell ref="B13:C13"/>
    <mergeCell ref="A14:C14"/>
    <mergeCell ref="E14:G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N37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H26" activeCellId="0" sqref="H26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2.86"/>
    <col collapsed="false" customWidth="true" hidden="false" outlineLevel="0" max="3" min="3" style="0" width="8.14"/>
    <col collapsed="false" customWidth="true" hidden="true" outlineLevel="0" max="4" min="4" style="0" width="18"/>
    <col collapsed="false" customWidth="true" hidden="false" outlineLevel="0" max="5" min="5" style="2" width="12.42"/>
    <col collapsed="false" customWidth="true" hidden="true" outlineLevel="0" max="6" min="6" style="0" width="18"/>
    <col collapsed="false" customWidth="true" hidden="true" outlineLevel="0" max="7" min="7" style="0" width="15.29"/>
    <col collapsed="false" customWidth="true" hidden="false" outlineLevel="0" max="8" min="8" style="3" width="11.57"/>
    <col collapsed="false" customWidth="true" hidden="true" outlineLevel="0" max="9" min="9" style="0" width="15"/>
    <col collapsed="false" customWidth="true" hidden="false" outlineLevel="0" max="10" min="10" style="131" width="19.29"/>
    <col collapsed="false" customWidth="true" hidden="false" outlineLevel="0" max="11" min="11" style="131" width="13.7"/>
    <col collapsed="false" customWidth="true" hidden="false" outlineLevel="0" max="12" min="12" style="132" width="13.7"/>
    <col collapsed="false" customWidth="true" hidden="false" outlineLevel="0" max="13" min="13" style="132" width="13.01"/>
    <col collapsed="false" customWidth="true" hidden="false" outlineLevel="0" max="14" min="14" style="3" width="9.71"/>
  </cols>
  <sheetData>
    <row r="1" customFormat="false" ht="16.5" hidden="false" customHeight="false" outlineLevel="0" collapsed="false">
      <c r="A1" s="787" t="s">
        <v>1071</v>
      </c>
      <c r="H1" s="134"/>
    </row>
    <row r="2" customFormat="false" ht="16.5" hidden="false" customHeight="false" outlineLevel="0" collapsed="false">
      <c r="A2" s="787"/>
      <c r="B2" s="170" t="s">
        <v>1072</v>
      </c>
    </row>
    <row r="6" s="303" customFormat="true" ht="51" hidden="false" customHeight="false" outlineLevel="0" collapsed="false">
      <c r="A6" s="1065" t="s">
        <v>2</v>
      </c>
      <c r="B6" s="919" t="s">
        <v>3</v>
      </c>
      <c r="C6" s="919" t="s">
        <v>4</v>
      </c>
      <c r="D6" s="919" t="s">
        <v>5</v>
      </c>
      <c r="E6" s="171" t="s">
        <v>6</v>
      </c>
      <c r="F6" s="919" t="s">
        <v>7</v>
      </c>
      <c r="G6" s="919" t="s">
        <v>8</v>
      </c>
      <c r="H6" s="1066" t="s">
        <v>64</v>
      </c>
      <c r="I6" s="919" t="s">
        <v>10</v>
      </c>
      <c r="J6" s="10" t="s">
        <v>11</v>
      </c>
      <c r="K6" s="10" t="s">
        <v>12</v>
      </c>
      <c r="L6" s="8" t="s">
        <v>13</v>
      </c>
      <c r="M6" s="365" t="s">
        <v>472</v>
      </c>
      <c r="N6" s="302"/>
    </row>
    <row r="7" customFormat="false" ht="15" hidden="true" customHeight="false" outlineLevel="0" collapsed="false">
      <c r="A7" s="921" t="s">
        <v>14</v>
      </c>
      <c r="B7" s="859" t="s">
        <v>15</v>
      </c>
      <c r="C7" s="860" t="s">
        <v>16</v>
      </c>
      <c r="D7" s="552" t="s">
        <v>17</v>
      </c>
      <c r="E7" s="1067" t="s">
        <v>18</v>
      </c>
      <c r="F7" s="1068" t="s">
        <v>19</v>
      </c>
      <c r="G7" s="860" t="s">
        <v>20</v>
      </c>
      <c r="H7" s="1069" t="s">
        <v>21</v>
      </c>
      <c r="I7" s="552" t="s">
        <v>22</v>
      </c>
      <c r="J7" s="554"/>
      <c r="K7" s="554"/>
      <c r="L7" s="700"/>
      <c r="M7" s="700"/>
    </row>
    <row r="8" customFormat="false" ht="15" hidden="false" customHeight="false" outlineLevel="0" collapsed="false">
      <c r="A8" s="556" t="s">
        <v>14</v>
      </c>
      <c r="B8" s="557" t="s">
        <v>127</v>
      </c>
      <c r="C8" s="25" t="s">
        <v>14</v>
      </c>
      <c r="D8" s="26" t="s">
        <v>35</v>
      </c>
      <c r="E8" s="35" t="n">
        <v>3</v>
      </c>
      <c r="F8" s="28" t="s">
        <v>24</v>
      </c>
      <c r="G8" s="29"/>
      <c r="H8" s="30" t="n">
        <v>2835.75</v>
      </c>
      <c r="I8" s="25" t="s">
        <v>28</v>
      </c>
      <c r="J8" s="33" t="s">
        <v>1073</v>
      </c>
      <c r="K8" s="33" t="n">
        <v>10023</v>
      </c>
      <c r="L8" s="44" t="n">
        <v>3.75</v>
      </c>
      <c r="M8" s="44" t="n">
        <f aca="false">L8+10%</f>
        <v>3.85</v>
      </c>
      <c r="N8" s="21" t="n">
        <f aca="false">E8*D8*C8</f>
        <v>2835.75</v>
      </c>
    </row>
    <row r="9" customFormat="false" ht="15" hidden="false" customHeight="false" outlineLevel="0" collapsed="false">
      <c r="A9" s="556" t="s">
        <v>15</v>
      </c>
      <c r="B9" s="557" t="s">
        <v>1074</v>
      </c>
      <c r="C9" s="26" t="n">
        <v>1</v>
      </c>
      <c r="D9" s="26" t="n">
        <v>945.25</v>
      </c>
      <c r="E9" s="35" t="n">
        <v>1.5</v>
      </c>
      <c r="F9" s="28" t="s">
        <v>24</v>
      </c>
      <c r="G9" s="29"/>
      <c r="H9" s="30" t="s">
        <v>749</v>
      </c>
      <c r="I9" s="25" t="s">
        <v>28</v>
      </c>
      <c r="J9" s="33" t="s">
        <v>1075</v>
      </c>
      <c r="K9" s="33" t="n">
        <v>10027</v>
      </c>
      <c r="L9" s="44" t="n">
        <v>4.4</v>
      </c>
      <c r="M9" s="44" t="n">
        <f aca="false">L9+10%</f>
        <v>4.5</v>
      </c>
      <c r="N9" s="21" t="n">
        <f aca="false">E9*D9*C9</f>
        <v>1417.875</v>
      </c>
    </row>
    <row r="10" customFormat="false" ht="15" hidden="false" customHeight="false" outlineLevel="0" collapsed="false">
      <c r="A10" s="559" t="s">
        <v>16</v>
      </c>
      <c r="B10" s="557" t="s">
        <v>217</v>
      </c>
      <c r="C10" s="25" t="s">
        <v>14</v>
      </c>
      <c r="D10" s="26" t="s">
        <v>35</v>
      </c>
      <c r="E10" s="35" t="n">
        <v>3</v>
      </c>
      <c r="F10" s="28" t="s">
        <v>24</v>
      </c>
      <c r="G10" s="29"/>
      <c r="H10" s="30" t="n">
        <v>2835.75</v>
      </c>
      <c r="I10" s="25" t="s">
        <v>25</v>
      </c>
      <c r="J10" s="33" t="s">
        <v>1076</v>
      </c>
      <c r="K10" s="33"/>
      <c r="L10" s="44" t="n">
        <v>0</v>
      </c>
      <c r="M10" s="44" t="n">
        <f aca="false">L10+10%</f>
        <v>0.1</v>
      </c>
      <c r="N10" s="21" t="n">
        <f aca="false">E10*D10*C10</f>
        <v>2835.75</v>
      </c>
    </row>
    <row r="11" customFormat="false" ht="15" hidden="false" customHeight="false" outlineLevel="0" collapsed="false">
      <c r="A11" s="559" t="s">
        <v>17</v>
      </c>
      <c r="B11" s="557" t="s">
        <v>215</v>
      </c>
      <c r="C11" s="25" t="s">
        <v>14</v>
      </c>
      <c r="D11" s="26" t="s">
        <v>35</v>
      </c>
      <c r="E11" s="35" t="n">
        <v>0.5</v>
      </c>
      <c r="F11" s="28" t="s">
        <v>24</v>
      </c>
      <c r="G11" s="29"/>
      <c r="H11" s="30" t="s">
        <v>464</v>
      </c>
      <c r="I11" s="25" t="s">
        <v>25</v>
      </c>
      <c r="J11" s="33"/>
      <c r="K11" s="33"/>
      <c r="L11" s="44" t="n">
        <v>0.2</v>
      </c>
      <c r="M11" s="44" t="n">
        <f aca="false">L11</f>
        <v>0.2</v>
      </c>
      <c r="N11" s="21" t="n">
        <f aca="false">E11*D11*C11</f>
        <v>472.625</v>
      </c>
    </row>
    <row r="12" customFormat="false" ht="15" hidden="false" customHeight="false" outlineLevel="0" collapsed="false">
      <c r="A12" s="559" t="s">
        <v>18</v>
      </c>
      <c r="B12" s="557" t="s">
        <v>211</v>
      </c>
      <c r="C12" s="25" t="s">
        <v>14</v>
      </c>
      <c r="D12" s="26" t="s">
        <v>35</v>
      </c>
      <c r="E12" s="44" t="n">
        <v>1</v>
      </c>
      <c r="F12" s="28" t="s">
        <v>24</v>
      </c>
      <c r="G12" s="29"/>
      <c r="H12" s="30" t="n">
        <v>945.25</v>
      </c>
      <c r="I12" s="25" t="s">
        <v>25</v>
      </c>
      <c r="J12" s="33" t="s">
        <v>1077</v>
      </c>
      <c r="K12" s="33" t="n">
        <v>10028</v>
      </c>
      <c r="L12" s="44" t="n">
        <v>1.12</v>
      </c>
      <c r="M12" s="44" t="n">
        <f aca="false">L12+10%</f>
        <v>1.22</v>
      </c>
      <c r="N12" s="21" t="n">
        <f aca="false">E12*D12*C12</f>
        <v>945.25</v>
      </c>
    </row>
    <row r="13" customFormat="false" ht="15" hidden="false" customHeight="false" outlineLevel="0" collapsed="false">
      <c r="A13" s="556" t="s">
        <v>19</v>
      </c>
      <c r="B13" s="560" t="s">
        <v>1078</v>
      </c>
      <c r="C13" s="25" t="s">
        <v>14</v>
      </c>
      <c r="D13" s="25" t="s">
        <v>35</v>
      </c>
      <c r="E13" s="44" t="n">
        <v>1</v>
      </c>
      <c r="F13" s="42" t="s">
        <v>24</v>
      </c>
      <c r="G13" s="29"/>
      <c r="H13" s="43" t="s">
        <v>35</v>
      </c>
      <c r="I13" s="25" t="s">
        <v>25</v>
      </c>
      <c r="J13" s="33" t="s">
        <v>66</v>
      </c>
      <c r="K13" s="33"/>
      <c r="L13" s="44" t="n">
        <v>1</v>
      </c>
      <c r="M13" s="44" t="n">
        <f aca="false">L13</f>
        <v>1</v>
      </c>
      <c r="N13" s="21" t="n">
        <f aca="false">E13*D13*C13</f>
        <v>945.25</v>
      </c>
    </row>
    <row r="14" customFormat="false" ht="15" hidden="false" customHeight="false" outlineLevel="0" collapsed="false">
      <c r="A14" s="559" t="s">
        <v>20</v>
      </c>
      <c r="B14" s="557" t="s">
        <v>129</v>
      </c>
      <c r="C14" s="25" t="s">
        <v>14</v>
      </c>
      <c r="D14" s="26" t="s">
        <v>35</v>
      </c>
      <c r="E14" s="35" t="n">
        <v>4</v>
      </c>
      <c r="F14" s="28" t="s">
        <v>24</v>
      </c>
      <c r="G14" s="29"/>
      <c r="H14" s="30" t="n">
        <v>3781</v>
      </c>
      <c r="I14" s="25" t="s">
        <v>28</v>
      </c>
      <c r="J14" s="33" t="s">
        <v>1079</v>
      </c>
      <c r="K14" s="33" t="n">
        <v>10005</v>
      </c>
      <c r="L14" s="44" t="n">
        <v>6.15</v>
      </c>
      <c r="M14" s="44" t="n">
        <f aca="false">L14+10%</f>
        <v>6.25</v>
      </c>
      <c r="N14" s="21" t="n">
        <f aca="false">E14*D14*C14</f>
        <v>3781</v>
      </c>
    </row>
    <row r="15" customFormat="false" ht="15" hidden="false" customHeight="false" outlineLevel="0" collapsed="false">
      <c r="A15" s="556" t="s">
        <v>21</v>
      </c>
      <c r="B15" s="557" t="s">
        <v>251</v>
      </c>
      <c r="C15" s="25" t="s">
        <v>14</v>
      </c>
      <c r="D15" s="26" t="n">
        <v>945.25</v>
      </c>
      <c r="E15" s="35" t="n">
        <v>2.5</v>
      </c>
      <c r="F15" s="28" t="s">
        <v>24</v>
      </c>
      <c r="G15" s="29"/>
      <c r="H15" s="30" t="n">
        <v>2363.13</v>
      </c>
      <c r="I15" s="25" t="s">
        <v>28</v>
      </c>
      <c r="J15" s="182" t="s">
        <v>33</v>
      </c>
      <c r="K15" s="182" t="n">
        <v>10066</v>
      </c>
      <c r="L15" s="182" t="n">
        <v>1.1</v>
      </c>
      <c r="M15" s="44" t="n">
        <f aca="false">L15+10%</f>
        <v>1.2</v>
      </c>
      <c r="N15" s="21" t="n">
        <f aca="false">E15*D15*C15</f>
        <v>2363.125</v>
      </c>
    </row>
    <row r="16" customFormat="false" ht="15" hidden="false" customHeight="false" outlineLevel="0" collapsed="false">
      <c r="A16" s="559" t="s">
        <v>22</v>
      </c>
      <c r="B16" s="557" t="s">
        <v>410</v>
      </c>
      <c r="C16" s="25" t="s">
        <v>14</v>
      </c>
      <c r="D16" s="26" t="n">
        <v>945.25</v>
      </c>
      <c r="E16" s="44" t="n">
        <v>1.8</v>
      </c>
      <c r="F16" s="28" t="s">
        <v>24</v>
      </c>
      <c r="G16" s="29"/>
      <c r="H16" s="30" t="n">
        <v>1701.45</v>
      </c>
      <c r="I16" s="25" t="s">
        <v>25</v>
      </c>
      <c r="J16" s="33" t="s">
        <v>411</v>
      </c>
      <c r="K16" s="33" t="n">
        <v>13002</v>
      </c>
      <c r="L16" s="44" t="n">
        <v>0.9</v>
      </c>
      <c r="M16" s="44" t="n">
        <f aca="false">L16+10%</f>
        <v>1</v>
      </c>
      <c r="N16" s="21" t="n">
        <f aca="false">E16*D16*C16</f>
        <v>1701.45</v>
      </c>
    </row>
    <row r="17" customFormat="false" ht="15" hidden="false" customHeight="false" outlineLevel="0" collapsed="false">
      <c r="A17" s="556" t="s">
        <v>84</v>
      </c>
      <c r="B17" s="557" t="s">
        <v>1080</v>
      </c>
      <c r="C17" s="25" t="s">
        <v>14</v>
      </c>
      <c r="D17" s="26" t="s">
        <v>35</v>
      </c>
      <c r="E17" s="44" t="n">
        <v>0.8</v>
      </c>
      <c r="F17" s="28" t="s">
        <v>24</v>
      </c>
      <c r="G17" s="29"/>
      <c r="H17" s="30" t="n">
        <v>756.2</v>
      </c>
      <c r="I17" s="25" t="s">
        <v>25</v>
      </c>
      <c r="J17" s="33" t="s">
        <v>1081</v>
      </c>
      <c r="K17" s="33"/>
      <c r="L17" s="44" t="n">
        <v>0.8</v>
      </c>
      <c r="M17" s="44" t="n">
        <f aca="false">L17+10%</f>
        <v>0.9</v>
      </c>
      <c r="N17" s="21" t="n">
        <v>0.8</v>
      </c>
    </row>
    <row r="18" customFormat="false" ht="15" hidden="false" customHeight="false" outlineLevel="0" collapsed="false">
      <c r="A18" s="556" t="s">
        <v>86</v>
      </c>
      <c r="B18" s="720" t="s">
        <v>273</v>
      </c>
      <c r="C18" s="25" t="s">
        <v>14</v>
      </c>
      <c r="D18" s="39" t="s">
        <v>35</v>
      </c>
      <c r="E18" s="44" t="n">
        <v>1.2</v>
      </c>
      <c r="F18" s="150" t="s">
        <v>24</v>
      </c>
      <c r="G18" s="29"/>
      <c r="H18" s="176" t="n">
        <v>1134.3</v>
      </c>
      <c r="I18" s="25" t="s">
        <v>25</v>
      </c>
      <c r="J18" s="33" t="s">
        <v>274</v>
      </c>
      <c r="K18" s="33" t="n">
        <v>13014</v>
      </c>
      <c r="L18" s="44" t="n">
        <v>0.5</v>
      </c>
      <c r="M18" s="44" t="n">
        <f aca="false">L18+10%</f>
        <v>0.6</v>
      </c>
      <c r="N18" s="21" t="n">
        <f aca="false">E18*D18*C18</f>
        <v>1134.3</v>
      </c>
    </row>
    <row r="19" customFormat="false" ht="15" hidden="false" customHeight="false" outlineLevel="0" collapsed="false">
      <c r="A19" s="556" t="s">
        <v>89</v>
      </c>
      <c r="B19" s="557" t="s">
        <v>34</v>
      </c>
      <c r="C19" s="25" t="s">
        <v>14</v>
      </c>
      <c r="D19" s="26" t="s">
        <v>35</v>
      </c>
      <c r="E19" s="35" t="n">
        <v>0.9</v>
      </c>
      <c r="F19" s="28" t="s">
        <v>24</v>
      </c>
      <c r="G19" s="29"/>
      <c r="H19" s="30" t="n">
        <v>850.73</v>
      </c>
      <c r="I19" s="25" t="s">
        <v>25</v>
      </c>
      <c r="J19" s="33" t="s">
        <v>1082</v>
      </c>
      <c r="K19" s="33" t="n">
        <v>13016</v>
      </c>
      <c r="L19" s="44" t="n">
        <v>1.8</v>
      </c>
      <c r="M19" s="44" t="n">
        <f aca="false">L19+10%</f>
        <v>1.9</v>
      </c>
      <c r="N19" s="21" t="n">
        <f aca="false">E19*D19*C19</f>
        <v>850.725</v>
      </c>
    </row>
    <row r="20" customFormat="false" ht="15" hidden="false" customHeight="false" outlineLevel="0" collapsed="false">
      <c r="A20" s="559" t="s">
        <v>92</v>
      </c>
      <c r="B20" s="557" t="s">
        <v>38</v>
      </c>
      <c r="C20" s="25" t="s">
        <v>14</v>
      </c>
      <c r="D20" s="26" t="s">
        <v>35</v>
      </c>
      <c r="E20" s="44" t="n">
        <v>0.6</v>
      </c>
      <c r="F20" s="28" t="s">
        <v>24</v>
      </c>
      <c r="G20" s="29"/>
      <c r="H20" s="30" t="n">
        <v>567.15</v>
      </c>
      <c r="I20" s="25" t="s">
        <v>28</v>
      </c>
      <c r="J20" s="33" t="s">
        <v>1083</v>
      </c>
      <c r="K20" s="33"/>
      <c r="L20" s="44" t="n">
        <v>0</v>
      </c>
      <c r="M20" s="44" t="n">
        <v>0</v>
      </c>
      <c r="N20" s="21" t="n">
        <f aca="false">E20*D20*C20</f>
        <v>567.15</v>
      </c>
    </row>
    <row r="21" s="110" customFormat="true" ht="22.5" hidden="false" customHeight="false" outlineLevel="0" collapsed="false">
      <c r="A21" s="550" t="s">
        <v>94</v>
      </c>
      <c r="B21" s="1070" t="s">
        <v>70</v>
      </c>
      <c r="C21" s="39" t="s">
        <v>14</v>
      </c>
      <c r="D21" s="39" t="s">
        <v>35</v>
      </c>
      <c r="E21" s="174" t="n">
        <v>0.45</v>
      </c>
      <c r="F21" s="150" t="s">
        <v>24</v>
      </c>
      <c r="G21" s="175"/>
      <c r="H21" s="176" t="n">
        <v>425.36</v>
      </c>
      <c r="I21" s="39" t="s">
        <v>28</v>
      </c>
      <c r="J21" s="178" t="s">
        <v>71</v>
      </c>
      <c r="K21" s="178" t="s">
        <v>72</v>
      </c>
      <c r="L21" s="178" t="n">
        <v>0.45</v>
      </c>
      <c r="M21" s="174" t="n">
        <f aca="false">L21</f>
        <v>0.45</v>
      </c>
      <c r="N21" s="179" t="n">
        <f aca="false">E21*D21*C21</f>
        <v>425.3625</v>
      </c>
    </row>
    <row r="22" customFormat="false" ht="15" hidden="false" customHeight="false" outlineLevel="0" collapsed="false">
      <c r="A22" s="556" t="s">
        <v>98</v>
      </c>
      <c r="B22" s="560" t="s">
        <v>75</v>
      </c>
      <c r="C22" s="25" t="s">
        <v>14</v>
      </c>
      <c r="D22" s="25" t="s">
        <v>35</v>
      </c>
      <c r="E22" s="44" t="n">
        <v>0.3</v>
      </c>
      <c r="F22" s="42" t="s">
        <v>24</v>
      </c>
      <c r="G22" s="29"/>
      <c r="H22" s="43" t="s">
        <v>591</v>
      </c>
      <c r="I22" s="25" t="s">
        <v>28</v>
      </c>
      <c r="J22" s="182" t="s">
        <v>76</v>
      </c>
      <c r="K22" s="182" t="n">
        <v>81041</v>
      </c>
      <c r="L22" s="182" t="n">
        <v>0.45</v>
      </c>
      <c r="M22" s="44" t="n">
        <f aca="false">L22</f>
        <v>0.45</v>
      </c>
      <c r="N22" s="21" t="n">
        <f aca="false">E22*D22*C22</f>
        <v>283.575</v>
      </c>
    </row>
    <row r="23" customFormat="false" ht="15" hidden="false" customHeight="false" outlineLevel="0" collapsed="false">
      <c r="A23" s="556" t="s">
        <v>102</v>
      </c>
      <c r="B23" s="557" t="s">
        <v>1084</v>
      </c>
      <c r="C23" s="26" t="s">
        <v>16</v>
      </c>
      <c r="D23" s="26" t="n">
        <v>945.25</v>
      </c>
      <c r="E23" s="212" t="n">
        <v>0.2</v>
      </c>
      <c r="F23" s="28" t="s">
        <v>24</v>
      </c>
      <c r="G23" s="29"/>
      <c r="H23" s="30" t="s">
        <v>655</v>
      </c>
      <c r="I23" s="25" t="s">
        <v>28</v>
      </c>
      <c r="J23" s="33" t="s">
        <v>1085</v>
      </c>
      <c r="K23" s="33" t="n">
        <v>52015</v>
      </c>
      <c r="L23" s="44" t="n">
        <v>0.03</v>
      </c>
      <c r="M23" s="44" t="n">
        <f aca="false">L23+10%</f>
        <v>0.13</v>
      </c>
      <c r="N23" s="21" t="n">
        <f aca="false">E23*D23*C23</f>
        <v>567.15</v>
      </c>
    </row>
    <row r="24" customFormat="false" ht="15" hidden="false" customHeight="false" outlineLevel="0" collapsed="false">
      <c r="A24" s="559" t="s">
        <v>106</v>
      </c>
      <c r="B24" s="557" t="s">
        <v>1086</v>
      </c>
      <c r="C24" s="25" t="s">
        <v>14</v>
      </c>
      <c r="D24" s="26" t="s">
        <v>35</v>
      </c>
      <c r="E24" s="44" t="n">
        <v>0.2</v>
      </c>
      <c r="F24" s="28" t="s">
        <v>24</v>
      </c>
      <c r="G24" s="29"/>
      <c r="H24" s="30" t="s">
        <v>587</v>
      </c>
      <c r="I24" s="25" t="s">
        <v>28</v>
      </c>
      <c r="J24" s="33" t="s">
        <v>1087</v>
      </c>
      <c r="K24" s="33" t="n">
        <v>52015</v>
      </c>
      <c r="L24" s="44" t="n">
        <v>0.18</v>
      </c>
      <c r="M24" s="44" t="n">
        <f aca="false">L24+10%</f>
        <v>0.28</v>
      </c>
      <c r="N24" s="21" t="n">
        <f aca="false">E24*D24*C24</f>
        <v>189.05</v>
      </c>
    </row>
    <row r="25" customFormat="false" ht="15" hidden="false" customHeight="false" outlineLevel="0" collapsed="false">
      <c r="A25" s="556" t="s">
        <v>109</v>
      </c>
      <c r="B25" s="557" t="s">
        <v>1088</v>
      </c>
      <c r="C25" s="25" t="s">
        <v>14</v>
      </c>
      <c r="D25" s="26" t="s">
        <v>35</v>
      </c>
      <c r="E25" s="35" t="n">
        <v>0.4</v>
      </c>
      <c r="F25" s="28" t="s">
        <v>24</v>
      </c>
      <c r="G25" s="29"/>
      <c r="H25" s="30" t="s">
        <v>638</v>
      </c>
      <c r="I25" s="25" t="s">
        <v>28</v>
      </c>
      <c r="J25" s="33" t="s">
        <v>1089</v>
      </c>
      <c r="K25" s="33" t="n">
        <v>52016</v>
      </c>
      <c r="L25" s="44" t="n">
        <v>0.6</v>
      </c>
      <c r="M25" s="44" t="n">
        <f aca="false">L25+10%</f>
        <v>0.7</v>
      </c>
      <c r="N25" s="21" t="n">
        <f aca="false">E25*D25*C25</f>
        <v>378.1</v>
      </c>
    </row>
    <row r="26" s="52" customFormat="true" ht="12.75" hidden="false" customHeight="false" outlineLevel="0" collapsed="false">
      <c r="A26" s="1071" t="s">
        <v>41</v>
      </c>
      <c r="B26" s="1071"/>
      <c r="C26" s="1072" t="s">
        <v>611</v>
      </c>
      <c r="D26" s="540"/>
      <c r="E26" s="540"/>
      <c r="F26" s="540"/>
      <c r="G26" s="538"/>
      <c r="H26" s="541" t="n">
        <v>21694.29</v>
      </c>
      <c r="I26" s="1072" t="s">
        <v>28</v>
      </c>
      <c r="J26" s="1073"/>
      <c r="K26" s="1073"/>
      <c r="L26" s="544"/>
      <c r="M26" s="544"/>
      <c r="N26" s="51" t="n">
        <f aca="false">SUM(N8:N25)</f>
        <v>21694.2875</v>
      </c>
    </row>
    <row r="27" customFormat="false" ht="15" hidden="false" customHeight="false" outlineLevel="0" collapsed="false">
      <c r="A27" s="469" t="s">
        <v>1090</v>
      </c>
      <c r="B27" s="241"/>
      <c r="C27" s="241"/>
      <c r="D27" s="241"/>
      <c r="E27" s="503"/>
      <c r="F27" s="241"/>
      <c r="G27" s="241"/>
      <c r="H27" s="1074"/>
      <c r="I27" s="241"/>
      <c r="J27" s="504"/>
      <c r="K27" s="504"/>
      <c r="L27" s="505"/>
      <c r="M27" s="505"/>
    </row>
    <row r="28" customFormat="false" ht="15" hidden="false" customHeight="false" outlineLevel="0" collapsed="false">
      <c r="A28" s="241"/>
      <c r="B28" s="241"/>
      <c r="C28" s="241"/>
      <c r="D28" s="241"/>
      <c r="E28" s="503"/>
      <c r="F28" s="241"/>
      <c r="G28" s="241"/>
      <c r="H28" s="400"/>
      <c r="I28" s="241"/>
      <c r="J28" s="504"/>
      <c r="K28" s="504"/>
      <c r="L28" s="505"/>
      <c r="M28" s="505"/>
    </row>
    <row r="29" customFormat="false" ht="15" hidden="true" customHeight="false" outlineLevel="0" collapsed="false">
      <c r="A29" s="241"/>
      <c r="B29" s="241"/>
      <c r="C29" s="241"/>
      <c r="D29" s="241"/>
      <c r="E29" s="503"/>
      <c r="F29" s="241"/>
      <c r="G29" s="241"/>
      <c r="H29" s="400"/>
      <c r="I29" s="241"/>
      <c r="J29" s="504"/>
      <c r="K29" s="504"/>
      <c r="L29" s="505"/>
      <c r="M29" s="505"/>
    </row>
    <row r="30" customFormat="false" ht="26.25" hidden="false" customHeight="false" outlineLevel="0" collapsed="false">
      <c r="A30" s="241"/>
      <c r="B30" s="464" t="s">
        <v>261</v>
      </c>
      <c r="C30" s="463"/>
      <c r="D30" s="463"/>
      <c r="E30" s="463"/>
      <c r="F30" s="464" t="s">
        <v>43</v>
      </c>
      <c r="G30" s="464" t="n">
        <v>10108</v>
      </c>
      <c r="H30" s="241"/>
      <c r="I30" s="241"/>
      <c r="J30" s="504"/>
      <c r="K30" s="504"/>
      <c r="L30" s="466" t="n">
        <v>0.4</v>
      </c>
      <c r="M30" s="610" t="n">
        <f aca="false">L30+10%</f>
        <v>0.5</v>
      </c>
    </row>
    <row r="31" customFormat="false" ht="26.25" hidden="false" customHeight="false" outlineLevel="0" collapsed="false">
      <c r="A31" s="241"/>
      <c r="B31" s="464" t="s">
        <v>262</v>
      </c>
      <c r="C31" s="463"/>
      <c r="D31" s="463"/>
      <c r="E31" s="463"/>
      <c r="F31" s="464" t="s">
        <v>45</v>
      </c>
      <c r="G31" s="464" t="n">
        <v>1010</v>
      </c>
      <c r="H31" s="241"/>
      <c r="I31" s="241"/>
      <c r="J31" s="504"/>
      <c r="K31" s="504"/>
      <c r="L31" s="466" t="n">
        <v>0.28</v>
      </c>
      <c r="M31" s="610" t="n">
        <f aca="false">L31+10%</f>
        <v>0.38</v>
      </c>
    </row>
    <row r="32" customFormat="false" ht="15" hidden="true" customHeight="false" outlineLevel="0" collapsed="false">
      <c r="A32" s="241"/>
      <c r="B32" s="463"/>
      <c r="C32" s="463"/>
      <c r="D32" s="463"/>
      <c r="E32" s="463"/>
      <c r="F32" s="463"/>
      <c r="G32" s="463"/>
      <c r="H32" s="241"/>
      <c r="I32" s="241"/>
      <c r="J32" s="504"/>
      <c r="K32" s="504"/>
      <c r="L32" s="522"/>
      <c r="M32" s="522"/>
    </row>
    <row r="33" customFormat="false" ht="26.25" hidden="false" customHeight="false" outlineLevel="0" collapsed="false">
      <c r="A33" s="241"/>
      <c r="B33" s="464" t="s">
        <v>46</v>
      </c>
      <c r="C33" s="463"/>
      <c r="D33" s="463"/>
      <c r="E33" s="463"/>
      <c r="F33" s="464" t="s">
        <v>47</v>
      </c>
      <c r="G33" s="464" t="n">
        <v>10070</v>
      </c>
      <c r="H33" s="241"/>
      <c r="I33" s="241"/>
      <c r="J33" s="504"/>
      <c r="K33" s="504"/>
      <c r="L33" s="466" t="n">
        <v>0.13</v>
      </c>
      <c r="M33" s="610" t="n">
        <f aca="false">L33+10%</f>
        <v>0.23</v>
      </c>
    </row>
    <row r="34" customFormat="false" ht="26.25" hidden="false" customHeight="false" outlineLevel="0" collapsed="false">
      <c r="A34" s="241"/>
      <c r="B34" s="464" t="s">
        <v>48</v>
      </c>
      <c r="C34" s="463"/>
      <c r="D34" s="463"/>
      <c r="E34" s="463"/>
      <c r="F34" s="464" t="s">
        <v>49</v>
      </c>
      <c r="G34" s="464" t="n">
        <v>10071</v>
      </c>
      <c r="H34" s="241"/>
      <c r="I34" s="241"/>
      <c r="J34" s="504"/>
      <c r="K34" s="504"/>
      <c r="L34" s="466" t="n">
        <v>0.08</v>
      </c>
      <c r="M34" s="610" t="n">
        <f aca="false">L34+10%</f>
        <v>0.18</v>
      </c>
    </row>
    <row r="35" customFormat="false" ht="15" hidden="false" customHeight="false" outlineLevel="0" collapsed="false">
      <c r="A35" s="241"/>
      <c r="B35" s="241"/>
      <c r="C35" s="241"/>
      <c r="D35" s="241"/>
      <c r="E35" s="503"/>
      <c r="F35" s="241"/>
      <c r="G35" s="241"/>
      <c r="H35" s="400"/>
      <c r="I35" s="241"/>
      <c r="J35" s="504"/>
      <c r="K35" s="504"/>
      <c r="L35" s="509"/>
      <c r="M35" s="509" t="n">
        <f aca="false">SUM(M8:M34)</f>
        <v>26.02</v>
      </c>
    </row>
    <row r="36" customFormat="false" ht="15" hidden="false" customHeight="false" outlineLevel="0" collapsed="false">
      <c r="E36" s="2" t="n">
        <f aca="false">SUM(E8:E25)</f>
        <v>23.35</v>
      </c>
      <c r="H36" s="3" t="n">
        <f aca="false">N26/945.25</f>
        <v>22.9508463369479</v>
      </c>
      <c r="N36" s="3" t="n">
        <f aca="false">M35*945.25</f>
        <v>24595.405</v>
      </c>
    </row>
    <row r="37" customFormat="false" ht="15" hidden="false" customHeight="false" outlineLevel="0" collapsed="false">
      <c r="H37" s="3" t="n">
        <f aca="false">22.95*945.25</f>
        <v>21693.4875</v>
      </c>
      <c r="N37" s="3" t="n">
        <f aca="false">H26-N36</f>
        <v>-2901.11499999999</v>
      </c>
    </row>
  </sheetData>
  <mergeCells count="2">
    <mergeCell ref="A26:B26"/>
    <mergeCell ref="D26:F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tabColor rgb="FFF10D0C"/>
    <pageSetUpPr fitToPage="false"/>
  </sheetPr>
  <dimension ref="A1:M3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29" activeCellId="0" sqref="H29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39.28"/>
    <col collapsed="false" customWidth="false" hidden="false" outlineLevel="0" max="3" min="3" style="300" width="8.86"/>
    <col collapsed="false" customWidth="true" hidden="true" outlineLevel="0" max="4" min="4" style="0" width="18"/>
    <col collapsed="false" customWidth="true" hidden="false" outlineLevel="0" max="5" min="5" style="335" width="13.01"/>
    <col collapsed="false" customWidth="true" hidden="true" outlineLevel="0" max="6" min="6" style="0" width="18"/>
    <col collapsed="false" customWidth="true" hidden="true" outlineLevel="0" max="7" min="7" style="0" width="14.01"/>
    <col collapsed="false" customWidth="true" hidden="false" outlineLevel="0" max="8" min="8" style="21" width="12.42"/>
    <col collapsed="false" customWidth="true" hidden="true" outlineLevel="0" max="9" min="9" style="62" width="15"/>
    <col collapsed="false" customWidth="true" hidden="false" outlineLevel="0" max="10" min="10" style="786" width="16.14"/>
    <col collapsed="false" customWidth="true" hidden="false" outlineLevel="0" max="11" min="11" style="786" width="10.29"/>
    <col collapsed="false" customWidth="true" hidden="false" outlineLevel="0" max="12" min="12" style="2" width="14.57"/>
    <col collapsed="false" customWidth="true" hidden="false" outlineLevel="0" max="13" min="13" style="3" width="12.14"/>
  </cols>
  <sheetData>
    <row r="1" customFormat="false" ht="16.5" hidden="false" customHeight="false" outlineLevel="0" collapsed="false">
      <c r="A1" s="577" t="s">
        <v>1091</v>
      </c>
      <c r="H1" s="134"/>
    </row>
    <row r="2" customFormat="false" ht="15" hidden="false" customHeight="false" outlineLevel="0" collapsed="false">
      <c r="A2" s="1075"/>
      <c r="B2" s="170" t="s">
        <v>1092</v>
      </c>
    </row>
    <row r="5" s="826" customFormat="true" ht="51" hidden="false" customHeight="false" outlineLevel="0" collapsed="false">
      <c r="A5" s="15" t="s">
        <v>2</v>
      </c>
      <c r="B5" s="15" t="s">
        <v>3</v>
      </c>
      <c r="C5" s="15" t="s">
        <v>4</v>
      </c>
      <c r="D5" s="15" t="s">
        <v>5</v>
      </c>
      <c r="E5" s="1076" t="s">
        <v>6</v>
      </c>
      <c r="F5" s="15" t="s">
        <v>7</v>
      </c>
      <c r="G5" s="15" t="s">
        <v>8</v>
      </c>
      <c r="H5" s="889" t="s">
        <v>9</v>
      </c>
      <c r="I5" s="719" t="s">
        <v>10</v>
      </c>
      <c r="J5" s="991" t="s">
        <v>11</v>
      </c>
      <c r="K5" s="991" t="s">
        <v>12</v>
      </c>
      <c r="L5" s="1077" t="s">
        <v>13</v>
      </c>
      <c r="M5" s="825"/>
    </row>
    <row r="6" customFormat="false" ht="15" hidden="true" customHeight="false" outlineLevel="0" collapsed="false">
      <c r="A6" s="526" t="s">
        <v>14</v>
      </c>
      <c r="B6" s="150" t="s">
        <v>15</v>
      </c>
      <c r="C6" s="28" t="s">
        <v>16</v>
      </c>
      <c r="D6" s="28" t="s">
        <v>17</v>
      </c>
      <c r="E6" s="1078" t="s">
        <v>18</v>
      </c>
      <c r="F6" s="150" t="s">
        <v>19</v>
      </c>
      <c r="G6" s="28" t="s">
        <v>20</v>
      </c>
      <c r="H6" s="152" t="s">
        <v>21</v>
      </c>
      <c r="I6" s="306" t="s">
        <v>22</v>
      </c>
      <c r="J6" s="307"/>
      <c r="K6" s="307"/>
      <c r="L6" s="20"/>
      <c r="M6" s="21"/>
    </row>
    <row r="7" customFormat="false" ht="26.25" hidden="false" customHeight="false" outlineLevel="0" collapsed="false">
      <c r="A7" s="23" t="s">
        <v>14</v>
      </c>
      <c r="B7" s="29" t="s">
        <v>65</v>
      </c>
      <c r="C7" s="42" t="n">
        <v>1</v>
      </c>
      <c r="D7" s="26" t="n">
        <v>945.25</v>
      </c>
      <c r="E7" s="940" t="n">
        <v>0.8</v>
      </c>
      <c r="F7" s="28" t="s">
        <v>24</v>
      </c>
      <c r="G7" s="29"/>
      <c r="H7" s="30" t="n">
        <v>756.2</v>
      </c>
      <c r="I7" s="172" t="n">
        <v>0</v>
      </c>
      <c r="J7" s="663" t="s">
        <v>1093</v>
      </c>
      <c r="K7" s="663" t="s">
        <v>67</v>
      </c>
      <c r="L7" s="40" t="n">
        <v>0.8</v>
      </c>
      <c r="M7" s="21" t="n">
        <f aca="false">E7*D7*C7</f>
        <v>756.2</v>
      </c>
    </row>
    <row r="8" customFormat="false" ht="15" hidden="false" customHeight="false" outlineLevel="0" collapsed="false">
      <c r="A8" s="23" t="s">
        <v>15</v>
      </c>
      <c r="B8" s="185" t="s">
        <v>1094</v>
      </c>
      <c r="C8" s="42" t="s">
        <v>14</v>
      </c>
      <c r="D8" s="25" t="n">
        <v>945.25</v>
      </c>
      <c r="E8" s="1079" t="n">
        <v>1.2</v>
      </c>
      <c r="F8" s="42" t="s">
        <v>24</v>
      </c>
      <c r="G8" s="29"/>
      <c r="H8" s="43" t="s">
        <v>632</v>
      </c>
      <c r="I8" s="183" t="n">
        <v>0</v>
      </c>
      <c r="J8" s="312" t="s">
        <v>1095</v>
      </c>
      <c r="K8" s="312" t="n">
        <v>37066</v>
      </c>
      <c r="L8" s="20" t="n">
        <v>0.32</v>
      </c>
      <c r="M8" s="21" t="n">
        <f aca="false">E8*D8*C8</f>
        <v>1134.3</v>
      </c>
    </row>
    <row r="9" customFormat="false" ht="15" hidden="false" customHeight="false" outlineLevel="0" collapsed="false">
      <c r="A9" s="37" t="s">
        <v>16</v>
      </c>
      <c r="B9" s="29" t="s">
        <v>1030</v>
      </c>
      <c r="C9" s="42" t="s">
        <v>14</v>
      </c>
      <c r="D9" s="26" t="s">
        <v>35</v>
      </c>
      <c r="E9" s="940" t="n">
        <v>0.8</v>
      </c>
      <c r="F9" s="28" t="s">
        <v>24</v>
      </c>
      <c r="G9" s="29"/>
      <c r="H9" s="30" t="s">
        <v>131</v>
      </c>
      <c r="I9" s="183" t="s">
        <v>25</v>
      </c>
      <c r="J9" s="312" t="s">
        <v>1031</v>
      </c>
      <c r="K9" s="312" t="n">
        <v>34023</v>
      </c>
      <c r="L9" s="20" t="n">
        <v>0.63</v>
      </c>
      <c r="M9" s="21" t="n">
        <f aca="false">E9*D9*C9</f>
        <v>756.2</v>
      </c>
    </row>
    <row r="10" customFormat="false" ht="15" hidden="false" customHeight="false" outlineLevel="0" collapsed="false">
      <c r="A10" s="37" t="s">
        <v>17</v>
      </c>
      <c r="B10" s="29" t="s">
        <v>311</v>
      </c>
      <c r="C10" s="42" t="s">
        <v>15</v>
      </c>
      <c r="D10" s="26" t="n">
        <v>945.25</v>
      </c>
      <c r="E10" s="940" t="n">
        <v>0.8</v>
      </c>
      <c r="F10" s="28" t="s">
        <v>24</v>
      </c>
      <c r="G10" s="29"/>
      <c r="H10" s="30" t="n">
        <v>1512.4</v>
      </c>
      <c r="I10" s="183" t="s">
        <v>28</v>
      </c>
      <c r="J10" s="312" t="s">
        <v>1096</v>
      </c>
      <c r="K10" s="312" t="n">
        <v>29029</v>
      </c>
      <c r="L10" s="20" t="n">
        <v>2.2</v>
      </c>
      <c r="M10" s="21" t="n">
        <f aca="false">E10*D10*C10</f>
        <v>1512.4</v>
      </c>
    </row>
    <row r="11" customFormat="false" ht="15" hidden="false" customHeight="false" outlineLevel="0" collapsed="false">
      <c r="A11" s="37" t="s">
        <v>18</v>
      </c>
      <c r="B11" s="29" t="s">
        <v>167</v>
      </c>
      <c r="C11" s="42" t="s">
        <v>15</v>
      </c>
      <c r="D11" s="26" t="n">
        <v>945.25</v>
      </c>
      <c r="E11" s="940" t="n">
        <v>0.8</v>
      </c>
      <c r="F11" s="28" t="s">
        <v>24</v>
      </c>
      <c r="G11" s="29"/>
      <c r="H11" s="30" t="s">
        <v>664</v>
      </c>
      <c r="I11" s="183" t="s">
        <v>28</v>
      </c>
      <c r="J11" s="312" t="s">
        <v>1097</v>
      </c>
      <c r="K11" s="312" t="n">
        <v>29037</v>
      </c>
      <c r="L11" s="20" t="n">
        <v>0.6</v>
      </c>
      <c r="M11" s="21" t="n">
        <f aca="false">E11*D11*C11</f>
        <v>1512.4</v>
      </c>
    </row>
    <row r="12" customFormat="false" ht="15" hidden="false" customHeight="false" outlineLevel="0" collapsed="false">
      <c r="A12" s="23" t="s">
        <v>19</v>
      </c>
      <c r="B12" s="29" t="s">
        <v>1098</v>
      </c>
      <c r="C12" s="42" t="s">
        <v>14</v>
      </c>
      <c r="D12" s="26" t="s">
        <v>35</v>
      </c>
      <c r="E12" s="940" t="n">
        <v>2</v>
      </c>
      <c r="F12" s="28" t="s">
        <v>24</v>
      </c>
      <c r="G12" s="29"/>
      <c r="H12" s="30" t="n">
        <v>1890.5</v>
      </c>
      <c r="I12" s="183" t="s">
        <v>28</v>
      </c>
      <c r="J12" s="312" t="s">
        <v>1099</v>
      </c>
      <c r="K12" s="312" t="n">
        <v>34021</v>
      </c>
      <c r="L12" s="20" t="n">
        <v>0.62</v>
      </c>
      <c r="M12" s="21" t="n">
        <f aca="false">E12*D12*C12</f>
        <v>1890.5</v>
      </c>
    </row>
    <row r="13" customFormat="false" ht="15" hidden="false" customHeight="false" outlineLevel="0" collapsed="false">
      <c r="A13" s="37" t="s">
        <v>20</v>
      </c>
      <c r="B13" s="29" t="s">
        <v>1100</v>
      </c>
      <c r="C13" s="42" t="s">
        <v>14</v>
      </c>
      <c r="D13" s="26" t="n">
        <v>945.25</v>
      </c>
      <c r="E13" s="1080" t="n">
        <v>1.8</v>
      </c>
      <c r="F13" s="28" t="s">
        <v>24</v>
      </c>
      <c r="G13" s="29"/>
      <c r="H13" s="30" t="s">
        <v>629</v>
      </c>
      <c r="I13" s="183" t="s">
        <v>25</v>
      </c>
      <c r="J13" s="312" t="s">
        <v>1101</v>
      </c>
      <c r="K13" s="312" t="n">
        <v>29032</v>
      </c>
      <c r="L13" s="20" t="n">
        <v>0.18</v>
      </c>
      <c r="M13" s="21" t="n">
        <f aca="false">E13*D13*C13</f>
        <v>1701.45</v>
      </c>
    </row>
    <row r="14" customFormat="false" ht="15" hidden="false" customHeight="false" outlineLevel="0" collapsed="false">
      <c r="A14" s="23" t="s">
        <v>21</v>
      </c>
      <c r="B14" s="29" t="s">
        <v>1102</v>
      </c>
      <c r="C14" s="42" t="s">
        <v>14</v>
      </c>
      <c r="D14" s="26" t="s">
        <v>35</v>
      </c>
      <c r="E14" s="836" t="n">
        <v>0.5</v>
      </c>
      <c r="F14" s="28" t="s">
        <v>24</v>
      </c>
      <c r="G14" s="29"/>
      <c r="H14" s="30" t="s">
        <v>464</v>
      </c>
      <c r="I14" s="183" t="s">
        <v>25</v>
      </c>
      <c r="J14" s="312" t="s">
        <v>1103</v>
      </c>
      <c r="K14" s="312" t="n">
        <v>22003</v>
      </c>
      <c r="L14" s="20" t="n">
        <v>0.45</v>
      </c>
      <c r="M14" s="21" t="n">
        <f aca="false">E14*D14*C14</f>
        <v>472.625</v>
      </c>
    </row>
    <row r="15" customFormat="false" ht="15" hidden="false" customHeight="false" outlineLevel="0" collapsed="false">
      <c r="A15" s="37" t="s">
        <v>22</v>
      </c>
      <c r="B15" s="29" t="s">
        <v>309</v>
      </c>
      <c r="C15" s="28" t="s">
        <v>17</v>
      </c>
      <c r="D15" s="26" t="s">
        <v>35</v>
      </c>
      <c r="E15" s="836" t="n">
        <v>0.4</v>
      </c>
      <c r="F15" s="28" t="s">
        <v>24</v>
      </c>
      <c r="G15" s="29"/>
      <c r="H15" s="30" t="n">
        <v>1512.4</v>
      </c>
      <c r="I15" s="183" t="s">
        <v>25</v>
      </c>
      <c r="J15" s="312" t="s">
        <v>1029</v>
      </c>
      <c r="K15" s="312" t="n">
        <v>29021</v>
      </c>
      <c r="L15" s="20" t="n">
        <f aca="false">4*0.45</f>
        <v>1.8</v>
      </c>
      <c r="M15" s="21" t="n">
        <f aca="false">E15*D15*C15</f>
        <v>1512.4</v>
      </c>
    </row>
    <row r="16" customFormat="false" ht="15" hidden="false" customHeight="false" outlineLevel="0" collapsed="false">
      <c r="A16" s="23" t="s">
        <v>84</v>
      </c>
      <c r="B16" s="29" t="s">
        <v>1104</v>
      </c>
      <c r="C16" s="42" t="s">
        <v>14</v>
      </c>
      <c r="D16" s="26" t="n">
        <v>945.25</v>
      </c>
      <c r="E16" s="1081" t="n">
        <v>1.5</v>
      </c>
      <c r="F16" s="28" t="s">
        <v>24</v>
      </c>
      <c r="G16" s="29"/>
      <c r="H16" s="30" t="s">
        <v>749</v>
      </c>
      <c r="I16" s="172" t="n">
        <v>0</v>
      </c>
      <c r="J16" s="311" t="s">
        <v>968</v>
      </c>
      <c r="K16" s="311" t="n">
        <v>29040</v>
      </c>
      <c r="L16" s="20" t="n">
        <f aca="false">4*0.3</f>
        <v>1.2</v>
      </c>
      <c r="M16" s="21" t="n">
        <f aca="false">E16*D16*C16</f>
        <v>1417.875</v>
      </c>
    </row>
    <row r="17" customFormat="false" ht="15" hidden="false" customHeight="false" outlineLevel="0" collapsed="false">
      <c r="A17" s="23" t="s">
        <v>86</v>
      </c>
      <c r="B17" s="29" t="s">
        <v>1105</v>
      </c>
      <c r="C17" s="42" t="s">
        <v>14</v>
      </c>
      <c r="D17" s="26" t="n">
        <v>945.25</v>
      </c>
      <c r="E17" s="836" t="n">
        <v>0.4</v>
      </c>
      <c r="F17" s="28" t="s">
        <v>24</v>
      </c>
      <c r="G17" s="29"/>
      <c r="H17" s="30" t="n">
        <v>378.1</v>
      </c>
      <c r="I17" s="183" t="s">
        <v>28</v>
      </c>
      <c r="J17" s="312" t="s">
        <v>1106</v>
      </c>
      <c r="K17" s="312" t="n">
        <v>16013</v>
      </c>
      <c r="L17" s="20" t="n">
        <v>0.75</v>
      </c>
      <c r="M17" s="21" t="n">
        <f aca="false">E17*D17*C17</f>
        <v>378.1</v>
      </c>
    </row>
    <row r="18" customFormat="false" ht="15" hidden="false" customHeight="false" outlineLevel="0" collapsed="false">
      <c r="A18" s="23" t="s">
        <v>89</v>
      </c>
      <c r="B18" s="29" t="s">
        <v>1107</v>
      </c>
      <c r="C18" s="42" t="s">
        <v>14</v>
      </c>
      <c r="D18" s="26" t="s">
        <v>35</v>
      </c>
      <c r="E18" s="940" t="n">
        <v>0.8</v>
      </c>
      <c r="F18" s="28" t="s">
        <v>24</v>
      </c>
      <c r="G18" s="29"/>
      <c r="H18" s="30" t="n">
        <v>756.2</v>
      </c>
      <c r="I18" s="172" t="n">
        <v>0</v>
      </c>
      <c r="J18" s="311" t="s">
        <v>1108</v>
      </c>
      <c r="K18" s="311" t="n">
        <v>16013</v>
      </c>
      <c r="L18" s="20" t="n">
        <v>0.75</v>
      </c>
      <c r="M18" s="21" t="n">
        <f aca="false">E18*D18*C18</f>
        <v>756.2</v>
      </c>
    </row>
    <row r="19" customFormat="false" ht="15" hidden="false" customHeight="false" outlineLevel="0" collapsed="false">
      <c r="A19" s="37" t="s">
        <v>92</v>
      </c>
      <c r="B19" s="29" t="s">
        <v>1109</v>
      </c>
      <c r="C19" s="42" t="s">
        <v>15</v>
      </c>
      <c r="D19" s="26" t="n">
        <v>945.25</v>
      </c>
      <c r="E19" s="940" t="n">
        <v>0.8</v>
      </c>
      <c r="F19" s="28" t="s">
        <v>24</v>
      </c>
      <c r="G19" s="29"/>
      <c r="H19" s="30" t="s">
        <v>664</v>
      </c>
      <c r="I19" s="183" t="s">
        <v>28</v>
      </c>
      <c r="J19" s="312" t="s">
        <v>1110</v>
      </c>
      <c r="K19" s="312" t="n">
        <v>30001.30002</v>
      </c>
      <c r="L19" s="20" t="n">
        <f aca="false">2*1.62</f>
        <v>3.24</v>
      </c>
      <c r="M19" s="21" t="n">
        <f aca="false">E19*D19*C19</f>
        <v>1512.4</v>
      </c>
    </row>
    <row r="20" customFormat="false" ht="15" hidden="false" customHeight="false" outlineLevel="0" collapsed="false">
      <c r="A20" s="23" t="s">
        <v>94</v>
      </c>
      <c r="B20" s="185" t="s">
        <v>162</v>
      </c>
      <c r="C20" s="42" t="s">
        <v>15</v>
      </c>
      <c r="D20" s="25" t="n">
        <v>945.25</v>
      </c>
      <c r="E20" s="940" t="n">
        <v>0.4</v>
      </c>
      <c r="F20" s="42" t="s">
        <v>24</v>
      </c>
      <c r="G20" s="29"/>
      <c r="H20" s="43" t="s">
        <v>131</v>
      </c>
      <c r="I20" s="183" t="s">
        <v>28</v>
      </c>
      <c r="J20" s="312" t="s">
        <v>163</v>
      </c>
      <c r="K20" s="312" t="n">
        <v>35005.35006</v>
      </c>
      <c r="L20" s="20" t="n">
        <v>0.3</v>
      </c>
      <c r="M20" s="21" t="n">
        <f aca="false">E20*D20*C20</f>
        <v>756.2</v>
      </c>
    </row>
    <row r="21" customFormat="false" ht="26.25" hidden="false" customHeight="false" outlineLevel="0" collapsed="false">
      <c r="A21" s="37" t="s">
        <v>98</v>
      </c>
      <c r="B21" s="29" t="s">
        <v>164</v>
      </c>
      <c r="C21" s="42" t="s">
        <v>15</v>
      </c>
      <c r="D21" s="26" t="s">
        <v>35</v>
      </c>
      <c r="E21" s="940" t="n">
        <v>1.1</v>
      </c>
      <c r="F21" s="28" t="s">
        <v>24</v>
      </c>
      <c r="G21" s="29"/>
      <c r="H21" s="30" t="n">
        <v>2079.55</v>
      </c>
      <c r="I21" s="183" t="s">
        <v>25</v>
      </c>
      <c r="J21" s="312" t="s">
        <v>1111</v>
      </c>
      <c r="K21" s="312" t="n">
        <v>31015.31016</v>
      </c>
      <c r="L21" s="20" t="n">
        <f aca="false">2*0.35</f>
        <v>0.7</v>
      </c>
      <c r="M21" s="21" t="n">
        <f aca="false">E21*D21*C21</f>
        <v>2079.55</v>
      </c>
    </row>
    <row r="22" customFormat="false" ht="15" hidden="false" customHeight="false" outlineLevel="0" collapsed="false">
      <c r="A22" s="23" t="s">
        <v>102</v>
      </c>
      <c r="B22" s="29" t="s">
        <v>165</v>
      </c>
      <c r="C22" s="42" t="s">
        <v>14</v>
      </c>
      <c r="D22" s="26" t="n">
        <v>945.25</v>
      </c>
      <c r="E22" s="836" t="n">
        <v>0.4</v>
      </c>
      <c r="F22" s="28" t="s">
        <v>24</v>
      </c>
      <c r="G22" s="29"/>
      <c r="H22" s="30" t="n">
        <v>378.1</v>
      </c>
      <c r="I22" s="183" t="s">
        <v>25</v>
      </c>
      <c r="J22" s="312" t="s">
        <v>1112</v>
      </c>
      <c r="K22" s="312" t="n">
        <v>35008</v>
      </c>
      <c r="L22" s="20" t="n">
        <v>0.76</v>
      </c>
      <c r="M22" s="21" t="n">
        <f aca="false">E22*D22*C22</f>
        <v>378.1</v>
      </c>
    </row>
    <row r="23" customFormat="false" ht="15" hidden="false" customHeight="false" outlineLevel="0" collapsed="false">
      <c r="A23" s="37" t="s">
        <v>106</v>
      </c>
      <c r="B23" s="29" t="s">
        <v>87</v>
      </c>
      <c r="C23" s="42" t="s">
        <v>15</v>
      </c>
      <c r="D23" s="26" t="n">
        <v>945.25</v>
      </c>
      <c r="E23" s="836" t="n">
        <v>0.4</v>
      </c>
      <c r="F23" s="28" t="s">
        <v>24</v>
      </c>
      <c r="G23" s="29"/>
      <c r="H23" s="30" t="n">
        <v>756.2</v>
      </c>
      <c r="I23" s="183" t="s">
        <v>28</v>
      </c>
      <c r="J23" s="312" t="s">
        <v>88</v>
      </c>
      <c r="K23" s="312" t="n">
        <v>35018.35019</v>
      </c>
      <c r="L23" s="20" t="n">
        <v>0.5</v>
      </c>
      <c r="M23" s="21" t="n">
        <f aca="false">E23*D23*C23</f>
        <v>756.2</v>
      </c>
    </row>
    <row r="24" customFormat="false" ht="15" hidden="false" customHeight="false" outlineLevel="0" collapsed="false">
      <c r="A24" s="23" t="s">
        <v>109</v>
      </c>
      <c r="B24" s="29" t="s">
        <v>95</v>
      </c>
      <c r="C24" s="42" t="s">
        <v>14</v>
      </c>
      <c r="D24" s="26" t="n">
        <v>945.25</v>
      </c>
      <c r="E24" s="836" t="n">
        <v>0.5</v>
      </c>
      <c r="F24" s="28" t="s">
        <v>24</v>
      </c>
      <c r="G24" s="29"/>
      <c r="H24" s="30" t="n">
        <v>472.63</v>
      </c>
      <c r="I24" s="183" t="s">
        <v>25</v>
      </c>
      <c r="J24" s="312" t="s">
        <v>97</v>
      </c>
      <c r="K24" s="312" t="n">
        <v>35021</v>
      </c>
      <c r="L24" s="20" t="n">
        <f aca="false">2*0.2</f>
        <v>0.4</v>
      </c>
      <c r="M24" s="21" t="n">
        <f aca="false">E24*D24*C24</f>
        <v>472.625</v>
      </c>
    </row>
    <row r="25" customFormat="false" ht="26.25" hidden="false" customHeight="false" outlineLevel="0" collapsed="false">
      <c r="A25" s="37" t="s">
        <v>112</v>
      </c>
      <c r="B25" s="29" t="s">
        <v>170</v>
      </c>
      <c r="C25" s="28" t="s">
        <v>17</v>
      </c>
      <c r="D25" s="26" t="n">
        <v>945.25</v>
      </c>
      <c r="E25" s="940" t="n">
        <v>0.1</v>
      </c>
      <c r="F25" s="28" t="s">
        <v>24</v>
      </c>
      <c r="G25" s="29"/>
      <c r="H25" s="30" t="n">
        <v>378.1</v>
      </c>
      <c r="I25" s="183" t="s">
        <v>28</v>
      </c>
      <c r="J25" s="312" t="s">
        <v>66</v>
      </c>
      <c r="K25" s="312" t="s">
        <v>67</v>
      </c>
      <c r="L25" s="20" t="n">
        <v>0.4</v>
      </c>
      <c r="M25" s="21" t="n">
        <f aca="false">E25*D25*C25</f>
        <v>378.1</v>
      </c>
    </row>
    <row r="26" customFormat="false" ht="15" hidden="false" customHeight="false" outlineLevel="0" collapsed="false">
      <c r="A26" s="23" t="s">
        <v>611</v>
      </c>
      <c r="B26" s="175" t="s">
        <v>172</v>
      </c>
      <c r="C26" s="42" t="s">
        <v>14</v>
      </c>
      <c r="D26" s="39" t="n">
        <v>945.25</v>
      </c>
      <c r="E26" s="940" t="n">
        <v>0.6</v>
      </c>
      <c r="F26" s="150" t="s">
        <v>24</v>
      </c>
      <c r="G26" s="29"/>
      <c r="H26" s="176" t="n">
        <v>567.15</v>
      </c>
      <c r="I26" s="183" t="s">
        <v>25</v>
      </c>
      <c r="J26" s="312" t="s">
        <v>1113</v>
      </c>
      <c r="K26" s="312" t="n">
        <v>35054</v>
      </c>
      <c r="L26" s="20" t="n">
        <v>0.44</v>
      </c>
      <c r="M26" s="21" t="n">
        <f aca="false">E26*D26*C26</f>
        <v>567.15</v>
      </c>
    </row>
    <row r="27" customFormat="false" ht="26.25" hidden="false" customHeight="false" outlineLevel="0" collapsed="false">
      <c r="A27" s="23" t="s">
        <v>615</v>
      </c>
      <c r="B27" s="29" t="s">
        <v>1114</v>
      </c>
      <c r="C27" s="42" t="s">
        <v>14</v>
      </c>
      <c r="D27" s="26" t="s">
        <v>35</v>
      </c>
      <c r="E27" s="836" t="n">
        <v>0.3</v>
      </c>
      <c r="F27" s="28" t="s">
        <v>24</v>
      </c>
      <c r="G27" s="29"/>
      <c r="H27" s="30" t="n">
        <v>283.58</v>
      </c>
      <c r="I27" s="183" t="s">
        <v>25</v>
      </c>
      <c r="J27" s="312" t="s">
        <v>66</v>
      </c>
      <c r="K27" s="312" t="s">
        <v>67</v>
      </c>
      <c r="L27" s="20" t="n">
        <v>0.3</v>
      </c>
      <c r="M27" s="21" t="n">
        <f aca="false">E27*D27*C27</f>
        <v>283.575</v>
      </c>
    </row>
    <row r="28" customFormat="false" ht="15" hidden="false" customHeight="false" outlineLevel="0" collapsed="false">
      <c r="A28" s="23" t="s">
        <v>618</v>
      </c>
      <c r="B28" s="29" t="s">
        <v>113</v>
      </c>
      <c r="C28" s="42" t="s">
        <v>14</v>
      </c>
      <c r="D28" s="26" t="n">
        <v>945.25</v>
      </c>
      <c r="E28" s="940" t="n">
        <v>1.2</v>
      </c>
      <c r="F28" s="28" t="s">
        <v>24</v>
      </c>
      <c r="G28" s="29"/>
      <c r="H28" s="30" t="s">
        <v>632</v>
      </c>
      <c r="I28" s="183" t="s">
        <v>28</v>
      </c>
      <c r="J28" s="312" t="s">
        <v>114</v>
      </c>
      <c r="K28" s="312" t="s">
        <v>1115</v>
      </c>
      <c r="L28" s="20" t="n">
        <v>1.25</v>
      </c>
      <c r="M28" s="21" t="n">
        <f aca="false">E28*D28*C28</f>
        <v>1134.3</v>
      </c>
    </row>
    <row r="29" s="52" customFormat="true" ht="12.75" hidden="false" customHeight="false" outlineLevel="0" collapsed="false">
      <c r="A29" s="48" t="s">
        <v>685</v>
      </c>
      <c r="B29" s="48"/>
      <c r="C29" s="15" t="s">
        <v>734</v>
      </c>
      <c r="D29" s="191" t="n">
        <v>23.4</v>
      </c>
      <c r="E29" s="191"/>
      <c r="F29" s="191"/>
      <c r="G29" s="48"/>
      <c r="H29" s="190" t="n">
        <v>22118.87</v>
      </c>
      <c r="I29" s="352" t="s">
        <v>25</v>
      </c>
      <c r="J29" s="353"/>
      <c r="K29" s="353"/>
      <c r="L29" s="50"/>
      <c r="M29" s="51" t="n">
        <f aca="false">SUM(M7:M28)</f>
        <v>22118.85</v>
      </c>
    </row>
    <row r="30" customFormat="false" ht="15" hidden="false" customHeight="false" outlineLevel="0" collapsed="false">
      <c r="A30" s="386"/>
      <c r="B30" s="386"/>
      <c r="C30" s="1082"/>
      <c r="D30" s="386"/>
      <c r="E30" s="385"/>
      <c r="F30" s="386"/>
      <c r="G30" s="386"/>
      <c r="H30" s="382"/>
      <c r="I30" s="389"/>
      <c r="J30" s="1083"/>
      <c r="K30" s="1083"/>
      <c r="L30" s="1084"/>
    </row>
    <row r="31" customFormat="false" ht="15" hidden="false" customHeight="false" outlineLevel="0" collapsed="false">
      <c r="A31" s="386"/>
      <c r="B31" s="386" t="s">
        <v>1116</v>
      </c>
      <c r="C31" s="1082"/>
      <c r="D31" s="386"/>
      <c r="E31" s="385"/>
      <c r="F31" s="386"/>
      <c r="G31" s="386"/>
      <c r="H31" s="382"/>
      <c r="I31" s="389"/>
      <c r="J31" s="1083" t="s">
        <v>1117</v>
      </c>
      <c r="K31" s="1083" t="n">
        <v>34020</v>
      </c>
      <c r="L31" s="1084" t="n">
        <v>0.7</v>
      </c>
    </row>
    <row r="32" customFormat="false" ht="15" hidden="false" customHeight="false" outlineLevel="0" collapsed="false">
      <c r="A32" s="386"/>
      <c r="B32" s="386" t="s">
        <v>1118</v>
      </c>
      <c r="C32" s="1082"/>
      <c r="D32" s="386"/>
      <c r="E32" s="385"/>
      <c r="F32" s="386"/>
      <c r="G32" s="386"/>
      <c r="H32" s="382"/>
      <c r="I32" s="389"/>
      <c r="J32" s="1083" t="s">
        <v>1119</v>
      </c>
      <c r="K32" s="1083" t="n">
        <v>34022</v>
      </c>
      <c r="L32" s="1084" t="n">
        <v>0.62</v>
      </c>
    </row>
    <row r="33" customFormat="false" ht="15" hidden="true" customHeight="false" outlineLevel="0" collapsed="false">
      <c r="A33" s="386"/>
      <c r="B33" s="386"/>
      <c r="C33" s="1082"/>
      <c r="D33" s="386"/>
      <c r="E33" s="385"/>
      <c r="F33" s="386"/>
      <c r="G33" s="386"/>
      <c r="H33" s="382"/>
      <c r="I33" s="389"/>
      <c r="J33" s="1083"/>
      <c r="K33" s="1083"/>
      <c r="L33" s="1084"/>
    </row>
    <row r="34" customFormat="false" ht="15" hidden="false" customHeight="false" outlineLevel="0" collapsed="false">
      <c r="A34" s="386"/>
      <c r="B34" s="386" t="s">
        <v>1120</v>
      </c>
      <c r="C34" s="1082"/>
      <c r="D34" s="386"/>
      <c r="E34" s="385"/>
      <c r="F34" s="386"/>
      <c r="G34" s="386"/>
      <c r="H34" s="382"/>
      <c r="I34" s="389"/>
      <c r="J34" s="1083" t="s">
        <v>1103</v>
      </c>
      <c r="K34" s="1083" t="n">
        <v>22003</v>
      </c>
      <c r="L34" s="1084" t="n">
        <v>0.45</v>
      </c>
    </row>
    <row r="35" customFormat="false" ht="15" hidden="false" customHeight="false" outlineLevel="0" collapsed="false">
      <c r="A35" s="386"/>
      <c r="B35" s="386"/>
      <c r="C35" s="1082"/>
      <c r="D35" s="386"/>
      <c r="E35" s="385"/>
      <c r="F35" s="386"/>
      <c r="G35" s="386"/>
      <c r="H35" s="382"/>
      <c r="I35" s="389"/>
      <c r="J35" s="1083"/>
      <c r="K35" s="1083"/>
      <c r="L35" s="1084"/>
    </row>
    <row r="36" customFormat="false" ht="15" hidden="false" customHeight="false" outlineLevel="0" collapsed="false">
      <c r="A36" s="386"/>
      <c r="B36" s="386"/>
      <c r="C36" s="1082"/>
      <c r="D36" s="386"/>
      <c r="E36" s="385"/>
      <c r="F36" s="386"/>
      <c r="G36" s="386"/>
      <c r="H36" s="382"/>
      <c r="I36" s="389"/>
      <c r="J36" s="1083"/>
      <c r="K36" s="1083"/>
      <c r="L36" s="1084"/>
    </row>
    <row r="37" customFormat="false" ht="15" hidden="false" customHeight="false" outlineLevel="0" collapsed="false">
      <c r="A37" s="386"/>
      <c r="B37" s="1085" t="s">
        <v>13</v>
      </c>
      <c r="C37" s="1082"/>
      <c r="D37" s="386"/>
      <c r="E37" s="385"/>
      <c r="F37" s="386"/>
      <c r="G37" s="386"/>
      <c r="H37" s="382"/>
      <c r="I37" s="389"/>
      <c r="J37" s="1083"/>
      <c r="K37" s="1083"/>
      <c r="L37" s="1086" t="n">
        <f aca="false">SUM(L7:L34)</f>
        <v>20.36</v>
      </c>
      <c r="M37" s="3" t="n">
        <f aca="false">L37*945.25</f>
        <v>19245.29</v>
      </c>
    </row>
    <row r="38" customFormat="false" ht="15" hidden="false" customHeight="false" outlineLevel="0" collapsed="false">
      <c r="M38" s="3" t="n">
        <f aca="false">H29-M37</f>
        <v>2873.58</v>
      </c>
    </row>
  </sheetData>
  <mergeCells count="2">
    <mergeCell ref="A29:B29"/>
    <mergeCell ref="D29:F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tabColor rgb="FF5EB91E"/>
    <pageSetUpPr fitToPage="false"/>
  </sheetPr>
  <dimension ref="A1:N37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H29" activeCellId="0" sqref="H29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32.71"/>
    <col collapsed="false" customWidth="false" hidden="false" outlineLevel="0" max="3" min="3" style="300" width="8.86"/>
    <col collapsed="false" customWidth="true" hidden="true" outlineLevel="0" max="4" min="4" style="0" width="13.01"/>
    <col collapsed="false" customWidth="true" hidden="false" outlineLevel="0" max="5" min="5" style="2" width="14.15"/>
    <col collapsed="false" customWidth="true" hidden="true" outlineLevel="0" max="6" min="6" style="0" width="1.42"/>
    <col collapsed="false" customWidth="true" hidden="true" outlineLevel="0" max="7" min="7" style="0" width="4.43"/>
    <col collapsed="false" customWidth="true" hidden="false" outlineLevel="0" max="8" min="8" style="3" width="10"/>
    <col collapsed="false" customWidth="true" hidden="true" outlineLevel="0" max="9" min="9" style="0" width="10.99"/>
    <col collapsed="false" customWidth="true" hidden="false" outlineLevel="0" max="10" min="10" style="164" width="16"/>
    <col collapsed="false" customWidth="true" hidden="false" outlineLevel="0" max="11" min="11" style="164" width="14.15"/>
    <col collapsed="false" customWidth="true" hidden="false" outlineLevel="0" max="12" min="12" style="132" width="14.15"/>
    <col collapsed="false" customWidth="true" hidden="false" outlineLevel="0" max="13" min="13" style="132" width="15.29"/>
    <col collapsed="false" customWidth="true" hidden="false" outlineLevel="0" max="14" min="14" style="3" width="10.29"/>
  </cols>
  <sheetData>
    <row r="1" customFormat="false" ht="15" hidden="false" customHeight="false" outlineLevel="0" collapsed="false">
      <c r="A1" s="524" t="s">
        <v>1121</v>
      </c>
    </row>
    <row r="2" customFormat="false" ht="15" hidden="false" customHeight="false" outlineLevel="0" collapsed="false">
      <c r="B2" s="170" t="s">
        <v>1122</v>
      </c>
    </row>
    <row r="6" s="12" customFormat="true" ht="63.75" hidden="false" customHeight="false" outlineLevel="0" collapsed="false">
      <c r="A6" s="7" t="s">
        <v>340</v>
      </c>
      <c r="B6" s="7" t="s">
        <v>3</v>
      </c>
      <c r="C6" s="7" t="s">
        <v>202</v>
      </c>
      <c r="D6" s="7" t="s">
        <v>5</v>
      </c>
      <c r="E6" s="8" t="s">
        <v>6</v>
      </c>
      <c r="F6" s="7" t="s">
        <v>7</v>
      </c>
      <c r="G6" s="7" t="s">
        <v>8</v>
      </c>
      <c r="H6" s="9" t="s">
        <v>9</v>
      </c>
      <c r="I6" s="171" t="s">
        <v>10</v>
      </c>
      <c r="J6" s="171" t="s">
        <v>11</v>
      </c>
      <c r="K6" s="171" t="s">
        <v>12</v>
      </c>
      <c r="L6" s="8" t="s">
        <v>13</v>
      </c>
      <c r="M6" s="8" t="s">
        <v>584</v>
      </c>
      <c r="N6" s="11"/>
    </row>
    <row r="7" s="22" customFormat="true" ht="12.75" hidden="true" customHeight="false" outlineLevel="0" collapsed="false">
      <c r="A7" s="931" t="s">
        <v>14</v>
      </c>
      <c r="B7" s="158" t="s">
        <v>15</v>
      </c>
      <c r="C7" s="28" t="s">
        <v>16</v>
      </c>
      <c r="D7" s="15" t="s">
        <v>17</v>
      </c>
      <c r="E7" s="16" t="s">
        <v>18</v>
      </c>
      <c r="F7" s="150" t="s">
        <v>19</v>
      </c>
      <c r="G7" s="28" t="s">
        <v>20</v>
      </c>
      <c r="H7" s="152" t="s">
        <v>21</v>
      </c>
      <c r="I7" s="306" t="s">
        <v>22</v>
      </c>
      <c r="J7" s="345"/>
      <c r="K7" s="345"/>
      <c r="L7" s="44"/>
      <c r="M7" s="44"/>
      <c r="N7" s="21"/>
    </row>
    <row r="8" s="22" customFormat="true" ht="12.75" hidden="false" customHeight="false" outlineLevel="0" collapsed="false">
      <c r="A8" s="23" t="s">
        <v>14</v>
      </c>
      <c r="B8" s="29" t="s">
        <v>65</v>
      </c>
      <c r="C8" s="42" t="s">
        <v>14</v>
      </c>
      <c r="D8" s="26" t="n">
        <v>945.25</v>
      </c>
      <c r="E8" s="35" t="n">
        <v>0.8</v>
      </c>
      <c r="F8" s="28" t="s">
        <v>24</v>
      </c>
      <c r="G8" s="29"/>
      <c r="H8" s="30" t="n">
        <v>756.2</v>
      </c>
      <c r="I8" s="183" t="s">
        <v>25</v>
      </c>
      <c r="J8" s="182" t="s">
        <v>66</v>
      </c>
      <c r="K8" s="182" t="s">
        <v>945</v>
      </c>
      <c r="L8" s="182" t="n">
        <v>0.8</v>
      </c>
      <c r="M8" s="182" t="n">
        <f aca="false">L8</f>
        <v>0.8</v>
      </c>
      <c r="N8" s="21" t="n">
        <f aca="false">E8*D8*C8</f>
        <v>756.2</v>
      </c>
    </row>
    <row r="9" s="22" customFormat="true" ht="12.75" hidden="false" customHeight="false" outlineLevel="0" collapsed="false">
      <c r="A9" s="23" t="s">
        <v>15</v>
      </c>
      <c r="B9" s="29" t="s">
        <v>68</v>
      </c>
      <c r="C9" s="42" t="s">
        <v>14</v>
      </c>
      <c r="D9" s="26" t="n">
        <v>945.25</v>
      </c>
      <c r="E9" s="44" t="n">
        <v>0.2</v>
      </c>
      <c r="F9" s="28" t="s">
        <v>24</v>
      </c>
      <c r="G9" s="29"/>
      <c r="H9" s="30" t="n">
        <v>189.05</v>
      </c>
      <c r="I9" s="172" t="n">
        <v>0</v>
      </c>
      <c r="J9" s="182" t="s">
        <v>69</v>
      </c>
      <c r="K9" s="182" t="n">
        <v>28003</v>
      </c>
      <c r="L9" s="182" t="n">
        <v>0.25</v>
      </c>
      <c r="M9" s="182" t="n">
        <f aca="false">L9</f>
        <v>0.25</v>
      </c>
      <c r="N9" s="21" t="n">
        <f aca="false">E9*D9*C9</f>
        <v>189.05</v>
      </c>
    </row>
    <row r="10" s="22" customFormat="true" ht="25.5" hidden="false" customHeight="false" outlineLevel="0" collapsed="false">
      <c r="A10" s="37" t="s">
        <v>16</v>
      </c>
      <c r="B10" s="24" t="s">
        <v>70</v>
      </c>
      <c r="C10" s="150" t="s">
        <v>14</v>
      </c>
      <c r="D10" s="26" t="n">
        <v>945.25</v>
      </c>
      <c r="E10" s="35" t="n">
        <v>0.45</v>
      </c>
      <c r="F10" s="28" t="s">
        <v>24</v>
      </c>
      <c r="G10" s="29"/>
      <c r="H10" s="30" t="n">
        <v>425.36</v>
      </c>
      <c r="I10" s="177" t="s">
        <v>28</v>
      </c>
      <c r="J10" s="182" t="s">
        <v>71</v>
      </c>
      <c r="K10" s="182" t="s">
        <v>72</v>
      </c>
      <c r="L10" s="182" t="n">
        <v>0.45</v>
      </c>
      <c r="M10" s="182" t="n">
        <f aca="false">L10</f>
        <v>0.45</v>
      </c>
      <c r="N10" s="21" t="n">
        <f aca="false">E10*D10*C10</f>
        <v>425.3625</v>
      </c>
    </row>
    <row r="11" s="22" customFormat="true" ht="12.75" hidden="false" customHeight="false" outlineLevel="0" collapsed="false">
      <c r="A11" s="37" t="s">
        <v>17</v>
      </c>
      <c r="B11" s="29" t="s">
        <v>73</v>
      </c>
      <c r="C11" s="42" t="s">
        <v>14</v>
      </c>
      <c r="D11" s="26" t="n">
        <v>945.25</v>
      </c>
      <c r="E11" s="44" t="n">
        <v>0.2</v>
      </c>
      <c r="F11" s="28" t="s">
        <v>24</v>
      </c>
      <c r="G11" s="29"/>
      <c r="H11" s="30" t="n">
        <v>189.05</v>
      </c>
      <c r="I11" s="183" t="s">
        <v>25</v>
      </c>
      <c r="J11" s="182" t="s">
        <v>74</v>
      </c>
      <c r="K11" s="182" t="n">
        <v>11023</v>
      </c>
      <c r="L11" s="182" t="n">
        <v>0.16</v>
      </c>
      <c r="M11" s="182" t="n">
        <f aca="false">L11</f>
        <v>0.16</v>
      </c>
      <c r="N11" s="21" t="n">
        <f aca="false">E11*D11*C11</f>
        <v>189.05</v>
      </c>
    </row>
    <row r="12" s="22" customFormat="true" ht="12.75" hidden="false" customHeight="false" outlineLevel="0" collapsed="false">
      <c r="A12" s="37" t="s">
        <v>18</v>
      </c>
      <c r="B12" s="29" t="s">
        <v>75</v>
      </c>
      <c r="C12" s="28" t="n">
        <v>1</v>
      </c>
      <c r="D12" s="26" t="s">
        <v>35</v>
      </c>
      <c r="E12" s="35" t="n">
        <v>0.3</v>
      </c>
      <c r="F12" s="28" t="s">
        <v>24</v>
      </c>
      <c r="G12" s="29"/>
      <c r="H12" s="30" t="n">
        <v>283.58</v>
      </c>
      <c r="I12" s="183" t="s">
        <v>25</v>
      </c>
      <c r="J12" s="182" t="s">
        <v>76</v>
      </c>
      <c r="K12" s="182" t="n">
        <v>81041</v>
      </c>
      <c r="L12" s="182" t="n">
        <v>0.45</v>
      </c>
      <c r="M12" s="182" t="n">
        <f aca="false">L12</f>
        <v>0.45</v>
      </c>
      <c r="N12" s="21" t="n">
        <f aca="false">E12*D12*C12</f>
        <v>283.575</v>
      </c>
    </row>
    <row r="13" s="22" customFormat="true" ht="12.75" hidden="false" customHeight="false" outlineLevel="0" collapsed="false">
      <c r="A13" s="23" t="s">
        <v>19</v>
      </c>
      <c r="B13" s="29" t="s">
        <v>77</v>
      </c>
      <c r="C13" s="42" t="s">
        <v>14</v>
      </c>
      <c r="D13" s="26" t="n">
        <v>945.25</v>
      </c>
      <c r="E13" s="35" t="n">
        <v>0.5</v>
      </c>
      <c r="F13" s="28" t="s">
        <v>24</v>
      </c>
      <c r="G13" s="29"/>
      <c r="H13" s="30" t="s">
        <v>464</v>
      </c>
      <c r="I13" s="183" t="s">
        <v>25</v>
      </c>
      <c r="J13" s="182" t="s">
        <v>78</v>
      </c>
      <c r="K13" s="182" t="n">
        <v>11026</v>
      </c>
      <c r="L13" s="182" t="n">
        <v>0.3</v>
      </c>
      <c r="M13" s="182" t="n">
        <f aca="false">L13</f>
        <v>0.3</v>
      </c>
      <c r="N13" s="21" t="n">
        <f aca="false">E13*D13*C13</f>
        <v>472.625</v>
      </c>
    </row>
    <row r="14" s="22" customFormat="true" ht="12.75" hidden="false" customHeight="false" outlineLevel="0" collapsed="false">
      <c r="A14" s="37" t="s">
        <v>20</v>
      </c>
      <c r="B14" s="29" t="s">
        <v>79</v>
      </c>
      <c r="C14" s="42" t="s">
        <v>14</v>
      </c>
      <c r="D14" s="26" t="n">
        <v>945.25</v>
      </c>
      <c r="E14" s="35" t="n">
        <v>0.3</v>
      </c>
      <c r="F14" s="28" t="s">
        <v>24</v>
      </c>
      <c r="G14" s="29"/>
      <c r="H14" s="30" t="n">
        <v>283.58</v>
      </c>
      <c r="I14" s="183" t="s">
        <v>28</v>
      </c>
      <c r="J14" s="182" t="s">
        <v>80</v>
      </c>
      <c r="K14" s="182" t="n">
        <v>37020</v>
      </c>
      <c r="L14" s="182" t="n">
        <v>0.4</v>
      </c>
      <c r="M14" s="182" t="n">
        <f aca="false">L14</f>
        <v>0.4</v>
      </c>
      <c r="N14" s="21" t="n">
        <f aca="false">E14*D14*C14</f>
        <v>283.575</v>
      </c>
    </row>
    <row r="15" s="22" customFormat="true" ht="12.75" hidden="false" customHeight="false" outlineLevel="0" collapsed="false">
      <c r="A15" s="23" t="s">
        <v>21</v>
      </c>
      <c r="B15" s="175" t="s">
        <v>81</v>
      </c>
      <c r="C15" s="42" t="s">
        <v>14</v>
      </c>
      <c r="D15" s="39" t="s">
        <v>35</v>
      </c>
      <c r="E15" s="44" t="n">
        <v>1.1</v>
      </c>
      <c r="F15" s="150" t="s">
        <v>24</v>
      </c>
      <c r="G15" s="29"/>
      <c r="H15" s="176" t="n">
        <v>1039.78</v>
      </c>
      <c r="I15" s="183" t="s">
        <v>25</v>
      </c>
      <c r="J15" s="33" t="s">
        <v>66</v>
      </c>
      <c r="K15" s="33" t="s">
        <v>67</v>
      </c>
      <c r="L15" s="44" t="n">
        <v>1.1</v>
      </c>
      <c r="M15" s="44" t="n">
        <f aca="false">L15</f>
        <v>1.1</v>
      </c>
      <c r="N15" s="21" t="n">
        <f aca="false">E15*D15*C15</f>
        <v>1039.775</v>
      </c>
    </row>
    <row r="16" s="22" customFormat="true" ht="12.75" hidden="false" customHeight="false" outlineLevel="0" collapsed="false">
      <c r="A16" s="37" t="s">
        <v>22</v>
      </c>
      <c r="B16" s="29" t="s">
        <v>155</v>
      </c>
      <c r="C16" s="42" t="s">
        <v>14</v>
      </c>
      <c r="D16" s="26" t="n">
        <v>945.25</v>
      </c>
      <c r="E16" s="44" t="n">
        <v>2.2</v>
      </c>
      <c r="F16" s="28" t="s">
        <v>24</v>
      </c>
      <c r="G16" s="29"/>
      <c r="H16" s="30" t="n">
        <v>2079.55</v>
      </c>
      <c r="I16" s="183" t="s">
        <v>25</v>
      </c>
      <c r="J16" s="182" t="s">
        <v>157</v>
      </c>
      <c r="K16" s="182" t="n">
        <v>34002</v>
      </c>
      <c r="L16" s="182" t="n">
        <v>2.5</v>
      </c>
      <c r="M16" s="516" t="n">
        <f aca="false">L16+10%</f>
        <v>2.6</v>
      </c>
      <c r="N16" s="21" t="n">
        <f aca="false">E16*D16*C16</f>
        <v>2079.55</v>
      </c>
    </row>
    <row r="17" s="22" customFormat="true" ht="12.75" hidden="false" customHeight="false" outlineLevel="0" collapsed="false">
      <c r="A17" s="23" t="s">
        <v>84</v>
      </c>
      <c r="B17" s="29" t="s">
        <v>341</v>
      </c>
      <c r="C17" s="42" t="s">
        <v>14</v>
      </c>
      <c r="D17" s="26" t="n">
        <v>945.25</v>
      </c>
      <c r="E17" s="44" t="n">
        <v>1.1</v>
      </c>
      <c r="F17" s="28" t="s">
        <v>24</v>
      </c>
      <c r="G17" s="29"/>
      <c r="H17" s="30" t="n">
        <v>1039.78</v>
      </c>
      <c r="I17" s="183" t="s">
        <v>25</v>
      </c>
      <c r="J17" s="33" t="s">
        <v>342</v>
      </c>
      <c r="K17" s="33" t="n">
        <v>29027</v>
      </c>
      <c r="L17" s="44" t="n">
        <v>1.21</v>
      </c>
      <c r="M17" s="516" t="n">
        <f aca="false">L17+10%</f>
        <v>1.31</v>
      </c>
      <c r="N17" s="21" t="n">
        <f aca="false">E17*D17*C17</f>
        <v>1039.775</v>
      </c>
    </row>
    <row r="18" s="22" customFormat="true" ht="12.75" hidden="false" customHeight="false" outlineLevel="0" collapsed="false">
      <c r="A18" s="23" t="s">
        <v>86</v>
      </c>
      <c r="B18" s="29" t="s">
        <v>343</v>
      </c>
      <c r="C18" s="42" t="s">
        <v>14</v>
      </c>
      <c r="D18" s="26" t="n">
        <v>945.25</v>
      </c>
      <c r="E18" s="35" t="n">
        <v>0.5</v>
      </c>
      <c r="F18" s="28" t="s">
        <v>24</v>
      </c>
      <c r="G18" s="29"/>
      <c r="H18" s="30" t="n">
        <v>472.63</v>
      </c>
      <c r="I18" s="183" t="s">
        <v>25</v>
      </c>
      <c r="J18" s="33" t="s">
        <v>318</v>
      </c>
      <c r="K18" s="33" t="n">
        <v>22005</v>
      </c>
      <c r="L18" s="44" t="n">
        <v>0.5</v>
      </c>
      <c r="M18" s="516" t="n">
        <f aca="false">L18+10%</f>
        <v>0.6</v>
      </c>
      <c r="N18" s="21" t="n">
        <f aca="false">E18*D18*C18</f>
        <v>472.625</v>
      </c>
    </row>
    <row r="19" s="22" customFormat="true" ht="12.75" hidden="false" customHeight="false" outlineLevel="0" collapsed="false">
      <c r="A19" s="23" t="s">
        <v>89</v>
      </c>
      <c r="B19" s="29" t="s">
        <v>319</v>
      </c>
      <c r="C19" s="42" t="s">
        <v>14</v>
      </c>
      <c r="D19" s="26" t="n">
        <v>945.25</v>
      </c>
      <c r="E19" s="35" t="n">
        <v>0.5</v>
      </c>
      <c r="F19" s="28" t="s">
        <v>24</v>
      </c>
      <c r="G19" s="29"/>
      <c r="H19" s="30" t="n">
        <v>472.63</v>
      </c>
      <c r="I19" s="183" t="s">
        <v>25</v>
      </c>
      <c r="J19" s="33" t="s">
        <v>320</v>
      </c>
      <c r="K19" s="33" t="n">
        <v>22011</v>
      </c>
      <c r="L19" s="44" t="n">
        <v>0.5</v>
      </c>
      <c r="M19" s="516" t="n">
        <f aca="false">L19+10%</f>
        <v>0.6</v>
      </c>
      <c r="N19" s="21" t="n">
        <f aca="false">E19*D19*C19</f>
        <v>472.625</v>
      </c>
    </row>
    <row r="20" s="22" customFormat="true" ht="12.75" hidden="false" customHeight="false" outlineLevel="0" collapsed="false">
      <c r="A20" s="37" t="s">
        <v>92</v>
      </c>
      <c r="B20" s="29" t="s">
        <v>287</v>
      </c>
      <c r="C20" s="42" t="s">
        <v>15</v>
      </c>
      <c r="D20" s="26" t="s">
        <v>35</v>
      </c>
      <c r="E20" s="35" t="n">
        <v>0.5</v>
      </c>
      <c r="F20" s="28" t="s">
        <v>24</v>
      </c>
      <c r="G20" s="29"/>
      <c r="H20" s="30" t="s">
        <v>35</v>
      </c>
      <c r="I20" s="183" t="s">
        <v>28</v>
      </c>
      <c r="J20" s="33" t="s">
        <v>344</v>
      </c>
      <c r="K20" s="33" t="n">
        <v>22014.22013</v>
      </c>
      <c r="L20" s="44" t="n">
        <v>1</v>
      </c>
      <c r="M20" s="516" t="n">
        <f aca="false">L20+10%</f>
        <v>1.1</v>
      </c>
      <c r="N20" s="21" t="n">
        <f aca="false">E20*D20*C20</f>
        <v>945.25</v>
      </c>
    </row>
    <row r="21" s="22" customFormat="true" ht="12.75" hidden="false" customHeight="false" outlineLevel="0" collapsed="false">
      <c r="A21" s="37" t="s">
        <v>94</v>
      </c>
      <c r="B21" s="29" t="s">
        <v>153</v>
      </c>
      <c r="C21" s="28" t="n">
        <v>2</v>
      </c>
      <c r="D21" s="26" t="n">
        <v>945.25</v>
      </c>
      <c r="E21" s="35" t="n">
        <v>0.5</v>
      </c>
      <c r="F21" s="28" t="s">
        <v>24</v>
      </c>
      <c r="G21" s="29"/>
      <c r="H21" s="30" t="n">
        <v>945.25</v>
      </c>
      <c r="I21" s="183" t="s">
        <v>25</v>
      </c>
      <c r="J21" s="182" t="s">
        <v>154</v>
      </c>
      <c r="K21" s="182" t="n">
        <v>29033</v>
      </c>
      <c r="L21" s="182" t="n">
        <v>0.3</v>
      </c>
      <c r="M21" s="516" t="n">
        <f aca="false">L21+10%</f>
        <v>0.4</v>
      </c>
      <c r="N21" s="21" t="n">
        <f aca="false">E21*D21*C21</f>
        <v>945.25</v>
      </c>
    </row>
    <row r="22" s="22" customFormat="true" ht="12.75" hidden="false" customHeight="false" outlineLevel="0" collapsed="false">
      <c r="A22" s="37" t="s">
        <v>98</v>
      </c>
      <c r="B22" s="29" t="s">
        <v>323</v>
      </c>
      <c r="C22" s="42" t="s">
        <v>14</v>
      </c>
      <c r="D22" s="26" t="n">
        <v>945.25</v>
      </c>
      <c r="E22" s="35" t="n">
        <v>1.3</v>
      </c>
      <c r="F22" s="28" t="s">
        <v>24</v>
      </c>
      <c r="G22" s="29"/>
      <c r="H22" s="30" t="n">
        <v>1228.83</v>
      </c>
      <c r="I22" s="172" t="n">
        <v>0</v>
      </c>
      <c r="J22" s="182" t="s">
        <v>324</v>
      </c>
      <c r="K22" s="182" t="n">
        <v>29006</v>
      </c>
      <c r="L22" s="182" t="n">
        <v>1.1</v>
      </c>
      <c r="M22" s="516" t="n">
        <f aca="false">L22+10%</f>
        <v>1.2</v>
      </c>
      <c r="N22" s="21" t="n">
        <f aca="false">E22*D22*C22</f>
        <v>1228.825</v>
      </c>
    </row>
    <row r="23" s="22" customFormat="true" ht="12.75" hidden="false" customHeight="false" outlineLevel="0" collapsed="false">
      <c r="A23" s="23" t="s">
        <v>102</v>
      </c>
      <c r="B23" s="29" t="s">
        <v>345</v>
      </c>
      <c r="C23" s="42" t="s">
        <v>14</v>
      </c>
      <c r="D23" s="26" t="n">
        <v>945.25</v>
      </c>
      <c r="E23" s="35" t="n">
        <v>1.3</v>
      </c>
      <c r="F23" s="28" t="s">
        <v>24</v>
      </c>
      <c r="G23" s="29"/>
      <c r="H23" s="30" t="n">
        <v>1228.83</v>
      </c>
      <c r="I23" s="183" t="s">
        <v>28</v>
      </c>
      <c r="J23" s="1051" t="s">
        <v>325</v>
      </c>
      <c r="K23" s="1051" t="n">
        <v>29004</v>
      </c>
      <c r="L23" s="605" t="n">
        <v>1.1</v>
      </c>
      <c r="M23" s="516" t="n">
        <f aca="false">L23+10%</f>
        <v>1.2</v>
      </c>
      <c r="N23" s="21" t="n">
        <f aca="false">E23*D23*C23</f>
        <v>1228.825</v>
      </c>
    </row>
    <row r="24" s="22" customFormat="true" ht="12.75" hidden="false" customHeight="false" outlineLevel="0" collapsed="false">
      <c r="A24" s="37" t="s">
        <v>106</v>
      </c>
      <c r="B24" s="29" t="s">
        <v>162</v>
      </c>
      <c r="C24" s="42" t="s">
        <v>15</v>
      </c>
      <c r="D24" s="26" t="s">
        <v>35</v>
      </c>
      <c r="E24" s="35" t="n">
        <v>0.4</v>
      </c>
      <c r="F24" s="28" t="s">
        <v>24</v>
      </c>
      <c r="G24" s="29"/>
      <c r="H24" s="30" t="n">
        <v>756.2</v>
      </c>
      <c r="I24" s="183" t="s">
        <v>25</v>
      </c>
      <c r="J24" s="182" t="s">
        <v>163</v>
      </c>
      <c r="K24" s="182" t="n">
        <v>35005</v>
      </c>
      <c r="L24" s="182" t="n">
        <v>0.24</v>
      </c>
      <c r="M24" s="516" t="n">
        <f aca="false">L24+10%</f>
        <v>0.34</v>
      </c>
      <c r="N24" s="21" t="n">
        <f aca="false">E24*D24*C24</f>
        <v>756.2</v>
      </c>
    </row>
    <row r="25" s="22" customFormat="true" ht="12.75" hidden="false" customHeight="false" outlineLevel="0" collapsed="false">
      <c r="A25" s="23" t="s">
        <v>109</v>
      </c>
      <c r="B25" s="29" t="s">
        <v>165</v>
      </c>
      <c r="C25" s="42" t="s">
        <v>14</v>
      </c>
      <c r="D25" s="26" t="n">
        <v>945.25</v>
      </c>
      <c r="E25" s="35" t="n">
        <v>0.5</v>
      </c>
      <c r="F25" s="28" t="s">
        <v>24</v>
      </c>
      <c r="G25" s="29"/>
      <c r="H25" s="30" t="n">
        <v>472.63</v>
      </c>
      <c r="I25" s="183" t="s">
        <v>25</v>
      </c>
      <c r="J25" s="182" t="s">
        <v>166</v>
      </c>
      <c r="K25" s="182" t="n">
        <v>35010</v>
      </c>
      <c r="L25" s="182" t="n">
        <v>0.52</v>
      </c>
      <c r="M25" s="516" t="n">
        <f aca="false">L25+10%</f>
        <v>0.62</v>
      </c>
      <c r="N25" s="21" t="n">
        <f aca="false">E25*D25*C25</f>
        <v>472.625</v>
      </c>
    </row>
    <row r="26" s="22" customFormat="true" ht="12.75" hidden="false" customHeight="false" outlineLevel="0" collapsed="false">
      <c r="A26" s="37" t="s">
        <v>112</v>
      </c>
      <c r="B26" s="29" t="s">
        <v>170</v>
      </c>
      <c r="C26" s="42" t="s">
        <v>15</v>
      </c>
      <c r="D26" s="26" t="n">
        <v>945.25</v>
      </c>
      <c r="E26" s="44" t="n">
        <v>0.1</v>
      </c>
      <c r="F26" s="28" t="s">
        <v>24</v>
      </c>
      <c r="G26" s="29"/>
      <c r="H26" s="30" t="n">
        <v>189.05</v>
      </c>
      <c r="I26" s="183" t="s">
        <v>25</v>
      </c>
      <c r="J26" s="33" t="s">
        <v>66</v>
      </c>
      <c r="K26" s="33" t="s">
        <v>67</v>
      </c>
      <c r="L26" s="44" t="n">
        <v>0.2</v>
      </c>
      <c r="M26" s="44" t="n">
        <f aca="false">L26</f>
        <v>0.2</v>
      </c>
      <c r="N26" s="21" t="n">
        <f aca="false">E26*D26*C26</f>
        <v>189.05</v>
      </c>
    </row>
    <row r="27" s="22" customFormat="true" ht="12.75" hidden="false" customHeight="false" outlineLevel="0" collapsed="false">
      <c r="A27" s="23" t="s">
        <v>611</v>
      </c>
      <c r="B27" s="29" t="s">
        <v>103</v>
      </c>
      <c r="C27" s="42" t="s">
        <v>14</v>
      </c>
      <c r="D27" s="26" t="s">
        <v>35</v>
      </c>
      <c r="E27" s="44" t="n">
        <v>0.6</v>
      </c>
      <c r="F27" s="28" t="s">
        <v>24</v>
      </c>
      <c r="G27" s="29"/>
      <c r="H27" s="30" t="n">
        <v>567.15</v>
      </c>
      <c r="I27" s="183" t="s">
        <v>25</v>
      </c>
      <c r="J27" s="33" t="s">
        <v>104</v>
      </c>
      <c r="K27" s="33" t="s">
        <v>346</v>
      </c>
      <c r="L27" s="44" t="n">
        <v>0.75</v>
      </c>
      <c r="M27" s="44" t="n">
        <f aca="false">L27</f>
        <v>0.75</v>
      </c>
      <c r="N27" s="21" t="n">
        <f aca="false">E27*D27*C27</f>
        <v>567.15</v>
      </c>
    </row>
    <row r="28" s="22" customFormat="true" ht="12.75" hidden="false" customHeight="false" outlineLevel="0" collapsed="false">
      <c r="A28" s="23" t="s">
        <v>615</v>
      </c>
      <c r="B28" s="29" t="s">
        <v>113</v>
      </c>
      <c r="C28" s="42" t="s">
        <v>14</v>
      </c>
      <c r="D28" s="26" t="n">
        <v>945.25</v>
      </c>
      <c r="E28" s="44" t="n">
        <v>1.2</v>
      </c>
      <c r="F28" s="28" t="s">
        <v>24</v>
      </c>
      <c r="G28" s="29"/>
      <c r="H28" s="30" t="n">
        <v>1134.3</v>
      </c>
      <c r="I28" s="183" t="s">
        <v>25</v>
      </c>
      <c r="J28" s="182" t="s">
        <v>114</v>
      </c>
      <c r="K28" s="182" t="s">
        <v>115</v>
      </c>
      <c r="L28" s="182" t="n">
        <v>1.38</v>
      </c>
      <c r="M28" s="44" t="n">
        <f aca="false">L28</f>
        <v>1.38</v>
      </c>
      <c r="N28" s="21" t="n">
        <f aca="false">E28*D28*C28</f>
        <v>1134.3</v>
      </c>
    </row>
    <row r="29" s="52" customFormat="true" ht="12.75" hidden="false" customHeight="false" outlineLevel="0" collapsed="false">
      <c r="A29" s="48" t="s">
        <v>41</v>
      </c>
      <c r="B29" s="48"/>
      <c r="C29" s="15" t="s">
        <v>623</v>
      </c>
      <c r="D29" s="190" t="n">
        <f aca="false">15171.31/945.25</f>
        <v>16.0500502512563</v>
      </c>
      <c r="E29" s="190"/>
      <c r="F29" s="190"/>
      <c r="G29" s="48"/>
      <c r="H29" s="190" t="n">
        <v>15171.31</v>
      </c>
      <c r="I29" s="352" t="s">
        <v>28</v>
      </c>
      <c r="J29" s="192"/>
      <c r="K29" s="192"/>
      <c r="L29" s="193"/>
      <c r="M29" s="193"/>
      <c r="N29" s="51" t="n">
        <f aca="false">SUM(N8:N28)</f>
        <v>15171.2625</v>
      </c>
    </row>
    <row r="30" customFormat="false" ht="15" hidden="true" customHeight="false" outlineLevel="0" collapsed="false"/>
    <row r="31" customFormat="false" ht="15" hidden="true" customHeight="false" outlineLevel="0" collapsed="false">
      <c r="L31" s="164"/>
      <c r="M31" s="164"/>
    </row>
    <row r="32" customFormat="false" ht="15" hidden="false" customHeight="false" outlineLevel="0" collapsed="false">
      <c r="A32" s="60" t="s">
        <v>1123</v>
      </c>
      <c r="L32" s="216" t="n">
        <f aca="false">SUM(L8:L28)</f>
        <v>15.21</v>
      </c>
      <c r="M32" s="216"/>
    </row>
    <row r="33" customFormat="false" ht="30" hidden="false" customHeight="false" outlineLevel="0" collapsed="false">
      <c r="A33" s="60"/>
      <c r="B33" s="199" t="s">
        <v>772</v>
      </c>
      <c r="J33" s="199" t="s">
        <v>228</v>
      </c>
      <c r="K33" s="199" t="n">
        <v>2203</v>
      </c>
      <c r="L33" s="199" t="n">
        <v>0.5</v>
      </c>
      <c r="M33" s="216" t="n">
        <f aca="false">L33+10%</f>
        <v>0.6</v>
      </c>
    </row>
    <row r="34" customFormat="false" ht="30" hidden="false" customHeight="false" outlineLevel="0" collapsed="false">
      <c r="A34" s="60"/>
      <c r="B34" s="199" t="s">
        <v>773</v>
      </c>
      <c r="J34" s="199" t="s">
        <v>329</v>
      </c>
      <c r="K34" s="199" t="n">
        <v>22001</v>
      </c>
      <c r="L34" s="199" t="n">
        <v>0.5</v>
      </c>
      <c r="M34" s="216" t="n">
        <f aca="false">L34+10%</f>
        <v>0.6</v>
      </c>
    </row>
    <row r="35" customFormat="false" ht="15" hidden="false" customHeight="false" outlineLevel="0" collapsed="false">
      <c r="A35" s="60"/>
      <c r="L35" s="216"/>
      <c r="M35" s="216"/>
    </row>
    <row r="36" customFormat="false" ht="15" hidden="false" customHeight="false" outlineLevel="0" collapsed="false">
      <c r="M36" s="132" t="n">
        <f aca="false">SUM(M8:M34)</f>
        <v>17.41</v>
      </c>
      <c r="N36" s="3" t="n">
        <f aca="false">945.25*M36</f>
        <v>16456.8025</v>
      </c>
    </row>
    <row r="37" customFormat="false" ht="15" hidden="false" customHeight="false" outlineLevel="0" collapsed="false">
      <c r="N37" s="3" t="n">
        <f aca="false">H29-N36</f>
        <v>-1285.4925</v>
      </c>
    </row>
  </sheetData>
  <mergeCells count="2">
    <mergeCell ref="A29:B29"/>
    <mergeCell ref="D29:F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69A2E"/>
    <pageSetUpPr fitToPage="false"/>
  </sheetPr>
  <dimension ref="A4:BL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5" activeCellId="0" sqref="C5"/>
    </sheetView>
  </sheetViews>
  <sheetFormatPr defaultColWidth="11.72265625" defaultRowHeight="15" zeroHeight="false" outlineLevelRow="0" outlineLevelCol="0"/>
  <cols>
    <col collapsed="false" customWidth="true" hidden="false" outlineLevel="0" max="1" min="1" style="199" width="27"/>
    <col collapsed="false" customWidth="true" hidden="false" outlineLevel="0" max="2" min="2" style="200" width="13.7"/>
    <col collapsed="false" customWidth="true" hidden="false" outlineLevel="0" max="3" min="3" style="200" width="10.71"/>
    <col collapsed="false" customWidth="true" hidden="false" outlineLevel="0" max="4" min="4" style="200" width="11.57"/>
    <col collapsed="false" customWidth="true" hidden="false" outlineLevel="0" max="5" min="5" style="0" width="33.14"/>
    <col collapsed="false" customWidth="true" hidden="false" outlineLevel="0" max="6" min="6" style="0" width="20.42"/>
    <col collapsed="false" customWidth="true" hidden="false" outlineLevel="0" max="7" min="7" style="0" width="15"/>
  </cols>
  <sheetData>
    <row r="4" customFormat="false" ht="15.75" hidden="false" customHeight="false" outlineLevel="0" collapsed="false">
      <c r="A4" s="117"/>
      <c r="B4" s="117"/>
      <c r="C4" s="117"/>
      <c r="D4" s="117"/>
    </row>
    <row r="5" customFormat="false" ht="15.75" hidden="false" customHeight="false" outlineLevel="0" collapsed="false">
      <c r="A5" s="201" t="s">
        <v>427</v>
      </c>
      <c r="B5" s="202" t="s">
        <v>104</v>
      </c>
      <c r="C5" s="117" t="s">
        <v>105</v>
      </c>
      <c r="D5" s="117" t="n">
        <v>0.75</v>
      </c>
    </row>
    <row r="6" customFormat="false" ht="42" hidden="false" customHeight="false" outlineLevel="0" collapsed="false">
      <c r="A6" s="98" t="s">
        <v>428</v>
      </c>
      <c r="B6" s="117"/>
      <c r="C6" s="117"/>
      <c r="D6" s="117"/>
    </row>
    <row r="7" customFormat="false" ht="15.75" hidden="false" customHeight="false" outlineLevel="0" collapsed="false">
      <c r="A7" s="98"/>
      <c r="B7" s="117"/>
      <c r="C7" s="117"/>
      <c r="D7" s="117"/>
    </row>
    <row r="8" customFormat="false" ht="15.75" hidden="false" customHeight="false" outlineLevel="0" collapsed="false">
      <c r="A8" s="98"/>
      <c r="B8" s="117"/>
      <c r="C8" s="117"/>
      <c r="D8" s="117"/>
    </row>
    <row r="9" customFormat="false" ht="15.75" hidden="false" customHeight="false" outlineLevel="0" collapsed="false">
      <c r="A9" s="98"/>
      <c r="B9" s="117"/>
      <c r="C9" s="117"/>
      <c r="D9" s="117"/>
    </row>
    <row r="10" customFormat="false" ht="29.25" hidden="false" customHeight="false" outlineLevel="0" collapsed="false">
      <c r="A10" s="98" t="s">
        <v>429</v>
      </c>
      <c r="B10" s="117" t="s">
        <v>430</v>
      </c>
      <c r="C10" s="117" t="s">
        <v>431</v>
      </c>
      <c r="D10" s="117" t="n">
        <v>0.25</v>
      </c>
    </row>
    <row r="11" customFormat="false" ht="15.75" hidden="false" customHeight="false" outlineLevel="0" collapsed="false">
      <c r="A11" s="98"/>
      <c r="B11" s="117"/>
      <c r="C11" s="117"/>
      <c r="D11" s="117"/>
    </row>
    <row r="12" customFormat="false" ht="15.75" hidden="false" customHeight="false" outlineLevel="0" collapsed="false">
      <c r="A12" s="98"/>
      <c r="B12" s="117"/>
      <c r="C12" s="117"/>
      <c r="D12" s="117"/>
    </row>
    <row r="13" customFormat="false" ht="15.75" hidden="false" customHeight="false" outlineLevel="0" collapsed="false">
      <c r="A13" s="117" t="s">
        <v>432</v>
      </c>
      <c r="B13" s="117" t="s">
        <v>39</v>
      </c>
      <c r="C13" s="117" t="s">
        <v>40</v>
      </c>
      <c r="D13" s="117" t="n">
        <v>0.6</v>
      </c>
    </row>
    <row r="14" customFormat="false" ht="15.75" hidden="false" customHeight="false" outlineLevel="0" collapsed="false">
      <c r="A14" s="117" t="s">
        <v>433</v>
      </c>
      <c r="B14" s="117"/>
      <c r="C14" s="117"/>
      <c r="D14" s="117"/>
    </row>
    <row r="16" customFormat="false" ht="45" hidden="false" customHeight="false" outlineLevel="0" collapsed="false">
      <c r="A16" s="196" t="s">
        <v>434</v>
      </c>
      <c r="B16" s="195" t="s">
        <v>435</v>
      </c>
      <c r="C16" s="195" t="n">
        <v>37011</v>
      </c>
      <c r="D16" s="195" t="n">
        <v>0.23</v>
      </c>
      <c r="E16" s="196" t="s">
        <v>436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</row>
    <row r="19" customFormat="false" ht="15.75" hidden="false" customHeight="false" outlineLevel="0" collapsed="false">
      <c r="A19" s="195" t="s">
        <v>437</v>
      </c>
      <c r="B19" s="195" t="s">
        <v>438</v>
      </c>
      <c r="C19" s="195" t="n">
        <v>10066</v>
      </c>
      <c r="D19" s="195" t="n">
        <v>1.1</v>
      </c>
      <c r="E19" s="110"/>
      <c r="F19" s="203" t="s">
        <v>439</v>
      </c>
      <c r="G19" s="110" t="s">
        <v>440</v>
      </c>
      <c r="H19" s="110" t="n">
        <v>0.23</v>
      </c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</row>
    <row r="20" customFormat="false" ht="15.75" hidden="false" customHeight="false" outlineLevel="0" collapsed="false">
      <c r="A20" s="200" t="s">
        <v>441</v>
      </c>
      <c r="F20" s="117" t="s">
        <v>442</v>
      </c>
      <c r="G20" s="0" t="s">
        <v>443</v>
      </c>
      <c r="H20" s="0" t="n">
        <v>0.1</v>
      </c>
    </row>
    <row r="21" customFormat="false" ht="15.75" hidden="false" customHeight="false" outlineLevel="0" collapsed="false">
      <c r="F21" s="117" t="s">
        <v>444</v>
      </c>
      <c r="G21" s="0" t="s">
        <v>445</v>
      </c>
      <c r="H21" s="0" t="n">
        <v>0.25</v>
      </c>
    </row>
    <row r="22" customFormat="false" ht="15" hidden="false" customHeight="false" outlineLevel="0" collapsed="false">
      <c r="H22" s="0" t="n">
        <f aca="false">0.58</f>
        <v>0.58</v>
      </c>
    </row>
    <row r="24" customFormat="false" ht="75" hidden="false" customHeight="false" outlineLevel="0" collapsed="false">
      <c r="A24" s="196" t="s">
        <v>446</v>
      </c>
      <c r="B24" s="195" t="s">
        <v>43</v>
      </c>
      <c r="C24" s="195" t="n">
        <v>10108</v>
      </c>
      <c r="D24" s="195" t="n">
        <v>0.4</v>
      </c>
      <c r="E24" s="196" t="s">
        <v>447</v>
      </c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</row>
    <row r="27" customFormat="false" ht="15" hidden="false" customHeight="false" outlineLevel="0" collapsed="false">
      <c r="A27" s="199" t="s">
        <v>448</v>
      </c>
      <c r="D27" s="200" t="n">
        <v>3.42</v>
      </c>
    </row>
    <row r="29" customFormat="false" ht="15" hidden="false" customHeight="false" outlineLevel="0" collapsed="false">
      <c r="A29" s="204" t="s">
        <v>449</v>
      </c>
    </row>
    <row r="30" customFormat="false" ht="15" hidden="false" customHeight="false" outlineLevel="0" collapsed="false">
      <c r="A30" s="204" t="s">
        <v>450</v>
      </c>
    </row>
    <row r="31" customFormat="false" ht="15" hidden="false" customHeight="false" outlineLevel="0" collapsed="false">
      <c r="A31" s="204" t="s">
        <v>451</v>
      </c>
    </row>
    <row r="38" customFormat="false" ht="91.5" hidden="false" customHeight="false" outlineLevel="0" collapsed="false">
      <c r="A38" s="205" t="s">
        <v>452</v>
      </c>
      <c r="B38" s="195"/>
      <c r="C38" s="195"/>
      <c r="D38" s="195" t="n">
        <v>0.55</v>
      </c>
      <c r="E38" s="196" t="s">
        <v>453</v>
      </c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</row>
    <row r="39" customFormat="false" ht="15" hidden="false" customHeight="false" outlineLevel="0" collapsed="false">
      <c r="A39" s="200" t="s">
        <v>454</v>
      </c>
    </row>
    <row r="40" customFormat="false" ht="15" hidden="false" customHeight="false" outlineLevel="0" collapsed="false">
      <c r="A40" s="200"/>
    </row>
    <row r="42" customFormat="false" ht="30" hidden="false" customHeight="false" outlineLevel="0" collapsed="false">
      <c r="A42" s="199" t="s">
        <v>455</v>
      </c>
      <c r="B42" s="206" t="s">
        <v>456</v>
      </c>
      <c r="C42" s="206" t="n">
        <v>34001</v>
      </c>
      <c r="D42" s="207" t="n">
        <v>1.25</v>
      </c>
      <c r="H42" s="208"/>
    </row>
    <row r="46" customFormat="false" ht="15" hidden="false" customHeight="false" outlineLevel="0" collapsed="false">
      <c r="A46" s="199" t="n">
        <v>89528463936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5CE"/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43"/>
    <col collapsed="false" customWidth="true" hidden="true" outlineLevel="0" max="3" min="3" style="0" width="10.99"/>
    <col collapsed="false" customWidth="true" hidden="true" outlineLevel="0" max="4" min="4" style="0" width="15"/>
    <col collapsed="false" customWidth="true" hidden="false" outlineLevel="0" max="5" min="5" style="2" width="10.99"/>
    <col collapsed="false" customWidth="true" hidden="true" outlineLevel="0" max="6" min="6" style="0" width="15"/>
    <col collapsed="false" customWidth="true" hidden="true" outlineLevel="0" max="7" min="7" style="0" width="10.99"/>
    <col collapsed="false" customWidth="true" hidden="false" outlineLevel="0" max="8" min="8" style="3" width="16"/>
    <col collapsed="false" customWidth="true" hidden="true" outlineLevel="0" max="9" min="9" style="0" width="11.99"/>
    <col collapsed="false" customWidth="true" hidden="false" outlineLevel="0" max="10" min="10" style="131" width="17.58"/>
    <col collapsed="false" customWidth="true" hidden="false" outlineLevel="0" max="11" min="11" style="131" width="10.58"/>
    <col collapsed="false" customWidth="true" hidden="false" outlineLevel="0" max="12" min="12" style="132" width="10.99"/>
    <col collapsed="false" customWidth="true" hidden="false" outlineLevel="0" max="13" min="13" style="132" width="9.14"/>
    <col collapsed="false" customWidth="true" hidden="false" outlineLevel="0" max="14" min="14" style="3" width="9.14"/>
  </cols>
  <sheetData>
    <row r="1" customFormat="false" ht="15" hidden="false" customHeight="false" outlineLevel="0" collapsed="false">
      <c r="A1" s="209" t="s">
        <v>457</v>
      </c>
    </row>
    <row r="2" customFormat="false" ht="15" hidden="false" customHeight="false" outlineLevel="0" collapsed="false">
      <c r="B2" s="170" t="s">
        <v>458</v>
      </c>
    </row>
    <row r="4" s="12" customFormat="true" ht="51" hidden="false" customHeight="false" outlineLevel="0" collapsed="false">
      <c r="A4" s="7" t="s">
        <v>2</v>
      </c>
      <c r="B4" s="7" t="s">
        <v>3</v>
      </c>
      <c r="C4" s="7" t="s">
        <v>459</v>
      </c>
      <c r="D4" s="7" t="s">
        <v>5</v>
      </c>
      <c r="E4" s="8" t="s">
        <v>6</v>
      </c>
      <c r="F4" s="7" t="s">
        <v>7</v>
      </c>
      <c r="G4" s="7" t="s">
        <v>8</v>
      </c>
      <c r="H4" s="9" t="s">
        <v>9</v>
      </c>
      <c r="I4" s="7" t="s">
        <v>460</v>
      </c>
      <c r="J4" s="10" t="s">
        <v>461</v>
      </c>
      <c r="K4" s="10" t="s">
        <v>12</v>
      </c>
      <c r="L4" s="210" t="s">
        <v>181</v>
      </c>
      <c r="M4" s="210"/>
      <c r="N4" s="11"/>
    </row>
    <row r="5" s="22" customFormat="true" ht="12.75" hidden="false" customHeight="false" outlineLevel="0" collapsed="false">
      <c r="A5" s="23" t="s">
        <v>14</v>
      </c>
      <c r="B5" s="29" t="s">
        <v>23</v>
      </c>
      <c r="C5" s="25" t="s">
        <v>14</v>
      </c>
      <c r="D5" s="26" t="n">
        <v>945.25</v>
      </c>
      <c r="E5" s="35" t="n">
        <v>3</v>
      </c>
      <c r="F5" s="28" t="s">
        <v>24</v>
      </c>
      <c r="G5" s="29"/>
      <c r="H5" s="30" t="n">
        <v>2835.75</v>
      </c>
      <c r="I5" s="25" t="s">
        <v>25</v>
      </c>
      <c r="J5" s="182" t="s">
        <v>26</v>
      </c>
      <c r="K5" s="182" t="n">
        <v>17002</v>
      </c>
      <c r="L5" s="211" t="n">
        <v>3</v>
      </c>
      <c r="M5" s="211" t="n">
        <f aca="false">L5+10%</f>
        <v>3.1</v>
      </c>
      <c r="N5" s="21" t="n">
        <f aca="false">E5*D5*C5</f>
        <v>2835.75</v>
      </c>
    </row>
    <row r="6" s="22" customFormat="true" ht="12.75" hidden="false" customHeight="false" outlineLevel="0" collapsed="false">
      <c r="A6" s="23" t="s">
        <v>15</v>
      </c>
      <c r="B6" s="29" t="s">
        <v>27</v>
      </c>
      <c r="C6" s="25" t="s">
        <v>14</v>
      </c>
      <c r="D6" s="26" t="n">
        <v>945.25</v>
      </c>
      <c r="E6" s="184" t="n">
        <v>5.7</v>
      </c>
      <c r="F6" s="28" t="s">
        <v>24</v>
      </c>
      <c r="G6" s="29"/>
      <c r="H6" s="30" t="s">
        <v>462</v>
      </c>
      <c r="I6" s="25" t="s">
        <v>25</v>
      </c>
      <c r="J6" s="182" t="s">
        <v>463</v>
      </c>
      <c r="K6" s="182" t="n">
        <v>17003</v>
      </c>
      <c r="L6" s="182" t="n">
        <v>5.5</v>
      </c>
      <c r="M6" s="211" t="n">
        <f aca="false">L6+10%</f>
        <v>5.6</v>
      </c>
      <c r="N6" s="21" t="n">
        <f aca="false">E6*D6*C6</f>
        <v>5387.925</v>
      </c>
    </row>
    <row r="7" s="22" customFormat="true" ht="12.75" hidden="false" customHeight="false" outlineLevel="0" collapsed="false">
      <c r="A7" s="23" t="s">
        <v>16</v>
      </c>
      <c r="B7" s="185" t="s">
        <v>182</v>
      </c>
      <c r="C7" s="25" t="s">
        <v>14</v>
      </c>
      <c r="D7" s="25" t="n">
        <v>945.25</v>
      </c>
      <c r="E7" s="44" t="n">
        <v>0.5</v>
      </c>
      <c r="F7" s="42" t="s">
        <v>24</v>
      </c>
      <c r="G7" s="29"/>
      <c r="H7" s="43" t="s">
        <v>464</v>
      </c>
      <c r="I7" s="25" t="s">
        <v>25</v>
      </c>
      <c r="J7" s="182" t="s">
        <v>31</v>
      </c>
      <c r="K7" s="182" t="n">
        <v>16001</v>
      </c>
      <c r="L7" s="182" t="n">
        <v>0.3</v>
      </c>
      <c r="M7" s="211" t="n">
        <f aca="false">L7+10%</f>
        <v>0.4</v>
      </c>
      <c r="N7" s="21" t="n">
        <f aca="false">E7*D7*C7</f>
        <v>472.625</v>
      </c>
    </row>
    <row r="8" s="22" customFormat="true" ht="12.75" hidden="false" customHeight="false" outlineLevel="0" collapsed="false">
      <c r="A8" s="23" t="s">
        <v>17</v>
      </c>
      <c r="B8" s="185" t="s">
        <v>185</v>
      </c>
      <c r="C8" s="25" t="s">
        <v>14</v>
      </c>
      <c r="D8" s="25" t="n">
        <v>945.25</v>
      </c>
      <c r="E8" s="212" t="n">
        <v>0.8</v>
      </c>
      <c r="F8" s="42" t="s">
        <v>24</v>
      </c>
      <c r="G8" s="29"/>
      <c r="H8" s="43" t="n">
        <v>756.2</v>
      </c>
      <c r="I8" s="25" t="s">
        <v>25</v>
      </c>
      <c r="J8" s="182" t="s">
        <v>58</v>
      </c>
      <c r="K8" s="182" t="s">
        <v>59</v>
      </c>
      <c r="L8" s="182" t="n">
        <v>0.25</v>
      </c>
      <c r="M8" s="182" t="n">
        <f aca="false">L8</f>
        <v>0.25</v>
      </c>
      <c r="N8" s="21" t="n">
        <f aca="false">E8*D8*C8</f>
        <v>756.2</v>
      </c>
    </row>
    <row r="9" s="52" customFormat="true" ht="12.75" hidden="false" customHeight="false" outlineLevel="0" collapsed="false">
      <c r="A9" s="48" t="s">
        <v>41</v>
      </c>
      <c r="B9" s="48"/>
      <c r="C9" s="189" t="s">
        <v>17</v>
      </c>
      <c r="D9" s="190" t="n">
        <f aca="false">9452.51/945.25</f>
        <v>10.0000105792118</v>
      </c>
      <c r="E9" s="190"/>
      <c r="F9" s="190"/>
      <c r="G9" s="48"/>
      <c r="H9" s="190" t="n">
        <v>9452.51</v>
      </c>
      <c r="I9" s="213" t="s">
        <v>28</v>
      </c>
      <c r="J9" s="192"/>
      <c r="K9" s="192"/>
      <c r="L9" s="193"/>
      <c r="M9" s="193"/>
      <c r="N9" s="51" t="n">
        <f aca="false">SUM(N5:N8)</f>
        <v>9452.5</v>
      </c>
    </row>
    <row r="10" customFormat="false" ht="15" hidden="false" customHeight="false" outlineLevel="0" collapsed="false">
      <c r="D10" s="3"/>
    </row>
    <row r="11" customFormat="false" ht="25.9" hidden="false" customHeight="true" outlineLevel="0" collapsed="false">
      <c r="A11" s="56"/>
      <c r="B11" s="57" t="s">
        <v>188</v>
      </c>
      <c r="C11" s="56"/>
      <c r="D11" s="56"/>
      <c r="F11" s="57" t="n">
        <v>16005</v>
      </c>
      <c r="G11" s="57" t="n">
        <v>0.2</v>
      </c>
      <c r="J11" s="59" t="s">
        <v>55</v>
      </c>
      <c r="K11" s="214" t="n">
        <v>16005</v>
      </c>
      <c r="L11" s="132" t="n">
        <v>0.2</v>
      </c>
      <c r="M11" s="132" t="n">
        <f aca="false">L11+10%</f>
        <v>0.3</v>
      </c>
      <c r="N11" s="57" t="s">
        <v>465</v>
      </c>
    </row>
    <row r="12" customFormat="false" ht="26.25" hidden="false" customHeight="false" outlineLevel="0" collapsed="false">
      <c r="B12" s="215" t="s">
        <v>186</v>
      </c>
      <c r="J12" s="214" t="s">
        <v>187</v>
      </c>
      <c r="K12" s="57" t="n">
        <v>16004</v>
      </c>
      <c r="L12" s="214" t="n">
        <v>0.12</v>
      </c>
      <c r="M12" s="132" t="n">
        <f aca="false">L12+10%</f>
        <v>0.22</v>
      </c>
    </row>
    <row r="13" customFormat="false" ht="15" hidden="false" customHeight="false" outlineLevel="0" collapsed="false">
      <c r="A13" s="60" t="s">
        <v>466</v>
      </c>
      <c r="L13" s="216"/>
      <c r="M13" s="216" t="n">
        <f aca="false">SUM(M5:M12)</f>
        <v>9.87</v>
      </c>
      <c r="N13" s="3" t="n">
        <f aca="false">945.25*M13</f>
        <v>9329.6175</v>
      </c>
    </row>
    <row r="14" customFormat="false" ht="15" hidden="false" customHeight="false" outlineLevel="0" collapsed="false">
      <c r="N14" s="3" t="n">
        <f aca="false">H9-N13</f>
        <v>122.8925</v>
      </c>
    </row>
  </sheetData>
  <mergeCells count="2">
    <mergeCell ref="A9:B9"/>
    <mergeCell ref="D9:F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38"/>
    <pageSetUpPr fitToPage="false"/>
  </sheetPr>
  <dimension ref="A1:I62"/>
  <sheetViews>
    <sheetView showFormulas="false" showGridLines="fals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D56" activeCellId="0" sqref="D56"/>
    </sheetView>
  </sheetViews>
  <sheetFormatPr defaultColWidth="8.8671875" defaultRowHeight="13.8" zeroHeight="false" outlineLevelRow="0" outlineLevelCol="0"/>
  <cols>
    <col collapsed="false" customWidth="true" hidden="false" outlineLevel="0" max="1" min="1" style="217" width="5.57"/>
    <col collapsed="false" customWidth="true" hidden="true" outlineLevel="0" max="2" min="2" style="218" width="14.44"/>
    <col collapsed="false" customWidth="true" hidden="false" outlineLevel="0" max="3" min="3" style="219" width="34.73"/>
    <col collapsed="false" customWidth="true" hidden="false" outlineLevel="0" max="4" min="4" style="220" width="31.54"/>
    <col collapsed="false" customWidth="true" hidden="false" outlineLevel="0" max="5" min="5" style="218" width="14.31"/>
    <col collapsed="false" customWidth="true" hidden="false" outlineLevel="0" max="6" min="6" style="218" width="14.7"/>
    <col collapsed="false" customWidth="true" hidden="false" outlineLevel="0" max="7" min="7" style="221" width="13.57"/>
    <col collapsed="false" customWidth="true" hidden="false" outlineLevel="0" max="8" min="8" style="221" width="14.7"/>
    <col collapsed="false" customWidth="true" hidden="false" outlineLevel="0" max="9" min="9" style="222" width="14.7"/>
  </cols>
  <sheetData>
    <row r="1" s="203" customFormat="true" ht="30.55" hidden="false" customHeight="true" outlineLevel="0" collapsed="false">
      <c r="A1" s="223" t="s">
        <v>467</v>
      </c>
      <c r="B1" s="223" t="s">
        <v>468</v>
      </c>
      <c r="C1" s="224" t="s">
        <v>469</v>
      </c>
      <c r="D1" s="224" t="s">
        <v>470</v>
      </c>
      <c r="E1" s="223" t="s">
        <v>471</v>
      </c>
      <c r="F1" s="224" t="s">
        <v>472</v>
      </c>
      <c r="G1" s="224" t="s">
        <v>473</v>
      </c>
      <c r="H1" s="224" t="s">
        <v>474</v>
      </c>
      <c r="I1" s="224" t="s">
        <v>475</v>
      </c>
    </row>
    <row r="2" customFormat="false" ht="30.55" hidden="false" customHeight="true" outlineLevel="0" collapsed="false">
      <c r="A2" s="225" t="n">
        <v>1</v>
      </c>
      <c r="B2" s="226" t="n">
        <v>2455</v>
      </c>
      <c r="C2" s="227" t="s">
        <v>476</v>
      </c>
      <c r="D2" s="228" t="s">
        <v>477</v>
      </c>
      <c r="E2" s="229" t="n">
        <f aca="false">18-11</f>
        <v>7</v>
      </c>
      <c r="F2" s="229" t="n">
        <v>10</v>
      </c>
      <c r="G2" s="230" t="n">
        <f aca="false">'2455'!H27</f>
        <v>19708.47</v>
      </c>
      <c r="H2" s="231" t="n">
        <f aca="false">'2455'!O36</f>
        <v>19122.4075</v>
      </c>
      <c r="I2" s="232" t="n">
        <f aca="false">G2-H2</f>
        <v>586.0625</v>
      </c>
    </row>
    <row r="3" customFormat="false" ht="30.55" hidden="false" customHeight="true" outlineLevel="0" collapsed="false">
      <c r="A3" s="225" t="n">
        <f aca="false">A2+1</f>
        <v>2</v>
      </c>
      <c r="B3" s="226" t="n">
        <v>2456</v>
      </c>
      <c r="C3" s="227" t="s">
        <v>478</v>
      </c>
      <c r="D3" s="228" t="s">
        <v>479</v>
      </c>
      <c r="E3" s="229" t="n">
        <v>7</v>
      </c>
      <c r="F3" s="229" t="n">
        <v>10</v>
      </c>
      <c r="G3" s="233" t="n">
        <f aca="false">'2456'!I14</f>
        <v>11153.97</v>
      </c>
      <c r="H3" s="234" t="n">
        <f aca="false">'2456'!P20</f>
        <v>11579.3125</v>
      </c>
      <c r="I3" s="232" t="n">
        <f aca="false">G3-H3</f>
        <v>-425.342499999999</v>
      </c>
    </row>
    <row r="4" customFormat="false" ht="30.55" hidden="false" customHeight="true" outlineLevel="0" collapsed="false">
      <c r="A4" s="225" t="n">
        <f aca="false">A3+1</f>
        <v>3</v>
      </c>
      <c r="B4" s="226" t="n">
        <v>2457</v>
      </c>
      <c r="C4" s="227" t="s">
        <v>480</v>
      </c>
      <c r="D4" s="228" t="s">
        <v>481</v>
      </c>
      <c r="E4" s="229" t="n">
        <f aca="false">18-9</f>
        <v>9</v>
      </c>
      <c r="F4" s="229" t="n">
        <v>10</v>
      </c>
      <c r="G4" s="232" t="n">
        <f aca="false">'2457'!H38</f>
        <v>25663.58</v>
      </c>
      <c r="H4" s="232" t="n">
        <f aca="false">'2457'!N43</f>
        <v>24954.6</v>
      </c>
      <c r="I4" s="232" t="n">
        <f aca="false">G4-H4</f>
        <v>708.98</v>
      </c>
    </row>
    <row r="5" customFormat="false" ht="30.55" hidden="false" customHeight="true" outlineLevel="0" collapsed="false">
      <c r="A5" s="225" t="n">
        <f aca="false">A4+1</f>
        <v>4</v>
      </c>
      <c r="B5" s="226" t="n">
        <v>2458</v>
      </c>
      <c r="C5" s="227" t="s">
        <v>482</v>
      </c>
      <c r="D5" s="228" t="s">
        <v>483</v>
      </c>
      <c r="E5" s="229" t="n">
        <f aca="false">18-15</f>
        <v>3</v>
      </c>
      <c r="F5" s="229" t="n">
        <v>0</v>
      </c>
      <c r="G5" s="232" t="n">
        <f aca="false">'2458'!H29</f>
        <v>22118.87</v>
      </c>
      <c r="H5" s="232" t="n">
        <f aca="false">'2458'!M37</f>
        <v>19245.29</v>
      </c>
      <c r="I5" s="232" t="n">
        <f aca="false">G5-H5</f>
        <v>2873.58</v>
      </c>
    </row>
    <row r="6" customFormat="false" ht="30.55" hidden="false" customHeight="true" outlineLevel="0" collapsed="false">
      <c r="A6" s="225" t="n">
        <f aca="false">A5+1</f>
        <v>5</v>
      </c>
      <c r="B6" s="226" t="n">
        <v>2461</v>
      </c>
      <c r="C6" s="227" t="s">
        <v>484</v>
      </c>
      <c r="D6" s="228" t="s">
        <v>485</v>
      </c>
      <c r="E6" s="229" t="n">
        <f aca="false">18-12</f>
        <v>6</v>
      </c>
      <c r="F6" s="229" t="n">
        <v>10</v>
      </c>
      <c r="G6" s="232" t="n">
        <f aca="false">'2461'!H26</f>
        <v>21694.29</v>
      </c>
      <c r="H6" s="232" t="n">
        <f aca="false">'2461'!N36</f>
        <v>24595.405</v>
      </c>
      <c r="I6" s="232" t="n">
        <f aca="false">G6-H6</f>
        <v>-2901.11499999999</v>
      </c>
    </row>
    <row r="7" customFormat="false" ht="30.55" hidden="false" customHeight="true" outlineLevel="0" collapsed="false">
      <c r="A7" s="225" t="n">
        <f aca="false">A6+1</f>
        <v>6</v>
      </c>
      <c r="B7" s="226" t="n">
        <v>2494</v>
      </c>
      <c r="C7" s="227" t="s">
        <v>486</v>
      </c>
      <c r="D7" s="228" t="s">
        <v>487</v>
      </c>
      <c r="E7" s="229" t="n">
        <f aca="false">18-17</f>
        <v>1</v>
      </c>
      <c r="F7" s="229" t="n">
        <v>0</v>
      </c>
      <c r="G7" s="232" t="n">
        <f aca="false">'2494'!I14</f>
        <v>3166.6</v>
      </c>
      <c r="H7" s="232" t="n">
        <f aca="false">'2494'!M20</f>
        <v>3365.09</v>
      </c>
      <c r="I7" s="232" t="n">
        <f aca="false">G7-H7</f>
        <v>-198.49</v>
      </c>
    </row>
    <row r="8" customFormat="false" ht="30.55" hidden="false" customHeight="true" outlineLevel="0" collapsed="false">
      <c r="A8" s="225" t="n">
        <f aca="false">A7+1</f>
        <v>7</v>
      </c>
      <c r="B8" s="226" t="n">
        <v>2496</v>
      </c>
      <c r="C8" s="227" t="s">
        <v>488</v>
      </c>
      <c r="D8" s="228" t="s">
        <v>489</v>
      </c>
      <c r="E8" s="229" t="n">
        <f aca="false">18-15</f>
        <v>3</v>
      </c>
      <c r="F8" s="229" t="n">
        <v>0</v>
      </c>
      <c r="G8" s="232" t="n">
        <f aca="false">'2496'!H16</f>
        <v>4868.05</v>
      </c>
      <c r="H8" s="232" t="n">
        <f aca="false">'2496'!M23</f>
        <v>6040.1475</v>
      </c>
      <c r="I8" s="232" t="n">
        <f aca="false">G8-H8</f>
        <v>-1172.0975</v>
      </c>
    </row>
    <row r="9" customFormat="false" ht="30.55" hidden="false" customHeight="true" outlineLevel="0" collapsed="false">
      <c r="A9" s="225" t="n">
        <f aca="false">A8+1</f>
        <v>8</v>
      </c>
      <c r="B9" s="226" t="n">
        <v>2497</v>
      </c>
      <c r="C9" s="227" t="s">
        <v>490</v>
      </c>
      <c r="D9" s="228" t="s">
        <v>491</v>
      </c>
      <c r="E9" s="229" t="n">
        <f aca="false">18-10</f>
        <v>8</v>
      </c>
      <c r="F9" s="229" t="n">
        <v>10</v>
      </c>
      <c r="G9" s="232" t="n">
        <f aca="false">'2497'!H10</f>
        <v>3119.33</v>
      </c>
      <c r="H9" s="232" t="n">
        <f aca="false">'2497'!M20</f>
        <v>3573.045</v>
      </c>
      <c r="I9" s="232" t="n">
        <f aca="false">G9-H9</f>
        <v>-453.715</v>
      </c>
    </row>
    <row r="10" customFormat="false" ht="30.55" hidden="false" customHeight="true" outlineLevel="0" collapsed="false">
      <c r="A10" s="225" t="n">
        <f aca="false">A9+1</f>
        <v>9</v>
      </c>
      <c r="B10" s="226" t="n">
        <v>2498</v>
      </c>
      <c r="C10" s="227" t="s">
        <v>492</v>
      </c>
      <c r="D10" s="228" t="s">
        <v>493</v>
      </c>
      <c r="E10" s="229" t="n">
        <f aca="false">18-15</f>
        <v>3</v>
      </c>
      <c r="F10" s="229" t="n">
        <v>0</v>
      </c>
      <c r="G10" s="232" t="n">
        <f aca="false">'2498'!H30</f>
        <v>15265.82</v>
      </c>
      <c r="H10" s="232" t="n">
        <f aca="false">'2498'!M40</f>
        <v>15587.1725</v>
      </c>
      <c r="I10" s="232" t="n">
        <f aca="false">G10-H10</f>
        <v>-321.352499999999</v>
      </c>
    </row>
    <row r="11" customFormat="false" ht="30.55" hidden="false" customHeight="true" outlineLevel="0" collapsed="false">
      <c r="A11" s="225" t="n">
        <f aca="false">A10+1</f>
        <v>10</v>
      </c>
      <c r="B11" s="226" t="n">
        <v>2499</v>
      </c>
      <c r="C11" s="227" t="s">
        <v>494</v>
      </c>
      <c r="D11" s="228" t="s">
        <v>495</v>
      </c>
      <c r="E11" s="229" t="n">
        <f aca="false">18-11</f>
        <v>7</v>
      </c>
      <c r="F11" s="229" t="n">
        <v>10</v>
      </c>
      <c r="G11" s="232" t="n">
        <f aca="false">'2499'!H37</f>
        <v>28026.74</v>
      </c>
      <c r="H11" s="232" t="n">
        <f aca="false">'2499'!N44</f>
        <v>28111.735</v>
      </c>
      <c r="I11" s="232" t="n">
        <f aca="false">G11-H11</f>
        <v>-84.9949999999953</v>
      </c>
    </row>
    <row r="12" customFormat="false" ht="30.55" hidden="false" customHeight="true" outlineLevel="0" collapsed="false">
      <c r="A12" s="225" t="n">
        <f aca="false">A11+1</f>
        <v>11</v>
      </c>
      <c r="B12" s="226" t="n">
        <v>2500</v>
      </c>
      <c r="C12" s="227" t="s">
        <v>496</v>
      </c>
      <c r="D12" s="228" t="s">
        <v>497</v>
      </c>
      <c r="E12" s="229" t="n">
        <f aca="false">18-5</f>
        <v>13</v>
      </c>
      <c r="F12" s="229" t="n">
        <v>20</v>
      </c>
      <c r="G12" s="232" t="n">
        <f aca="false">'2500'!H35</f>
        <v>26608.86</v>
      </c>
      <c r="H12" s="232" t="n">
        <f aca="false">'2500'!N40</f>
        <v>26911.2675</v>
      </c>
      <c r="I12" s="232" t="n">
        <f aca="false">G12-H12</f>
        <v>-302.407499999994</v>
      </c>
    </row>
    <row r="13" s="235" customFormat="true" ht="30.55" hidden="false" customHeight="true" outlineLevel="0" collapsed="false">
      <c r="A13" s="225" t="n">
        <f aca="false">A12+1</f>
        <v>12</v>
      </c>
      <c r="B13" s="226" t="n">
        <v>2502</v>
      </c>
      <c r="C13" s="227" t="s">
        <v>498</v>
      </c>
      <c r="D13" s="228" t="s">
        <v>499</v>
      </c>
      <c r="E13" s="229" t="n">
        <f aca="false">18-11</f>
        <v>7</v>
      </c>
      <c r="F13" s="229" t="n">
        <v>10</v>
      </c>
      <c r="G13" s="232" t="n">
        <f aca="false">'2502'!H30</f>
        <v>16872.75</v>
      </c>
      <c r="H13" s="232" t="n">
        <f aca="false">'2502'!N44</f>
        <v>18290.5875</v>
      </c>
      <c r="I13" s="232" t="n">
        <f aca="false">G13-H13</f>
        <v>-1417.8375</v>
      </c>
    </row>
    <row r="14" customFormat="false" ht="30.55" hidden="false" customHeight="true" outlineLevel="0" collapsed="false">
      <c r="A14" s="225" t="n">
        <f aca="false">A13+1</f>
        <v>13</v>
      </c>
      <c r="B14" s="226" t="n">
        <v>2503</v>
      </c>
      <c r="C14" s="227" t="s">
        <v>500</v>
      </c>
      <c r="D14" s="228" t="s">
        <v>501</v>
      </c>
      <c r="E14" s="229" t="n">
        <f aca="false">18-11</f>
        <v>7</v>
      </c>
      <c r="F14" s="229" t="n">
        <v>10</v>
      </c>
      <c r="G14" s="232" t="n">
        <f aca="false">'2503'!H21</f>
        <v>8460.02</v>
      </c>
      <c r="H14" s="232" t="n">
        <f aca="false">'2503'!N31</f>
        <v>9792.79</v>
      </c>
      <c r="I14" s="232" t="n">
        <f aca="false">G14-H14</f>
        <v>-1332.77</v>
      </c>
    </row>
    <row r="15" customFormat="false" ht="30.55" hidden="false" customHeight="true" outlineLevel="0" collapsed="false">
      <c r="A15" s="225" t="n">
        <f aca="false">A14+1</f>
        <v>14</v>
      </c>
      <c r="B15" s="226" t="n">
        <v>2504</v>
      </c>
      <c r="C15" s="227" t="s">
        <v>502</v>
      </c>
      <c r="D15" s="228" t="s">
        <v>503</v>
      </c>
      <c r="E15" s="229" t="n">
        <f aca="false">18-14</f>
        <v>4</v>
      </c>
      <c r="F15" s="229" t="n">
        <v>0</v>
      </c>
      <c r="G15" s="232" t="n">
        <f aca="false">'2504'!H28</f>
        <v>11390.29</v>
      </c>
      <c r="H15" s="232" t="n">
        <f aca="false">'2504'!M37</f>
        <v>11843.9825</v>
      </c>
      <c r="I15" s="232" t="n">
        <f aca="false">G15-H15</f>
        <v>-453.692499999997</v>
      </c>
    </row>
    <row r="16" customFormat="false" ht="30.55" hidden="false" customHeight="true" outlineLevel="0" collapsed="false">
      <c r="A16" s="225" t="n">
        <f aca="false">A15+1</f>
        <v>15</v>
      </c>
      <c r="B16" s="226" t="n">
        <v>2505</v>
      </c>
      <c r="C16" s="227" t="s">
        <v>504</v>
      </c>
      <c r="D16" s="228" t="s">
        <v>505</v>
      </c>
      <c r="E16" s="229" t="n">
        <f aca="false">18-15</f>
        <v>3</v>
      </c>
      <c r="F16" s="229" t="n">
        <v>0</v>
      </c>
      <c r="G16" s="232" t="n">
        <f aca="false">'2505'!I25</f>
        <v>10161.47</v>
      </c>
      <c r="H16" s="232" t="n">
        <f aca="false">'2505'!N33</f>
        <v>10199.2475</v>
      </c>
      <c r="I16" s="232" t="n">
        <f aca="false">G16-H16</f>
        <v>-37.7775000000001</v>
      </c>
    </row>
    <row r="17" customFormat="false" ht="30.55" hidden="false" customHeight="true" outlineLevel="0" collapsed="false">
      <c r="A17" s="225" t="n">
        <f aca="false">A16+1</f>
        <v>16</v>
      </c>
      <c r="B17" s="226" t="n">
        <v>2513</v>
      </c>
      <c r="C17" s="227" t="s">
        <v>506</v>
      </c>
      <c r="D17" s="228" t="s">
        <v>507</v>
      </c>
      <c r="E17" s="229" t="n">
        <f aca="false">18-18</f>
        <v>0</v>
      </c>
      <c r="F17" s="229" t="n">
        <v>0</v>
      </c>
      <c r="G17" s="232" t="n">
        <f aca="false">'2513'!I12</f>
        <v>1843.24</v>
      </c>
      <c r="H17" s="232" t="n">
        <f aca="false">'2513'!N17</f>
        <v>1947.215</v>
      </c>
      <c r="I17" s="232" t="n">
        <f aca="false">G17-H17</f>
        <v>-103.975</v>
      </c>
    </row>
    <row r="18" customFormat="false" ht="30.55" hidden="false" customHeight="true" outlineLevel="0" collapsed="false">
      <c r="A18" s="225" t="n">
        <f aca="false">A17+1</f>
        <v>17</v>
      </c>
      <c r="B18" s="226" t="n">
        <v>2514</v>
      </c>
      <c r="C18" s="227" t="s">
        <v>508</v>
      </c>
      <c r="D18" s="228" t="s">
        <v>509</v>
      </c>
      <c r="E18" s="229" t="n">
        <f aca="false">18-16</f>
        <v>2</v>
      </c>
      <c r="F18" s="229" t="n">
        <v>0</v>
      </c>
      <c r="G18" s="232" t="n">
        <f aca="false">'2514'!H13</f>
        <v>4820.78</v>
      </c>
      <c r="H18" s="232" t="n">
        <f aca="false">'2514'!M17</f>
        <v>4924.7525</v>
      </c>
      <c r="I18" s="232" t="n">
        <f aca="false">G18-H18</f>
        <v>-103.972500000001</v>
      </c>
    </row>
    <row r="19" customFormat="false" ht="30.55" hidden="false" customHeight="true" outlineLevel="0" collapsed="false">
      <c r="A19" s="225" t="n">
        <f aca="false">A18+1</f>
        <v>18</v>
      </c>
      <c r="B19" s="226" t="n">
        <v>2523</v>
      </c>
      <c r="C19" s="236" t="s">
        <v>510</v>
      </c>
      <c r="D19" s="237" t="s">
        <v>511</v>
      </c>
      <c r="E19" s="229" t="n">
        <f aca="false">18-14</f>
        <v>4</v>
      </c>
      <c r="F19" s="229" t="n">
        <v>0</v>
      </c>
      <c r="G19" s="232" t="n">
        <f aca="false">'2523'!I27</f>
        <v>16967.26</v>
      </c>
      <c r="H19" s="232" t="n">
        <f aca="false">'2523'!N30</f>
        <v>16551.3275</v>
      </c>
      <c r="I19" s="232" t="n">
        <f aca="false">G19-H19</f>
        <v>415.932500000003</v>
      </c>
    </row>
    <row r="20" customFormat="false" ht="30.55" hidden="false" customHeight="true" outlineLevel="0" collapsed="false">
      <c r="A20" s="225" t="n">
        <f aca="false">A19+1</f>
        <v>19</v>
      </c>
      <c r="B20" s="226" t="n">
        <v>2524</v>
      </c>
      <c r="C20" s="227" t="s">
        <v>512</v>
      </c>
      <c r="D20" s="228" t="s">
        <v>513</v>
      </c>
      <c r="E20" s="229" t="n">
        <f aca="false">18-10</f>
        <v>8</v>
      </c>
      <c r="F20" s="229" t="n">
        <v>10</v>
      </c>
      <c r="G20" s="232" t="n">
        <f aca="false">'2524'!H46</f>
        <v>26041.72</v>
      </c>
      <c r="H20" s="232" t="n">
        <f aca="false">'2524'!N48</f>
        <v>26126.71</v>
      </c>
      <c r="I20" s="232" t="n">
        <f aca="false">G20-H20</f>
        <v>-84.9899999999907</v>
      </c>
    </row>
    <row r="21" customFormat="false" ht="30.55" hidden="false" customHeight="true" outlineLevel="0" collapsed="false">
      <c r="A21" s="225" t="n">
        <f aca="false">A20+1</f>
        <v>20</v>
      </c>
      <c r="B21" s="226" t="n">
        <v>2532</v>
      </c>
      <c r="C21" s="227" t="s">
        <v>514</v>
      </c>
      <c r="D21" s="228" t="s">
        <v>515</v>
      </c>
      <c r="E21" s="229" t="n">
        <f aca="false">18-10</f>
        <v>8</v>
      </c>
      <c r="F21" s="229" t="n">
        <v>10</v>
      </c>
      <c r="G21" s="232" t="n">
        <f aca="false">'2532'!I23</f>
        <v>16447.39</v>
      </c>
      <c r="H21" s="232" t="n">
        <f aca="false">'2532'!O32</f>
        <v>14254.37</v>
      </c>
      <c r="I21" s="232" t="n">
        <f aca="false">G21-H21</f>
        <v>2193.02</v>
      </c>
    </row>
    <row r="22" s="235" customFormat="true" ht="30.55" hidden="false" customHeight="true" outlineLevel="0" collapsed="false">
      <c r="A22" s="225" t="n">
        <f aca="false">A21+1</f>
        <v>21</v>
      </c>
      <c r="B22" s="226" t="n">
        <v>2533</v>
      </c>
      <c r="C22" s="227" t="s">
        <v>516</v>
      </c>
      <c r="D22" s="228" t="s">
        <v>517</v>
      </c>
      <c r="E22" s="229" t="n">
        <f aca="false">18-11</f>
        <v>7</v>
      </c>
      <c r="F22" s="229" t="n">
        <v>10</v>
      </c>
      <c r="G22" s="232" t="n">
        <f aca="false">'2533'!H43</f>
        <v>27837.68</v>
      </c>
      <c r="H22" s="232" t="n">
        <f aca="false">'2533'!N61</f>
        <v>28631.6225</v>
      </c>
      <c r="I22" s="232" t="n">
        <f aca="false">G22-H22</f>
        <v>-793.942499999997</v>
      </c>
    </row>
    <row r="23" customFormat="false" ht="30.55" hidden="false" customHeight="true" outlineLevel="0" collapsed="false">
      <c r="A23" s="225" t="n">
        <f aca="false">A22+1</f>
        <v>22</v>
      </c>
      <c r="B23" s="226" t="n">
        <v>2534</v>
      </c>
      <c r="C23" s="227" t="s">
        <v>518</v>
      </c>
      <c r="D23" s="228" t="s">
        <v>519</v>
      </c>
      <c r="E23" s="229" t="n">
        <f aca="false">18-15</f>
        <v>3</v>
      </c>
      <c r="F23" s="229" t="n">
        <v>0</v>
      </c>
      <c r="G23" s="232" t="n">
        <f aca="false">'2534'!H36</f>
        <v>17912.53</v>
      </c>
      <c r="H23" s="232" t="n">
        <f aca="false">'2534'!M42</f>
        <v>15152.3575</v>
      </c>
      <c r="I23" s="232" t="n">
        <f aca="false">G23-H23</f>
        <v>2760.1725</v>
      </c>
    </row>
    <row r="24" customFormat="false" ht="30.55" hidden="false" customHeight="true" outlineLevel="0" collapsed="false">
      <c r="A24" s="225" t="n">
        <f aca="false">A23+1</f>
        <v>23</v>
      </c>
      <c r="B24" s="226" t="n">
        <v>2558</v>
      </c>
      <c r="C24" s="227" t="s">
        <v>520</v>
      </c>
      <c r="D24" s="228" t="s">
        <v>521</v>
      </c>
      <c r="E24" s="229" t="n">
        <f aca="false">18-11</f>
        <v>7</v>
      </c>
      <c r="F24" s="229" t="n">
        <v>10</v>
      </c>
      <c r="G24" s="232" t="n">
        <f aca="false">'2558'!H13</f>
        <v>6238.65</v>
      </c>
      <c r="H24" s="232" t="n">
        <f aca="false">'2558'!O19</f>
        <v>6172.4825</v>
      </c>
      <c r="I24" s="232" t="n">
        <f aca="false">G24-H24</f>
        <v>66.1674999999996</v>
      </c>
    </row>
    <row r="25" customFormat="false" ht="30.55" hidden="false" customHeight="true" outlineLevel="0" collapsed="false">
      <c r="A25" s="225" t="n">
        <f aca="false">A24+1</f>
        <v>24</v>
      </c>
      <c r="B25" s="226" t="n">
        <v>2560</v>
      </c>
      <c r="C25" s="227" t="s">
        <v>522</v>
      </c>
      <c r="D25" s="228" t="s">
        <v>523</v>
      </c>
      <c r="E25" s="229" t="n">
        <f aca="false">18-11</f>
        <v>7</v>
      </c>
      <c r="F25" s="229" t="n">
        <v>10</v>
      </c>
      <c r="G25" s="232" t="n">
        <f aca="false">'2560'!H20</f>
        <v>13044.47</v>
      </c>
      <c r="H25" s="232" t="n">
        <f aca="false">'2560'!N23</f>
        <v>12836.495</v>
      </c>
      <c r="I25" s="232" t="n">
        <f aca="false">G25-H25</f>
        <v>207.974999999997</v>
      </c>
    </row>
    <row r="26" customFormat="false" ht="30.55" hidden="false" customHeight="true" outlineLevel="0" collapsed="false">
      <c r="A26" s="225" t="n">
        <f aca="false">A25+1</f>
        <v>25</v>
      </c>
      <c r="B26" s="226" t="n">
        <v>2561</v>
      </c>
      <c r="C26" s="227" t="s">
        <v>524</v>
      </c>
      <c r="D26" s="228" t="s">
        <v>525</v>
      </c>
      <c r="E26" s="229" t="n">
        <f aca="false">18-9</f>
        <v>9</v>
      </c>
      <c r="F26" s="229" t="n">
        <v>20</v>
      </c>
      <c r="G26" s="238" t="n">
        <f aca="false">'2561'!H11</f>
        <v>5198.89</v>
      </c>
      <c r="H26" s="232" t="n">
        <f aca="false">'2561'!N21</f>
        <v>6474.9625</v>
      </c>
      <c r="I26" s="232" t="n">
        <f aca="false">G26-H26</f>
        <v>-1276.0725</v>
      </c>
    </row>
    <row r="27" customFormat="false" ht="30.55" hidden="false" customHeight="true" outlineLevel="0" collapsed="false">
      <c r="A27" s="225" t="n">
        <f aca="false">A26+1</f>
        <v>26</v>
      </c>
      <c r="B27" s="226" t="n">
        <v>2562</v>
      </c>
      <c r="C27" s="227" t="s">
        <v>526</v>
      </c>
      <c r="D27" s="228" t="s">
        <v>527</v>
      </c>
      <c r="E27" s="229" t="n">
        <f aca="false">18-7</f>
        <v>11</v>
      </c>
      <c r="F27" s="229" t="n">
        <v>20</v>
      </c>
      <c r="G27" s="232" t="n">
        <f aca="false">'2562'!H14</f>
        <v>6427.71</v>
      </c>
      <c r="H27" s="232" t="n">
        <f aca="false">'2562'!N21</f>
        <v>7940.1</v>
      </c>
      <c r="I27" s="232" t="n">
        <f aca="false">G27-H27</f>
        <v>-1512.39</v>
      </c>
    </row>
    <row r="28" customFormat="false" ht="30.55" hidden="false" customHeight="true" outlineLevel="0" collapsed="false">
      <c r="A28" s="225" t="n">
        <f aca="false">A27+1</f>
        <v>27</v>
      </c>
      <c r="B28" s="226" t="n">
        <v>2563</v>
      </c>
      <c r="C28" s="227" t="s">
        <v>528</v>
      </c>
      <c r="D28" s="228" t="s">
        <v>529</v>
      </c>
      <c r="E28" s="229" t="n">
        <f aca="false">18-11</f>
        <v>7</v>
      </c>
      <c r="F28" s="229" t="n">
        <v>10</v>
      </c>
      <c r="G28" s="232" t="n">
        <f aca="false">'2563'!H22</f>
        <v>9594.3</v>
      </c>
      <c r="H28" s="232" t="n">
        <f aca="false">'2563'!N33</f>
        <v>9518.6675</v>
      </c>
      <c r="I28" s="232" t="n">
        <f aca="false">G28-H28</f>
        <v>75.6324999999997</v>
      </c>
    </row>
    <row r="29" customFormat="false" ht="30.55" hidden="false" customHeight="true" outlineLevel="0" collapsed="false">
      <c r="A29" s="225" t="n">
        <f aca="false">A28+1</f>
        <v>28</v>
      </c>
      <c r="B29" s="226" t="n">
        <v>2564</v>
      </c>
      <c r="C29" s="227" t="s">
        <v>530</v>
      </c>
      <c r="D29" s="228" t="s">
        <v>531</v>
      </c>
      <c r="E29" s="229" t="n">
        <f aca="false">18-11</f>
        <v>7</v>
      </c>
      <c r="F29" s="229" t="n">
        <v>10</v>
      </c>
      <c r="G29" s="232" t="n">
        <f aca="false">'2564'!H29</f>
        <v>20559.22</v>
      </c>
      <c r="H29" s="232" t="n">
        <f aca="false">'2564'!N32</f>
        <v>18923.905</v>
      </c>
      <c r="I29" s="232" t="n">
        <f aca="false">G29-H29</f>
        <v>1635.31500000001</v>
      </c>
    </row>
    <row r="30" customFormat="false" ht="30.55" hidden="false" customHeight="true" outlineLevel="0" collapsed="false">
      <c r="A30" s="225" t="n">
        <f aca="false">A29+1</f>
        <v>29</v>
      </c>
      <c r="B30" s="226" t="n">
        <v>2569</v>
      </c>
      <c r="C30" s="227" t="s">
        <v>532</v>
      </c>
      <c r="D30" s="228" t="s">
        <v>533</v>
      </c>
      <c r="E30" s="229" t="n">
        <f aca="false">18-11</f>
        <v>7</v>
      </c>
      <c r="F30" s="229" t="n">
        <v>10</v>
      </c>
      <c r="G30" s="232" t="n">
        <f aca="false">'2569'!H30</f>
        <v>24671.09</v>
      </c>
      <c r="H30" s="232" t="n">
        <f aca="false">'2569'!N37</f>
        <v>25578.465</v>
      </c>
      <c r="I30" s="232" t="n">
        <f aca="false">G30-H30</f>
        <v>-907.374999999996</v>
      </c>
    </row>
    <row r="31" customFormat="false" ht="30.55" hidden="false" customHeight="true" outlineLevel="0" collapsed="false">
      <c r="A31" s="225" t="n">
        <f aca="false">A30+1</f>
        <v>30</v>
      </c>
      <c r="B31" s="226" t="n">
        <v>2570</v>
      </c>
      <c r="C31" s="227" t="s">
        <v>534</v>
      </c>
      <c r="D31" s="228" t="s">
        <v>535</v>
      </c>
      <c r="E31" s="229" t="n">
        <f aca="false">18-15</f>
        <v>3</v>
      </c>
      <c r="F31" s="229" t="n">
        <v>0</v>
      </c>
      <c r="G31" s="232" t="n">
        <f aca="false">'2570'!H25</f>
        <v>11484.83</v>
      </c>
      <c r="H31" s="232" t="n">
        <f aca="false">'2570'!M34</f>
        <v>12486.7525</v>
      </c>
      <c r="I31" s="232" t="n">
        <f aca="false">G31-H31</f>
        <v>-1001.9225</v>
      </c>
    </row>
    <row r="32" customFormat="false" ht="30.55" hidden="false" customHeight="true" outlineLevel="0" collapsed="false">
      <c r="A32" s="225" t="n">
        <f aca="false">A31+1</f>
        <v>31</v>
      </c>
      <c r="B32" s="226" t="n">
        <v>2571</v>
      </c>
      <c r="C32" s="227" t="s">
        <v>536</v>
      </c>
      <c r="D32" s="228" t="s">
        <v>537</v>
      </c>
      <c r="E32" s="229" t="n">
        <f aca="false">18-11</f>
        <v>7</v>
      </c>
      <c r="F32" s="229" t="n">
        <v>10</v>
      </c>
      <c r="G32" s="232" t="n">
        <f aca="false">'2571'!H32</f>
        <v>22449.73</v>
      </c>
      <c r="H32" s="232" t="n">
        <f aca="false">'2571'!N49</f>
        <v>21523.3425</v>
      </c>
      <c r="I32" s="232" t="n">
        <f aca="false">G32-H32</f>
        <v>926.387500000008</v>
      </c>
    </row>
    <row r="33" s="235" customFormat="true" ht="30.55" hidden="false" customHeight="true" outlineLevel="0" collapsed="false">
      <c r="A33" s="239" t="n">
        <f aca="false">A32+1</f>
        <v>32</v>
      </c>
      <c r="B33" s="226" t="n">
        <v>2572</v>
      </c>
      <c r="C33" s="227" t="s">
        <v>538</v>
      </c>
      <c r="D33" s="228" t="s">
        <v>539</v>
      </c>
      <c r="E33" s="229" t="n">
        <f aca="false">18-11</f>
        <v>7</v>
      </c>
      <c r="F33" s="229" t="n">
        <v>10</v>
      </c>
      <c r="G33" s="232" t="n">
        <f aca="false">'2752'!H36</f>
        <v>29255.54</v>
      </c>
      <c r="H33" s="232" t="n">
        <f aca="false">'2752'!O51</f>
        <v>27043.6025</v>
      </c>
      <c r="I33" s="232" t="n">
        <f aca="false">G33-H33</f>
        <v>2211.93750000001</v>
      </c>
    </row>
    <row r="34" customFormat="false" ht="30.55" hidden="false" customHeight="true" outlineLevel="0" collapsed="false">
      <c r="A34" s="225" t="n">
        <f aca="false">A33+1</f>
        <v>33</v>
      </c>
      <c r="B34" s="226" t="n">
        <v>2573</v>
      </c>
      <c r="C34" s="227" t="s">
        <v>540</v>
      </c>
      <c r="D34" s="228" t="s">
        <v>541</v>
      </c>
      <c r="E34" s="229" t="n">
        <f aca="false">18-14</f>
        <v>4</v>
      </c>
      <c r="F34" s="229" t="n">
        <v>0</v>
      </c>
      <c r="G34" s="232" t="n">
        <f aca="false">'2573'!H12</f>
        <v>9736.09</v>
      </c>
      <c r="H34" s="232" t="n">
        <f aca="false">'2573'!M18</f>
        <v>9140.5675</v>
      </c>
      <c r="I34" s="232" t="n">
        <f aca="false">G34-H34</f>
        <v>595.522500000001</v>
      </c>
    </row>
    <row r="35" customFormat="false" ht="30.55" hidden="false" customHeight="true" outlineLevel="0" collapsed="false">
      <c r="A35" s="225" t="n">
        <f aca="false">A34+1</f>
        <v>34</v>
      </c>
      <c r="B35" s="226" t="n">
        <v>2601</v>
      </c>
      <c r="C35" s="227" t="s">
        <v>542</v>
      </c>
      <c r="D35" s="228" t="s">
        <v>543</v>
      </c>
      <c r="E35" s="229" t="n">
        <f aca="false">18-15</f>
        <v>3</v>
      </c>
      <c r="F35" s="229" t="n">
        <v>0</v>
      </c>
      <c r="G35" s="232" t="n">
        <f aca="false">'2601'!H21</f>
        <v>26703.33</v>
      </c>
      <c r="H35" s="232" t="n">
        <f aca="false">'2601'!M24</f>
        <v>28073.925</v>
      </c>
      <c r="I35" s="232" t="n">
        <f aca="false">G35-H35</f>
        <v>-1370.595</v>
      </c>
    </row>
    <row r="36" s="235" customFormat="true" ht="30.55" hidden="false" customHeight="true" outlineLevel="0" collapsed="false">
      <c r="A36" s="239" t="n">
        <f aca="false">A35+1</f>
        <v>35</v>
      </c>
      <c r="B36" s="226" t="n">
        <v>2602</v>
      </c>
      <c r="C36" s="227" t="s">
        <v>544</v>
      </c>
      <c r="D36" s="228" t="s">
        <v>545</v>
      </c>
      <c r="E36" s="229" t="n">
        <f aca="false">18-11</f>
        <v>7</v>
      </c>
      <c r="F36" s="229" t="n">
        <v>10</v>
      </c>
      <c r="G36" s="232" t="n">
        <f aca="false">'2602'!H44</f>
        <v>36250.44</v>
      </c>
      <c r="H36" s="232" t="n">
        <f aca="false">'2602'!N57</f>
        <v>34123.525</v>
      </c>
      <c r="I36" s="232" t="n">
        <f aca="false">G36-H36</f>
        <v>2126.915</v>
      </c>
    </row>
    <row r="37" customFormat="false" ht="30.55" hidden="false" customHeight="true" outlineLevel="0" collapsed="false">
      <c r="A37" s="225" t="n">
        <f aca="false">A36+1</f>
        <v>36</v>
      </c>
      <c r="B37" s="226" t="n">
        <v>2604</v>
      </c>
      <c r="C37" s="227" t="s">
        <v>546</v>
      </c>
      <c r="D37" s="228" t="s">
        <v>547</v>
      </c>
      <c r="E37" s="229" t="n">
        <f aca="false">18-13</f>
        <v>5</v>
      </c>
      <c r="F37" s="229" t="n">
        <v>0</v>
      </c>
      <c r="G37" s="232" t="n">
        <f aca="false">'2604'!I35</f>
        <v>21220.92</v>
      </c>
      <c r="H37" s="232" t="n">
        <f aca="false">'2604'!N57</f>
        <v>20937.2875</v>
      </c>
      <c r="I37" s="232" t="n">
        <f aca="false">G37-H37</f>
        <v>283.632500000011</v>
      </c>
    </row>
    <row r="38" customFormat="false" ht="30.55" hidden="false" customHeight="true" outlineLevel="0" collapsed="false">
      <c r="A38" s="225" t="n">
        <f aca="false">A37+1</f>
        <v>37</v>
      </c>
      <c r="B38" s="226" t="n">
        <v>2648</v>
      </c>
      <c r="C38" s="227" t="s">
        <v>490</v>
      </c>
      <c r="D38" s="228" t="s">
        <v>548</v>
      </c>
      <c r="E38" s="229" t="n">
        <f aca="false">18-10</f>
        <v>8</v>
      </c>
      <c r="F38" s="229" t="n">
        <v>10</v>
      </c>
      <c r="G38" s="232" t="n">
        <f aca="false">'2648'!H25</f>
        <v>25474.53</v>
      </c>
      <c r="H38" s="232" t="n">
        <f aca="false">'2648'!N29</f>
        <v>27327.1775</v>
      </c>
      <c r="I38" s="232" t="n">
        <f aca="false">G38-H38</f>
        <v>-1852.6475</v>
      </c>
    </row>
    <row r="39" customFormat="false" ht="30.55" hidden="false" customHeight="true" outlineLevel="0" collapsed="false">
      <c r="A39" s="225" t="n">
        <f aca="false">A38+1</f>
        <v>38</v>
      </c>
      <c r="B39" s="226" t="n">
        <v>2649</v>
      </c>
      <c r="C39" s="227" t="s">
        <v>549</v>
      </c>
      <c r="D39" s="228" t="s">
        <v>550</v>
      </c>
      <c r="E39" s="229" t="n">
        <f aca="false">18-10</f>
        <v>8</v>
      </c>
      <c r="F39" s="229" t="n">
        <v>10</v>
      </c>
      <c r="G39" s="232" t="n">
        <f aca="false">'2649'!H12</f>
        <v>10586.81</v>
      </c>
      <c r="H39" s="232" t="n">
        <f aca="false">'2649'!N21</f>
        <v>10634.0625</v>
      </c>
      <c r="I39" s="232" t="n">
        <f aca="false">G39-H39</f>
        <v>-47.2525000000023</v>
      </c>
    </row>
    <row r="40" customFormat="false" ht="30.55" hidden="false" customHeight="true" outlineLevel="0" collapsed="false">
      <c r="A40" s="225" t="n">
        <f aca="false">A39+1</f>
        <v>39</v>
      </c>
      <c r="B40" s="226" t="n">
        <v>2650</v>
      </c>
      <c r="C40" s="227" t="s">
        <v>551</v>
      </c>
      <c r="D40" s="228" t="s">
        <v>552</v>
      </c>
      <c r="E40" s="229" t="n">
        <f aca="false">18-9</f>
        <v>9</v>
      </c>
      <c r="F40" s="229" t="n">
        <v>10</v>
      </c>
      <c r="G40" s="232" t="n">
        <f aca="false">'2650'!H11</f>
        <v>9736.09</v>
      </c>
      <c r="H40" s="232" t="n">
        <f aca="false">'2650'!N17</f>
        <v>9235.0925</v>
      </c>
      <c r="I40" s="232" t="n">
        <f aca="false">G40-H40</f>
        <v>500.997499999999</v>
      </c>
    </row>
    <row r="41" customFormat="false" ht="30.55" hidden="false" customHeight="true" outlineLevel="0" collapsed="false">
      <c r="A41" s="225" t="n">
        <f aca="false">A40+1</f>
        <v>40</v>
      </c>
      <c r="B41" s="226" t="n">
        <v>2651</v>
      </c>
      <c r="C41" s="227" t="s">
        <v>553</v>
      </c>
      <c r="D41" s="240" t="s">
        <v>554</v>
      </c>
      <c r="E41" s="229" t="n">
        <f aca="false">18-11</f>
        <v>7</v>
      </c>
      <c r="F41" s="229" t="n">
        <v>10</v>
      </c>
      <c r="G41" s="232" t="n">
        <f aca="false">'2651'!H25</f>
        <v>27365.03</v>
      </c>
      <c r="H41" s="232" t="n">
        <f aca="false">'2651'!N31</f>
        <v>29104.2475</v>
      </c>
      <c r="I41" s="232" t="n">
        <f aca="false">G41-H41</f>
        <v>-1739.2175</v>
      </c>
    </row>
    <row r="42" customFormat="false" ht="30.55" hidden="false" customHeight="true" outlineLevel="0" collapsed="false">
      <c r="A42" s="225" t="n">
        <f aca="false">A41+1</f>
        <v>41</v>
      </c>
      <c r="B42" s="226" t="n">
        <v>2652</v>
      </c>
      <c r="C42" s="227" t="s">
        <v>553</v>
      </c>
      <c r="D42" s="228" t="s">
        <v>555</v>
      </c>
      <c r="E42" s="229" t="n">
        <f aca="false">18-11</f>
        <v>7</v>
      </c>
      <c r="F42" s="229" t="n">
        <v>10</v>
      </c>
      <c r="G42" s="232" t="n">
        <f aca="false">'2652'!H40</f>
        <v>27979.46</v>
      </c>
      <c r="H42" s="232" t="n">
        <f aca="false">'2652'!N48</f>
        <v>27034.15</v>
      </c>
      <c r="I42" s="232" t="n">
        <f aca="false">G42-H42</f>
        <v>945.310000000009</v>
      </c>
    </row>
    <row r="43" customFormat="false" ht="30.55" hidden="false" customHeight="true" outlineLevel="0" collapsed="false">
      <c r="A43" s="225" t="n">
        <f aca="false">A42+1</f>
        <v>42</v>
      </c>
      <c r="B43" s="226" t="n">
        <v>2653</v>
      </c>
      <c r="C43" s="227" t="s">
        <v>556</v>
      </c>
      <c r="D43" s="228" t="s">
        <v>557</v>
      </c>
      <c r="E43" s="229" t="n">
        <f aca="false">18-8</f>
        <v>10</v>
      </c>
      <c r="F43" s="229" t="n">
        <v>20</v>
      </c>
      <c r="G43" s="232" t="n">
        <f aca="false">'2653'!H42</f>
        <v>25190.99</v>
      </c>
      <c r="H43" s="232" t="n">
        <f aca="false">'2653'!N51</f>
        <v>27053.055</v>
      </c>
      <c r="I43" s="232" t="n">
        <f aca="false">G43-H43</f>
        <v>-1862.06499999999</v>
      </c>
    </row>
    <row r="44" customFormat="false" ht="30.55" hidden="false" customHeight="true" outlineLevel="0" collapsed="false">
      <c r="A44" s="225" t="n">
        <f aca="false">A43+1</f>
        <v>43</v>
      </c>
      <c r="B44" s="226" t="n">
        <v>2654</v>
      </c>
      <c r="C44" s="227" t="s">
        <v>556</v>
      </c>
      <c r="D44" s="228" t="s">
        <v>558</v>
      </c>
      <c r="E44" s="229" t="n">
        <f aca="false">18-8</f>
        <v>10</v>
      </c>
      <c r="F44" s="229" t="n">
        <v>20</v>
      </c>
      <c r="G44" s="232" t="n">
        <f aca="false">'2654'!H16</f>
        <v>16163.79</v>
      </c>
      <c r="H44" s="232" t="n">
        <f aca="false">'2654'!N20</f>
        <v>17969.2025</v>
      </c>
      <c r="I44" s="232" t="n">
        <f aca="false">G44-H44</f>
        <v>-1805.4125</v>
      </c>
    </row>
    <row r="45" s="235" customFormat="true" ht="30.55" hidden="false" customHeight="true" outlineLevel="0" collapsed="false">
      <c r="A45" s="225" t="n">
        <f aca="false">A44+1</f>
        <v>44</v>
      </c>
      <c r="B45" s="226" t="n">
        <v>2683</v>
      </c>
      <c r="C45" s="227" t="s">
        <v>559</v>
      </c>
      <c r="D45" s="228" t="s">
        <v>560</v>
      </c>
      <c r="E45" s="229" t="n">
        <f aca="false">18-13</f>
        <v>5</v>
      </c>
      <c r="F45" s="229" t="n">
        <v>10</v>
      </c>
      <c r="G45" s="232" t="n">
        <f aca="false">'2683'!H12</f>
        <v>2315.87</v>
      </c>
      <c r="H45" s="232" t="n">
        <f aca="false">'2683'!M15</f>
        <v>2278.0525</v>
      </c>
      <c r="I45" s="232" t="n">
        <f aca="false">G45-H45</f>
        <v>37.8175000000001</v>
      </c>
    </row>
    <row r="46" s="241" customFormat="true" ht="30.55" hidden="false" customHeight="true" outlineLevel="0" collapsed="false">
      <c r="A46" s="225" t="n">
        <f aca="false">A45+1</f>
        <v>45</v>
      </c>
      <c r="B46" s="226" t="n">
        <v>2686</v>
      </c>
      <c r="C46" s="227" t="s">
        <v>561</v>
      </c>
      <c r="D46" s="228" t="s">
        <v>562</v>
      </c>
      <c r="E46" s="229" t="n">
        <f aca="false">18-14</f>
        <v>4</v>
      </c>
      <c r="F46" s="229" t="n">
        <v>0</v>
      </c>
      <c r="G46" s="232" t="n">
        <f aca="false">'2686'!H27</f>
        <v>11673.88</v>
      </c>
      <c r="H46" s="232" t="n">
        <f aca="false">'2686'!M29</f>
        <v>10634.0625</v>
      </c>
      <c r="I46" s="232" t="n">
        <f aca="false">G46-H46</f>
        <v>1039.8175</v>
      </c>
    </row>
    <row r="47" customFormat="false" ht="30.55" hidden="false" customHeight="true" outlineLevel="0" collapsed="false">
      <c r="A47" s="225" t="n">
        <f aca="false">A46+1</f>
        <v>46</v>
      </c>
      <c r="B47" s="226" t="n">
        <v>2687</v>
      </c>
      <c r="C47" s="227" t="s">
        <v>563</v>
      </c>
      <c r="D47" s="228" t="s">
        <v>564</v>
      </c>
      <c r="E47" s="229" t="n">
        <f aca="false">18-10</f>
        <v>8</v>
      </c>
      <c r="F47" s="229" t="n">
        <v>10</v>
      </c>
      <c r="G47" s="232" t="n">
        <f aca="false">'2687'!H29</f>
        <v>15171.31</v>
      </c>
      <c r="H47" s="232" t="n">
        <f aca="false">'2687'!N36</f>
        <v>16456.8025</v>
      </c>
      <c r="I47" s="232" t="n">
        <f aca="false">G47-H47</f>
        <v>-1285.4925</v>
      </c>
    </row>
    <row r="48" customFormat="false" ht="30.55" hidden="false" customHeight="true" outlineLevel="0" collapsed="false">
      <c r="A48" s="225" t="n">
        <f aca="false">A47+1</f>
        <v>47</v>
      </c>
      <c r="B48" s="226" t="n">
        <v>2688</v>
      </c>
      <c r="C48" s="227" t="s">
        <v>565</v>
      </c>
      <c r="D48" s="228" t="s">
        <v>566</v>
      </c>
      <c r="E48" s="229" t="n">
        <f aca="false">18-15</f>
        <v>3</v>
      </c>
      <c r="F48" s="229" t="n">
        <v>0</v>
      </c>
      <c r="G48" s="232" t="n">
        <f aca="false">'2688'!H33</f>
        <v>18574.23</v>
      </c>
      <c r="H48" s="232" t="n">
        <f aca="false">'2688'!M44</f>
        <v>18583.615</v>
      </c>
      <c r="I48" s="232" t="n">
        <f aca="false">G48-H48</f>
        <v>-9.3849999999984</v>
      </c>
    </row>
    <row r="49" customFormat="false" ht="30.55" hidden="false" customHeight="true" outlineLevel="0" collapsed="false">
      <c r="A49" s="225" t="n">
        <f aca="false">A48+1</f>
        <v>48</v>
      </c>
      <c r="B49" s="226" t="n">
        <v>2693</v>
      </c>
      <c r="C49" s="227" t="s">
        <v>567</v>
      </c>
      <c r="D49" s="228" t="s">
        <v>568</v>
      </c>
      <c r="E49" s="229" t="n">
        <f aca="false">18-15</f>
        <v>3</v>
      </c>
      <c r="F49" s="229" t="n">
        <v>0</v>
      </c>
      <c r="G49" s="232" t="n">
        <f aca="false">'2693'!H28</f>
        <v>19944.8</v>
      </c>
      <c r="H49" s="232" t="n">
        <f aca="false">'2693'!M36</f>
        <v>18318.945</v>
      </c>
      <c r="I49" s="232" t="n">
        <f aca="false">G49-H49</f>
        <v>1625.855</v>
      </c>
    </row>
    <row r="50" customFormat="false" ht="30.55" hidden="false" customHeight="true" outlineLevel="0" collapsed="false">
      <c r="A50" s="225" t="n">
        <f aca="false">A49+1</f>
        <v>49</v>
      </c>
      <c r="B50" s="226" t="n">
        <v>2703</v>
      </c>
      <c r="C50" s="227" t="s">
        <v>569</v>
      </c>
      <c r="D50" s="228" t="s">
        <v>570</v>
      </c>
      <c r="E50" s="229" t="n">
        <f aca="false">18-17</f>
        <v>1</v>
      </c>
      <c r="F50" s="229" t="n">
        <v>0</v>
      </c>
      <c r="G50" s="232" t="n">
        <f aca="false">'2703'!H14</f>
        <v>3166.6</v>
      </c>
      <c r="H50" s="232" t="n">
        <f aca="false">'2703'!M17</f>
        <v>3223.3025</v>
      </c>
      <c r="I50" s="232" t="n">
        <f aca="false">G50-H50</f>
        <v>-56.7025000000003</v>
      </c>
    </row>
    <row r="51" customFormat="false" ht="30.55" hidden="false" customHeight="true" outlineLevel="0" collapsed="false">
      <c r="A51" s="225" t="n">
        <f aca="false">A50+1</f>
        <v>50</v>
      </c>
      <c r="B51" s="226" t="n">
        <v>2721</v>
      </c>
      <c r="C51" s="227" t="s">
        <v>571</v>
      </c>
      <c r="D51" s="228" t="s">
        <v>572</v>
      </c>
      <c r="E51" s="229" t="n">
        <f aca="false">18-11</f>
        <v>7</v>
      </c>
      <c r="F51" s="229" t="n">
        <v>10</v>
      </c>
      <c r="G51" s="232" t="n">
        <f aca="false">'2721'!H14</f>
        <v>2315.87</v>
      </c>
      <c r="H51" s="232" t="n">
        <f aca="false">'2721'!M18</f>
        <v>2278.0525</v>
      </c>
      <c r="I51" s="232" t="n">
        <f aca="false">G51-H51</f>
        <v>37.8175000000001</v>
      </c>
    </row>
    <row r="52" customFormat="false" ht="30.55" hidden="false" customHeight="true" outlineLevel="0" collapsed="false">
      <c r="A52" s="225" t="n">
        <f aca="false">A51+1</f>
        <v>51</v>
      </c>
      <c r="B52" s="226" t="n">
        <v>2722</v>
      </c>
      <c r="C52" s="227" t="s">
        <v>573</v>
      </c>
      <c r="D52" s="228" t="s">
        <v>574</v>
      </c>
      <c r="E52" s="229" t="n">
        <f aca="false">18-11</f>
        <v>7</v>
      </c>
      <c r="F52" s="229" t="n">
        <v>10</v>
      </c>
      <c r="G52" s="232" t="n">
        <f aca="false">'2722'!H19</f>
        <v>11153.98</v>
      </c>
      <c r="H52" s="232" t="n">
        <f aca="false">'2722'!N33</f>
        <v>11947.96</v>
      </c>
      <c r="I52" s="232" t="n">
        <f aca="false">G52-H52</f>
        <v>-793.980000000001</v>
      </c>
    </row>
    <row r="53" customFormat="false" ht="30.55" hidden="false" customHeight="true" outlineLevel="0" collapsed="false">
      <c r="A53" s="225" t="n">
        <f aca="false">A52+1</f>
        <v>52</v>
      </c>
      <c r="B53" s="226" t="n">
        <v>2723</v>
      </c>
      <c r="C53" s="227" t="s">
        <v>540</v>
      </c>
      <c r="D53" s="228" t="s">
        <v>575</v>
      </c>
      <c r="E53" s="229" t="n">
        <f aca="false">18-14</f>
        <v>4</v>
      </c>
      <c r="F53" s="229" t="n">
        <v>0</v>
      </c>
      <c r="G53" s="232" t="n">
        <f aca="false">'2723'!H42</f>
        <v>26325.26</v>
      </c>
      <c r="H53" s="232" t="n">
        <f aca="false">'2723'!M45</f>
        <v>23253.15</v>
      </c>
      <c r="I53" s="232" t="n">
        <f aca="false">G53-H53</f>
        <v>3072.11</v>
      </c>
    </row>
    <row r="54" customFormat="false" ht="30.55" hidden="false" customHeight="true" outlineLevel="0" collapsed="false">
      <c r="A54" s="225" t="n">
        <f aca="false">A53+1</f>
        <v>53</v>
      </c>
      <c r="B54" s="226" t="n">
        <v>2724</v>
      </c>
      <c r="C54" s="227" t="s">
        <v>563</v>
      </c>
      <c r="D54" s="228" t="s">
        <v>576</v>
      </c>
      <c r="E54" s="229" t="n">
        <f aca="false">18-10</f>
        <v>8</v>
      </c>
      <c r="F54" s="229" t="n">
        <v>10</v>
      </c>
      <c r="G54" s="232" t="n">
        <f aca="false">'2724'!H9</f>
        <v>9452.51</v>
      </c>
      <c r="H54" s="232" t="n">
        <f aca="false">'2724'!N13</f>
        <v>9329.6175</v>
      </c>
      <c r="I54" s="232" t="n">
        <f aca="false">G54-H54</f>
        <v>122.8925</v>
      </c>
    </row>
    <row r="55" customFormat="false" ht="30.55" hidden="false" customHeight="true" outlineLevel="0" collapsed="false">
      <c r="A55" s="225" t="n">
        <f aca="false">A54+1</f>
        <v>54</v>
      </c>
      <c r="B55" s="226" t="n">
        <v>2726</v>
      </c>
      <c r="C55" s="227" t="s">
        <v>577</v>
      </c>
      <c r="D55" s="228" t="s">
        <v>578</v>
      </c>
      <c r="E55" s="229" t="n">
        <f aca="false">18-5</f>
        <v>13</v>
      </c>
      <c r="F55" s="229" t="n">
        <v>20</v>
      </c>
      <c r="G55" s="232" t="n">
        <f aca="false">'2726'!H17</f>
        <v>22686.02</v>
      </c>
      <c r="H55" s="232" t="n">
        <f aca="false">'2726'!N20</f>
        <v>25758.0625</v>
      </c>
      <c r="I55" s="232" t="n">
        <f aca="false">G55-H55</f>
        <v>-3072.0425</v>
      </c>
    </row>
    <row r="56" customFormat="false" ht="30.55" hidden="false" customHeight="true" outlineLevel="0" collapsed="false">
      <c r="A56" s="225" t="n">
        <f aca="false">A55+1</f>
        <v>55</v>
      </c>
      <c r="B56" s="242" t="n">
        <v>2727</v>
      </c>
      <c r="C56" s="243" t="s">
        <v>579</v>
      </c>
      <c r="D56" s="244" t="s">
        <v>580</v>
      </c>
      <c r="E56" s="245" t="n">
        <f aca="false">18-15</f>
        <v>3</v>
      </c>
      <c r="F56" s="245" t="n">
        <v>0</v>
      </c>
      <c r="G56" s="246" t="n">
        <f aca="false">'2727'!H13</f>
        <v>13328.05</v>
      </c>
      <c r="H56" s="246" t="n">
        <f aca="false">'2727'!M26</f>
        <v>12751.4225</v>
      </c>
      <c r="I56" s="232" t="n">
        <f aca="false">G56-H56</f>
        <v>576.627499999999</v>
      </c>
    </row>
    <row r="58" customFormat="false" ht="15" hidden="false" customHeight="false" outlineLevel="0" collapsed="false">
      <c r="B58" s="247" t="s">
        <v>581</v>
      </c>
      <c r="C58" s="248" t="s">
        <v>582</v>
      </c>
      <c r="G58" s="249" t="n">
        <f aca="false">SUM(G2:G56)</f>
        <v>881590</v>
      </c>
      <c r="H58" s="249" t="n">
        <f aca="false">SUM(H2:H56)</f>
        <v>884744.5475</v>
      </c>
      <c r="I58" s="249" t="n">
        <f aca="false">SUM(I2:I56)</f>
        <v>-3154.54749999993</v>
      </c>
    </row>
    <row r="62" customFormat="false" ht="13.8" hidden="false" customHeight="false" outlineLevel="0" collapsed="false">
      <c r="G62" s="250"/>
      <c r="H62" s="2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H36" activeCellId="0" sqref="H3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200" width="37.99"/>
    <col collapsed="false" customWidth="true" hidden="false" outlineLevel="0" max="3" min="3" style="0" width="10"/>
    <col collapsed="false" customWidth="true" hidden="true" outlineLevel="0" max="4" min="4" style="0" width="13.01"/>
    <col collapsed="false" customWidth="true" hidden="false" outlineLevel="0" max="5" min="5" style="2" width="10"/>
    <col collapsed="false" customWidth="true" hidden="true" outlineLevel="0" max="6" min="6" style="0" width="14.01"/>
    <col collapsed="false" customWidth="true" hidden="true" outlineLevel="0" max="7" min="7" style="0" width="10"/>
    <col collapsed="false" customWidth="true" hidden="false" outlineLevel="0" max="8" min="8" style="3" width="14.01"/>
    <col collapsed="false" customWidth="true" hidden="true" outlineLevel="0" max="9" min="9" style="0" width="10.99"/>
    <col collapsed="false" customWidth="true" hidden="false" outlineLevel="0" max="10" min="10" style="164" width="15.57"/>
    <col collapsed="false" customWidth="true" hidden="false" outlineLevel="0" max="11" min="11" style="164" width="11.29"/>
    <col collapsed="false" customWidth="true" hidden="false" outlineLevel="0" max="12" min="12" style="164" width="9.71"/>
    <col collapsed="false" customWidth="true" hidden="false" outlineLevel="0" max="13" min="13" style="0" width="9.71"/>
    <col collapsed="false" customWidth="true" hidden="false" outlineLevel="0" max="14" min="14" style="251" width="9.71"/>
  </cols>
  <sheetData>
    <row r="1" customFormat="false" ht="15" hidden="false" customHeight="false" outlineLevel="0" collapsed="false">
      <c r="A1" s="252" t="s">
        <v>583</v>
      </c>
    </row>
    <row r="2" customFormat="false" ht="15.75" hidden="false" customHeight="false" outlineLevel="0" collapsed="false">
      <c r="A2" s="253" t="s">
        <v>538</v>
      </c>
    </row>
    <row r="3" customFormat="false" ht="15" hidden="false" customHeight="false" outlineLevel="0" collapsed="false">
      <c r="A3" s="254"/>
    </row>
    <row r="4" customFormat="false" ht="15" hidden="false" customHeight="false" outlineLevel="0" collapsed="false">
      <c r="A4" s="254"/>
    </row>
    <row r="6" s="263" customFormat="true" ht="76.5" hidden="false" customHeight="false" outlineLevel="0" collapsed="false">
      <c r="A6" s="255" t="s">
        <v>2</v>
      </c>
      <c r="B6" s="256" t="s">
        <v>3</v>
      </c>
      <c r="C6" s="257" t="s">
        <v>4</v>
      </c>
      <c r="D6" s="255" t="s">
        <v>5</v>
      </c>
      <c r="E6" s="258" t="s">
        <v>63</v>
      </c>
      <c r="F6" s="256" t="s">
        <v>7</v>
      </c>
      <c r="G6" s="259" t="s">
        <v>8</v>
      </c>
      <c r="H6" s="260" t="s">
        <v>64</v>
      </c>
      <c r="I6" s="257" t="s">
        <v>10</v>
      </c>
      <c r="J6" s="261" t="s">
        <v>11</v>
      </c>
      <c r="K6" s="261" t="s">
        <v>12</v>
      </c>
      <c r="L6" s="210" t="s">
        <v>13</v>
      </c>
      <c r="M6" s="8" t="s">
        <v>584</v>
      </c>
      <c r="N6" s="262"/>
    </row>
    <row r="7" customFormat="false" ht="15" hidden="true" customHeight="false" outlineLevel="0" collapsed="false">
      <c r="A7" s="264" t="s">
        <v>14</v>
      </c>
      <c r="B7" s="265" t="s">
        <v>15</v>
      </c>
      <c r="C7" s="266" t="s">
        <v>585</v>
      </c>
      <c r="D7" s="267" t="s">
        <v>17</v>
      </c>
      <c r="E7" s="268" t="s">
        <v>18</v>
      </c>
      <c r="F7" s="269" t="s">
        <v>19</v>
      </c>
      <c r="G7" s="267" t="s">
        <v>20</v>
      </c>
      <c r="H7" s="270" t="s">
        <v>21</v>
      </c>
      <c r="I7" s="267" t="s">
        <v>22</v>
      </c>
    </row>
    <row r="8" customFormat="false" ht="15" hidden="false" customHeight="false" outlineLevel="0" collapsed="false">
      <c r="A8" s="271" t="s">
        <v>14</v>
      </c>
      <c r="B8" s="272" t="s">
        <v>143</v>
      </c>
      <c r="C8" s="273" t="s">
        <v>14</v>
      </c>
      <c r="D8" s="274" t="s">
        <v>35</v>
      </c>
      <c r="E8" s="275" t="n">
        <v>0.5</v>
      </c>
      <c r="F8" s="276" t="s">
        <v>24</v>
      </c>
      <c r="G8" s="277"/>
      <c r="H8" s="278" t="n">
        <v>472.63</v>
      </c>
      <c r="I8" s="273" t="s">
        <v>28</v>
      </c>
      <c r="J8" s="273" t="s">
        <v>66</v>
      </c>
      <c r="K8" s="273" t="s">
        <v>67</v>
      </c>
      <c r="L8" s="273" t="n">
        <v>0.5</v>
      </c>
      <c r="M8" s="279" t="n">
        <f aca="false">L8</f>
        <v>0.5</v>
      </c>
      <c r="N8" s="280" t="n">
        <f aca="false">E8*D8*C8</f>
        <v>472.625</v>
      </c>
    </row>
    <row r="9" customFormat="false" ht="15" hidden="false" customHeight="false" outlineLevel="0" collapsed="false">
      <c r="A9" s="271" t="s">
        <v>15</v>
      </c>
      <c r="B9" s="272" t="s">
        <v>586</v>
      </c>
      <c r="C9" s="273" t="s">
        <v>14</v>
      </c>
      <c r="D9" s="274" t="s">
        <v>35</v>
      </c>
      <c r="E9" s="281" t="n">
        <v>0.2</v>
      </c>
      <c r="F9" s="276" t="s">
        <v>24</v>
      </c>
      <c r="G9" s="277"/>
      <c r="H9" s="278" t="s">
        <v>587</v>
      </c>
      <c r="I9" s="273" t="s">
        <v>25</v>
      </c>
      <c r="J9" s="282" t="s">
        <v>69</v>
      </c>
      <c r="K9" s="282" t="n">
        <v>28003</v>
      </c>
      <c r="L9" s="282" t="n">
        <v>0.25</v>
      </c>
      <c r="M9" s="279" t="n">
        <f aca="false">L9</f>
        <v>0.25</v>
      </c>
      <c r="N9" s="280" t="n">
        <f aca="false">E9*D9*C9</f>
        <v>189.05</v>
      </c>
    </row>
    <row r="10" s="110" customFormat="true" ht="28.5" hidden="false" customHeight="false" outlineLevel="0" collapsed="false">
      <c r="A10" s="264" t="s">
        <v>16</v>
      </c>
      <c r="B10" s="283" t="s">
        <v>588</v>
      </c>
      <c r="C10" s="284" t="s">
        <v>14</v>
      </c>
      <c r="D10" s="284" t="n">
        <v>945.25</v>
      </c>
      <c r="E10" s="285" t="s">
        <v>589</v>
      </c>
      <c r="F10" s="286" t="s">
        <v>24</v>
      </c>
      <c r="G10" s="287"/>
      <c r="H10" s="233" t="s">
        <v>590</v>
      </c>
      <c r="I10" s="284" t="s">
        <v>28</v>
      </c>
      <c r="J10" s="288" t="s">
        <v>71</v>
      </c>
      <c r="K10" s="288" t="s">
        <v>72</v>
      </c>
      <c r="L10" s="288" t="n">
        <v>0.45</v>
      </c>
      <c r="M10" s="289" t="n">
        <f aca="false">L10</f>
        <v>0.45</v>
      </c>
      <c r="N10" s="290" t="n">
        <f aca="false">E10*D10*C10</f>
        <v>425.3625</v>
      </c>
    </row>
    <row r="11" customFormat="false" ht="15" hidden="false" customHeight="false" outlineLevel="0" collapsed="false">
      <c r="A11" s="266" t="s">
        <v>17</v>
      </c>
      <c r="B11" s="272" t="s">
        <v>73</v>
      </c>
      <c r="C11" s="273" t="s">
        <v>14</v>
      </c>
      <c r="D11" s="274" t="n">
        <v>945.25</v>
      </c>
      <c r="E11" s="281" t="s">
        <v>100</v>
      </c>
      <c r="F11" s="276" t="s">
        <v>24</v>
      </c>
      <c r="G11" s="277"/>
      <c r="H11" s="278" t="n">
        <v>189.05</v>
      </c>
      <c r="I11" s="273" t="s">
        <v>25</v>
      </c>
      <c r="J11" s="282" t="s">
        <v>74</v>
      </c>
      <c r="K11" s="282" t="n">
        <v>11023</v>
      </c>
      <c r="L11" s="282" t="n">
        <v>0.16</v>
      </c>
      <c r="M11" s="279" t="n">
        <f aca="false">L11</f>
        <v>0.16</v>
      </c>
      <c r="N11" s="280" t="n">
        <f aca="false">E11*D11*C11</f>
        <v>189.05</v>
      </c>
    </row>
    <row r="12" customFormat="false" ht="15" hidden="false" customHeight="false" outlineLevel="0" collapsed="false">
      <c r="A12" s="266" t="s">
        <v>18</v>
      </c>
      <c r="B12" s="272" t="s">
        <v>75</v>
      </c>
      <c r="C12" s="273" t="s">
        <v>14</v>
      </c>
      <c r="D12" s="274" t="n">
        <v>945.25</v>
      </c>
      <c r="E12" s="275" t="n">
        <v>0.3</v>
      </c>
      <c r="F12" s="276" t="s">
        <v>24</v>
      </c>
      <c r="G12" s="277"/>
      <c r="H12" s="278" t="s">
        <v>591</v>
      </c>
      <c r="I12" s="273" t="s">
        <v>28</v>
      </c>
      <c r="J12" s="282" t="s">
        <v>76</v>
      </c>
      <c r="K12" s="282" t="n">
        <v>81041</v>
      </c>
      <c r="L12" s="282" t="n">
        <v>0.45</v>
      </c>
      <c r="M12" s="279" t="n">
        <f aca="false">L12</f>
        <v>0.45</v>
      </c>
      <c r="N12" s="280" t="n">
        <f aca="false">E12*D12*C12</f>
        <v>283.575</v>
      </c>
    </row>
    <row r="13" customFormat="false" ht="15" hidden="false" customHeight="false" outlineLevel="0" collapsed="false">
      <c r="A13" s="271" t="s">
        <v>19</v>
      </c>
      <c r="B13" s="272" t="s">
        <v>382</v>
      </c>
      <c r="C13" s="273" t="s">
        <v>14</v>
      </c>
      <c r="D13" s="274" t="s">
        <v>35</v>
      </c>
      <c r="E13" s="291" t="s">
        <v>592</v>
      </c>
      <c r="F13" s="276" t="s">
        <v>24</v>
      </c>
      <c r="G13" s="277"/>
      <c r="H13" s="278" t="n">
        <v>1701.45</v>
      </c>
      <c r="I13" s="273" t="s">
        <v>593</v>
      </c>
      <c r="J13" s="282" t="s">
        <v>260</v>
      </c>
      <c r="K13" s="282" t="n">
        <v>11001</v>
      </c>
      <c r="L13" s="282" t="n">
        <v>1.1</v>
      </c>
      <c r="M13" s="279" t="n">
        <f aca="false">L13</f>
        <v>1.1</v>
      </c>
      <c r="N13" s="280" t="n">
        <f aca="false">E13*D13*C13</f>
        <v>1701.45</v>
      </c>
    </row>
    <row r="14" customFormat="false" ht="15" hidden="false" customHeight="false" outlineLevel="0" collapsed="false">
      <c r="A14" s="266" t="s">
        <v>20</v>
      </c>
      <c r="B14" s="272" t="s">
        <v>594</v>
      </c>
      <c r="C14" s="273" t="s">
        <v>14</v>
      </c>
      <c r="D14" s="274" t="n">
        <v>945.25</v>
      </c>
      <c r="E14" s="275" t="n">
        <v>1.3</v>
      </c>
      <c r="F14" s="276" t="s">
        <v>24</v>
      </c>
      <c r="G14" s="277"/>
      <c r="H14" s="278" t="s">
        <v>595</v>
      </c>
      <c r="I14" s="273" t="s">
        <v>25</v>
      </c>
      <c r="J14" s="273" t="s">
        <v>66</v>
      </c>
      <c r="K14" s="273" t="s">
        <v>67</v>
      </c>
      <c r="L14" s="273" t="n">
        <v>1.3</v>
      </c>
      <c r="M14" s="279" t="n">
        <f aca="false">L14</f>
        <v>1.3</v>
      </c>
      <c r="N14" s="280" t="n">
        <f aca="false">E14*D14*C14</f>
        <v>1228.825</v>
      </c>
    </row>
    <row r="15" customFormat="false" ht="15" hidden="false" customHeight="false" outlineLevel="0" collapsed="false">
      <c r="A15" s="271" t="s">
        <v>21</v>
      </c>
      <c r="B15" s="272" t="s">
        <v>136</v>
      </c>
      <c r="C15" s="273" t="s">
        <v>14</v>
      </c>
      <c r="D15" s="274" t="n">
        <v>945.25</v>
      </c>
      <c r="E15" s="292" t="s">
        <v>596</v>
      </c>
      <c r="F15" s="276" t="s">
        <v>24</v>
      </c>
      <c r="G15" s="277"/>
      <c r="H15" s="278" t="n">
        <v>2741.23</v>
      </c>
      <c r="I15" s="273" t="s">
        <v>25</v>
      </c>
      <c r="J15" s="282" t="s">
        <v>33</v>
      </c>
      <c r="K15" s="282" t="n">
        <v>10066</v>
      </c>
      <c r="L15" s="282" t="n">
        <v>1.1</v>
      </c>
      <c r="M15" s="293" t="n">
        <f aca="false">L15+10%</f>
        <v>1.2</v>
      </c>
      <c r="N15" s="280" t="n">
        <f aca="false">E15*D15*C15</f>
        <v>2741.225</v>
      </c>
    </row>
    <row r="16" customFormat="false" ht="15" hidden="false" customHeight="false" outlineLevel="0" collapsed="false">
      <c r="A16" s="266" t="s">
        <v>22</v>
      </c>
      <c r="B16" s="272" t="s">
        <v>23</v>
      </c>
      <c r="C16" s="273" t="s">
        <v>14</v>
      </c>
      <c r="D16" s="274" t="n">
        <v>945.25</v>
      </c>
      <c r="E16" s="275" t="s">
        <v>597</v>
      </c>
      <c r="F16" s="276" t="s">
        <v>24</v>
      </c>
      <c r="G16" s="277"/>
      <c r="H16" s="278" t="s">
        <v>598</v>
      </c>
      <c r="I16" s="273" t="s">
        <v>25</v>
      </c>
      <c r="J16" s="282" t="s">
        <v>26</v>
      </c>
      <c r="K16" s="282" t="n">
        <v>17001</v>
      </c>
      <c r="L16" s="282" t="n">
        <v>3</v>
      </c>
      <c r="M16" s="293" t="n">
        <f aca="false">L16+10%</f>
        <v>3.1</v>
      </c>
      <c r="N16" s="280" t="n">
        <f aca="false">E16*D16*C16</f>
        <v>2835.75</v>
      </c>
    </row>
    <row r="17" customFormat="false" ht="15" hidden="false" customHeight="false" outlineLevel="0" collapsed="false">
      <c r="A17" s="271" t="s">
        <v>84</v>
      </c>
      <c r="B17" s="272" t="s">
        <v>182</v>
      </c>
      <c r="C17" s="273" t="s">
        <v>14</v>
      </c>
      <c r="D17" s="274" t="n">
        <v>945.25</v>
      </c>
      <c r="E17" s="275" t="s">
        <v>96</v>
      </c>
      <c r="F17" s="276" t="s">
        <v>24</v>
      </c>
      <c r="G17" s="277"/>
      <c r="H17" s="278" t="s">
        <v>406</v>
      </c>
      <c r="I17" s="273" t="s">
        <v>25</v>
      </c>
      <c r="J17" s="282" t="s">
        <v>31</v>
      </c>
      <c r="K17" s="282" t="n">
        <v>16001</v>
      </c>
      <c r="L17" s="282" t="n">
        <v>0.3</v>
      </c>
      <c r="M17" s="293" t="n">
        <f aca="false">L17+10%</f>
        <v>0.4</v>
      </c>
      <c r="N17" s="280" t="n">
        <f aca="false">E17*D17*C17</f>
        <v>472.625</v>
      </c>
    </row>
    <row r="18" customFormat="false" ht="15" hidden="false" customHeight="false" outlineLevel="0" collapsed="false">
      <c r="A18" s="271" t="s">
        <v>86</v>
      </c>
      <c r="B18" s="272" t="s">
        <v>197</v>
      </c>
      <c r="C18" s="273" t="s">
        <v>14</v>
      </c>
      <c r="D18" s="274" t="n">
        <v>945.25</v>
      </c>
      <c r="E18" s="275" t="n">
        <v>0.5</v>
      </c>
      <c r="F18" s="276" t="s">
        <v>24</v>
      </c>
      <c r="G18" s="277"/>
      <c r="H18" s="278" t="s">
        <v>406</v>
      </c>
      <c r="I18" s="273" t="s">
        <v>28</v>
      </c>
      <c r="J18" s="282" t="s">
        <v>198</v>
      </c>
      <c r="K18" s="282" t="s">
        <v>199</v>
      </c>
      <c r="L18" s="282" t="n">
        <v>0.2</v>
      </c>
      <c r="M18" s="279" t="n">
        <f aca="false">L18</f>
        <v>0.2</v>
      </c>
      <c r="N18" s="280" t="n">
        <f aca="false">E18*D18*C18</f>
        <v>472.625</v>
      </c>
    </row>
    <row r="19" customFormat="false" ht="15" hidden="false" customHeight="false" outlineLevel="0" collapsed="false">
      <c r="A19" s="271" t="s">
        <v>89</v>
      </c>
      <c r="B19" s="272" t="s">
        <v>386</v>
      </c>
      <c r="C19" s="273" t="s">
        <v>14</v>
      </c>
      <c r="D19" s="274" t="s">
        <v>35</v>
      </c>
      <c r="E19" s="275" t="n">
        <v>0.3</v>
      </c>
      <c r="F19" s="276" t="s">
        <v>24</v>
      </c>
      <c r="G19" s="277"/>
      <c r="H19" s="278" t="s">
        <v>599</v>
      </c>
      <c r="I19" s="273" t="s">
        <v>28</v>
      </c>
      <c r="J19" s="282" t="s">
        <v>387</v>
      </c>
      <c r="K19" s="282" t="n">
        <v>17026</v>
      </c>
      <c r="L19" s="282" t="n">
        <v>0.15</v>
      </c>
      <c r="M19" s="293" t="n">
        <f aca="false">L19+10%</f>
        <v>0.25</v>
      </c>
      <c r="N19" s="280" t="n">
        <f aca="false">E19*D19*C19</f>
        <v>283.575</v>
      </c>
    </row>
    <row r="20" customFormat="false" ht="15" hidden="false" customHeight="false" outlineLevel="0" collapsed="false">
      <c r="A20" s="266" t="s">
        <v>92</v>
      </c>
      <c r="B20" s="272" t="s">
        <v>600</v>
      </c>
      <c r="C20" s="273" t="s">
        <v>14</v>
      </c>
      <c r="D20" s="274" t="n">
        <v>945.25</v>
      </c>
      <c r="E20" s="275" t="n">
        <v>0.9</v>
      </c>
      <c r="F20" s="276" t="s">
        <v>24</v>
      </c>
      <c r="G20" s="277"/>
      <c r="H20" s="278" t="s">
        <v>36</v>
      </c>
      <c r="I20" s="273" t="s">
        <v>25</v>
      </c>
      <c r="J20" s="273" t="s">
        <v>601</v>
      </c>
      <c r="K20" s="273"/>
      <c r="L20" s="273"/>
      <c r="M20" s="279" t="n">
        <f aca="false">L20</f>
        <v>0</v>
      </c>
      <c r="N20" s="280" t="n">
        <f aca="false">E20*D20*C20</f>
        <v>850.725</v>
      </c>
    </row>
    <row r="21" s="222" customFormat="true" ht="30" hidden="false" customHeight="false" outlineLevel="0" collapsed="false">
      <c r="A21" s="294" t="s">
        <v>94</v>
      </c>
      <c r="B21" s="295" t="s">
        <v>227</v>
      </c>
      <c r="C21" s="284" t="s">
        <v>15</v>
      </c>
      <c r="D21" s="284" t="s">
        <v>35</v>
      </c>
      <c r="E21" s="296" t="s">
        <v>602</v>
      </c>
      <c r="F21" s="284" t="s">
        <v>24</v>
      </c>
      <c r="G21" s="284"/>
      <c r="H21" s="233" t="s">
        <v>603</v>
      </c>
      <c r="I21" s="284" t="s">
        <v>28</v>
      </c>
      <c r="J21" s="288" t="s">
        <v>604</v>
      </c>
      <c r="K21" s="288" t="n">
        <v>22001.2203</v>
      </c>
      <c r="L21" s="288" t="n">
        <f aca="false">2*0.5</f>
        <v>1</v>
      </c>
      <c r="M21" s="297" t="n">
        <f aca="false">L21+10%</f>
        <v>1.1</v>
      </c>
      <c r="N21" s="298" t="n">
        <f aca="false">E21*D21*C21</f>
        <v>1512.4</v>
      </c>
    </row>
    <row r="22" customFormat="false" ht="30" hidden="false" customHeight="false" outlineLevel="0" collapsed="false">
      <c r="A22" s="266" t="s">
        <v>98</v>
      </c>
      <c r="B22" s="272" t="s">
        <v>605</v>
      </c>
      <c r="C22" s="273" t="s">
        <v>15</v>
      </c>
      <c r="D22" s="274" t="n">
        <v>945.25</v>
      </c>
      <c r="E22" s="275" t="n">
        <v>0.4</v>
      </c>
      <c r="F22" s="276" t="s">
        <v>24</v>
      </c>
      <c r="G22" s="277"/>
      <c r="H22" s="278" t="s">
        <v>169</v>
      </c>
      <c r="I22" s="273" t="s">
        <v>25</v>
      </c>
      <c r="J22" s="282" t="s">
        <v>606</v>
      </c>
      <c r="K22" s="282" t="n">
        <v>22005.22011</v>
      </c>
      <c r="L22" s="282" t="n">
        <f aca="false">2*0.5</f>
        <v>1</v>
      </c>
      <c r="M22" s="293" t="n">
        <f aca="false">L22+10%</f>
        <v>1.1</v>
      </c>
      <c r="N22" s="280" t="n">
        <f aca="false">E22*D22*C22</f>
        <v>756.2</v>
      </c>
    </row>
    <row r="23" customFormat="false" ht="15" hidden="false" customHeight="false" outlineLevel="0" collapsed="false">
      <c r="A23" s="271" t="s">
        <v>102</v>
      </c>
      <c r="B23" s="272" t="s">
        <v>287</v>
      </c>
      <c r="C23" s="273" t="s">
        <v>15</v>
      </c>
      <c r="D23" s="274" t="s">
        <v>35</v>
      </c>
      <c r="E23" s="275" t="n">
        <v>0.4</v>
      </c>
      <c r="F23" s="276" t="s">
        <v>24</v>
      </c>
      <c r="G23" s="277"/>
      <c r="H23" s="278" t="s">
        <v>607</v>
      </c>
      <c r="I23" s="273" t="s">
        <v>28</v>
      </c>
      <c r="J23" s="282" t="s">
        <v>344</v>
      </c>
      <c r="K23" s="282" t="n">
        <v>22014</v>
      </c>
      <c r="L23" s="282" t="n">
        <v>1</v>
      </c>
      <c r="M23" s="293" t="n">
        <f aca="false">L23+10%</f>
        <v>1.1</v>
      </c>
      <c r="N23" s="280" t="n">
        <f aca="false">E23*D23*C23</f>
        <v>756.2</v>
      </c>
    </row>
    <row r="24" customFormat="false" ht="15" hidden="false" customHeight="false" outlineLevel="0" collapsed="false">
      <c r="A24" s="266" t="s">
        <v>106</v>
      </c>
      <c r="B24" s="272" t="s">
        <v>231</v>
      </c>
      <c r="C24" s="273" t="s">
        <v>14</v>
      </c>
      <c r="D24" s="274" t="s">
        <v>35</v>
      </c>
      <c r="E24" s="281" t="s">
        <v>100</v>
      </c>
      <c r="F24" s="276" t="s">
        <v>24</v>
      </c>
      <c r="G24" s="277"/>
      <c r="H24" s="278" t="s">
        <v>608</v>
      </c>
      <c r="I24" s="273" t="s">
        <v>25</v>
      </c>
      <c r="J24" s="282" t="s">
        <v>230</v>
      </c>
      <c r="K24" s="282" t="n">
        <v>23002</v>
      </c>
      <c r="L24" s="282" t="n">
        <v>0.35</v>
      </c>
      <c r="M24" s="293" t="n">
        <f aca="false">L24+10%</f>
        <v>0.45</v>
      </c>
      <c r="N24" s="280" t="n">
        <f aca="false">E24*D24*C24</f>
        <v>189.05</v>
      </c>
    </row>
    <row r="25" customFormat="false" ht="15" hidden="false" customHeight="false" outlineLevel="0" collapsed="false">
      <c r="A25" s="271" t="s">
        <v>109</v>
      </c>
      <c r="B25" s="272" t="s">
        <v>229</v>
      </c>
      <c r="C25" s="273" t="s">
        <v>14</v>
      </c>
      <c r="D25" s="274" t="n">
        <v>945.25</v>
      </c>
      <c r="E25" s="281" t="s">
        <v>100</v>
      </c>
      <c r="F25" s="276" t="s">
        <v>24</v>
      </c>
      <c r="G25" s="277"/>
      <c r="H25" s="278" t="s">
        <v>608</v>
      </c>
      <c r="I25" s="273" t="s">
        <v>25</v>
      </c>
      <c r="J25" s="282" t="s">
        <v>232</v>
      </c>
      <c r="K25" s="282" t="n">
        <v>23001</v>
      </c>
      <c r="L25" s="282" t="n">
        <v>0.35</v>
      </c>
      <c r="M25" s="293" t="n">
        <f aca="false">L25+10%</f>
        <v>0.45</v>
      </c>
      <c r="N25" s="280" t="n">
        <f aca="false">E25*D25*C25</f>
        <v>189.05</v>
      </c>
    </row>
    <row r="26" customFormat="false" ht="15" hidden="false" customHeight="false" outlineLevel="0" collapsed="false">
      <c r="A26" s="266" t="s">
        <v>112</v>
      </c>
      <c r="B26" s="272" t="s">
        <v>609</v>
      </c>
      <c r="C26" s="273" t="s">
        <v>14</v>
      </c>
      <c r="D26" s="274" t="s">
        <v>35</v>
      </c>
      <c r="E26" s="281" t="s">
        <v>610</v>
      </c>
      <c r="F26" s="276" t="s">
        <v>24</v>
      </c>
      <c r="G26" s="277"/>
      <c r="H26" s="278" t="s">
        <v>389</v>
      </c>
      <c r="I26" s="273" t="s">
        <v>28</v>
      </c>
      <c r="J26" s="273" t="s">
        <v>157</v>
      </c>
      <c r="K26" s="273" t="n">
        <v>34002</v>
      </c>
      <c r="L26" s="273" t="n">
        <v>2.5</v>
      </c>
      <c r="M26" s="279" t="n">
        <f aca="false">L26</f>
        <v>2.5</v>
      </c>
      <c r="N26" s="280" t="n">
        <f aca="false">E26*D26*C26</f>
        <v>1985.025</v>
      </c>
    </row>
    <row r="27" customFormat="false" ht="15" hidden="false" customHeight="false" outlineLevel="0" collapsed="false">
      <c r="A27" s="271" t="s">
        <v>611</v>
      </c>
      <c r="B27" s="272" t="s">
        <v>612</v>
      </c>
      <c r="C27" s="273" t="s">
        <v>14</v>
      </c>
      <c r="D27" s="274" t="n">
        <v>945.25</v>
      </c>
      <c r="E27" s="275" t="s">
        <v>613</v>
      </c>
      <c r="F27" s="276" t="s">
        <v>24</v>
      </c>
      <c r="G27" s="277"/>
      <c r="H27" s="278" t="s">
        <v>614</v>
      </c>
      <c r="I27" s="273" t="s">
        <v>25</v>
      </c>
      <c r="J27" s="273" t="s">
        <v>66</v>
      </c>
      <c r="K27" s="273" t="s">
        <v>67</v>
      </c>
      <c r="L27" s="273" t="n">
        <v>1.5</v>
      </c>
      <c r="M27" s="279" t="n">
        <f aca="false">L27</f>
        <v>1.5</v>
      </c>
      <c r="N27" s="280" t="n">
        <f aca="false">E27*D27*C27</f>
        <v>1417.875</v>
      </c>
    </row>
    <row r="28" customFormat="false" ht="15" hidden="false" customHeight="false" outlineLevel="0" collapsed="false">
      <c r="A28" s="271" t="s">
        <v>615</v>
      </c>
      <c r="B28" s="272" t="s">
        <v>146</v>
      </c>
      <c r="C28" s="273" t="s">
        <v>15</v>
      </c>
      <c r="D28" s="274" t="n">
        <v>945.25</v>
      </c>
      <c r="E28" s="275" t="s">
        <v>616</v>
      </c>
      <c r="F28" s="276" t="s">
        <v>24</v>
      </c>
      <c r="G28" s="277"/>
      <c r="H28" s="278" t="s">
        <v>617</v>
      </c>
      <c r="I28" s="273" t="s">
        <v>28</v>
      </c>
      <c r="J28" s="282"/>
      <c r="K28" s="282" t="n">
        <v>29006</v>
      </c>
      <c r="L28" s="282" t="n">
        <f aca="false">2*0.55</f>
        <v>1.1</v>
      </c>
      <c r="M28" s="293" t="n">
        <f aca="false">L28+10%</f>
        <v>1.2</v>
      </c>
      <c r="N28" s="280" t="n">
        <f aca="false">E28*D28*C28</f>
        <v>2457.65</v>
      </c>
    </row>
    <row r="29" customFormat="false" ht="15" hidden="false" customHeight="false" outlineLevel="0" collapsed="false">
      <c r="A29" s="271" t="s">
        <v>618</v>
      </c>
      <c r="B29" s="272" t="s">
        <v>148</v>
      </c>
      <c r="C29" s="273" t="s">
        <v>15</v>
      </c>
      <c r="D29" s="274" t="s">
        <v>35</v>
      </c>
      <c r="E29" s="275" t="n">
        <v>0.4</v>
      </c>
      <c r="F29" s="276" t="s">
        <v>24</v>
      </c>
      <c r="G29" s="277"/>
      <c r="H29" s="278" t="s">
        <v>131</v>
      </c>
      <c r="I29" s="273" t="s">
        <v>28</v>
      </c>
      <c r="J29" s="282" t="s">
        <v>149</v>
      </c>
      <c r="K29" s="282" t="n">
        <v>29008.29004</v>
      </c>
      <c r="L29" s="282" t="n">
        <v>0.2</v>
      </c>
      <c r="M29" s="293" t="n">
        <f aca="false">L29+10%</f>
        <v>0.3</v>
      </c>
      <c r="N29" s="280" t="n">
        <f aca="false">E29*D29*C29</f>
        <v>756.2</v>
      </c>
    </row>
    <row r="30" customFormat="false" ht="15" hidden="false" customHeight="false" outlineLevel="0" collapsed="false">
      <c r="A30" s="266" t="s">
        <v>619</v>
      </c>
      <c r="B30" s="272" t="s">
        <v>309</v>
      </c>
      <c r="C30" s="273" t="s">
        <v>15</v>
      </c>
      <c r="D30" s="274" t="s">
        <v>35</v>
      </c>
      <c r="E30" s="275" t="s">
        <v>620</v>
      </c>
      <c r="F30" s="276" t="s">
        <v>24</v>
      </c>
      <c r="G30" s="277"/>
      <c r="H30" s="278" t="s">
        <v>131</v>
      </c>
      <c r="I30" s="273" t="s">
        <v>28</v>
      </c>
      <c r="J30" s="282" t="s">
        <v>151</v>
      </c>
      <c r="K30" s="282" t="n">
        <v>29023</v>
      </c>
      <c r="L30" s="282" t="n">
        <v>0.56</v>
      </c>
      <c r="M30" s="293" t="n">
        <f aca="false">L30+10%</f>
        <v>0.66</v>
      </c>
      <c r="N30" s="280" t="n">
        <f aca="false">E30*D30*C30</f>
        <v>756.2</v>
      </c>
    </row>
    <row r="31" customFormat="false" ht="15" hidden="false" customHeight="false" outlineLevel="0" collapsed="false">
      <c r="A31" s="266" t="s">
        <v>621</v>
      </c>
      <c r="B31" s="272" t="s">
        <v>158</v>
      </c>
      <c r="C31" s="273" t="s">
        <v>15</v>
      </c>
      <c r="D31" s="274" t="s">
        <v>35</v>
      </c>
      <c r="E31" s="275" t="n">
        <v>0.7</v>
      </c>
      <c r="F31" s="276" t="s">
        <v>24</v>
      </c>
      <c r="G31" s="277"/>
      <c r="H31" s="278" t="s">
        <v>622</v>
      </c>
      <c r="I31" s="273" t="s">
        <v>25</v>
      </c>
      <c r="J31" s="282" t="s">
        <v>308</v>
      </c>
      <c r="K31" s="282" t="n">
        <v>34028</v>
      </c>
      <c r="L31" s="282" t="n">
        <f aca="false">2*0.67</f>
        <v>1.34</v>
      </c>
      <c r="M31" s="293" t="n">
        <f aca="false">L31+10%</f>
        <v>1.44</v>
      </c>
      <c r="N31" s="280" t="n">
        <f aca="false">E31*D31*C31</f>
        <v>1323.35</v>
      </c>
    </row>
    <row r="32" customFormat="false" ht="30" hidden="false" customHeight="false" outlineLevel="0" collapsed="false">
      <c r="A32" s="266" t="s">
        <v>623</v>
      </c>
      <c r="B32" s="272" t="s">
        <v>624</v>
      </c>
      <c r="C32" s="273" t="s">
        <v>15</v>
      </c>
      <c r="D32" s="274" t="n">
        <v>945.25</v>
      </c>
      <c r="E32" s="275" t="n">
        <v>0.7</v>
      </c>
      <c r="F32" s="276" t="s">
        <v>24</v>
      </c>
      <c r="G32" s="277"/>
      <c r="H32" s="278" t="s">
        <v>625</v>
      </c>
      <c r="I32" s="273" t="s">
        <v>25</v>
      </c>
      <c r="J32" s="282" t="s">
        <v>626</v>
      </c>
      <c r="K32" s="282" t="n">
        <v>31020.31019</v>
      </c>
      <c r="L32" s="282" t="n">
        <f aca="false">2*0.8</f>
        <v>1.6</v>
      </c>
      <c r="M32" s="293" t="n">
        <f aca="false">L32+10%</f>
        <v>1.7</v>
      </c>
      <c r="N32" s="280" t="n">
        <f aca="false">E32*D32*C32</f>
        <v>1323.35</v>
      </c>
    </row>
    <row r="33" customFormat="false" ht="15" hidden="false" customHeight="false" outlineLevel="0" collapsed="false">
      <c r="A33" s="271" t="s">
        <v>116</v>
      </c>
      <c r="B33" s="272" t="s">
        <v>412</v>
      </c>
      <c r="C33" s="274" t="s">
        <v>16</v>
      </c>
      <c r="D33" s="274" t="s">
        <v>35</v>
      </c>
      <c r="E33" s="275" t="s">
        <v>627</v>
      </c>
      <c r="F33" s="276" t="s">
        <v>24</v>
      </c>
      <c r="G33" s="277"/>
      <c r="H33" s="278" t="s">
        <v>36</v>
      </c>
      <c r="I33" s="273" t="s">
        <v>25</v>
      </c>
      <c r="J33" s="273" t="s">
        <v>601</v>
      </c>
      <c r="K33" s="273"/>
      <c r="L33" s="273"/>
      <c r="M33" s="279" t="n">
        <f aca="false">L33</f>
        <v>0</v>
      </c>
      <c r="N33" s="280" t="n">
        <f aca="false">E33*D33*C33</f>
        <v>850.725</v>
      </c>
    </row>
    <row r="34" customFormat="false" ht="15" hidden="false" customHeight="false" outlineLevel="0" collapsed="false">
      <c r="A34" s="266" t="s">
        <v>628</v>
      </c>
      <c r="B34" s="272" t="s">
        <v>225</v>
      </c>
      <c r="C34" s="273" t="s">
        <v>14</v>
      </c>
      <c r="D34" s="274" t="n">
        <v>945.25</v>
      </c>
      <c r="E34" s="281" t="s">
        <v>592</v>
      </c>
      <c r="F34" s="276" t="s">
        <v>24</v>
      </c>
      <c r="G34" s="277"/>
      <c r="H34" s="278" t="s">
        <v>629</v>
      </c>
      <c r="I34" s="273" t="s">
        <v>28</v>
      </c>
      <c r="J34" s="273" t="s">
        <v>66</v>
      </c>
      <c r="K34" s="273" t="s">
        <v>67</v>
      </c>
      <c r="L34" s="273" t="n">
        <v>1.8</v>
      </c>
      <c r="M34" s="279" t="n">
        <f aca="false">L34</f>
        <v>1.8</v>
      </c>
      <c r="N34" s="280" t="n">
        <f aca="false">E34*D34*C34</f>
        <v>1701.45</v>
      </c>
    </row>
    <row r="35" customFormat="false" ht="15" hidden="false" customHeight="false" outlineLevel="0" collapsed="false">
      <c r="A35" s="271" t="s">
        <v>630</v>
      </c>
      <c r="B35" s="272" t="s">
        <v>113</v>
      </c>
      <c r="C35" s="273" t="s">
        <v>14</v>
      </c>
      <c r="D35" s="274" t="s">
        <v>35</v>
      </c>
      <c r="E35" s="281" t="s">
        <v>631</v>
      </c>
      <c r="F35" s="276" t="s">
        <v>24</v>
      </c>
      <c r="G35" s="277"/>
      <c r="H35" s="278" t="s">
        <v>632</v>
      </c>
      <c r="I35" s="273" t="s">
        <v>28</v>
      </c>
      <c r="J35" s="282" t="s">
        <v>114</v>
      </c>
      <c r="K35" s="282" t="s">
        <v>115</v>
      </c>
      <c r="L35" s="282" t="n">
        <v>1.38</v>
      </c>
      <c r="M35" s="279" t="n">
        <f aca="false">L35</f>
        <v>1.38</v>
      </c>
      <c r="N35" s="280" t="n">
        <f aca="false">E35*D35*C35</f>
        <v>1134.3</v>
      </c>
    </row>
    <row r="36" customFormat="false" ht="15" hidden="false" customHeight="false" outlineLevel="0" collapsed="false">
      <c r="A36" s="299" t="s">
        <v>41</v>
      </c>
      <c r="B36" s="299"/>
      <c r="C36" s="274" t="s">
        <v>633</v>
      </c>
      <c r="D36" s="274" t="s">
        <v>117</v>
      </c>
      <c r="E36" s="274"/>
      <c r="F36" s="274"/>
      <c r="G36" s="277"/>
      <c r="H36" s="278" t="n">
        <v>29255.54</v>
      </c>
      <c r="I36" s="273" t="s">
        <v>28</v>
      </c>
      <c r="J36" s="273"/>
      <c r="K36" s="273"/>
      <c r="L36" s="273"/>
      <c r="M36" s="279"/>
      <c r="N36" s="280" t="n">
        <f aca="false">SUM(N8:N35)</f>
        <v>29255.4875</v>
      </c>
    </row>
    <row r="37" customFormat="false" ht="15" hidden="false" customHeight="false" outlineLevel="0" collapsed="false">
      <c r="M37" s="279"/>
    </row>
    <row r="38" customFormat="false" ht="15" hidden="false" customHeight="false" outlineLevel="0" collapsed="false">
      <c r="M38" s="279"/>
    </row>
    <row r="39" customFormat="false" ht="15" hidden="false" customHeight="false" outlineLevel="0" collapsed="false">
      <c r="M39" s="279"/>
    </row>
    <row r="40" customFormat="false" ht="30" hidden="false" customHeight="false" outlineLevel="0" collapsed="false">
      <c r="B40" s="199" t="s">
        <v>261</v>
      </c>
      <c r="J40" s="282" t="s">
        <v>43</v>
      </c>
      <c r="K40" s="282" t="n">
        <v>10108</v>
      </c>
      <c r="L40" s="282" t="n">
        <v>0.4</v>
      </c>
      <c r="M40" s="279" t="n">
        <f aca="false">L40</f>
        <v>0.4</v>
      </c>
    </row>
    <row r="41" customFormat="false" ht="15" hidden="false" customHeight="false" outlineLevel="0" collapsed="false">
      <c r="B41" s="199" t="s">
        <v>262</v>
      </c>
      <c r="J41" s="282" t="s">
        <v>45</v>
      </c>
      <c r="K41" s="282" t="n">
        <v>1010</v>
      </c>
      <c r="L41" s="282" t="n">
        <v>0.28</v>
      </c>
      <c r="M41" s="279" t="n">
        <f aca="false">L41</f>
        <v>0.28</v>
      </c>
    </row>
    <row r="42" customFormat="false" ht="15" hidden="false" customHeight="false" outlineLevel="0" collapsed="false">
      <c r="B42" s="199" t="s">
        <v>421</v>
      </c>
      <c r="J42" s="282" t="n">
        <v>1001157.2</v>
      </c>
      <c r="K42" s="186"/>
      <c r="L42" s="282" t="n">
        <v>0.4</v>
      </c>
      <c r="M42" s="279" t="n">
        <f aca="false">L42</f>
        <v>0.4</v>
      </c>
    </row>
    <row r="43" customFormat="false" ht="15" hidden="false" customHeight="false" outlineLevel="0" collapsed="false">
      <c r="B43" s="199" t="s">
        <v>422</v>
      </c>
      <c r="J43" s="282" t="s">
        <v>423</v>
      </c>
      <c r="K43" s="186"/>
      <c r="L43" s="282" t="n">
        <v>0.4</v>
      </c>
      <c r="M43" s="279" t="n">
        <f aca="false">L43</f>
        <v>0.4</v>
      </c>
    </row>
    <row r="44" customFormat="false" ht="15" hidden="false" customHeight="false" outlineLevel="0" collapsed="false">
      <c r="B44" s="199" t="s">
        <v>634</v>
      </c>
      <c r="J44" s="282" t="s">
        <v>272</v>
      </c>
      <c r="K44" s="282" t="n">
        <v>10012</v>
      </c>
      <c r="L44" s="282" t="n">
        <v>0.36</v>
      </c>
      <c r="M44" s="279" t="n">
        <f aca="false">L44</f>
        <v>0.36</v>
      </c>
    </row>
    <row r="45" customFormat="false" ht="15" hidden="false" customHeight="false" outlineLevel="0" collapsed="false">
      <c r="B45" s="199" t="s">
        <v>263</v>
      </c>
      <c r="J45" s="282" t="s">
        <v>264</v>
      </c>
      <c r="K45" s="282" t="n">
        <v>13006</v>
      </c>
      <c r="L45" s="282" t="n">
        <v>0.2</v>
      </c>
      <c r="M45" s="279" t="n">
        <f aca="false">L45</f>
        <v>0.2</v>
      </c>
    </row>
    <row r="46" customFormat="false" ht="15" hidden="false" customHeight="false" outlineLevel="0" collapsed="false">
      <c r="B46" s="199" t="s">
        <v>265</v>
      </c>
      <c r="J46" s="282" t="s">
        <v>266</v>
      </c>
      <c r="K46" s="282" t="n">
        <v>13005</v>
      </c>
      <c r="L46" s="282" t="n">
        <v>0.2</v>
      </c>
      <c r="M46" s="279" t="n">
        <f aca="false">L46</f>
        <v>0.2</v>
      </c>
    </row>
    <row r="47" customFormat="false" ht="30" hidden="false" customHeight="false" outlineLevel="0" collapsed="false">
      <c r="B47" s="199" t="s">
        <v>267</v>
      </c>
      <c r="J47" s="282" t="s">
        <v>268</v>
      </c>
      <c r="K47" s="282" t="n">
        <v>13008</v>
      </c>
      <c r="L47" s="282" t="n">
        <v>0.13</v>
      </c>
      <c r="M47" s="279" t="n">
        <f aca="false">L47</f>
        <v>0.13</v>
      </c>
    </row>
    <row r="48" customFormat="false" ht="30" hidden="false" customHeight="false" outlineLevel="0" collapsed="false">
      <c r="B48" s="199" t="s">
        <v>269</v>
      </c>
      <c r="J48" s="282" t="s">
        <v>270</v>
      </c>
      <c r="K48" s="282" t="n">
        <v>13009</v>
      </c>
      <c r="L48" s="282" t="n">
        <v>0.2</v>
      </c>
      <c r="M48" s="279" t="n">
        <f aca="false">L48</f>
        <v>0.2</v>
      </c>
    </row>
    <row r="51" customFormat="false" ht="15" hidden="false" customHeight="false" outlineLevel="0" collapsed="false">
      <c r="M51" s="0" t="n">
        <f aca="false">SUM(M8:M48)</f>
        <v>28.61</v>
      </c>
      <c r="O51" s="0" t="n">
        <f aca="false">M51*945.25</f>
        <v>27043.6025</v>
      </c>
    </row>
    <row r="52" customFormat="false" ht="15" hidden="false" customHeight="false" outlineLevel="0" collapsed="false">
      <c r="O52" s="0" t="n">
        <f aca="false">H36-O51</f>
        <v>2211.93750000001</v>
      </c>
    </row>
  </sheetData>
  <mergeCells count="2">
    <mergeCell ref="A36:B36"/>
    <mergeCell ref="D36:F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3045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</dc:creator>
  <dc:description/>
  <dc:language>ru-RU</dc:language>
  <cp:lastModifiedBy/>
  <cp:lastPrinted>2020-06-03T01:16:09Z</cp:lastPrinted>
  <dcterms:modified xsi:type="dcterms:W3CDTF">2020-06-23T00:19:43Z</dcterms:modified>
  <cp:revision>501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