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comments5.xml" ContentType="application/vnd.openxmlformats-officedocument.spreadsheetml.comments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omments6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3.xml" ContentType="application/vnd.openxmlformats-officedocument.spreadsheetml.table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240" yWindow="2670" windowWidth="9720" windowHeight="4920" tabRatio="792" firstSheet="5" activeTab="6"/>
  </bookViews>
  <sheets>
    <sheet name="Diciembre2011" sheetId="1" state="hidden" r:id="rId1"/>
    <sheet name="Enero2012" sheetId="2" state="hidden" r:id="rId2"/>
    <sheet name="Febrero" sheetId="9" state="hidden" r:id="rId3"/>
    <sheet name="Marzo" sheetId="11" state="hidden" r:id="rId4"/>
    <sheet name="Abril" sheetId="15" state="hidden" r:id="rId5"/>
    <sheet name="IND.S" sheetId="56" r:id="rId6"/>
    <sheet name="PLANTILLA" sheetId="17" r:id="rId7"/>
    <sheet name="ADIESTRADOS" sheetId="45" r:id="rId8"/>
    <sheet name="BAJAS" sheetId="43" r:id="rId9"/>
    <sheet name="Hoja1" sheetId="51" r:id="rId10"/>
    <sheet name="RESUMEN DATOS " sheetId="39" r:id="rId11"/>
    <sheet name="BAJAS ADIEST." sheetId="50" r:id="rId12"/>
    <sheet name="Hoja2" sheetId="52" r:id="rId13"/>
    <sheet name="Hoja3" sheetId="53" r:id="rId14"/>
    <sheet name="Hoja4" sheetId="54" r:id="rId15"/>
    <sheet name="RESUMEN DATOS ADIESTRADOS" sheetId="46" r:id="rId16"/>
    <sheet name="RESUMEN DE PLANTILLA" sheetId="42" r:id="rId17"/>
    <sheet name="CURSISTAS" sheetId="48" r:id="rId18"/>
    <sheet name="BAJAS CURSISTAS" sheetId="49" r:id="rId19"/>
    <sheet name="RESUMEN CURSISTAS" sheetId="47" r:id="rId20"/>
    <sheet name="Hoja2 (2)" sheetId="55" r:id="rId21"/>
  </sheets>
  <definedNames>
    <definedName name="_xlnm._FilterDatabase" localSheetId="4" hidden="1">Abril!$A$1:$AM$134</definedName>
    <definedName name="_xlnm._FilterDatabase" localSheetId="7" hidden="1">ADIESTRADOS!$A$3:$T$3</definedName>
    <definedName name="_xlnm._FilterDatabase" localSheetId="8" hidden="1">BAJAS!$A$1:$EG$350</definedName>
    <definedName name="_xlnm._FilterDatabase" localSheetId="11" hidden="1">'BAJAS ADIEST.'!$A$1:$U$165</definedName>
    <definedName name="_xlnm._FilterDatabase" localSheetId="18" hidden="1">'BAJAS CURSISTAS'!$A$1:$T$442</definedName>
    <definedName name="_xlnm._FilterDatabase" localSheetId="17" hidden="1">CURSISTAS!$A$1:$S$410</definedName>
    <definedName name="_xlnm._FilterDatabase" localSheetId="0" hidden="1">Diciembre2011!$A$4:$AN$116</definedName>
    <definedName name="_xlnm._FilterDatabase" localSheetId="1" hidden="1">Enero2012!$A$3:$AI$108</definedName>
    <definedName name="_xlnm._FilterDatabase" localSheetId="2" hidden="1">Febrero!$A$1:$AJ$130</definedName>
    <definedName name="_xlnm._FilterDatabase" localSheetId="3" hidden="1">Marzo!$A$2:$AJ$108</definedName>
    <definedName name="_xlnm._FilterDatabase" localSheetId="6" hidden="1">PLANTILLA!$2:$2</definedName>
    <definedName name="año">PLANTILLA!$T$3</definedName>
    <definedName name="_xlnm.Print_Area" localSheetId="7">ADIESTRADOS!$A$1:$BP$4</definedName>
    <definedName name="_xlnm.Print_Area" localSheetId="20">'Hoja2 (2)'!$A$1:$T$87</definedName>
    <definedName name="_xlnm.Print_Area" localSheetId="6">PLANTILLA!$A$3:$AS$4</definedName>
  </definedNames>
  <calcPr calcId="144525" fullCalcOnLoad="1"/>
  <pivotCaches>
    <pivotCache cacheId="0" r:id="rId22"/>
    <pivotCache cacheId="1" r:id="rId23"/>
    <pivotCache cacheId="2" r:id="rId24"/>
    <pivotCache cacheId="3" r:id="rId25"/>
    <pivotCache cacheId="4" r:id="rId26"/>
    <pivotCache cacheId="5" r:id="rId27"/>
  </pivotCaches>
</workbook>
</file>

<file path=xl/calcChain.xml><?xml version="1.0" encoding="utf-8"?>
<calcChain xmlns="http://schemas.openxmlformats.org/spreadsheetml/2006/main">
  <c r="AA4" i="17" l="1"/>
  <c r="AB4" i="17"/>
  <c r="AC4" i="17"/>
  <c r="AD4" i="17"/>
  <c r="AE4" i="17"/>
  <c r="AE1" i="17" s="1"/>
  <c r="K5" i="56" s="1"/>
  <c r="AF4" i="17"/>
  <c r="AH4" i="17"/>
  <c r="AH1" i="17" s="1"/>
  <c r="N5" i="56" s="1"/>
  <c r="AI4" i="17"/>
  <c r="AJ4" i="17"/>
  <c r="AK4" i="17"/>
  <c r="AL4" i="17"/>
  <c r="AM4" i="17"/>
  <c r="AN4" i="17"/>
  <c r="AR4" i="17" s="1"/>
  <c r="AS4" i="17"/>
  <c r="AT4" i="17"/>
  <c r="AU4" i="17"/>
  <c r="AV4" i="17"/>
  <c r="AV1" i="17" s="1"/>
  <c r="AY5" i="56" s="1"/>
  <c r="AW4" i="17"/>
  <c r="AX4" i="17"/>
  <c r="AY4" i="17"/>
  <c r="AZ4" i="17"/>
  <c r="AZ1" i="17" s="1"/>
  <c r="BD5" i="56" s="1"/>
  <c r="BA4" i="17"/>
  <c r="BB4" i="17"/>
  <c r="BB1" i="17" s="1"/>
  <c r="BC4" i="17"/>
  <c r="BC1" i="17" s="1"/>
  <c r="BD4" i="17"/>
  <c r="BE4" i="17"/>
  <c r="BF4" i="17"/>
  <c r="AM1" i="17"/>
  <c r="AW1" i="17"/>
  <c r="AZ5" i="56" s="1"/>
  <c r="AC1" i="17"/>
  <c r="I5" i="56" s="1"/>
  <c r="R327" i="43"/>
  <c r="S327" i="43"/>
  <c r="T327" i="43"/>
  <c r="U327" i="43"/>
  <c r="R325" i="43"/>
  <c r="S325" i="43"/>
  <c r="T325" i="43"/>
  <c r="U325" i="43"/>
  <c r="R322" i="43"/>
  <c r="S322" i="43"/>
  <c r="T322" i="43"/>
  <c r="U322" i="43"/>
  <c r="R324" i="43"/>
  <c r="S324" i="43"/>
  <c r="T324" i="43"/>
  <c r="U324" i="43"/>
  <c r="R323" i="43"/>
  <c r="S323" i="43"/>
  <c r="T323" i="43"/>
  <c r="U323" i="43"/>
  <c r="U321" i="43"/>
  <c r="T321" i="43"/>
  <c r="S321" i="43"/>
  <c r="R321" i="43"/>
  <c r="U326" i="43"/>
  <c r="T326" i="43"/>
  <c r="S326" i="43"/>
  <c r="R326" i="43"/>
  <c r="U320" i="43"/>
  <c r="T320" i="43"/>
  <c r="S320" i="43"/>
  <c r="R320" i="43"/>
  <c r="U319" i="43"/>
  <c r="T319" i="43"/>
  <c r="S319" i="43"/>
  <c r="R319" i="43"/>
  <c r="U318" i="43"/>
  <c r="T318" i="43"/>
  <c r="S318" i="43"/>
  <c r="R318" i="43"/>
  <c r="U317" i="43"/>
  <c r="T317" i="43"/>
  <c r="S317" i="43"/>
  <c r="R317" i="43"/>
  <c r="U316" i="43"/>
  <c r="T316" i="43"/>
  <c r="S316" i="43"/>
  <c r="R316" i="43"/>
  <c r="U315" i="43"/>
  <c r="T315" i="43"/>
  <c r="S315" i="43"/>
  <c r="R315" i="43"/>
  <c r="U314" i="43"/>
  <c r="T314" i="43"/>
  <c r="S314" i="43"/>
  <c r="R314" i="43"/>
  <c r="U313" i="43"/>
  <c r="T313" i="43"/>
  <c r="S313" i="43"/>
  <c r="R313" i="43"/>
  <c r="U312" i="43"/>
  <c r="T312" i="43"/>
  <c r="S312" i="43"/>
  <c r="R312" i="43"/>
  <c r="U310" i="43"/>
  <c r="T310" i="43"/>
  <c r="S310" i="43"/>
  <c r="R310" i="43"/>
  <c r="U311" i="43"/>
  <c r="T311" i="43"/>
  <c r="S311" i="43"/>
  <c r="R311" i="43"/>
  <c r="U309" i="43"/>
  <c r="T309" i="43"/>
  <c r="S309" i="43"/>
  <c r="R309" i="43"/>
  <c r="R307" i="43"/>
  <c r="S307" i="43"/>
  <c r="T307" i="43"/>
  <c r="U307" i="43"/>
  <c r="R308" i="43"/>
  <c r="S308" i="43"/>
  <c r="T308" i="43"/>
  <c r="U308" i="43"/>
  <c r="U306" i="43"/>
  <c r="T306" i="43"/>
  <c r="S306" i="43"/>
  <c r="R306" i="43"/>
  <c r="U305" i="43"/>
  <c r="T305" i="43"/>
  <c r="S305" i="43"/>
  <c r="R305" i="43"/>
  <c r="U304" i="43"/>
  <c r="T304" i="43"/>
  <c r="S304" i="43"/>
  <c r="R304" i="43"/>
  <c r="R303" i="43"/>
  <c r="S303" i="43"/>
  <c r="T303" i="43"/>
  <c r="U303" i="43"/>
  <c r="R302" i="43"/>
  <c r="S302" i="43"/>
  <c r="T302" i="43"/>
  <c r="U302" i="43"/>
  <c r="R300" i="43"/>
  <c r="S300" i="43"/>
  <c r="T300" i="43"/>
  <c r="U300" i="43"/>
  <c r="R301" i="43"/>
  <c r="S301" i="43"/>
  <c r="T301" i="43"/>
  <c r="U301" i="43"/>
  <c r="U299" i="43"/>
  <c r="T299" i="43"/>
  <c r="S299" i="43"/>
  <c r="R299" i="43"/>
  <c r="Q1" i="17"/>
  <c r="BP5" i="56" s="1"/>
  <c r="U298" i="43"/>
  <c r="T298" i="43"/>
  <c r="S298" i="43"/>
  <c r="R298" i="43"/>
  <c r="R297" i="43"/>
  <c r="S297" i="43"/>
  <c r="T297" i="43"/>
  <c r="U297" i="43"/>
  <c r="U295" i="43"/>
  <c r="T295" i="43"/>
  <c r="S295" i="43"/>
  <c r="R295" i="43"/>
  <c r="U294" i="43"/>
  <c r="T294" i="43"/>
  <c r="S294" i="43"/>
  <c r="R294" i="43"/>
  <c r="U293" i="43"/>
  <c r="T293" i="43"/>
  <c r="S293" i="43"/>
  <c r="R293" i="43"/>
  <c r="R296" i="43"/>
  <c r="S296" i="43"/>
  <c r="T296" i="43"/>
  <c r="U296" i="43"/>
  <c r="U292" i="43"/>
  <c r="T292" i="43"/>
  <c r="S292" i="43"/>
  <c r="R292" i="43"/>
  <c r="R291" i="43"/>
  <c r="S291" i="43"/>
  <c r="T291" i="43"/>
  <c r="U291" i="43"/>
  <c r="R290" i="43"/>
  <c r="S290" i="43"/>
  <c r="T290" i="43"/>
  <c r="U290" i="43"/>
  <c r="S289" i="43"/>
  <c r="T289" i="43"/>
  <c r="U289" i="43"/>
  <c r="R289" i="43"/>
  <c r="Q284" i="43"/>
  <c r="R284" i="43"/>
  <c r="Q285" i="43"/>
  <c r="R285" i="43"/>
  <c r="Q286" i="43"/>
  <c r="R286" i="43"/>
  <c r="Q287" i="43"/>
  <c r="R287" i="43"/>
  <c r="Q288" i="43"/>
  <c r="R288" i="43"/>
  <c r="M288" i="43"/>
  <c r="M284" i="43"/>
  <c r="M285" i="43"/>
  <c r="M286" i="43"/>
  <c r="M287" i="43"/>
  <c r="Q283" i="43"/>
  <c r="R283" i="43"/>
  <c r="M283" i="43"/>
  <c r="Q282" i="43"/>
  <c r="R282" i="43"/>
  <c r="M282" i="43"/>
  <c r="Q281" i="43"/>
  <c r="R281" i="43"/>
  <c r="M281" i="43"/>
  <c r="Q280" i="43"/>
  <c r="R280" i="43"/>
  <c r="M278" i="43"/>
  <c r="M279" i="43"/>
  <c r="M280" i="43"/>
  <c r="Q279" i="43"/>
  <c r="S279" i="43"/>
  <c r="Q278" i="43"/>
  <c r="S278" i="43"/>
  <c r="Q277" i="43"/>
  <c r="S277" i="43"/>
  <c r="M277" i="43"/>
  <c r="K4" i="45"/>
  <c r="Q4" i="45"/>
  <c r="R4" i="45"/>
  <c r="S4" i="45"/>
  <c r="S1" i="45"/>
  <c r="T4" i="45"/>
  <c r="U4" i="45"/>
  <c r="X4" i="45"/>
  <c r="X1" i="45"/>
  <c r="Y4" i="45"/>
  <c r="Z4" i="45"/>
  <c r="Z1" i="45"/>
  <c r="AA4" i="45"/>
  <c r="AB4" i="45"/>
  <c r="AB1" i="45"/>
  <c r="AC4" i="45"/>
  <c r="AD4" i="45"/>
  <c r="AE4" i="45"/>
  <c r="AF4" i="45"/>
  <c r="AG4" i="45"/>
  <c r="AH4" i="45"/>
  <c r="AH1" i="45"/>
  <c r="AI4" i="45"/>
  <c r="AJ4" i="45"/>
  <c r="AJ1" i="45"/>
  <c r="AK4" i="45"/>
  <c r="AL4" i="45"/>
  <c r="AL1" i="45"/>
  <c r="AM4" i="45"/>
  <c r="AN4" i="45"/>
  <c r="AN1" i="45"/>
  <c r="AO4" i="45"/>
  <c r="AP4" i="45"/>
  <c r="AP1" i="45"/>
  <c r="AQ4" i="45"/>
  <c r="AR4" i="45"/>
  <c r="AR1" i="45"/>
  <c r="AS4" i="45"/>
  <c r="AT4" i="45"/>
  <c r="AU4" i="45"/>
  <c r="AV4" i="45"/>
  <c r="Q276" i="43"/>
  <c r="R276" i="43"/>
  <c r="M276" i="43"/>
  <c r="Q275" i="43"/>
  <c r="R275" i="43"/>
  <c r="M275" i="43"/>
  <c r="Q274" i="43"/>
  <c r="R274" i="43"/>
  <c r="M274" i="43"/>
  <c r="Q272" i="43"/>
  <c r="R272" i="43"/>
  <c r="Q273" i="43"/>
  <c r="R273" i="43"/>
  <c r="M273" i="43"/>
  <c r="M272" i="43"/>
  <c r="Q271" i="43"/>
  <c r="R271" i="43"/>
  <c r="M271" i="43"/>
  <c r="Q270" i="43"/>
  <c r="T270" i="43"/>
  <c r="M270" i="43"/>
  <c r="Q269" i="43"/>
  <c r="S269" i="43"/>
  <c r="M269" i="43"/>
  <c r="Q259" i="43"/>
  <c r="R259" i="43"/>
  <c r="Q260" i="43"/>
  <c r="R260" i="43"/>
  <c r="Q261" i="43"/>
  <c r="R261" i="43"/>
  <c r="Q262" i="43"/>
  <c r="U262" i="43"/>
  <c r="Q263" i="43"/>
  <c r="R263" i="43"/>
  <c r="Q264" i="43"/>
  <c r="R264" i="43"/>
  <c r="Q265" i="43"/>
  <c r="R265" i="43"/>
  <c r="Q266" i="43"/>
  <c r="S266" i="43"/>
  <c r="Q267" i="43"/>
  <c r="R267" i="43"/>
  <c r="Q268" i="43"/>
  <c r="R268" i="43"/>
  <c r="M268" i="43"/>
  <c r="M267" i="43"/>
  <c r="M266" i="43"/>
  <c r="M265" i="43"/>
  <c r="M264" i="43"/>
  <c r="M263" i="43"/>
  <c r="M258" i="43"/>
  <c r="M259" i="43"/>
  <c r="M260" i="43"/>
  <c r="M261" i="43"/>
  <c r="M262" i="43"/>
  <c r="Q258" i="43"/>
  <c r="U258" i="43"/>
  <c r="Q257" i="43"/>
  <c r="R257" i="43"/>
  <c r="M257" i="43"/>
  <c r="Q256" i="43"/>
  <c r="R256" i="43"/>
  <c r="M256" i="43"/>
  <c r="Q255" i="43"/>
  <c r="M255" i="43"/>
  <c r="AQ1" i="45"/>
  <c r="AO1" i="45"/>
  <c r="AI1" i="45"/>
  <c r="AK1" i="45"/>
  <c r="AM1" i="45"/>
  <c r="AK5" i="56"/>
  <c r="AD1" i="45"/>
  <c r="AE1" i="45"/>
  <c r="AF1" i="45"/>
  <c r="AG1" i="45"/>
  <c r="AC1" i="45"/>
  <c r="Y1" i="45"/>
  <c r="AA1" i="45"/>
  <c r="G1" i="45"/>
  <c r="AW4" i="45" s="1"/>
  <c r="K2" i="45"/>
  <c r="AU1" i="17"/>
  <c r="AX5" i="56" s="1"/>
  <c r="G1" i="17"/>
  <c r="EX5" i="56"/>
  <c r="DX5" i="56"/>
  <c r="DR5" i="56"/>
  <c r="DF5" i="56"/>
  <c r="CU5" i="56"/>
  <c r="CR5" i="56"/>
  <c r="CJ5" i="56"/>
  <c r="BW5" i="56"/>
  <c r="Y5" i="56"/>
  <c r="ES5" i="56"/>
  <c r="G5" i="56"/>
  <c r="EC5" i="56"/>
  <c r="CV5" i="56"/>
  <c r="CT5" i="56"/>
  <c r="EI5" i="56"/>
  <c r="T1" i="45"/>
  <c r="R1" i="45"/>
  <c r="U1" i="45"/>
  <c r="Q1" i="45"/>
  <c r="Q254" i="43"/>
  <c r="R254" i="43"/>
  <c r="M254" i="43"/>
  <c r="O245" i="48"/>
  <c r="O246" i="48"/>
  <c r="O247" i="48"/>
  <c r="O248" i="48"/>
  <c r="O249" i="48"/>
  <c r="O250" i="48"/>
  <c r="O251" i="48"/>
  <c r="O252" i="48"/>
  <c r="O253" i="48"/>
  <c r="O254" i="48"/>
  <c r="O255" i="48"/>
  <c r="O256" i="48"/>
  <c r="O257" i="48"/>
  <c r="O258" i="48"/>
  <c r="O259" i="48"/>
  <c r="O260" i="48"/>
  <c r="O261" i="48"/>
  <c r="O262" i="48"/>
  <c r="O263" i="48"/>
  <c r="O264" i="48"/>
  <c r="O265" i="48"/>
  <c r="P265" i="48"/>
  <c r="O266" i="48"/>
  <c r="O267" i="48"/>
  <c r="O268" i="48"/>
  <c r="O269" i="48"/>
  <c r="O270" i="48"/>
  <c r="O271" i="48"/>
  <c r="O272" i="48"/>
  <c r="O273" i="48"/>
  <c r="O274" i="48"/>
  <c r="O275" i="48"/>
  <c r="O276" i="48"/>
  <c r="O277" i="48"/>
  <c r="O278" i="48"/>
  <c r="O279" i="48"/>
  <c r="O280" i="48"/>
  <c r="O281" i="48"/>
  <c r="O282" i="48"/>
  <c r="O283" i="48"/>
  <c r="O284" i="48"/>
  <c r="O285" i="48"/>
  <c r="O286" i="48"/>
  <c r="O287" i="48"/>
  <c r="O288" i="48"/>
  <c r="O289" i="48"/>
  <c r="O290" i="48"/>
  <c r="O291" i="48"/>
  <c r="O292" i="48"/>
  <c r="O293" i="48"/>
  <c r="O294" i="48"/>
  <c r="O295" i="48"/>
  <c r="O296" i="48"/>
  <c r="O297" i="48"/>
  <c r="O298" i="48"/>
  <c r="O299" i="48"/>
  <c r="O300" i="48"/>
  <c r="O301" i="48"/>
  <c r="O302" i="48"/>
  <c r="O303" i="48"/>
  <c r="O304" i="48"/>
  <c r="O305" i="48"/>
  <c r="O306" i="48"/>
  <c r="O307" i="48"/>
  <c r="O308" i="48"/>
  <c r="O309" i="48"/>
  <c r="O310" i="48"/>
  <c r="O311" i="48"/>
  <c r="O312" i="48"/>
  <c r="O313" i="48"/>
  <c r="O314" i="48"/>
  <c r="O315" i="48"/>
  <c r="O316" i="48"/>
  <c r="O317" i="48"/>
  <c r="O318" i="48"/>
  <c r="O319" i="48"/>
  <c r="O320" i="48"/>
  <c r="O321" i="48"/>
  <c r="O322" i="48"/>
  <c r="O323" i="48"/>
  <c r="O324" i="48"/>
  <c r="O325" i="48"/>
  <c r="O326" i="48"/>
  <c r="O327" i="48"/>
  <c r="O328" i="48"/>
  <c r="O329" i="48"/>
  <c r="O330" i="48"/>
  <c r="O331" i="48"/>
  <c r="O332" i="48"/>
  <c r="O333" i="48"/>
  <c r="O334" i="48"/>
  <c r="O244" i="48"/>
  <c r="R167" i="50"/>
  <c r="S167" i="50"/>
  <c r="T167" i="50"/>
  <c r="R168" i="50"/>
  <c r="R166" i="50"/>
  <c r="S166" i="50"/>
  <c r="Q253" i="43"/>
  <c r="R253" i="43"/>
  <c r="M253" i="43"/>
  <c r="Q252" i="43"/>
  <c r="R252" i="43"/>
  <c r="M252" i="43"/>
  <c r="Q251" i="43"/>
  <c r="R251" i="43"/>
  <c r="M251" i="43"/>
  <c r="Q250" i="43"/>
  <c r="R250" i="43"/>
  <c r="M249" i="43"/>
  <c r="M250" i="43"/>
  <c r="Q249" i="43"/>
  <c r="R249" i="43"/>
  <c r="Q248" i="43"/>
  <c r="R248" i="43"/>
  <c r="M248" i="43"/>
  <c r="Q247" i="43"/>
  <c r="R247" i="43"/>
  <c r="M247" i="43"/>
  <c r="Q246" i="43"/>
  <c r="R246" i="43"/>
  <c r="M246" i="43"/>
  <c r="Q245" i="43"/>
  <c r="M245" i="43"/>
  <c r="Q243" i="43"/>
  <c r="R243" i="43"/>
  <c r="Q244" i="43"/>
  <c r="R244" i="43"/>
  <c r="M238" i="43"/>
  <c r="M239" i="43"/>
  <c r="M240" i="43"/>
  <c r="M241" i="43"/>
  <c r="M242" i="43"/>
  <c r="M243" i="43"/>
  <c r="M244" i="43"/>
  <c r="Q242" i="43"/>
  <c r="R242" i="43"/>
  <c r="Q241" i="43"/>
  <c r="R241" i="43"/>
  <c r="Q240" i="43"/>
  <c r="Q239" i="43"/>
  <c r="R239" i="43"/>
  <c r="Q238" i="43"/>
  <c r="R238" i="43"/>
  <c r="Q237" i="43"/>
  <c r="M237" i="43"/>
  <c r="Q236" i="43"/>
  <c r="R236" i="43"/>
  <c r="M236" i="43"/>
  <c r="Q235" i="43"/>
  <c r="R235" i="43"/>
  <c r="M235" i="43"/>
  <c r="Q233" i="43"/>
  <c r="R233" i="43"/>
  <c r="Q234" i="43"/>
  <c r="R234" i="43"/>
  <c r="M234" i="43"/>
  <c r="Q232" i="43"/>
  <c r="M232" i="43"/>
  <c r="M233" i="43"/>
  <c r="Q231" i="43"/>
  <c r="S231" i="43"/>
  <c r="M231" i="43"/>
  <c r="Q230" i="43"/>
  <c r="R230" i="43"/>
  <c r="M230" i="43"/>
  <c r="Q164" i="50"/>
  <c r="Q229" i="43"/>
  <c r="M229" i="43"/>
  <c r="Q228" i="43"/>
  <c r="U228" i="43"/>
  <c r="M228" i="43"/>
  <c r="Q227" i="43"/>
  <c r="R227" i="43"/>
  <c r="M227" i="43"/>
  <c r="Q226" i="43"/>
  <c r="R226" i="43"/>
  <c r="M226" i="43"/>
  <c r="Q225" i="43"/>
  <c r="R225" i="43"/>
  <c r="M225" i="43"/>
  <c r="M222" i="43"/>
  <c r="M223" i="43"/>
  <c r="M224" i="43"/>
  <c r="Q224" i="43"/>
  <c r="R224" i="43"/>
  <c r="Q223" i="43"/>
  <c r="R223" i="43"/>
  <c r="Q222" i="43"/>
  <c r="R222" i="43"/>
  <c r="Q221" i="43"/>
  <c r="R221" i="43"/>
  <c r="M221" i="43"/>
  <c r="Q219" i="43"/>
  <c r="R219" i="43"/>
  <c r="Q220" i="43"/>
  <c r="M220" i="43"/>
  <c r="M219" i="43"/>
  <c r="Q218" i="43"/>
  <c r="R218" i="43"/>
  <c r="M215" i="43"/>
  <c r="M216" i="43"/>
  <c r="M217" i="43"/>
  <c r="M218" i="43"/>
  <c r="Q217" i="43"/>
  <c r="Q216" i="43"/>
  <c r="R216" i="43"/>
  <c r="Q215" i="43"/>
  <c r="Q214" i="43"/>
  <c r="R214" i="43"/>
  <c r="M214" i="43"/>
  <c r="Q213" i="43"/>
  <c r="R213" i="43"/>
  <c r="M213" i="43"/>
  <c r="Q161" i="50"/>
  <c r="Q162" i="50"/>
  <c r="R162" i="50"/>
  <c r="S162" i="50"/>
  <c r="Q163" i="50"/>
  <c r="R163" i="50"/>
  <c r="Q208" i="43"/>
  <c r="R208" i="43"/>
  <c r="Q209" i="43"/>
  <c r="R209" i="43"/>
  <c r="M205" i="43"/>
  <c r="M206" i="43"/>
  <c r="M207" i="43"/>
  <c r="M208" i="43"/>
  <c r="M209" i="43"/>
  <c r="Q207" i="43"/>
  <c r="R207" i="43"/>
  <c r="Q206" i="43"/>
  <c r="R206" i="43"/>
  <c r="Q205" i="43"/>
  <c r="R205" i="43"/>
  <c r="Q204" i="43"/>
  <c r="R204" i="43"/>
  <c r="M204" i="43"/>
  <c r="K2" i="49"/>
  <c r="O2" i="49"/>
  <c r="S2" i="49"/>
  <c r="K3" i="49"/>
  <c r="O3" i="49"/>
  <c r="S3" i="49"/>
  <c r="K4" i="49"/>
  <c r="O4" i="49"/>
  <c r="S4" i="49"/>
  <c r="K5" i="49"/>
  <c r="O5" i="49"/>
  <c r="S5" i="49"/>
  <c r="K6" i="49"/>
  <c r="O6" i="49"/>
  <c r="S6" i="49"/>
  <c r="K7" i="49"/>
  <c r="O7" i="49"/>
  <c r="S7" i="49"/>
  <c r="K8" i="49"/>
  <c r="O8" i="49"/>
  <c r="S8" i="49"/>
  <c r="K9" i="49"/>
  <c r="O9" i="49"/>
  <c r="S9" i="49"/>
  <c r="K10" i="49"/>
  <c r="O10" i="49"/>
  <c r="S10" i="49"/>
  <c r="K11" i="49"/>
  <c r="O11" i="49"/>
  <c r="S11" i="49"/>
  <c r="K12" i="49"/>
  <c r="O12" i="49"/>
  <c r="S12" i="49"/>
  <c r="K13" i="49"/>
  <c r="O13" i="49"/>
  <c r="S13" i="49"/>
  <c r="K14" i="49"/>
  <c r="O14" i="49"/>
  <c r="S14" i="49"/>
  <c r="K15" i="49"/>
  <c r="O15" i="49"/>
  <c r="S15" i="49"/>
  <c r="K16" i="49"/>
  <c r="O16" i="49"/>
  <c r="S16" i="49"/>
  <c r="K17" i="49"/>
  <c r="O17" i="49"/>
  <c r="S17" i="49"/>
  <c r="K18" i="49"/>
  <c r="O18" i="49"/>
  <c r="S18" i="49"/>
  <c r="K19" i="49"/>
  <c r="O19" i="49"/>
  <c r="S19" i="49"/>
  <c r="K20" i="49"/>
  <c r="O20" i="49"/>
  <c r="S20" i="49"/>
  <c r="K21" i="49"/>
  <c r="O21" i="49"/>
  <c r="S21" i="49"/>
  <c r="K22" i="49"/>
  <c r="O22" i="49"/>
  <c r="S22" i="49"/>
  <c r="K23" i="49"/>
  <c r="O23" i="49"/>
  <c r="S23" i="49"/>
  <c r="K24" i="49"/>
  <c r="O24" i="49"/>
  <c r="S24" i="49"/>
  <c r="K25" i="49"/>
  <c r="O25" i="49"/>
  <c r="S25" i="49"/>
  <c r="K26" i="49"/>
  <c r="O26" i="49"/>
  <c r="S26" i="49"/>
  <c r="K27" i="49"/>
  <c r="O27" i="49"/>
  <c r="S27" i="49"/>
  <c r="K28" i="49"/>
  <c r="O28" i="49"/>
  <c r="S28" i="49"/>
  <c r="K29" i="49"/>
  <c r="O29" i="49"/>
  <c r="S29" i="49"/>
  <c r="K30" i="49"/>
  <c r="O30" i="49"/>
  <c r="S30" i="49"/>
  <c r="K31" i="49"/>
  <c r="O31" i="49"/>
  <c r="S31" i="49"/>
  <c r="K32" i="49"/>
  <c r="O32" i="49"/>
  <c r="S32" i="49"/>
  <c r="K33" i="49"/>
  <c r="O33" i="49"/>
  <c r="S33" i="49"/>
  <c r="K34" i="49"/>
  <c r="O34" i="49"/>
  <c r="S34" i="49"/>
  <c r="K35" i="49"/>
  <c r="O35" i="49"/>
  <c r="S35" i="49"/>
  <c r="K36" i="49"/>
  <c r="O36" i="49"/>
  <c r="S36" i="49"/>
  <c r="K37" i="49"/>
  <c r="O37" i="49"/>
  <c r="S37" i="49"/>
  <c r="K38" i="49"/>
  <c r="O38" i="49"/>
  <c r="S38" i="49"/>
  <c r="K39" i="49"/>
  <c r="O39" i="49"/>
  <c r="S39" i="49"/>
  <c r="K40" i="49"/>
  <c r="O40" i="49"/>
  <c r="S40" i="49"/>
  <c r="K41" i="49"/>
  <c r="O41" i="49"/>
  <c r="S41" i="49"/>
  <c r="K42" i="49"/>
  <c r="O42" i="49"/>
  <c r="S42" i="49"/>
  <c r="K43" i="49"/>
  <c r="O43" i="49"/>
  <c r="S43" i="49"/>
  <c r="K44" i="49"/>
  <c r="O44" i="49"/>
  <c r="P44" i="49"/>
  <c r="R44" i="49"/>
  <c r="K45" i="49"/>
  <c r="O45" i="49"/>
  <c r="P45" i="49"/>
  <c r="S45" i="49"/>
  <c r="K46" i="49"/>
  <c r="O46" i="49"/>
  <c r="P46" i="49"/>
  <c r="S46" i="49"/>
  <c r="K47" i="49"/>
  <c r="O47" i="49"/>
  <c r="P47" i="49"/>
  <c r="S47" i="49"/>
  <c r="K48" i="49"/>
  <c r="O48" i="49"/>
  <c r="P48" i="49"/>
  <c r="S48" i="49"/>
  <c r="K49" i="49"/>
  <c r="O49" i="49"/>
  <c r="P49" i="49"/>
  <c r="S49" i="49"/>
  <c r="K50" i="49"/>
  <c r="O50" i="49"/>
  <c r="P50" i="49"/>
  <c r="S50" i="49"/>
  <c r="K51" i="49"/>
  <c r="O51" i="49"/>
  <c r="P51" i="49"/>
  <c r="S51" i="49"/>
  <c r="K52" i="49"/>
  <c r="O52" i="49"/>
  <c r="P52" i="49"/>
  <c r="S52" i="49"/>
  <c r="K53" i="49"/>
  <c r="O53" i="49"/>
  <c r="P53" i="49"/>
  <c r="S53" i="49"/>
  <c r="K54" i="49"/>
  <c r="O54" i="49"/>
  <c r="P54" i="49"/>
  <c r="S54" i="49"/>
  <c r="K55" i="49"/>
  <c r="O55" i="49"/>
  <c r="P55" i="49"/>
  <c r="S55" i="49"/>
  <c r="K56" i="49"/>
  <c r="O56" i="49"/>
  <c r="P56" i="49"/>
  <c r="S56" i="49"/>
  <c r="K57" i="49"/>
  <c r="O57" i="49"/>
  <c r="P57" i="49"/>
  <c r="S57" i="49"/>
  <c r="K58" i="49"/>
  <c r="O58" i="49"/>
  <c r="P58" i="49"/>
  <c r="S58" i="49"/>
  <c r="K59" i="49"/>
  <c r="O59" i="49"/>
  <c r="P59" i="49"/>
  <c r="S59" i="49"/>
  <c r="K60" i="49"/>
  <c r="O60" i="49"/>
  <c r="P60" i="49"/>
  <c r="S60" i="49"/>
  <c r="K61" i="49"/>
  <c r="O61" i="49"/>
  <c r="P61" i="49"/>
  <c r="S61" i="49"/>
  <c r="K62" i="49"/>
  <c r="O62" i="49"/>
  <c r="P62" i="49"/>
  <c r="S62" i="49"/>
  <c r="K63" i="49"/>
  <c r="O63" i="49"/>
  <c r="P63" i="49"/>
  <c r="S63" i="49"/>
  <c r="K64" i="49"/>
  <c r="O64" i="49"/>
  <c r="P64" i="49"/>
  <c r="S64" i="49"/>
  <c r="K65" i="49"/>
  <c r="O65" i="49"/>
  <c r="P65" i="49"/>
  <c r="S65" i="49"/>
  <c r="K66" i="49"/>
  <c r="O66" i="49"/>
  <c r="P66" i="49"/>
  <c r="S66" i="49"/>
  <c r="K67" i="49"/>
  <c r="O67" i="49"/>
  <c r="P67" i="49"/>
  <c r="S67" i="49"/>
  <c r="K68" i="49"/>
  <c r="O68" i="49"/>
  <c r="P68" i="49"/>
  <c r="S68" i="49"/>
  <c r="K69" i="49"/>
  <c r="O69" i="49"/>
  <c r="P69" i="49"/>
  <c r="S69" i="49"/>
  <c r="K70" i="49"/>
  <c r="O70" i="49"/>
  <c r="P70" i="49"/>
  <c r="S70" i="49"/>
  <c r="K71" i="49"/>
  <c r="O71" i="49"/>
  <c r="P71" i="49"/>
  <c r="S71" i="49"/>
  <c r="K72" i="49"/>
  <c r="O72" i="49"/>
  <c r="P72" i="49"/>
  <c r="S72" i="49"/>
  <c r="K73" i="49"/>
  <c r="O73" i="49"/>
  <c r="P73" i="49"/>
  <c r="S73" i="49"/>
  <c r="K74" i="49"/>
  <c r="O74" i="49"/>
  <c r="P74" i="49"/>
  <c r="S74" i="49"/>
  <c r="K75" i="49"/>
  <c r="O75" i="49"/>
  <c r="P75" i="49"/>
  <c r="S75" i="49"/>
  <c r="K76" i="49"/>
  <c r="O76" i="49"/>
  <c r="P76" i="49"/>
  <c r="S76" i="49"/>
  <c r="K77" i="49"/>
  <c r="O77" i="49"/>
  <c r="P77" i="49"/>
  <c r="S77" i="49"/>
  <c r="K78" i="49"/>
  <c r="O78" i="49"/>
  <c r="P78" i="49"/>
  <c r="S78" i="49"/>
  <c r="K79" i="49"/>
  <c r="O79" i="49"/>
  <c r="S79" i="49"/>
  <c r="K80" i="49"/>
  <c r="O80" i="49"/>
  <c r="S80" i="49"/>
  <c r="K81" i="49"/>
  <c r="O81" i="49"/>
  <c r="S81" i="49"/>
  <c r="K82" i="49"/>
  <c r="O82" i="49"/>
  <c r="S82" i="49"/>
  <c r="K83" i="49"/>
  <c r="O83" i="49"/>
  <c r="S83" i="49"/>
  <c r="K84" i="49"/>
  <c r="O84" i="49"/>
  <c r="S84" i="49"/>
  <c r="K85" i="49"/>
  <c r="O85" i="49"/>
  <c r="S85" i="49"/>
  <c r="K86" i="49"/>
  <c r="O86" i="49"/>
  <c r="S86" i="49"/>
  <c r="K87" i="49"/>
  <c r="O87" i="49"/>
  <c r="S87" i="49"/>
  <c r="K88" i="49"/>
  <c r="O88" i="49"/>
  <c r="S88" i="49"/>
  <c r="K89" i="49"/>
  <c r="O89" i="49"/>
  <c r="S89" i="49"/>
  <c r="K90" i="49"/>
  <c r="O90" i="49"/>
  <c r="S90" i="49"/>
  <c r="K91" i="49"/>
  <c r="O91" i="49"/>
  <c r="S91" i="49"/>
  <c r="K92" i="49"/>
  <c r="O92" i="49"/>
  <c r="S92" i="49"/>
  <c r="K93" i="49"/>
  <c r="O93" i="49"/>
  <c r="S93" i="49"/>
  <c r="K94" i="49"/>
  <c r="O94" i="49"/>
  <c r="S94" i="49"/>
  <c r="K95" i="49"/>
  <c r="O95" i="49"/>
  <c r="S95" i="49"/>
  <c r="K96" i="49"/>
  <c r="O96" i="49"/>
  <c r="S96" i="49"/>
  <c r="K97" i="49"/>
  <c r="O97" i="49"/>
  <c r="S97" i="49"/>
  <c r="K98" i="49"/>
  <c r="O98" i="49"/>
  <c r="S98" i="49"/>
  <c r="K99" i="49"/>
  <c r="O99" i="49"/>
  <c r="S99" i="49"/>
  <c r="K100" i="49"/>
  <c r="O100" i="49"/>
  <c r="S100" i="49"/>
  <c r="K101" i="49"/>
  <c r="O101" i="49"/>
  <c r="S101" i="49"/>
  <c r="K102" i="49"/>
  <c r="O102" i="49"/>
  <c r="S102" i="49"/>
  <c r="K103" i="49"/>
  <c r="O103" i="49"/>
  <c r="S103" i="49"/>
  <c r="K104" i="49"/>
  <c r="O104" i="49"/>
  <c r="S104" i="49"/>
  <c r="K105" i="49"/>
  <c r="O105" i="49"/>
  <c r="S105" i="49"/>
  <c r="K106" i="49"/>
  <c r="O106" i="49"/>
  <c r="S106" i="49"/>
  <c r="K107" i="49"/>
  <c r="O107" i="49"/>
  <c r="S107" i="49"/>
  <c r="K108" i="49"/>
  <c r="O108" i="49"/>
  <c r="S108" i="49"/>
  <c r="K109" i="49"/>
  <c r="O109" i="49"/>
  <c r="S109" i="49"/>
  <c r="K110" i="49"/>
  <c r="O110" i="49"/>
  <c r="S110" i="49"/>
  <c r="K111" i="49"/>
  <c r="O111" i="49"/>
  <c r="S111" i="49"/>
  <c r="K112" i="49"/>
  <c r="O112" i="49"/>
  <c r="S112" i="49"/>
  <c r="K113" i="49"/>
  <c r="O113" i="49"/>
  <c r="S113" i="49"/>
  <c r="K114" i="49"/>
  <c r="O114" i="49"/>
  <c r="S114" i="49"/>
  <c r="K115" i="49"/>
  <c r="O115" i="49"/>
  <c r="P115" i="49"/>
  <c r="K116" i="49"/>
  <c r="O116" i="49"/>
  <c r="Q116" i="49"/>
  <c r="K117" i="49"/>
  <c r="O117" i="49"/>
  <c r="Q117" i="49"/>
  <c r="S117" i="49"/>
  <c r="K118" i="49"/>
  <c r="O118" i="49"/>
  <c r="P118" i="49"/>
  <c r="S118" i="49"/>
  <c r="K119" i="49"/>
  <c r="O119" i="49"/>
  <c r="S119" i="49"/>
  <c r="K120" i="49"/>
  <c r="O120" i="49"/>
  <c r="S120" i="49"/>
  <c r="K121" i="49"/>
  <c r="O121" i="49"/>
  <c r="S121" i="49"/>
  <c r="K122" i="49"/>
  <c r="O122" i="49"/>
  <c r="S122" i="49"/>
  <c r="K123" i="49"/>
  <c r="O123" i="49"/>
  <c r="S123" i="49"/>
  <c r="K124" i="49"/>
  <c r="O124" i="49"/>
  <c r="S124" i="49"/>
  <c r="K125" i="49"/>
  <c r="O125" i="49"/>
  <c r="S125" i="49"/>
  <c r="K126" i="49"/>
  <c r="O126" i="49"/>
  <c r="S126" i="49"/>
  <c r="K127" i="49"/>
  <c r="O127" i="49"/>
  <c r="S127" i="49"/>
  <c r="K128" i="49"/>
  <c r="O128" i="49"/>
  <c r="S128" i="49"/>
  <c r="K129" i="49"/>
  <c r="O129" i="49"/>
  <c r="S129" i="49"/>
  <c r="K130" i="49"/>
  <c r="O130" i="49"/>
  <c r="S130" i="49"/>
  <c r="K131" i="49"/>
  <c r="O131" i="49"/>
  <c r="S131" i="49"/>
  <c r="K132" i="49"/>
  <c r="O132" i="49"/>
  <c r="S132" i="49"/>
  <c r="K133" i="49"/>
  <c r="O133" i="49"/>
  <c r="S133" i="49"/>
  <c r="K134" i="49"/>
  <c r="O134" i="49"/>
  <c r="S134" i="49"/>
  <c r="K135" i="49"/>
  <c r="O135" i="49"/>
  <c r="S135" i="49"/>
  <c r="K136" i="49"/>
  <c r="O136" i="49"/>
  <c r="S136" i="49"/>
  <c r="K137" i="49"/>
  <c r="O137" i="49"/>
  <c r="S137" i="49"/>
  <c r="K138" i="49"/>
  <c r="O138" i="49"/>
  <c r="S138" i="49"/>
  <c r="K139" i="49"/>
  <c r="O139" i="49"/>
  <c r="S139" i="49"/>
  <c r="K140" i="49"/>
  <c r="O140" i="49"/>
  <c r="S140" i="49"/>
  <c r="K141" i="49"/>
  <c r="O141" i="49"/>
  <c r="K142" i="49"/>
  <c r="O142" i="49"/>
  <c r="Q142" i="49"/>
  <c r="S142" i="49"/>
  <c r="K143" i="49"/>
  <c r="O143" i="49"/>
  <c r="K144" i="49"/>
  <c r="O144" i="49"/>
  <c r="Q144" i="49"/>
  <c r="S144" i="49"/>
  <c r="K145" i="49"/>
  <c r="O145" i="49"/>
  <c r="K146" i="49"/>
  <c r="O146" i="49"/>
  <c r="Q146" i="49"/>
  <c r="S146" i="49"/>
  <c r="K147" i="49"/>
  <c r="O147" i="49"/>
  <c r="K148" i="49"/>
  <c r="O148" i="49"/>
  <c r="Q148" i="49"/>
  <c r="S148" i="49"/>
  <c r="K149" i="49"/>
  <c r="O149" i="49"/>
  <c r="K150" i="49"/>
  <c r="O150" i="49"/>
  <c r="Q150" i="49"/>
  <c r="S150" i="49"/>
  <c r="K151" i="49"/>
  <c r="O151" i="49"/>
  <c r="K152" i="49"/>
  <c r="O152" i="49"/>
  <c r="Q152" i="49"/>
  <c r="S152" i="49"/>
  <c r="K153" i="49"/>
  <c r="O153" i="49"/>
  <c r="K154" i="49"/>
  <c r="O154" i="49"/>
  <c r="Q154" i="49"/>
  <c r="S154" i="49"/>
  <c r="K155" i="49"/>
  <c r="O155" i="49"/>
  <c r="K156" i="49"/>
  <c r="O156" i="49"/>
  <c r="Q156" i="49"/>
  <c r="S156" i="49"/>
  <c r="K157" i="49"/>
  <c r="O157" i="49"/>
  <c r="K158" i="49"/>
  <c r="O158" i="49"/>
  <c r="Q158" i="49"/>
  <c r="S158" i="49"/>
  <c r="K159" i="49"/>
  <c r="O159" i="49"/>
  <c r="K160" i="49"/>
  <c r="O160" i="49"/>
  <c r="Q160" i="49"/>
  <c r="S160" i="49"/>
  <c r="K161" i="49"/>
  <c r="O161" i="49"/>
  <c r="K162" i="49"/>
  <c r="O162" i="49"/>
  <c r="Q162" i="49"/>
  <c r="S162" i="49"/>
  <c r="K163" i="49"/>
  <c r="O163" i="49"/>
  <c r="K164" i="49"/>
  <c r="O164" i="49"/>
  <c r="Q164" i="49"/>
  <c r="S164" i="49"/>
  <c r="K165" i="49"/>
  <c r="O165" i="49"/>
  <c r="K166" i="49"/>
  <c r="O166" i="49"/>
  <c r="Q166" i="49"/>
  <c r="S166" i="49"/>
  <c r="K167" i="49"/>
  <c r="O167" i="49"/>
  <c r="K168" i="49"/>
  <c r="O168" i="49"/>
  <c r="Q168" i="49"/>
  <c r="S168" i="49"/>
  <c r="K169" i="49"/>
  <c r="O169" i="49"/>
  <c r="K170" i="49"/>
  <c r="O170" i="49"/>
  <c r="Q170" i="49"/>
  <c r="S170" i="49"/>
  <c r="K171" i="49"/>
  <c r="O171" i="49"/>
  <c r="K172" i="49"/>
  <c r="O172" i="49"/>
  <c r="Q172" i="49"/>
  <c r="S172" i="49"/>
  <c r="K173" i="49"/>
  <c r="O173" i="49"/>
  <c r="K174" i="49"/>
  <c r="O174" i="49"/>
  <c r="Q174" i="49"/>
  <c r="S174" i="49"/>
  <c r="K175" i="49"/>
  <c r="O175" i="49"/>
  <c r="K176" i="49"/>
  <c r="O176" i="49"/>
  <c r="Q176" i="49"/>
  <c r="S176" i="49"/>
  <c r="K177" i="49"/>
  <c r="O177" i="49"/>
  <c r="K178" i="49"/>
  <c r="O178" i="49"/>
  <c r="Q178" i="49"/>
  <c r="K179" i="49"/>
  <c r="O179" i="49"/>
  <c r="K180" i="49"/>
  <c r="O180" i="49"/>
  <c r="Q180" i="49"/>
  <c r="K181" i="49"/>
  <c r="O181" i="49"/>
  <c r="Q181" i="49"/>
  <c r="S181" i="49"/>
  <c r="K182" i="49"/>
  <c r="O182" i="49"/>
  <c r="Q182" i="49"/>
  <c r="K183" i="49"/>
  <c r="O183" i="49"/>
  <c r="K184" i="49"/>
  <c r="O184" i="49"/>
  <c r="Q184" i="49"/>
  <c r="K185" i="49"/>
  <c r="O185" i="49"/>
  <c r="Q185" i="49"/>
  <c r="S185" i="49"/>
  <c r="K186" i="49"/>
  <c r="O186" i="49"/>
  <c r="Q186" i="49"/>
  <c r="K187" i="49"/>
  <c r="O187" i="49"/>
  <c r="K188" i="49"/>
  <c r="O188" i="49"/>
  <c r="Q188" i="49"/>
  <c r="K189" i="49"/>
  <c r="O189" i="49"/>
  <c r="Q189" i="49"/>
  <c r="S189" i="49"/>
  <c r="K190" i="49"/>
  <c r="O190" i="49"/>
  <c r="Q190" i="49"/>
  <c r="K191" i="49"/>
  <c r="O191" i="49"/>
  <c r="K192" i="49"/>
  <c r="O192" i="49"/>
  <c r="Q192" i="49"/>
  <c r="K193" i="49"/>
  <c r="O193" i="49"/>
  <c r="Q193" i="49"/>
  <c r="S193" i="49"/>
  <c r="K194" i="49"/>
  <c r="O194" i="49"/>
  <c r="Q194" i="49"/>
  <c r="K195" i="49"/>
  <c r="O195" i="49"/>
  <c r="K196" i="49"/>
  <c r="O196" i="49"/>
  <c r="Q196" i="49"/>
  <c r="K197" i="49"/>
  <c r="O197" i="49"/>
  <c r="Q197" i="49"/>
  <c r="S197" i="49"/>
  <c r="K198" i="49"/>
  <c r="O198" i="49"/>
  <c r="Q198" i="49"/>
  <c r="K199" i="49"/>
  <c r="O199" i="49"/>
  <c r="K200" i="49"/>
  <c r="O200" i="49"/>
  <c r="Q200" i="49"/>
  <c r="K201" i="49"/>
  <c r="O201" i="49"/>
  <c r="Q201" i="49"/>
  <c r="S201" i="49"/>
  <c r="K202" i="49"/>
  <c r="O202" i="49"/>
  <c r="P202" i="49"/>
  <c r="S202" i="49"/>
  <c r="K203" i="49"/>
  <c r="O203" i="49"/>
  <c r="P203" i="49"/>
  <c r="S203" i="49"/>
  <c r="K204" i="49"/>
  <c r="O204" i="49"/>
  <c r="P204" i="49"/>
  <c r="S204" i="49"/>
  <c r="K205" i="49"/>
  <c r="O205" i="49"/>
  <c r="P205" i="49"/>
  <c r="S205" i="49"/>
  <c r="K206" i="49"/>
  <c r="O206" i="49"/>
  <c r="P206" i="49"/>
  <c r="S206" i="49"/>
  <c r="K207" i="49"/>
  <c r="O207" i="49"/>
  <c r="P207" i="49"/>
  <c r="S207" i="49"/>
  <c r="K208" i="49"/>
  <c r="O208" i="49"/>
  <c r="P208" i="49"/>
  <c r="S208" i="49"/>
  <c r="K209" i="49"/>
  <c r="O209" i="49"/>
  <c r="P209" i="49"/>
  <c r="S209" i="49"/>
  <c r="K210" i="49"/>
  <c r="O210" i="49"/>
  <c r="P210" i="49"/>
  <c r="S210" i="49"/>
  <c r="K211" i="49"/>
  <c r="O211" i="49"/>
  <c r="P211" i="49"/>
  <c r="S211" i="49"/>
  <c r="K212" i="49"/>
  <c r="O212" i="49"/>
  <c r="P212" i="49"/>
  <c r="S212" i="49"/>
  <c r="K213" i="49"/>
  <c r="O213" i="49"/>
  <c r="P213" i="49"/>
  <c r="S213" i="49"/>
  <c r="K214" i="49"/>
  <c r="O214" i="49"/>
  <c r="P214" i="49"/>
  <c r="S214" i="49"/>
  <c r="K215" i="49"/>
  <c r="O215" i="49"/>
  <c r="P215" i="49"/>
  <c r="S215" i="49"/>
  <c r="K216" i="49"/>
  <c r="O216" i="49"/>
  <c r="P216" i="49"/>
  <c r="S216" i="49"/>
  <c r="K217" i="49"/>
  <c r="O217" i="49"/>
  <c r="P217" i="49"/>
  <c r="S217" i="49"/>
  <c r="K218" i="49"/>
  <c r="O218" i="49"/>
  <c r="P218" i="49"/>
  <c r="S218" i="49"/>
  <c r="K219" i="49"/>
  <c r="O219" i="49"/>
  <c r="P219" i="49"/>
  <c r="S219" i="49"/>
  <c r="K220" i="49"/>
  <c r="O220" i="49"/>
  <c r="P220" i="49"/>
  <c r="S220" i="49"/>
  <c r="K221" i="49"/>
  <c r="O221" i="49"/>
  <c r="P221" i="49"/>
  <c r="S221" i="49"/>
  <c r="K222" i="49"/>
  <c r="O222" i="49"/>
  <c r="P222" i="49"/>
  <c r="S222" i="49"/>
  <c r="K223" i="49"/>
  <c r="O223" i="49"/>
  <c r="P223" i="49"/>
  <c r="S223" i="49"/>
  <c r="K224" i="49"/>
  <c r="O224" i="49"/>
  <c r="P224" i="49"/>
  <c r="S224" i="49"/>
  <c r="K225" i="49"/>
  <c r="O225" i="49"/>
  <c r="P225" i="49"/>
  <c r="S225" i="49"/>
  <c r="K226" i="49"/>
  <c r="O226" i="49"/>
  <c r="P226" i="49"/>
  <c r="S226" i="49"/>
  <c r="K227" i="49"/>
  <c r="O227" i="49"/>
  <c r="P227" i="49"/>
  <c r="S227" i="49"/>
  <c r="K228" i="49"/>
  <c r="O228" i="49"/>
  <c r="P228" i="49"/>
  <c r="S228" i="49"/>
  <c r="K229" i="49"/>
  <c r="O229" i="49"/>
  <c r="P229" i="49"/>
  <c r="S229" i="49"/>
  <c r="K230" i="49"/>
  <c r="O230" i="49"/>
  <c r="P230" i="49"/>
  <c r="S230" i="49"/>
  <c r="K231" i="49"/>
  <c r="O231" i="49"/>
  <c r="P231" i="49"/>
  <c r="S231" i="49"/>
  <c r="K232" i="49"/>
  <c r="O232" i="49"/>
  <c r="P232" i="49"/>
  <c r="S232" i="49"/>
  <c r="K233" i="49"/>
  <c r="O233" i="49"/>
  <c r="P233" i="49"/>
  <c r="S233" i="49"/>
  <c r="K234" i="49"/>
  <c r="O234" i="49"/>
  <c r="P234" i="49"/>
  <c r="S234" i="49"/>
  <c r="K235" i="49"/>
  <c r="O235" i="49"/>
  <c r="P235" i="49"/>
  <c r="S235" i="49"/>
  <c r="K236" i="49"/>
  <c r="O236" i="49"/>
  <c r="P236" i="49"/>
  <c r="S236" i="49"/>
  <c r="K237" i="49"/>
  <c r="O237" i="49"/>
  <c r="S237" i="49"/>
  <c r="K238" i="49"/>
  <c r="O238" i="49"/>
  <c r="K239" i="49"/>
  <c r="O239" i="49"/>
  <c r="S239" i="49"/>
  <c r="K240" i="49"/>
  <c r="O240" i="49"/>
  <c r="K241" i="49"/>
  <c r="O241" i="49"/>
  <c r="S241" i="49"/>
  <c r="K242" i="49"/>
  <c r="O242" i="49"/>
  <c r="K243" i="49"/>
  <c r="O243" i="49"/>
  <c r="S243" i="49"/>
  <c r="K244" i="49"/>
  <c r="O244" i="49"/>
  <c r="K245" i="49"/>
  <c r="O245" i="49"/>
  <c r="S245" i="49"/>
  <c r="K246" i="49"/>
  <c r="O246" i="49"/>
  <c r="K247" i="49"/>
  <c r="O247" i="49"/>
  <c r="S247" i="49"/>
  <c r="K248" i="49"/>
  <c r="O248" i="49"/>
  <c r="K249" i="49"/>
  <c r="O249" i="49"/>
  <c r="S249" i="49"/>
  <c r="K250" i="49"/>
  <c r="O250" i="49"/>
  <c r="K251" i="49"/>
  <c r="O251" i="49"/>
  <c r="S251" i="49"/>
  <c r="K252" i="49"/>
  <c r="O252" i="49"/>
  <c r="K253" i="49"/>
  <c r="O253" i="49"/>
  <c r="S253" i="49"/>
  <c r="K254" i="49"/>
  <c r="O254" i="49"/>
  <c r="K255" i="49"/>
  <c r="O255" i="49"/>
  <c r="S255" i="49"/>
  <c r="K256" i="49"/>
  <c r="O256" i="49"/>
  <c r="K257" i="49"/>
  <c r="O257" i="49"/>
  <c r="S257" i="49"/>
  <c r="K258" i="49"/>
  <c r="O258" i="49"/>
  <c r="K259" i="49"/>
  <c r="O259" i="49"/>
  <c r="S259" i="49"/>
  <c r="K260" i="49"/>
  <c r="O260" i="49"/>
  <c r="K261" i="49"/>
  <c r="O261" i="49"/>
  <c r="S261" i="49"/>
  <c r="K262" i="49"/>
  <c r="O262" i="49"/>
  <c r="K263" i="49"/>
  <c r="O263" i="49"/>
  <c r="S263" i="49"/>
  <c r="K264" i="49"/>
  <c r="O264" i="49"/>
  <c r="K265" i="49"/>
  <c r="O265" i="49"/>
  <c r="S265" i="49"/>
  <c r="K266" i="49"/>
  <c r="O266" i="49"/>
  <c r="K267" i="49"/>
  <c r="O267" i="49"/>
  <c r="S267" i="49"/>
  <c r="K268" i="49"/>
  <c r="O268" i="49"/>
  <c r="K269" i="49"/>
  <c r="O269" i="49"/>
  <c r="S269" i="49"/>
  <c r="K270" i="49"/>
  <c r="O270" i="49"/>
  <c r="K271" i="49"/>
  <c r="O271" i="49"/>
  <c r="S271" i="49"/>
  <c r="K272" i="49"/>
  <c r="O272" i="49"/>
  <c r="K273" i="49"/>
  <c r="O273" i="49"/>
  <c r="S273" i="49"/>
  <c r="K274" i="49"/>
  <c r="O274" i="49"/>
  <c r="K275" i="49"/>
  <c r="O275" i="49"/>
  <c r="S275" i="49"/>
  <c r="K276" i="49"/>
  <c r="O276" i="49"/>
  <c r="K277" i="49"/>
  <c r="O277" i="49"/>
  <c r="S277" i="49"/>
  <c r="K278" i="49"/>
  <c r="O278" i="49"/>
  <c r="K279" i="49"/>
  <c r="O279" i="49"/>
  <c r="S279" i="49"/>
  <c r="K280" i="49"/>
  <c r="O280" i="49"/>
  <c r="K281" i="49"/>
  <c r="O281" i="49"/>
  <c r="S281" i="49"/>
  <c r="K282" i="49"/>
  <c r="O282" i="49"/>
  <c r="K283" i="49"/>
  <c r="O283" i="49"/>
  <c r="S283" i="49"/>
  <c r="K284" i="49"/>
  <c r="O284" i="49"/>
  <c r="K285" i="49"/>
  <c r="O285" i="49"/>
  <c r="S285" i="49"/>
  <c r="K286" i="49"/>
  <c r="O286" i="49"/>
  <c r="K287" i="49"/>
  <c r="O287" i="49"/>
  <c r="S287" i="49"/>
  <c r="K288" i="49"/>
  <c r="O288" i="49"/>
  <c r="K289" i="49"/>
  <c r="O289" i="49"/>
  <c r="S289" i="49"/>
  <c r="K290" i="49"/>
  <c r="O290" i="49"/>
  <c r="K291" i="49"/>
  <c r="O291" i="49"/>
  <c r="S291" i="49"/>
  <c r="K292" i="49"/>
  <c r="O292" i="49"/>
  <c r="K293" i="49"/>
  <c r="O293" i="49"/>
  <c r="S293" i="49"/>
  <c r="K294" i="49"/>
  <c r="O294" i="49"/>
  <c r="K295" i="49"/>
  <c r="O295" i="49"/>
  <c r="S295" i="49"/>
  <c r="K296" i="49"/>
  <c r="O296" i="49"/>
  <c r="K297" i="49"/>
  <c r="O297" i="49"/>
  <c r="S297" i="49"/>
  <c r="K298" i="49"/>
  <c r="O298" i="49"/>
  <c r="K299" i="49"/>
  <c r="O299" i="49"/>
  <c r="S299" i="49"/>
  <c r="K300" i="49"/>
  <c r="O300" i="49"/>
  <c r="K301" i="49"/>
  <c r="O301" i="49"/>
  <c r="S301" i="49"/>
  <c r="K302" i="49"/>
  <c r="O302" i="49"/>
  <c r="K303" i="49"/>
  <c r="O303" i="49"/>
  <c r="S303" i="49"/>
  <c r="K304" i="49"/>
  <c r="O304" i="49"/>
  <c r="K305" i="49"/>
  <c r="O305" i="49"/>
  <c r="S305" i="49"/>
  <c r="K306" i="49"/>
  <c r="O306" i="49"/>
  <c r="K307" i="49"/>
  <c r="O307" i="49"/>
  <c r="S307" i="49"/>
  <c r="K308" i="49"/>
  <c r="O308" i="49"/>
  <c r="K309" i="49"/>
  <c r="O309" i="49"/>
  <c r="S309" i="49"/>
  <c r="K310" i="49"/>
  <c r="O310" i="49"/>
  <c r="K311" i="49"/>
  <c r="O311" i="49"/>
  <c r="S311" i="49"/>
  <c r="K312" i="49"/>
  <c r="O312" i="49"/>
  <c r="K313" i="49"/>
  <c r="O313" i="49"/>
  <c r="S313" i="49"/>
  <c r="K314" i="49"/>
  <c r="O314" i="49"/>
  <c r="K315" i="49"/>
  <c r="O315" i="49"/>
  <c r="S315" i="49"/>
  <c r="K316" i="49"/>
  <c r="O316" i="49"/>
  <c r="K317" i="49"/>
  <c r="O317" i="49"/>
  <c r="S317" i="49"/>
  <c r="K318" i="49"/>
  <c r="O318" i="49"/>
  <c r="K319" i="49"/>
  <c r="O319" i="49"/>
  <c r="S319" i="49"/>
  <c r="K320" i="49"/>
  <c r="O320" i="49"/>
  <c r="K321" i="49"/>
  <c r="O321" i="49"/>
  <c r="S321" i="49"/>
  <c r="K322" i="49"/>
  <c r="O322" i="49"/>
  <c r="K323" i="49"/>
  <c r="O323" i="49"/>
  <c r="Q323" i="49"/>
  <c r="K324" i="49"/>
  <c r="O324" i="49"/>
  <c r="Q324" i="49"/>
  <c r="S324" i="49"/>
  <c r="K325" i="49"/>
  <c r="O325" i="49"/>
  <c r="Q325" i="49"/>
  <c r="K326" i="49"/>
  <c r="O326" i="49"/>
  <c r="K327" i="49"/>
  <c r="O327" i="49"/>
  <c r="Q327" i="49"/>
  <c r="K328" i="49"/>
  <c r="O328" i="49"/>
  <c r="Q328" i="49"/>
  <c r="S328" i="49"/>
  <c r="K329" i="49"/>
  <c r="O329" i="49"/>
  <c r="Q329" i="49"/>
  <c r="K330" i="49"/>
  <c r="O330" i="49"/>
  <c r="K331" i="49"/>
  <c r="O331" i="49"/>
  <c r="Q331" i="49"/>
  <c r="K332" i="49"/>
  <c r="O332" i="49"/>
  <c r="Q332" i="49"/>
  <c r="S332" i="49"/>
  <c r="K333" i="49"/>
  <c r="O333" i="49"/>
  <c r="Q333" i="49"/>
  <c r="K334" i="49"/>
  <c r="O334" i="49"/>
  <c r="K335" i="49"/>
  <c r="O335" i="49"/>
  <c r="Q335" i="49"/>
  <c r="K336" i="49"/>
  <c r="O336" i="49"/>
  <c r="Q336" i="49"/>
  <c r="S336" i="49"/>
  <c r="K337" i="49"/>
  <c r="O337" i="49"/>
  <c r="Q337" i="49"/>
  <c r="K338" i="49"/>
  <c r="O338" i="49"/>
  <c r="K339" i="49"/>
  <c r="O339" i="49"/>
  <c r="Q339" i="49"/>
  <c r="K340" i="49"/>
  <c r="O340" i="49"/>
  <c r="Q340" i="49"/>
  <c r="S340" i="49"/>
  <c r="K341" i="49"/>
  <c r="O341" i="49"/>
  <c r="Q341" i="49"/>
  <c r="K342" i="49"/>
  <c r="O342" i="49"/>
  <c r="K343" i="49"/>
  <c r="O343" i="49"/>
  <c r="Q343" i="49"/>
  <c r="S343" i="49"/>
  <c r="K344" i="49"/>
  <c r="O344" i="49"/>
  <c r="K443" i="49"/>
  <c r="O443" i="49"/>
  <c r="Q443" i="49"/>
  <c r="S443" i="49"/>
  <c r="K2" i="48"/>
  <c r="O2" i="48"/>
  <c r="K3" i="48"/>
  <c r="O3" i="48"/>
  <c r="Q3" i="48"/>
  <c r="S3" i="48"/>
  <c r="K4" i="48"/>
  <c r="O4" i="48"/>
  <c r="K5" i="48"/>
  <c r="O5" i="48"/>
  <c r="Q5" i="48"/>
  <c r="S5" i="48"/>
  <c r="K6" i="48"/>
  <c r="O6" i="48"/>
  <c r="K7" i="48"/>
  <c r="O7" i="48"/>
  <c r="Q7" i="48"/>
  <c r="S7" i="48"/>
  <c r="K8" i="48"/>
  <c r="O8" i="48"/>
  <c r="K9" i="48"/>
  <c r="O9" i="48"/>
  <c r="Q9" i="48"/>
  <c r="S9" i="48"/>
  <c r="K10" i="48"/>
  <c r="O10" i="48"/>
  <c r="K11" i="48"/>
  <c r="O11" i="48"/>
  <c r="Q11" i="48"/>
  <c r="S11" i="48"/>
  <c r="K12" i="48"/>
  <c r="O12" i="48"/>
  <c r="K13" i="48"/>
  <c r="O13" i="48"/>
  <c r="Q13" i="48"/>
  <c r="S13" i="48"/>
  <c r="K14" i="48"/>
  <c r="O14" i="48"/>
  <c r="K15" i="48"/>
  <c r="O15" i="48"/>
  <c r="Q15" i="48"/>
  <c r="S15" i="48"/>
  <c r="K16" i="48"/>
  <c r="O16" i="48"/>
  <c r="K17" i="48"/>
  <c r="O17" i="48"/>
  <c r="Q17" i="48"/>
  <c r="S17" i="48"/>
  <c r="K18" i="48"/>
  <c r="O18" i="48"/>
  <c r="K19" i="48"/>
  <c r="O19" i="48"/>
  <c r="Q19" i="48"/>
  <c r="S19" i="48"/>
  <c r="K20" i="48"/>
  <c r="O20" i="48"/>
  <c r="K21" i="48"/>
  <c r="O21" i="48"/>
  <c r="S21" i="48"/>
  <c r="K22" i="48"/>
  <c r="O22" i="48"/>
  <c r="S22" i="48"/>
  <c r="K23" i="48"/>
  <c r="O23" i="48"/>
  <c r="S23" i="48"/>
  <c r="K24" i="48"/>
  <c r="O24" i="48"/>
  <c r="S24" i="48"/>
  <c r="K25" i="48"/>
  <c r="O25" i="48"/>
  <c r="S25" i="48"/>
  <c r="K26" i="48"/>
  <c r="O26" i="48"/>
  <c r="S26" i="48"/>
  <c r="K27" i="48"/>
  <c r="O27" i="48"/>
  <c r="S27" i="48"/>
  <c r="K28" i="48"/>
  <c r="O28" i="48"/>
  <c r="S28" i="48"/>
  <c r="K29" i="48"/>
  <c r="O29" i="48"/>
  <c r="S29" i="48"/>
  <c r="K30" i="48"/>
  <c r="O30" i="48"/>
  <c r="P30" i="48"/>
  <c r="R30" i="48"/>
  <c r="K31" i="48"/>
  <c r="O31" i="48"/>
  <c r="P31" i="48"/>
  <c r="Q31" i="48"/>
  <c r="R31" i="48"/>
  <c r="S31" i="48"/>
  <c r="K32" i="48"/>
  <c r="O32" i="48"/>
  <c r="P32" i="48"/>
  <c r="Q32" i="48"/>
  <c r="R32" i="48"/>
  <c r="S32" i="48"/>
  <c r="K33" i="48"/>
  <c r="O33" i="48"/>
  <c r="P33" i="48"/>
  <c r="Q33" i="48"/>
  <c r="R33" i="48"/>
  <c r="S33" i="48"/>
  <c r="K34" i="48"/>
  <c r="O34" i="48"/>
  <c r="P34" i="48"/>
  <c r="Q34" i="48"/>
  <c r="R34" i="48"/>
  <c r="S34" i="48"/>
  <c r="K35" i="48"/>
  <c r="O35" i="48"/>
  <c r="P35" i="48"/>
  <c r="Q35" i="48"/>
  <c r="R35" i="48"/>
  <c r="S35" i="48"/>
  <c r="K36" i="48"/>
  <c r="O36" i="48"/>
  <c r="P36" i="48"/>
  <c r="Q36" i="48"/>
  <c r="R36" i="48"/>
  <c r="S36" i="48"/>
  <c r="K37" i="48"/>
  <c r="O37" i="48"/>
  <c r="P37" i="48"/>
  <c r="Q37" i="48"/>
  <c r="R37" i="48"/>
  <c r="S37" i="48"/>
  <c r="K38" i="48"/>
  <c r="O38" i="48"/>
  <c r="P38" i="48"/>
  <c r="Q38" i="48"/>
  <c r="R38" i="48"/>
  <c r="S38" i="48"/>
  <c r="K39" i="48"/>
  <c r="O39" i="48"/>
  <c r="P39" i="48"/>
  <c r="Q39" i="48"/>
  <c r="R39" i="48"/>
  <c r="S39" i="48"/>
  <c r="K40" i="48"/>
  <c r="O40" i="48"/>
  <c r="P40" i="48"/>
  <c r="Q40" i="48"/>
  <c r="R40" i="48"/>
  <c r="S40" i="48"/>
  <c r="K41" i="48"/>
  <c r="O41" i="48"/>
  <c r="P41" i="48"/>
  <c r="Q41" i="48"/>
  <c r="R41" i="48"/>
  <c r="S41" i="48"/>
  <c r="K42" i="48"/>
  <c r="O42" i="48"/>
  <c r="P42" i="48"/>
  <c r="Q42" i="48"/>
  <c r="R42" i="48"/>
  <c r="S42" i="48"/>
  <c r="K43" i="48"/>
  <c r="O43" i="48"/>
  <c r="P43" i="48"/>
  <c r="Q43" i="48"/>
  <c r="R43" i="48"/>
  <c r="S43" i="48"/>
  <c r="K44" i="48"/>
  <c r="O44" i="48"/>
  <c r="P44" i="48"/>
  <c r="Q44" i="48"/>
  <c r="R44" i="48"/>
  <c r="S44" i="48"/>
  <c r="K45" i="48"/>
  <c r="O45" i="48"/>
  <c r="P45" i="48"/>
  <c r="Q45" i="48"/>
  <c r="R45" i="48"/>
  <c r="S45" i="48"/>
  <c r="K46" i="48"/>
  <c r="O46" i="48"/>
  <c r="P46" i="48"/>
  <c r="Q46" i="48"/>
  <c r="R46" i="48"/>
  <c r="S46" i="48"/>
  <c r="K47" i="48"/>
  <c r="O47" i="48"/>
  <c r="P47" i="48"/>
  <c r="Q47" i="48"/>
  <c r="R47" i="48"/>
  <c r="S47" i="48"/>
  <c r="K48" i="48"/>
  <c r="O48" i="48"/>
  <c r="P48" i="48"/>
  <c r="Q48" i="48"/>
  <c r="R48" i="48"/>
  <c r="S48" i="48"/>
  <c r="K49" i="48"/>
  <c r="O49" i="48"/>
  <c r="P49" i="48"/>
  <c r="Q49" i="48"/>
  <c r="R49" i="48"/>
  <c r="S49" i="48"/>
  <c r="K50" i="48"/>
  <c r="O50" i="48"/>
  <c r="P50" i="48"/>
  <c r="Q50" i="48"/>
  <c r="R50" i="48"/>
  <c r="S50" i="48"/>
  <c r="K51" i="48"/>
  <c r="O51" i="48"/>
  <c r="P51" i="48"/>
  <c r="Q51" i="48"/>
  <c r="R51" i="48"/>
  <c r="S51" i="48"/>
  <c r="K52" i="48"/>
  <c r="O52" i="48"/>
  <c r="P52" i="48"/>
  <c r="Q52" i="48"/>
  <c r="R52" i="48"/>
  <c r="S52" i="48"/>
  <c r="K53" i="48"/>
  <c r="O53" i="48"/>
  <c r="P53" i="48"/>
  <c r="Q53" i="48"/>
  <c r="R53" i="48"/>
  <c r="S53" i="48"/>
  <c r="K54" i="48"/>
  <c r="O54" i="48"/>
  <c r="P54" i="48"/>
  <c r="Q54" i="48"/>
  <c r="R54" i="48"/>
  <c r="S54" i="48"/>
  <c r="K55" i="48"/>
  <c r="O55" i="48"/>
  <c r="P55" i="48"/>
  <c r="Q55" i="48"/>
  <c r="R55" i="48"/>
  <c r="S55" i="48"/>
  <c r="K56" i="48"/>
  <c r="O56" i="48"/>
  <c r="P56" i="48"/>
  <c r="Q56" i="48"/>
  <c r="R56" i="48"/>
  <c r="S56" i="48"/>
  <c r="K57" i="48"/>
  <c r="O57" i="48"/>
  <c r="P57" i="48"/>
  <c r="Q57" i="48"/>
  <c r="R57" i="48"/>
  <c r="S57" i="48"/>
  <c r="K58" i="48"/>
  <c r="O58" i="48"/>
  <c r="P58" i="48"/>
  <c r="Q58" i="48"/>
  <c r="R58" i="48"/>
  <c r="S58" i="48"/>
  <c r="K59" i="48"/>
  <c r="O59" i="48"/>
  <c r="P59" i="48"/>
  <c r="Q59" i="48"/>
  <c r="R59" i="48"/>
  <c r="S59" i="48"/>
  <c r="K60" i="48"/>
  <c r="O60" i="48"/>
  <c r="P60" i="48"/>
  <c r="Q60" i="48"/>
  <c r="R60" i="48"/>
  <c r="S60" i="48"/>
  <c r="K61" i="48"/>
  <c r="O61" i="48"/>
  <c r="P61" i="48"/>
  <c r="Q61" i="48"/>
  <c r="R61" i="48"/>
  <c r="S61" i="48"/>
  <c r="K62" i="48"/>
  <c r="O62" i="48"/>
  <c r="P62" i="48"/>
  <c r="Q62" i="48"/>
  <c r="R62" i="48"/>
  <c r="S62" i="48"/>
  <c r="K63" i="48"/>
  <c r="O63" i="48"/>
  <c r="P63" i="48"/>
  <c r="Q63" i="48"/>
  <c r="R63" i="48"/>
  <c r="S63" i="48"/>
  <c r="K64" i="48"/>
  <c r="O64" i="48"/>
  <c r="P64" i="48"/>
  <c r="Q64" i="48"/>
  <c r="R64" i="48"/>
  <c r="S64" i="48"/>
  <c r="K65" i="48"/>
  <c r="O65" i="48"/>
  <c r="P65" i="48"/>
  <c r="Q65" i="48"/>
  <c r="R65" i="48"/>
  <c r="S65" i="48"/>
  <c r="K66" i="48"/>
  <c r="O66" i="48"/>
  <c r="P66" i="48"/>
  <c r="Q66" i="48"/>
  <c r="R66" i="48"/>
  <c r="S66" i="48"/>
  <c r="K67" i="48"/>
  <c r="O67" i="48"/>
  <c r="P67" i="48"/>
  <c r="Q67" i="48"/>
  <c r="R67" i="48"/>
  <c r="S67" i="48"/>
  <c r="K68" i="48"/>
  <c r="O68" i="48"/>
  <c r="P68" i="48"/>
  <c r="Q68" i="48"/>
  <c r="R68" i="48"/>
  <c r="S68" i="48"/>
  <c r="K69" i="48"/>
  <c r="O69" i="48"/>
  <c r="P69" i="48"/>
  <c r="Q69" i="48"/>
  <c r="R69" i="48"/>
  <c r="S69" i="48"/>
  <c r="K70" i="48"/>
  <c r="O70" i="48"/>
  <c r="P70" i="48"/>
  <c r="Q70" i="48"/>
  <c r="R70" i="48"/>
  <c r="S70" i="48"/>
  <c r="K71" i="48"/>
  <c r="O71" i="48"/>
  <c r="P71" i="48"/>
  <c r="Q71" i="48"/>
  <c r="R71" i="48"/>
  <c r="S71" i="48"/>
  <c r="K72" i="48"/>
  <c r="O72" i="48"/>
  <c r="P72" i="48"/>
  <c r="Q72" i="48"/>
  <c r="R72" i="48"/>
  <c r="S72" i="48"/>
  <c r="K73" i="48"/>
  <c r="O73" i="48"/>
  <c r="P73" i="48"/>
  <c r="Q73" i="48"/>
  <c r="R73" i="48"/>
  <c r="S73" i="48"/>
  <c r="K74" i="48"/>
  <c r="O74" i="48"/>
  <c r="P74" i="48"/>
  <c r="Q74" i="48"/>
  <c r="R74" i="48"/>
  <c r="S74" i="48"/>
  <c r="K75" i="48"/>
  <c r="O75" i="48"/>
  <c r="P75" i="48"/>
  <c r="Q75" i="48"/>
  <c r="R75" i="48"/>
  <c r="S75" i="48"/>
  <c r="K76" i="48"/>
  <c r="O76" i="48"/>
  <c r="P76" i="48"/>
  <c r="Q76" i="48"/>
  <c r="R76" i="48"/>
  <c r="S76" i="48"/>
  <c r="K77" i="48"/>
  <c r="O77" i="48"/>
  <c r="P77" i="48"/>
  <c r="Q77" i="48"/>
  <c r="R77" i="48"/>
  <c r="S77" i="48"/>
  <c r="K78" i="48"/>
  <c r="O78" i="48"/>
  <c r="P78" i="48"/>
  <c r="Q78" i="48"/>
  <c r="R78" i="48"/>
  <c r="S78" i="48"/>
  <c r="K79" i="48"/>
  <c r="O79" i="48"/>
  <c r="P79" i="48"/>
  <c r="Q79" i="48"/>
  <c r="R79" i="48"/>
  <c r="S79" i="48"/>
  <c r="K80" i="48"/>
  <c r="O80" i="48"/>
  <c r="P80" i="48"/>
  <c r="Q80" i="48"/>
  <c r="R80" i="48"/>
  <c r="S80" i="48"/>
  <c r="K81" i="48"/>
  <c r="O81" i="48"/>
  <c r="P81" i="48"/>
  <c r="Q81" i="48"/>
  <c r="R81" i="48"/>
  <c r="S81" i="48"/>
  <c r="K82" i="48"/>
  <c r="O82" i="48"/>
  <c r="P82" i="48"/>
  <c r="Q82" i="48"/>
  <c r="R82" i="48"/>
  <c r="S82" i="48"/>
  <c r="K83" i="48"/>
  <c r="O83" i="48"/>
  <c r="P83" i="48"/>
  <c r="Q83" i="48"/>
  <c r="R83" i="48"/>
  <c r="S83" i="48"/>
  <c r="K84" i="48"/>
  <c r="O84" i="48"/>
  <c r="P84" i="48"/>
  <c r="Q84" i="48"/>
  <c r="R84" i="48"/>
  <c r="S84" i="48"/>
  <c r="K85" i="48"/>
  <c r="O85" i="48"/>
  <c r="P85" i="48"/>
  <c r="Q85" i="48"/>
  <c r="R85" i="48"/>
  <c r="S85" i="48"/>
  <c r="K86" i="48"/>
  <c r="O86" i="48"/>
  <c r="P86" i="48"/>
  <c r="Q86" i="48"/>
  <c r="R86" i="48"/>
  <c r="S86" i="48"/>
  <c r="K87" i="48"/>
  <c r="O87" i="48"/>
  <c r="P87" i="48"/>
  <c r="Q87" i="48"/>
  <c r="R87" i="48"/>
  <c r="S87" i="48"/>
  <c r="K88" i="48"/>
  <c r="O88" i="48"/>
  <c r="P88" i="48"/>
  <c r="Q88" i="48"/>
  <c r="R88" i="48"/>
  <c r="S88" i="48"/>
  <c r="K89" i="48"/>
  <c r="O89" i="48"/>
  <c r="P89" i="48"/>
  <c r="Q89" i="48"/>
  <c r="R89" i="48"/>
  <c r="S89" i="48"/>
  <c r="K90" i="48"/>
  <c r="O90" i="48"/>
  <c r="P90" i="48"/>
  <c r="Q90" i="48"/>
  <c r="R90" i="48"/>
  <c r="S90" i="48"/>
  <c r="K91" i="48"/>
  <c r="O91" i="48"/>
  <c r="P91" i="48"/>
  <c r="Q91" i="48"/>
  <c r="R91" i="48"/>
  <c r="S91" i="48"/>
  <c r="K92" i="48"/>
  <c r="O92" i="48"/>
  <c r="P92" i="48"/>
  <c r="Q92" i="48"/>
  <c r="R92" i="48"/>
  <c r="S92" i="48"/>
  <c r="K93" i="48"/>
  <c r="O93" i="48"/>
  <c r="P93" i="48"/>
  <c r="Q93" i="48"/>
  <c r="R93" i="48"/>
  <c r="S93" i="48"/>
  <c r="K94" i="48"/>
  <c r="O94" i="48"/>
  <c r="P94" i="48"/>
  <c r="Q94" i="48"/>
  <c r="R94" i="48"/>
  <c r="S94" i="48"/>
  <c r="K95" i="48"/>
  <c r="O95" i="48"/>
  <c r="P95" i="48"/>
  <c r="Q95" i="48"/>
  <c r="R95" i="48"/>
  <c r="S95" i="48"/>
  <c r="K96" i="48"/>
  <c r="O96" i="48"/>
  <c r="P96" i="48"/>
  <c r="Q96" i="48"/>
  <c r="R96" i="48"/>
  <c r="S96" i="48"/>
  <c r="K97" i="48"/>
  <c r="O97" i="48"/>
  <c r="P97" i="48"/>
  <c r="Q97" i="48"/>
  <c r="R97" i="48"/>
  <c r="S97" i="48"/>
  <c r="K98" i="48"/>
  <c r="O98" i="48"/>
  <c r="P98" i="48"/>
  <c r="Q98" i="48"/>
  <c r="R98" i="48"/>
  <c r="S98" i="48"/>
  <c r="K99" i="48"/>
  <c r="O99" i="48"/>
  <c r="P99" i="48"/>
  <c r="Q99" i="48"/>
  <c r="R99" i="48"/>
  <c r="S99" i="48"/>
  <c r="K100" i="48"/>
  <c r="O100" i="48"/>
  <c r="P100" i="48"/>
  <c r="Q100" i="48"/>
  <c r="R100" i="48"/>
  <c r="S100" i="48"/>
  <c r="K101" i="48"/>
  <c r="O101" i="48"/>
  <c r="P101" i="48"/>
  <c r="Q101" i="48"/>
  <c r="R101" i="48"/>
  <c r="S101" i="48"/>
  <c r="K102" i="48"/>
  <c r="O102" i="48"/>
  <c r="P102" i="48"/>
  <c r="Q102" i="48"/>
  <c r="R102" i="48"/>
  <c r="S102" i="48"/>
  <c r="K103" i="48"/>
  <c r="O103" i="48"/>
  <c r="P103" i="48"/>
  <c r="Q103" i="48"/>
  <c r="R103" i="48"/>
  <c r="S103" i="48"/>
  <c r="K104" i="48"/>
  <c r="O104" i="48"/>
  <c r="P104" i="48"/>
  <c r="Q104" i="48"/>
  <c r="R104" i="48"/>
  <c r="S104" i="48"/>
  <c r="K105" i="48"/>
  <c r="O105" i="48"/>
  <c r="P105" i="48"/>
  <c r="Q105" i="48"/>
  <c r="R105" i="48"/>
  <c r="S105" i="48"/>
  <c r="K106" i="48"/>
  <c r="O106" i="48"/>
  <c r="P106" i="48"/>
  <c r="Q106" i="48"/>
  <c r="R106" i="48"/>
  <c r="S106" i="48"/>
  <c r="K107" i="48"/>
  <c r="O107" i="48"/>
  <c r="P107" i="48"/>
  <c r="Q107" i="48"/>
  <c r="R107" i="48"/>
  <c r="S107" i="48"/>
  <c r="K108" i="48"/>
  <c r="O108" i="48"/>
  <c r="P108" i="48"/>
  <c r="Q108" i="48"/>
  <c r="R108" i="48"/>
  <c r="S108" i="48"/>
  <c r="K109" i="48"/>
  <c r="O109" i="48"/>
  <c r="P109" i="48"/>
  <c r="Q109" i="48"/>
  <c r="R109" i="48"/>
  <c r="S109" i="48"/>
  <c r="K110" i="48"/>
  <c r="O110" i="48"/>
  <c r="P110" i="48"/>
  <c r="Q110" i="48"/>
  <c r="R110" i="48"/>
  <c r="S110" i="48"/>
  <c r="K111" i="48"/>
  <c r="O111" i="48"/>
  <c r="P111" i="48"/>
  <c r="Q111" i="48"/>
  <c r="R111" i="48"/>
  <c r="S111" i="48"/>
  <c r="K112" i="48"/>
  <c r="O112" i="48"/>
  <c r="P112" i="48"/>
  <c r="Q112" i="48"/>
  <c r="R112" i="48"/>
  <c r="S112" i="48"/>
  <c r="K113" i="48"/>
  <c r="O113" i="48"/>
  <c r="P113" i="48"/>
  <c r="Q113" i="48"/>
  <c r="R113" i="48"/>
  <c r="S113" i="48"/>
  <c r="K114" i="48"/>
  <c r="O114" i="48"/>
  <c r="K115" i="48"/>
  <c r="O115" i="48"/>
  <c r="P115" i="48"/>
  <c r="Q115" i="48"/>
  <c r="R115" i="48"/>
  <c r="S115" i="48"/>
  <c r="K116" i="48"/>
  <c r="O116" i="48"/>
  <c r="P116" i="48"/>
  <c r="Q116" i="48"/>
  <c r="R116" i="48"/>
  <c r="S116" i="48"/>
  <c r="K117" i="48"/>
  <c r="O117" i="48"/>
  <c r="P117" i="48"/>
  <c r="Q117" i="48"/>
  <c r="R117" i="48"/>
  <c r="S117" i="48"/>
  <c r="K118" i="48"/>
  <c r="O118" i="48"/>
  <c r="P118" i="48"/>
  <c r="Q118" i="48"/>
  <c r="R118" i="48"/>
  <c r="S118" i="48"/>
  <c r="K119" i="48"/>
  <c r="O119" i="48"/>
  <c r="P119" i="48"/>
  <c r="Q119" i="48"/>
  <c r="R119" i="48"/>
  <c r="S119" i="48"/>
  <c r="K120" i="48"/>
  <c r="O120" i="48"/>
  <c r="P120" i="48"/>
  <c r="Q120" i="48"/>
  <c r="R120" i="48"/>
  <c r="S120" i="48"/>
  <c r="K121" i="48"/>
  <c r="O121" i="48"/>
  <c r="P121" i="48"/>
  <c r="Q121" i="48"/>
  <c r="R121" i="48"/>
  <c r="S121" i="48"/>
  <c r="K122" i="48"/>
  <c r="O122" i="48"/>
  <c r="P122" i="48"/>
  <c r="Q122" i="48"/>
  <c r="R122" i="48"/>
  <c r="S122" i="48"/>
  <c r="K123" i="48"/>
  <c r="O123" i="48"/>
  <c r="P123" i="48"/>
  <c r="Q123" i="48"/>
  <c r="R123" i="48"/>
  <c r="S123" i="48"/>
  <c r="K124" i="48"/>
  <c r="O124" i="48"/>
  <c r="P124" i="48"/>
  <c r="Q124" i="48"/>
  <c r="R124" i="48"/>
  <c r="S124" i="48"/>
  <c r="K125" i="48"/>
  <c r="O125" i="48"/>
  <c r="P125" i="48"/>
  <c r="Q125" i="48"/>
  <c r="R125" i="48"/>
  <c r="S125" i="48"/>
  <c r="K126" i="48"/>
  <c r="O126" i="48"/>
  <c r="P126" i="48"/>
  <c r="Q126" i="48"/>
  <c r="R126" i="48"/>
  <c r="S126" i="48"/>
  <c r="K127" i="48"/>
  <c r="O127" i="48"/>
  <c r="P127" i="48"/>
  <c r="Q127" i="48"/>
  <c r="R127" i="48"/>
  <c r="S127" i="48"/>
  <c r="K128" i="48"/>
  <c r="O128" i="48"/>
  <c r="P128" i="48"/>
  <c r="Q128" i="48"/>
  <c r="R128" i="48"/>
  <c r="S128" i="48"/>
  <c r="K129" i="48"/>
  <c r="O129" i="48"/>
  <c r="P129" i="48"/>
  <c r="Q129" i="48"/>
  <c r="R129" i="48"/>
  <c r="S129" i="48"/>
  <c r="K130" i="48"/>
  <c r="O130" i="48"/>
  <c r="P130" i="48"/>
  <c r="Q130" i="48"/>
  <c r="R130" i="48"/>
  <c r="S130" i="48"/>
  <c r="K131" i="48"/>
  <c r="O131" i="48"/>
  <c r="P131" i="48"/>
  <c r="Q131" i="48"/>
  <c r="R131" i="48"/>
  <c r="S131" i="48"/>
  <c r="K132" i="48"/>
  <c r="O132" i="48"/>
  <c r="P132" i="48"/>
  <c r="Q132" i="48"/>
  <c r="R132" i="48"/>
  <c r="S132" i="48"/>
  <c r="K133" i="48"/>
  <c r="O133" i="48"/>
  <c r="P133" i="48"/>
  <c r="Q133" i="48"/>
  <c r="R133" i="48"/>
  <c r="S133" i="48"/>
  <c r="K134" i="48"/>
  <c r="O134" i="48"/>
  <c r="P134" i="48"/>
  <c r="Q134" i="48"/>
  <c r="R134" i="48"/>
  <c r="S134" i="48"/>
  <c r="K135" i="48"/>
  <c r="O135" i="48"/>
  <c r="P135" i="48"/>
  <c r="Q135" i="48"/>
  <c r="R135" i="48"/>
  <c r="S135" i="48"/>
  <c r="K136" i="48"/>
  <c r="O136" i="48"/>
  <c r="P136" i="48"/>
  <c r="Q136" i="48"/>
  <c r="R136" i="48"/>
  <c r="S136" i="48"/>
  <c r="K137" i="48"/>
  <c r="O137" i="48"/>
  <c r="P137" i="48"/>
  <c r="Q137" i="48"/>
  <c r="R137" i="48"/>
  <c r="S137" i="48"/>
  <c r="K138" i="48"/>
  <c r="O138" i="48"/>
  <c r="P138" i="48"/>
  <c r="Q138" i="48"/>
  <c r="R138" i="48"/>
  <c r="S138" i="48"/>
  <c r="K139" i="48"/>
  <c r="O139" i="48"/>
  <c r="P139" i="48"/>
  <c r="Q139" i="48"/>
  <c r="R139" i="48"/>
  <c r="S139" i="48"/>
  <c r="K140" i="48"/>
  <c r="O140" i="48"/>
  <c r="P140" i="48"/>
  <c r="Q140" i="48"/>
  <c r="R140" i="48"/>
  <c r="S140" i="48"/>
  <c r="K141" i="48"/>
  <c r="O141" i="48"/>
  <c r="P141" i="48"/>
  <c r="Q141" i="48"/>
  <c r="R141" i="48"/>
  <c r="S141" i="48"/>
  <c r="K142" i="48"/>
  <c r="O142" i="48"/>
  <c r="P142" i="48"/>
  <c r="Q142" i="48"/>
  <c r="R142" i="48"/>
  <c r="S142" i="48"/>
  <c r="K143" i="48"/>
  <c r="O143" i="48"/>
  <c r="P143" i="48"/>
  <c r="Q143" i="48"/>
  <c r="R143" i="48"/>
  <c r="S143" i="48"/>
  <c r="K144" i="48"/>
  <c r="O144" i="48"/>
  <c r="P144" i="48"/>
  <c r="Q144" i="48"/>
  <c r="R144" i="48"/>
  <c r="S144" i="48"/>
  <c r="K145" i="48"/>
  <c r="O145" i="48"/>
  <c r="P145" i="48"/>
  <c r="Q145" i="48"/>
  <c r="R145" i="48"/>
  <c r="S145" i="48"/>
  <c r="K146" i="48"/>
  <c r="O146" i="48"/>
  <c r="P146" i="48"/>
  <c r="Q146" i="48"/>
  <c r="R146" i="48"/>
  <c r="S146" i="48"/>
  <c r="K147" i="48"/>
  <c r="O147" i="48"/>
  <c r="P147" i="48"/>
  <c r="Q147" i="48"/>
  <c r="R147" i="48"/>
  <c r="S147" i="48"/>
  <c r="K148" i="48"/>
  <c r="O148" i="48"/>
  <c r="P148" i="48"/>
  <c r="Q148" i="48"/>
  <c r="R148" i="48"/>
  <c r="S148" i="48"/>
  <c r="K149" i="48"/>
  <c r="O149" i="48"/>
  <c r="P149" i="48"/>
  <c r="Q149" i="48"/>
  <c r="R149" i="48"/>
  <c r="S149" i="48"/>
  <c r="K150" i="48"/>
  <c r="O150" i="48"/>
  <c r="P150" i="48"/>
  <c r="Q150" i="48"/>
  <c r="R150" i="48"/>
  <c r="S150" i="48"/>
  <c r="K151" i="48"/>
  <c r="O151" i="48"/>
  <c r="P151" i="48"/>
  <c r="Q151" i="48"/>
  <c r="R151" i="48"/>
  <c r="S151" i="48"/>
  <c r="K152" i="48"/>
  <c r="O152" i="48"/>
  <c r="P152" i="48"/>
  <c r="Q152" i="48"/>
  <c r="R152" i="48"/>
  <c r="S152" i="48"/>
  <c r="K153" i="48"/>
  <c r="O153" i="48"/>
  <c r="P153" i="48"/>
  <c r="Q153" i="48"/>
  <c r="R153" i="48"/>
  <c r="S153" i="48"/>
  <c r="K154" i="48"/>
  <c r="O154" i="48"/>
  <c r="P154" i="48"/>
  <c r="Q154" i="48"/>
  <c r="R154" i="48"/>
  <c r="S154" i="48"/>
  <c r="K155" i="48"/>
  <c r="O155" i="48"/>
  <c r="P155" i="48"/>
  <c r="Q155" i="48"/>
  <c r="R155" i="48"/>
  <c r="S155" i="48"/>
  <c r="K156" i="48"/>
  <c r="O156" i="48"/>
  <c r="P156" i="48"/>
  <c r="Q156" i="48"/>
  <c r="R156" i="48"/>
  <c r="S156" i="48"/>
  <c r="K157" i="48"/>
  <c r="O157" i="48"/>
  <c r="P157" i="48"/>
  <c r="Q157" i="48"/>
  <c r="R157" i="48"/>
  <c r="S157" i="48"/>
  <c r="K158" i="48"/>
  <c r="O158" i="48"/>
  <c r="P158" i="48"/>
  <c r="Q158" i="48"/>
  <c r="R158" i="48"/>
  <c r="S158" i="48"/>
  <c r="K159" i="48"/>
  <c r="O159" i="48"/>
  <c r="P159" i="48"/>
  <c r="Q159" i="48"/>
  <c r="R159" i="48"/>
  <c r="S159" i="48"/>
  <c r="K160" i="48"/>
  <c r="O160" i="48"/>
  <c r="P160" i="48"/>
  <c r="Q160" i="48"/>
  <c r="R160" i="48"/>
  <c r="S160" i="48"/>
  <c r="K161" i="48"/>
  <c r="O161" i="48"/>
  <c r="P161" i="48"/>
  <c r="Q161" i="48"/>
  <c r="R161" i="48"/>
  <c r="S161" i="48"/>
  <c r="K162" i="48"/>
  <c r="O162" i="48"/>
  <c r="P162" i="48"/>
  <c r="Q162" i="48"/>
  <c r="R162" i="48"/>
  <c r="S162" i="48"/>
  <c r="K163" i="48"/>
  <c r="O163" i="48"/>
  <c r="P163" i="48"/>
  <c r="Q163" i="48"/>
  <c r="R163" i="48"/>
  <c r="S163" i="48"/>
  <c r="K164" i="48"/>
  <c r="O164" i="48"/>
  <c r="P164" i="48"/>
  <c r="Q164" i="48"/>
  <c r="R164" i="48"/>
  <c r="S164" i="48"/>
  <c r="K165" i="48"/>
  <c r="O165" i="48"/>
  <c r="P165" i="48"/>
  <c r="Q165" i="48"/>
  <c r="R165" i="48"/>
  <c r="S165" i="48"/>
  <c r="K166" i="48"/>
  <c r="O166" i="48"/>
  <c r="P166" i="48"/>
  <c r="Q166" i="48"/>
  <c r="R166" i="48"/>
  <c r="S166" i="48"/>
  <c r="K167" i="48"/>
  <c r="O167" i="48"/>
  <c r="P167" i="48"/>
  <c r="Q167" i="48"/>
  <c r="R167" i="48"/>
  <c r="S167" i="48"/>
  <c r="K168" i="48"/>
  <c r="O168" i="48"/>
  <c r="P168" i="48"/>
  <c r="Q168" i="48"/>
  <c r="R168" i="48"/>
  <c r="S168" i="48"/>
  <c r="K169" i="48"/>
  <c r="O169" i="48"/>
  <c r="P169" i="48"/>
  <c r="Q169" i="48"/>
  <c r="R169" i="48"/>
  <c r="S169" i="48"/>
  <c r="K170" i="48"/>
  <c r="O170" i="48"/>
  <c r="P170" i="48"/>
  <c r="Q170" i="48"/>
  <c r="R170" i="48"/>
  <c r="S170" i="48"/>
  <c r="K171" i="48"/>
  <c r="O171" i="48"/>
  <c r="P171" i="48"/>
  <c r="Q171" i="48"/>
  <c r="R171" i="48"/>
  <c r="S171" i="48"/>
  <c r="K172" i="48"/>
  <c r="O172" i="48"/>
  <c r="P172" i="48"/>
  <c r="Q172" i="48"/>
  <c r="R172" i="48"/>
  <c r="S172" i="48"/>
  <c r="K173" i="48"/>
  <c r="O173" i="48"/>
  <c r="P173" i="48"/>
  <c r="Q173" i="48"/>
  <c r="R173" i="48"/>
  <c r="S173" i="48"/>
  <c r="K174" i="48"/>
  <c r="O174" i="48"/>
  <c r="P174" i="48"/>
  <c r="Q174" i="48"/>
  <c r="R174" i="48"/>
  <c r="S174" i="48"/>
  <c r="K175" i="48"/>
  <c r="O175" i="48"/>
  <c r="P175" i="48"/>
  <c r="Q175" i="48"/>
  <c r="R175" i="48"/>
  <c r="S175" i="48"/>
  <c r="K176" i="48"/>
  <c r="O176" i="48"/>
  <c r="P176" i="48"/>
  <c r="Q176" i="48"/>
  <c r="R176" i="48"/>
  <c r="S176" i="48"/>
  <c r="K177" i="48"/>
  <c r="O177" i="48"/>
  <c r="P177" i="48"/>
  <c r="Q177" i="48"/>
  <c r="R177" i="48"/>
  <c r="S177" i="48"/>
  <c r="K178" i="48"/>
  <c r="O178" i="48"/>
  <c r="P178" i="48"/>
  <c r="Q178" i="48"/>
  <c r="R178" i="48"/>
  <c r="S178" i="48"/>
  <c r="K179" i="48"/>
  <c r="O179" i="48"/>
  <c r="P179" i="48"/>
  <c r="Q179" i="48"/>
  <c r="R179" i="48"/>
  <c r="S179" i="48"/>
  <c r="K180" i="48"/>
  <c r="O180" i="48"/>
  <c r="P180" i="48"/>
  <c r="Q180" i="48"/>
  <c r="R180" i="48"/>
  <c r="S180" i="48"/>
  <c r="K181" i="48"/>
  <c r="O181" i="48"/>
  <c r="P181" i="48"/>
  <c r="Q181" i="48"/>
  <c r="R181" i="48"/>
  <c r="S181" i="48"/>
  <c r="K182" i="48"/>
  <c r="O182" i="48"/>
  <c r="P182" i="48"/>
  <c r="Q182" i="48"/>
  <c r="R182" i="48"/>
  <c r="S182" i="48"/>
  <c r="K183" i="48"/>
  <c r="O183" i="48"/>
  <c r="P183" i="48"/>
  <c r="Q183" i="48"/>
  <c r="R183" i="48"/>
  <c r="S183" i="48"/>
  <c r="K184" i="48"/>
  <c r="O184" i="48"/>
  <c r="P184" i="48"/>
  <c r="Q184" i="48"/>
  <c r="R184" i="48"/>
  <c r="S184" i="48"/>
  <c r="K185" i="48"/>
  <c r="O185" i="48"/>
  <c r="P185" i="48"/>
  <c r="Q185" i="48"/>
  <c r="R185" i="48"/>
  <c r="S185" i="48"/>
  <c r="K186" i="48"/>
  <c r="O186" i="48"/>
  <c r="P186" i="48"/>
  <c r="Q186" i="48"/>
  <c r="R186" i="48"/>
  <c r="S186" i="48"/>
  <c r="K187" i="48"/>
  <c r="O187" i="48"/>
  <c r="P187" i="48"/>
  <c r="Q187" i="48"/>
  <c r="R187" i="48"/>
  <c r="S187" i="48"/>
  <c r="K188" i="48"/>
  <c r="O188" i="48"/>
  <c r="P188" i="48"/>
  <c r="Q188" i="48"/>
  <c r="R188" i="48"/>
  <c r="S188" i="48"/>
  <c r="K189" i="48"/>
  <c r="O189" i="48"/>
  <c r="P189" i="48"/>
  <c r="Q189" i="48"/>
  <c r="R189" i="48"/>
  <c r="S189" i="48"/>
  <c r="K190" i="48"/>
  <c r="O190" i="48"/>
  <c r="P190" i="48"/>
  <c r="Q190" i="48"/>
  <c r="R190" i="48"/>
  <c r="S190" i="48"/>
  <c r="K191" i="48"/>
  <c r="O191" i="48"/>
  <c r="P191" i="48"/>
  <c r="Q191" i="48"/>
  <c r="R191" i="48"/>
  <c r="S191" i="48"/>
  <c r="K192" i="48"/>
  <c r="O192" i="48"/>
  <c r="P192" i="48"/>
  <c r="Q192" i="48"/>
  <c r="R192" i="48"/>
  <c r="S192" i="48"/>
  <c r="K193" i="48"/>
  <c r="O193" i="48"/>
  <c r="P193" i="48"/>
  <c r="Q193" i="48"/>
  <c r="R193" i="48"/>
  <c r="S193" i="48"/>
  <c r="K194" i="48"/>
  <c r="O194" i="48"/>
  <c r="P194" i="48"/>
  <c r="Q194" i="48"/>
  <c r="R194" i="48"/>
  <c r="S194" i="48"/>
  <c r="K195" i="48"/>
  <c r="O195" i="48"/>
  <c r="P195" i="48"/>
  <c r="Q195" i="48"/>
  <c r="R195" i="48"/>
  <c r="S195" i="48"/>
  <c r="K196" i="48"/>
  <c r="O196" i="48"/>
  <c r="P196" i="48"/>
  <c r="Q196" i="48"/>
  <c r="R196" i="48"/>
  <c r="S196" i="48"/>
  <c r="K197" i="48"/>
  <c r="O197" i="48"/>
  <c r="P197" i="48"/>
  <c r="Q197" i="48"/>
  <c r="R197" i="48"/>
  <c r="S197" i="48"/>
  <c r="K198" i="48"/>
  <c r="O198" i="48"/>
  <c r="P198" i="48"/>
  <c r="Q198" i="48"/>
  <c r="R198" i="48"/>
  <c r="S198" i="48"/>
  <c r="K199" i="48"/>
  <c r="O199" i="48"/>
  <c r="P199" i="48"/>
  <c r="Q199" i="48"/>
  <c r="R199" i="48"/>
  <c r="S199" i="48"/>
  <c r="K200" i="48"/>
  <c r="O200" i="48"/>
  <c r="P200" i="48"/>
  <c r="Q200" i="48"/>
  <c r="R200" i="48"/>
  <c r="S200" i="48"/>
  <c r="K201" i="48"/>
  <c r="O201" i="48"/>
  <c r="P201" i="48"/>
  <c r="Q201" i="48"/>
  <c r="R201" i="48"/>
  <c r="S201" i="48"/>
  <c r="K202" i="48"/>
  <c r="O202" i="48"/>
  <c r="P202" i="48"/>
  <c r="Q202" i="48"/>
  <c r="R202" i="48"/>
  <c r="S202" i="48"/>
  <c r="K203" i="48"/>
  <c r="O203" i="48"/>
  <c r="P203" i="48"/>
  <c r="Q203" i="48"/>
  <c r="R203" i="48"/>
  <c r="S203" i="48"/>
  <c r="K204" i="48"/>
  <c r="O204" i="48"/>
  <c r="P204" i="48"/>
  <c r="Q204" i="48"/>
  <c r="R204" i="48"/>
  <c r="S204" i="48"/>
  <c r="K205" i="48"/>
  <c r="O205" i="48"/>
  <c r="P205" i="48"/>
  <c r="Q205" i="48"/>
  <c r="R205" i="48"/>
  <c r="S205" i="48"/>
  <c r="K206" i="48"/>
  <c r="O206" i="48"/>
  <c r="P206" i="48"/>
  <c r="Q206" i="48"/>
  <c r="R206" i="48"/>
  <c r="S206" i="48"/>
  <c r="K207" i="48"/>
  <c r="O207" i="48"/>
  <c r="P207" i="48"/>
  <c r="Q207" i="48"/>
  <c r="R207" i="48"/>
  <c r="S207" i="48"/>
  <c r="K208" i="48"/>
  <c r="O208" i="48"/>
  <c r="P208" i="48"/>
  <c r="Q208" i="48"/>
  <c r="R208" i="48"/>
  <c r="S208" i="48"/>
  <c r="K209" i="48"/>
  <c r="O209" i="48"/>
  <c r="P209" i="48"/>
  <c r="Q209" i="48"/>
  <c r="R209" i="48"/>
  <c r="S209" i="48"/>
  <c r="K210" i="48"/>
  <c r="O210" i="48"/>
  <c r="P210" i="48"/>
  <c r="Q210" i="48"/>
  <c r="R210" i="48"/>
  <c r="S210" i="48"/>
  <c r="K211" i="48"/>
  <c r="O211" i="48"/>
  <c r="P211" i="48"/>
  <c r="Q211" i="48"/>
  <c r="R211" i="48"/>
  <c r="S211" i="48"/>
  <c r="K212" i="48"/>
  <c r="O212" i="48"/>
  <c r="P212" i="48"/>
  <c r="Q212" i="48"/>
  <c r="R212" i="48"/>
  <c r="S212" i="48"/>
  <c r="K213" i="48"/>
  <c r="O213" i="48"/>
  <c r="P213" i="48"/>
  <c r="Q213" i="48"/>
  <c r="R213" i="48"/>
  <c r="S213" i="48"/>
  <c r="K214" i="48"/>
  <c r="O214" i="48"/>
  <c r="P214" i="48"/>
  <c r="Q214" i="48"/>
  <c r="R214" i="48"/>
  <c r="S214" i="48"/>
  <c r="K215" i="48"/>
  <c r="O215" i="48"/>
  <c r="P215" i="48"/>
  <c r="Q215" i="48"/>
  <c r="R215" i="48"/>
  <c r="S215" i="48"/>
  <c r="K216" i="48"/>
  <c r="O216" i="48"/>
  <c r="P216" i="48"/>
  <c r="Q216" i="48"/>
  <c r="R216" i="48"/>
  <c r="S216" i="48"/>
  <c r="K217" i="48"/>
  <c r="O217" i="48"/>
  <c r="P217" i="48"/>
  <c r="Q217" i="48"/>
  <c r="R217" i="48"/>
  <c r="S217" i="48"/>
  <c r="K218" i="48"/>
  <c r="O218" i="48"/>
  <c r="P218" i="48"/>
  <c r="Q218" i="48"/>
  <c r="R218" i="48"/>
  <c r="S218" i="48"/>
  <c r="K219" i="48"/>
  <c r="O219" i="48"/>
  <c r="P219" i="48"/>
  <c r="Q219" i="48"/>
  <c r="R219" i="48"/>
  <c r="S219" i="48"/>
  <c r="K220" i="48"/>
  <c r="O220" i="48"/>
  <c r="P220" i="48"/>
  <c r="Q220" i="48"/>
  <c r="R220" i="48"/>
  <c r="S220" i="48"/>
  <c r="K221" i="48"/>
  <c r="O221" i="48"/>
  <c r="P221" i="48"/>
  <c r="Q221" i="48"/>
  <c r="R221" i="48"/>
  <c r="S221" i="48"/>
  <c r="K222" i="48"/>
  <c r="O222" i="48"/>
  <c r="P222" i="48"/>
  <c r="Q222" i="48"/>
  <c r="R222" i="48"/>
  <c r="S222" i="48"/>
  <c r="K223" i="48"/>
  <c r="O223" i="48"/>
  <c r="P223" i="48"/>
  <c r="Q223" i="48"/>
  <c r="R223" i="48"/>
  <c r="S223" i="48"/>
  <c r="K224" i="48"/>
  <c r="O224" i="48"/>
  <c r="P224" i="48"/>
  <c r="Q224" i="48"/>
  <c r="R224" i="48"/>
  <c r="S224" i="48"/>
  <c r="K225" i="48"/>
  <c r="O225" i="48"/>
  <c r="P225" i="48"/>
  <c r="Q225" i="48"/>
  <c r="R225" i="48"/>
  <c r="S225" i="48"/>
  <c r="K226" i="48"/>
  <c r="O226" i="48"/>
  <c r="P226" i="48"/>
  <c r="Q226" i="48"/>
  <c r="R226" i="48"/>
  <c r="S226" i="48"/>
  <c r="K227" i="48"/>
  <c r="O227" i="48"/>
  <c r="P227" i="48"/>
  <c r="Q227" i="48"/>
  <c r="R227" i="48"/>
  <c r="S227" i="48"/>
  <c r="K228" i="48"/>
  <c r="O228" i="48"/>
  <c r="P228" i="48"/>
  <c r="Q228" i="48"/>
  <c r="R228" i="48"/>
  <c r="S228" i="48"/>
  <c r="K229" i="48"/>
  <c r="O229" i="48"/>
  <c r="P229" i="48"/>
  <c r="Q229" i="48"/>
  <c r="R229" i="48"/>
  <c r="S229" i="48"/>
  <c r="K230" i="48"/>
  <c r="O230" i="48"/>
  <c r="P230" i="48"/>
  <c r="Q230" i="48"/>
  <c r="R230" i="48"/>
  <c r="S230" i="48"/>
  <c r="K231" i="48"/>
  <c r="O231" i="48"/>
  <c r="P231" i="48"/>
  <c r="Q231" i="48"/>
  <c r="R231" i="48"/>
  <c r="S231" i="48"/>
  <c r="K232" i="48"/>
  <c r="O232" i="48"/>
  <c r="P232" i="48"/>
  <c r="Q232" i="48"/>
  <c r="R232" i="48"/>
  <c r="S232" i="48"/>
  <c r="K233" i="48"/>
  <c r="O233" i="48"/>
  <c r="P233" i="48"/>
  <c r="Q233" i="48"/>
  <c r="R233" i="48"/>
  <c r="S233" i="48"/>
  <c r="K234" i="48"/>
  <c r="O234" i="48"/>
  <c r="P234" i="48"/>
  <c r="Q234" i="48"/>
  <c r="R234" i="48"/>
  <c r="S234" i="48"/>
  <c r="K235" i="48"/>
  <c r="O235" i="48"/>
  <c r="P235" i="48"/>
  <c r="Q235" i="48"/>
  <c r="R235" i="48"/>
  <c r="S235" i="48"/>
  <c r="K236" i="48"/>
  <c r="O236" i="48"/>
  <c r="P236" i="48"/>
  <c r="Q236" i="48"/>
  <c r="R236" i="48"/>
  <c r="S236" i="48"/>
  <c r="K237" i="48"/>
  <c r="O237" i="48"/>
  <c r="P237" i="48"/>
  <c r="Q237" i="48"/>
  <c r="R237" i="48"/>
  <c r="S237" i="48"/>
  <c r="K238" i="48"/>
  <c r="O238" i="48"/>
  <c r="P238" i="48"/>
  <c r="Q238" i="48"/>
  <c r="R238" i="48"/>
  <c r="S238" i="48"/>
  <c r="K239" i="48"/>
  <c r="O239" i="48"/>
  <c r="P239" i="48"/>
  <c r="Q239" i="48"/>
  <c r="R239" i="48"/>
  <c r="S239" i="48"/>
  <c r="K240" i="48"/>
  <c r="O240" i="48"/>
  <c r="P240" i="48"/>
  <c r="Q240" i="48"/>
  <c r="R240" i="48"/>
  <c r="S240" i="48"/>
  <c r="K241" i="48"/>
  <c r="O241" i="48"/>
  <c r="P241" i="48"/>
  <c r="Q241" i="48"/>
  <c r="R241" i="48"/>
  <c r="S241" i="48"/>
  <c r="K242" i="48"/>
  <c r="O242" i="48"/>
  <c r="P242" i="48"/>
  <c r="Q242" i="48"/>
  <c r="R242" i="48"/>
  <c r="S242" i="48"/>
  <c r="K243" i="48"/>
  <c r="O243" i="48"/>
  <c r="P243" i="48"/>
  <c r="Q243" i="48"/>
  <c r="R243" i="48"/>
  <c r="S243" i="48"/>
  <c r="K244" i="48"/>
  <c r="S244" i="48"/>
  <c r="K245" i="48"/>
  <c r="P245" i="48"/>
  <c r="K246" i="48"/>
  <c r="P246" i="48"/>
  <c r="Q246" i="48"/>
  <c r="R246" i="48"/>
  <c r="S246" i="48"/>
  <c r="K247" i="48"/>
  <c r="K248" i="48"/>
  <c r="P248" i="48"/>
  <c r="Q248" i="48"/>
  <c r="R248" i="48"/>
  <c r="S248" i="48"/>
  <c r="K249" i="48"/>
  <c r="P249" i="48"/>
  <c r="K250" i="48"/>
  <c r="P250" i="48"/>
  <c r="Q250" i="48"/>
  <c r="R250" i="48"/>
  <c r="S250" i="48"/>
  <c r="K251" i="48"/>
  <c r="K252" i="48"/>
  <c r="P252" i="48"/>
  <c r="Q252" i="48"/>
  <c r="R252" i="48"/>
  <c r="S252" i="48"/>
  <c r="K253" i="48"/>
  <c r="P253" i="48"/>
  <c r="K254" i="48"/>
  <c r="P254" i="48"/>
  <c r="Q254" i="48"/>
  <c r="R254" i="48"/>
  <c r="S254" i="48"/>
  <c r="K255" i="48"/>
  <c r="K256" i="48"/>
  <c r="P256" i="48"/>
  <c r="Q256" i="48"/>
  <c r="R256" i="48"/>
  <c r="S256" i="48"/>
  <c r="K257" i="48"/>
  <c r="P257" i="48"/>
  <c r="K258" i="48"/>
  <c r="P258" i="48"/>
  <c r="Q258" i="48"/>
  <c r="R258" i="48"/>
  <c r="S258" i="48"/>
  <c r="K259" i="48"/>
  <c r="K260" i="48"/>
  <c r="P260" i="48"/>
  <c r="Q260" i="48"/>
  <c r="R260" i="48"/>
  <c r="S260" i="48"/>
  <c r="K261" i="48"/>
  <c r="P261" i="48"/>
  <c r="K262" i="48"/>
  <c r="P262" i="48"/>
  <c r="Q262" i="48"/>
  <c r="R262" i="48"/>
  <c r="S262" i="48"/>
  <c r="K263" i="48"/>
  <c r="K264" i="48"/>
  <c r="P264" i="48"/>
  <c r="Q264" i="48"/>
  <c r="R264" i="48"/>
  <c r="S264" i="48"/>
  <c r="K265" i="48"/>
  <c r="K266" i="48"/>
  <c r="P266" i="48"/>
  <c r="Q266" i="48"/>
  <c r="R266" i="48"/>
  <c r="S266" i="48"/>
  <c r="K267" i="48"/>
  <c r="K268" i="48"/>
  <c r="P268" i="48"/>
  <c r="Q268" i="48"/>
  <c r="R268" i="48"/>
  <c r="S268" i="48"/>
  <c r="K269" i="48"/>
  <c r="P269" i="48"/>
  <c r="K270" i="48"/>
  <c r="P270" i="48"/>
  <c r="Q270" i="48"/>
  <c r="R270" i="48"/>
  <c r="S270" i="48"/>
  <c r="K271" i="48"/>
  <c r="K272" i="48"/>
  <c r="P272" i="48"/>
  <c r="Q272" i="48"/>
  <c r="R272" i="48"/>
  <c r="S272" i="48"/>
  <c r="K273" i="48"/>
  <c r="P273" i="48"/>
  <c r="K274" i="48"/>
  <c r="P274" i="48"/>
  <c r="Q274" i="48"/>
  <c r="R274" i="48"/>
  <c r="S274" i="48"/>
  <c r="K275" i="48"/>
  <c r="K276" i="48"/>
  <c r="P276" i="48"/>
  <c r="Q276" i="48"/>
  <c r="R276" i="48"/>
  <c r="S276" i="48"/>
  <c r="K277" i="48"/>
  <c r="P277" i="48"/>
  <c r="K278" i="48"/>
  <c r="P278" i="48"/>
  <c r="Q278" i="48"/>
  <c r="R278" i="48"/>
  <c r="S278" i="48"/>
  <c r="K279" i="48"/>
  <c r="K280" i="48"/>
  <c r="P280" i="48"/>
  <c r="Q280" i="48"/>
  <c r="R280" i="48"/>
  <c r="S280" i="48"/>
  <c r="K281" i="48"/>
  <c r="P281" i="48"/>
  <c r="K282" i="48"/>
  <c r="P282" i="48"/>
  <c r="Q282" i="48"/>
  <c r="R282" i="48"/>
  <c r="S282" i="48"/>
  <c r="K283" i="48"/>
  <c r="K284" i="48"/>
  <c r="P284" i="48"/>
  <c r="Q284" i="48"/>
  <c r="R284" i="48"/>
  <c r="S284" i="48"/>
  <c r="K285" i="48"/>
  <c r="P285" i="48"/>
  <c r="K286" i="48"/>
  <c r="P286" i="48"/>
  <c r="Q286" i="48"/>
  <c r="R286" i="48"/>
  <c r="S286" i="48"/>
  <c r="K287" i="48"/>
  <c r="K288" i="48"/>
  <c r="P288" i="48"/>
  <c r="Q288" i="48"/>
  <c r="R288" i="48"/>
  <c r="S288" i="48"/>
  <c r="K289" i="48"/>
  <c r="P289" i="48"/>
  <c r="K290" i="48"/>
  <c r="P290" i="48"/>
  <c r="Q290" i="48"/>
  <c r="R290" i="48"/>
  <c r="S290" i="48"/>
  <c r="K291" i="48"/>
  <c r="K292" i="48"/>
  <c r="P292" i="48"/>
  <c r="Q292" i="48"/>
  <c r="R292" i="48"/>
  <c r="S292" i="48"/>
  <c r="K293" i="48"/>
  <c r="P293" i="48"/>
  <c r="K294" i="48"/>
  <c r="P294" i="48"/>
  <c r="Q294" i="48"/>
  <c r="R294" i="48"/>
  <c r="S294" i="48"/>
  <c r="K295" i="48"/>
  <c r="K296" i="48"/>
  <c r="P296" i="48"/>
  <c r="Q296" i="48"/>
  <c r="R296" i="48"/>
  <c r="S296" i="48"/>
  <c r="K297" i="48"/>
  <c r="P297" i="48"/>
  <c r="K298" i="48"/>
  <c r="P298" i="48"/>
  <c r="Q298" i="48"/>
  <c r="R298" i="48"/>
  <c r="S298" i="48"/>
  <c r="K299" i="48"/>
  <c r="K300" i="48"/>
  <c r="P300" i="48"/>
  <c r="Q300" i="48"/>
  <c r="R300" i="48"/>
  <c r="S300" i="48"/>
  <c r="K301" i="48"/>
  <c r="P301" i="48"/>
  <c r="K302" i="48"/>
  <c r="P302" i="48"/>
  <c r="Q302" i="48"/>
  <c r="R302" i="48"/>
  <c r="S302" i="48"/>
  <c r="K303" i="48"/>
  <c r="K304" i="48"/>
  <c r="P304" i="48"/>
  <c r="Q304" i="48"/>
  <c r="R304" i="48"/>
  <c r="S304" i="48"/>
  <c r="K305" i="48"/>
  <c r="P305" i="48"/>
  <c r="K306" i="48"/>
  <c r="P306" i="48"/>
  <c r="Q306" i="48"/>
  <c r="R306" i="48"/>
  <c r="S306" i="48"/>
  <c r="K307" i="48"/>
  <c r="K308" i="48"/>
  <c r="P308" i="48"/>
  <c r="Q308" i="48"/>
  <c r="R308" i="48"/>
  <c r="S308" i="48"/>
  <c r="K309" i="48"/>
  <c r="P309" i="48"/>
  <c r="K310" i="48"/>
  <c r="P310" i="48"/>
  <c r="Q310" i="48"/>
  <c r="R310" i="48"/>
  <c r="S310" i="48"/>
  <c r="K311" i="48"/>
  <c r="K312" i="48"/>
  <c r="P312" i="48"/>
  <c r="Q312" i="48"/>
  <c r="R312" i="48"/>
  <c r="S312" i="48"/>
  <c r="K313" i="48"/>
  <c r="P313" i="48"/>
  <c r="K314" i="48"/>
  <c r="P314" i="48"/>
  <c r="Q314" i="48"/>
  <c r="R314" i="48"/>
  <c r="S314" i="48"/>
  <c r="K315" i="48"/>
  <c r="K316" i="48"/>
  <c r="P316" i="48"/>
  <c r="Q316" i="48"/>
  <c r="R316" i="48"/>
  <c r="S316" i="48"/>
  <c r="K317" i="48"/>
  <c r="P317" i="48"/>
  <c r="K318" i="48"/>
  <c r="P318" i="48"/>
  <c r="Q318" i="48"/>
  <c r="R318" i="48"/>
  <c r="S318" i="48"/>
  <c r="K319" i="48"/>
  <c r="K320" i="48"/>
  <c r="P320" i="48"/>
  <c r="Q320" i="48"/>
  <c r="R320" i="48"/>
  <c r="S320" i="48"/>
  <c r="K321" i="48"/>
  <c r="P321" i="48"/>
  <c r="K322" i="48"/>
  <c r="P322" i="48"/>
  <c r="Q322" i="48"/>
  <c r="R322" i="48"/>
  <c r="S322" i="48"/>
  <c r="K323" i="48"/>
  <c r="K324" i="48"/>
  <c r="P324" i="48"/>
  <c r="Q324" i="48"/>
  <c r="R324" i="48"/>
  <c r="S324" i="48"/>
  <c r="K325" i="48"/>
  <c r="P325" i="48"/>
  <c r="K326" i="48"/>
  <c r="P326" i="48"/>
  <c r="Q326" i="48"/>
  <c r="R326" i="48"/>
  <c r="S326" i="48"/>
  <c r="K327" i="48"/>
  <c r="K328" i="48"/>
  <c r="P328" i="48"/>
  <c r="Q328" i="48"/>
  <c r="R328" i="48"/>
  <c r="S328" i="48"/>
  <c r="K329" i="48"/>
  <c r="P329" i="48"/>
  <c r="K330" i="48"/>
  <c r="P330" i="48"/>
  <c r="Q330" i="48"/>
  <c r="R330" i="48"/>
  <c r="S330" i="48"/>
  <c r="K331" i="48"/>
  <c r="K332" i="48"/>
  <c r="P332" i="48"/>
  <c r="Q332" i="48"/>
  <c r="R332" i="48"/>
  <c r="S332" i="48"/>
  <c r="K333" i="48"/>
  <c r="P333" i="48"/>
  <c r="K334" i="48"/>
  <c r="P334" i="48"/>
  <c r="Q334" i="48"/>
  <c r="R334" i="48"/>
  <c r="S334" i="48"/>
  <c r="M2" i="50"/>
  <c r="Q2" i="50"/>
  <c r="M3" i="50"/>
  <c r="Q3" i="50"/>
  <c r="R3" i="50"/>
  <c r="M4" i="50"/>
  <c r="Q4" i="50"/>
  <c r="M5" i="50"/>
  <c r="Q5" i="50"/>
  <c r="R5" i="50"/>
  <c r="M6" i="50"/>
  <c r="Q6" i="50"/>
  <c r="M7" i="50"/>
  <c r="Q7" i="50"/>
  <c r="R7" i="50"/>
  <c r="M8" i="50"/>
  <c r="Q8" i="50"/>
  <c r="M9" i="50"/>
  <c r="Q9" i="50"/>
  <c r="R9" i="50"/>
  <c r="Q10" i="50"/>
  <c r="U10" i="50"/>
  <c r="Q11" i="50"/>
  <c r="R11" i="50"/>
  <c r="S11" i="50"/>
  <c r="Q12" i="50"/>
  <c r="Q13" i="50"/>
  <c r="R13" i="50"/>
  <c r="S13" i="50"/>
  <c r="Q14" i="50"/>
  <c r="U14" i="50"/>
  <c r="M15" i="50"/>
  <c r="Q15" i="50"/>
  <c r="M16" i="50"/>
  <c r="Q16" i="50"/>
  <c r="U16" i="50"/>
  <c r="M17" i="50"/>
  <c r="Q17" i="50"/>
  <c r="U17" i="50"/>
  <c r="Q18" i="50"/>
  <c r="M19" i="50"/>
  <c r="Q19" i="50"/>
  <c r="R19" i="50"/>
  <c r="M20" i="50"/>
  <c r="Q20" i="50"/>
  <c r="R20" i="50"/>
  <c r="M21" i="50"/>
  <c r="Q21" i="50"/>
  <c r="R21" i="50"/>
  <c r="S21" i="50"/>
  <c r="M22" i="50"/>
  <c r="Q22" i="50"/>
  <c r="R22" i="50"/>
  <c r="M23" i="50"/>
  <c r="Q23" i="50"/>
  <c r="Q24" i="50"/>
  <c r="U24" i="50"/>
  <c r="Q25" i="50"/>
  <c r="R25" i="50"/>
  <c r="Q26" i="50"/>
  <c r="U26" i="50"/>
  <c r="Q27" i="50"/>
  <c r="Q28" i="50"/>
  <c r="U28" i="50"/>
  <c r="Q29" i="50"/>
  <c r="Q30" i="50"/>
  <c r="U30" i="50"/>
  <c r="Q31" i="50"/>
  <c r="R31" i="50"/>
  <c r="Q32" i="50"/>
  <c r="U32" i="50"/>
  <c r="Q33" i="50"/>
  <c r="R33" i="50"/>
  <c r="Q34" i="50"/>
  <c r="U34" i="50"/>
  <c r="Q35" i="50"/>
  <c r="R35" i="50"/>
  <c r="Q36" i="50"/>
  <c r="U36" i="50"/>
  <c r="Q37" i="50"/>
  <c r="R37" i="50"/>
  <c r="S37" i="50"/>
  <c r="Q38" i="50"/>
  <c r="U38" i="50"/>
  <c r="Q39" i="50"/>
  <c r="Q40" i="50"/>
  <c r="U40" i="50"/>
  <c r="Q41" i="50"/>
  <c r="R41" i="50"/>
  <c r="Q42" i="50"/>
  <c r="U42" i="50"/>
  <c r="Q43" i="50"/>
  <c r="Q44" i="50"/>
  <c r="U44" i="50"/>
  <c r="Q45" i="50"/>
  <c r="M46" i="50"/>
  <c r="Q46" i="50"/>
  <c r="R46" i="50"/>
  <c r="Q47" i="50"/>
  <c r="M48" i="50"/>
  <c r="Q48" i="50"/>
  <c r="U48" i="50"/>
  <c r="M49" i="50"/>
  <c r="Q49" i="50"/>
  <c r="U49" i="50"/>
  <c r="M50" i="50"/>
  <c r="Q50" i="50"/>
  <c r="U50" i="50"/>
  <c r="M51" i="50"/>
  <c r="Q51" i="50"/>
  <c r="M52" i="50"/>
  <c r="Q52" i="50"/>
  <c r="U52" i="50"/>
  <c r="Q53" i="50"/>
  <c r="R53" i="50"/>
  <c r="Q54" i="50"/>
  <c r="U54" i="50"/>
  <c r="Q55" i="50"/>
  <c r="S55" i="50"/>
  <c r="Q56" i="50"/>
  <c r="U56" i="50"/>
  <c r="Q57" i="50"/>
  <c r="Q58" i="50"/>
  <c r="U58" i="50"/>
  <c r="Q59" i="50"/>
  <c r="Q60" i="50"/>
  <c r="U60" i="50"/>
  <c r="Q61" i="50"/>
  <c r="Q62" i="50"/>
  <c r="U62" i="50"/>
  <c r="Q63" i="50"/>
  <c r="S63" i="50"/>
  <c r="Q64" i="50"/>
  <c r="U64" i="50"/>
  <c r="Q65" i="50"/>
  <c r="S65" i="50"/>
  <c r="U65" i="50"/>
  <c r="Q66" i="50"/>
  <c r="U66" i="50"/>
  <c r="Q67" i="50"/>
  <c r="Q68" i="50"/>
  <c r="U68" i="50"/>
  <c r="Q69" i="50"/>
  <c r="Q70" i="50"/>
  <c r="U70" i="50"/>
  <c r="Q71" i="50"/>
  <c r="Q72" i="50"/>
  <c r="U72" i="50"/>
  <c r="Q73" i="50"/>
  <c r="S73" i="50"/>
  <c r="Q74" i="50"/>
  <c r="U74" i="50"/>
  <c r="Q75" i="50"/>
  <c r="S75" i="50"/>
  <c r="U75" i="50"/>
  <c r="Q76" i="50"/>
  <c r="U76" i="50"/>
  <c r="Q77" i="50"/>
  <c r="Q78" i="50"/>
  <c r="U78" i="50"/>
  <c r="Q79" i="50"/>
  <c r="Q80" i="50"/>
  <c r="U80" i="50"/>
  <c r="Q81" i="50"/>
  <c r="S81" i="50"/>
  <c r="Q82" i="50"/>
  <c r="U82" i="50"/>
  <c r="Q83" i="50"/>
  <c r="S83" i="50"/>
  <c r="U83" i="50"/>
  <c r="Q84" i="50"/>
  <c r="U84" i="50"/>
  <c r="R85" i="50"/>
  <c r="Q86" i="50"/>
  <c r="U86" i="50"/>
  <c r="Q87" i="50"/>
  <c r="S87" i="50"/>
  <c r="Q88" i="50"/>
  <c r="U88" i="50"/>
  <c r="Q89" i="50"/>
  <c r="S89" i="50"/>
  <c r="U89" i="50"/>
  <c r="Q90" i="50"/>
  <c r="Q91" i="50"/>
  <c r="S91" i="50"/>
  <c r="Q92" i="50"/>
  <c r="Q93" i="50"/>
  <c r="S93" i="50"/>
  <c r="U93" i="50"/>
  <c r="Q94" i="50"/>
  <c r="U94" i="50"/>
  <c r="Q95" i="50"/>
  <c r="R95" i="50"/>
  <c r="Q96" i="50"/>
  <c r="U96" i="50"/>
  <c r="Q97" i="50"/>
  <c r="S97" i="50"/>
  <c r="Q98" i="50"/>
  <c r="U98" i="50"/>
  <c r="Q99" i="50"/>
  <c r="Q100" i="50"/>
  <c r="Q101" i="50"/>
  <c r="S101" i="50"/>
  <c r="Q102" i="50"/>
  <c r="Q103" i="50"/>
  <c r="S103" i="50"/>
  <c r="U103" i="50"/>
  <c r="Q104" i="50"/>
  <c r="U104" i="50"/>
  <c r="Q105" i="50"/>
  <c r="S105" i="50"/>
  <c r="Q106" i="50"/>
  <c r="U106" i="50"/>
  <c r="Q107" i="50"/>
  <c r="R107" i="50"/>
  <c r="Q108" i="50"/>
  <c r="U108" i="50"/>
  <c r="Q109" i="50"/>
  <c r="Q110" i="50"/>
  <c r="Q111" i="50"/>
  <c r="S111" i="50"/>
  <c r="Q112" i="50"/>
  <c r="Q113" i="50"/>
  <c r="S113" i="50"/>
  <c r="Q114" i="50"/>
  <c r="Q115" i="50"/>
  <c r="S115" i="50"/>
  <c r="U115" i="50"/>
  <c r="Q116" i="50"/>
  <c r="U116" i="50"/>
  <c r="Q117" i="50"/>
  <c r="Q118" i="50"/>
  <c r="Q119" i="50"/>
  <c r="S119" i="50"/>
  <c r="Q120" i="50"/>
  <c r="Q121" i="50"/>
  <c r="S121" i="50"/>
  <c r="Q122" i="50"/>
  <c r="Q123" i="50"/>
  <c r="S123" i="50"/>
  <c r="Q124" i="50"/>
  <c r="Q125" i="50"/>
  <c r="Q126" i="50"/>
  <c r="U126" i="50"/>
  <c r="Q127" i="50"/>
  <c r="S127" i="50"/>
  <c r="Q128" i="50"/>
  <c r="U128" i="50"/>
  <c r="Q129" i="50"/>
  <c r="S129" i="50"/>
  <c r="Q130" i="50"/>
  <c r="U130" i="50"/>
  <c r="Q131" i="50"/>
  <c r="S131" i="50"/>
  <c r="Q132" i="50"/>
  <c r="U132" i="50"/>
  <c r="Q133" i="50"/>
  <c r="Q134" i="50"/>
  <c r="Q135" i="50"/>
  <c r="U135" i="50"/>
  <c r="Q136" i="50"/>
  <c r="R136" i="50"/>
  <c r="Q137" i="50"/>
  <c r="Q138" i="50"/>
  <c r="Q139" i="50"/>
  <c r="U139" i="50"/>
  <c r="Q140" i="50"/>
  <c r="R140" i="50"/>
  <c r="Q141" i="50"/>
  <c r="R141" i="50"/>
  <c r="Q142" i="50"/>
  <c r="R142" i="50"/>
  <c r="S142" i="50"/>
  <c r="Q143" i="50"/>
  <c r="R143" i="50"/>
  <c r="S143" i="50"/>
  <c r="Q144" i="50"/>
  <c r="R144" i="50"/>
  <c r="Q145" i="50"/>
  <c r="R145" i="50"/>
  <c r="S145" i="50"/>
  <c r="Q146" i="50"/>
  <c r="R146" i="50"/>
  <c r="Q147" i="50"/>
  <c r="S147" i="50"/>
  <c r="Q148" i="50"/>
  <c r="R148" i="50"/>
  <c r="S148" i="50"/>
  <c r="Q149" i="50"/>
  <c r="R149" i="50"/>
  <c r="Q150" i="50"/>
  <c r="R150" i="50"/>
  <c r="Q151" i="50"/>
  <c r="R151" i="50"/>
  <c r="Q152" i="50"/>
  <c r="R152" i="50"/>
  <c r="S152" i="50"/>
  <c r="Q153" i="50"/>
  <c r="Q154" i="50"/>
  <c r="R154" i="50"/>
  <c r="S154" i="50"/>
  <c r="Q155" i="50"/>
  <c r="R155" i="50"/>
  <c r="Q156" i="50"/>
  <c r="R156" i="50"/>
  <c r="S156" i="50"/>
  <c r="Q157" i="50"/>
  <c r="Q158" i="50"/>
  <c r="R158" i="50"/>
  <c r="Q159" i="50"/>
  <c r="Q160" i="50"/>
  <c r="R160" i="50"/>
  <c r="M2" i="43"/>
  <c r="Q2" i="43"/>
  <c r="M3" i="43"/>
  <c r="Q3" i="43"/>
  <c r="R3" i="43"/>
  <c r="M4" i="43"/>
  <c r="Q4" i="43"/>
  <c r="R4" i="43"/>
  <c r="M5" i="43"/>
  <c r="Q5" i="43"/>
  <c r="R5" i="43"/>
  <c r="M6" i="43"/>
  <c r="Q6" i="43"/>
  <c r="R6" i="43"/>
  <c r="M7" i="43"/>
  <c r="Q7" i="43"/>
  <c r="R7" i="43"/>
  <c r="M8" i="43"/>
  <c r="Q8" i="43"/>
  <c r="R8" i="43"/>
  <c r="M9" i="43"/>
  <c r="Q9" i="43"/>
  <c r="R9" i="43"/>
  <c r="M10" i="43"/>
  <c r="Q10" i="43"/>
  <c r="M11" i="43"/>
  <c r="Q11" i="43"/>
  <c r="R11" i="43"/>
  <c r="M12" i="43"/>
  <c r="Q12" i="43"/>
  <c r="R12" i="43"/>
  <c r="M13" i="43"/>
  <c r="Q13" i="43"/>
  <c r="R13" i="43"/>
  <c r="M14" i="43"/>
  <c r="Q14" i="43"/>
  <c r="R14" i="43"/>
  <c r="M15" i="43"/>
  <c r="Q15" i="43"/>
  <c r="R15" i="43"/>
  <c r="M16" i="43"/>
  <c r="Q16" i="43"/>
  <c r="R16" i="43"/>
  <c r="M17" i="43"/>
  <c r="Q17" i="43"/>
  <c r="R17" i="43"/>
  <c r="M18" i="43"/>
  <c r="Q18" i="43"/>
  <c r="M19" i="43"/>
  <c r="Q19" i="43"/>
  <c r="R19" i="43"/>
  <c r="M20" i="43"/>
  <c r="Q20" i="43"/>
  <c r="R20" i="43"/>
  <c r="M21" i="43"/>
  <c r="Q21" i="43"/>
  <c r="R21" i="43"/>
  <c r="M22" i="43"/>
  <c r="Q22" i="43"/>
  <c r="M23" i="43"/>
  <c r="Q23" i="43"/>
  <c r="R23" i="43"/>
  <c r="M24" i="43"/>
  <c r="Q24" i="43"/>
  <c r="R24" i="43"/>
  <c r="M25" i="43"/>
  <c r="Q25" i="43"/>
  <c r="R25" i="43"/>
  <c r="M26" i="43"/>
  <c r="Q26" i="43"/>
  <c r="M27" i="43"/>
  <c r="Q27" i="43"/>
  <c r="S27" i="43"/>
  <c r="M28" i="43"/>
  <c r="Q28" i="43"/>
  <c r="S28" i="43"/>
  <c r="M29" i="43"/>
  <c r="Q29" i="43"/>
  <c r="S29" i="43"/>
  <c r="M30" i="43"/>
  <c r="Q30" i="43"/>
  <c r="M31" i="43"/>
  <c r="Q31" i="43"/>
  <c r="S31" i="43"/>
  <c r="M32" i="43"/>
  <c r="Q32" i="43"/>
  <c r="S32" i="43"/>
  <c r="M33" i="43"/>
  <c r="Q33" i="43"/>
  <c r="S33" i="43"/>
  <c r="M34" i="43"/>
  <c r="Q34" i="43"/>
  <c r="M35" i="43"/>
  <c r="Q35" i="43"/>
  <c r="S35" i="43"/>
  <c r="M36" i="43"/>
  <c r="Q36" i="43"/>
  <c r="S36" i="43"/>
  <c r="M37" i="43"/>
  <c r="Q37" i="43"/>
  <c r="S37" i="43"/>
  <c r="M38" i="43"/>
  <c r="Q38" i="43"/>
  <c r="M39" i="43"/>
  <c r="Q39" i="43"/>
  <c r="S39" i="43"/>
  <c r="M40" i="43"/>
  <c r="Q40" i="43"/>
  <c r="S40" i="43"/>
  <c r="M41" i="43"/>
  <c r="Q41" i="43"/>
  <c r="S41" i="43"/>
  <c r="M42" i="43"/>
  <c r="Q42" i="43"/>
  <c r="M43" i="43"/>
  <c r="Q43" i="43"/>
  <c r="R43" i="43"/>
  <c r="M44" i="43"/>
  <c r="U44" i="43"/>
  <c r="M45" i="43"/>
  <c r="M46" i="43"/>
  <c r="U46" i="43"/>
  <c r="M47" i="43"/>
  <c r="U47" i="43"/>
  <c r="M48" i="43"/>
  <c r="U48" i="43"/>
  <c r="M49" i="43"/>
  <c r="U49" i="43"/>
  <c r="M50" i="43"/>
  <c r="Q50" i="43"/>
  <c r="R50" i="43"/>
  <c r="M51" i="43"/>
  <c r="Q51" i="43"/>
  <c r="R51" i="43"/>
  <c r="M52" i="43"/>
  <c r="Q52" i="43"/>
  <c r="R52" i="43"/>
  <c r="M53" i="43"/>
  <c r="Q53" i="43"/>
  <c r="M54" i="43"/>
  <c r="Q54" i="43"/>
  <c r="R54" i="43"/>
  <c r="M55" i="43"/>
  <c r="Q55" i="43"/>
  <c r="R55" i="43"/>
  <c r="M56" i="43"/>
  <c r="Q56" i="43"/>
  <c r="R56" i="43"/>
  <c r="M57" i="43"/>
  <c r="U57" i="43"/>
  <c r="M58" i="43"/>
  <c r="U58" i="43"/>
  <c r="M59" i="43"/>
  <c r="U59" i="43"/>
  <c r="M60" i="43"/>
  <c r="M61" i="43"/>
  <c r="Q61" i="43"/>
  <c r="R61" i="43"/>
  <c r="M62" i="43"/>
  <c r="Q62" i="43"/>
  <c r="M63" i="43"/>
  <c r="Q63" i="43"/>
  <c r="R63" i="43"/>
  <c r="M64" i="43"/>
  <c r="Q64" i="43"/>
  <c r="R64" i="43"/>
  <c r="M65" i="43"/>
  <c r="Q65" i="43"/>
  <c r="R65" i="43"/>
  <c r="M66" i="43"/>
  <c r="Q66" i="43"/>
  <c r="M67" i="43"/>
  <c r="Q67" i="43"/>
  <c r="R67" i="43"/>
  <c r="M68" i="43"/>
  <c r="Q68" i="43"/>
  <c r="R68" i="43"/>
  <c r="M69" i="43"/>
  <c r="Q69" i="43"/>
  <c r="R69" i="43"/>
  <c r="M70" i="43"/>
  <c r="Q70" i="43"/>
  <c r="M71" i="43"/>
  <c r="Q71" i="43"/>
  <c r="R71" i="43"/>
  <c r="M72" i="43"/>
  <c r="Q72" i="43"/>
  <c r="R72" i="43"/>
  <c r="M73" i="43"/>
  <c r="Q73" i="43"/>
  <c r="R73" i="43"/>
  <c r="M74" i="43"/>
  <c r="Q74" i="43"/>
  <c r="M75" i="43"/>
  <c r="Q75" i="43"/>
  <c r="R75" i="43"/>
  <c r="M76" i="43"/>
  <c r="Q76" i="43"/>
  <c r="R76" i="43"/>
  <c r="M77" i="43"/>
  <c r="Q77" i="43"/>
  <c r="S77" i="43"/>
  <c r="M78" i="43"/>
  <c r="Q78" i="43"/>
  <c r="S78" i="43"/>
  <c r="M79" i="43"/>
  <c r="Q79" i="43"/>
  <c r="U79" i="43"/>
  <c r="M80" i="43"/>
  <c r="Q80" i="43"/>
  <c r="U80" i="43"/>
  <c r="M81" i="43"/>
  <c r="Q81" i="43"/>
  <c r="U81" i="43"/>
  <c r="M82" i="43"/>
  <c r="Q82" i="43"/>
  <c r="M83" i="43"/>
  <c r="Q83" i="43"/>
  <c r="U83" i="43"/>
  <c r="M84" i="43"/>
  <c r="Q84" i="43"/>
  <c r="U84" i="43"/>
  <c r="M85" i="43"/>
  <c r="Q85" i="43"/>
  <c r="U85" i="43"/>
  <c r="M86" i="43"/>
  <c r="Q86" i="43"/>
  <c r="M87" i="43"/>
  <c r="Q87" i="43"/>
  <c r="U87" i="43"/>
  <c r="M88" i="43"/>
  <c r="Q88" i="43"/>
  <c r="U88" i="43"/>
  <c r="M89" i="43"/>
  <c r="Q89" i="43"/>
  <c r="U89" i="43"/>
  <c r="M90" i="43"/>
  <c r="Q90" i="43"/>
  <c r="M91" i="43"/>
  <c r="Q91" i="43"/>
  <c r="U91" i="43"/>
  <c r="M92" i="43"/>
  <c r="Q92" i="43"/>
  <c r="U92" i="43"/>
  <c r="M93" i="43"/>
  <c r="Q93" i="43"/>
  <c r="U93" i="43"/>
  <c r="M94" i="43"/>
  <c r="Q94" i="43"/>
  <c r="M95" i="43"/>
  <c r="Q95" i="43"/>
  <c r="U95" i="43"/>
  <c r="M96" i="43"/>
  <c r="Q96" i="43"/>
  <c r="U96" i="43"/>
  <c r="M97" i="43"/>
  <c r="Q97" i="43"/>
  <c r="U97" i="43"/>
  <c r="M98" i="43"/>
  <c r="Q98" i="43"/>
  <c r="M99" i="43"/>
  <c r="Q99" i="43"/>
  <c r="R99" i="43"/>
  <c r="M100" i="43"/>
  <c r="Q100" i="43"/>
  <c r="S100" i="43"/>
  <c r="M101" i="43"/>
  <c r="Q101" i="43"/>
  <c r="S101" i="43"/>
  <c r="M102" i="43"/>
  <c r="Q102" i="43"/>
  <c r="M103" i="43"/>
  <c r="Q103" i="43"/>
  <c r="S103" i="43"/>
  <c r="M104" i="43"/>
  <c r="Q104" i="43"/>
  <c r="S104" i="43"/>
  <c r="M105" i="43"/>
  <c r="Q105" i="43"/>
  <c r="S105" i="43"/>
  <c r="M106" i="43"/>
  <c r="Q106" i="43"/>
  <c r="M107" i="43"/>
  <c r="Q107" i="43"/>
  <c r="S107" i="43"/>
  <c r="M108" i="43"/>
  <c r="Q108" i="43"/>
  <c r="S108" i="43"/>
  <c r="M109" i="43"/>
  <c r="Q109" i="43"/>
  <c r="S109" i="43"/>
  <c r="M110" i="43"/>
  <c r="Q110" i="43"/>
  <c r="M111" i="43"/>
  <c r="Q111" i="43"/>
  <c r="S111" i="43"/>
  <c r="M112" i="43"/>
  <c r="Q112" i="43"/>
  <c r="S112" i="43"/>
  <c r="M113" i="43"/>
  <c r="Q113" i="43"/>
  <c r="S113" i="43"/>
  <c r="M114" i="43"/>
  <c r="Q114" i="43"/>
  <c r="M115" i="43"/>
  <c r="Q115" i="43"/>
  <c r="S115" i="43"/>
  <c r="M116" i="43"/>
  <c r="Q116" i="43"/>
  <c r="S116" i="43"/>
  <c r="M117" i="43"/>
  <c r="Q117" i="43"/>
  <c r="S117" i="43"/>
  <c r="M118" i="43"/>
  <c r="Q118" i="43"/>
  <c r="M119" i="43"/>
  <c r="Q119" i="43"/>
  <c r="S119" i="43"/>
  <c r="M120" i="43"/>
  <c r="Q120" i="43"/>
  <c r="R120" i="43"/>
  <c r="M121" i="43"/>
  <c r="Q121" i="43"/>
  <c r="S121" i="43"/>
  <c r="M122" i="43"/>
  <c r="Q122" i="43"/>
  <c r="M123" i="43"/>
  <c r="Q123" i="43"/>
  <c r="S123" i="43"/>
  <c r="M124" i="43"/>
  <c r="Q124" i="43"/>
  <c r="R124" i="43"/>
  <c r="M125" i="43"/>
  <c r="Q125" i="43"/>
  <c r="S125" i="43"/>
  <c r="M126" i="43"/>
  <c r="Q126" i="43"/>
  <c r="R126" i="43"/>
  <c r="M127" i="43"/>
  <c r="Q127" i="43"/>
  <c r="S127" i="43"/>
  <c r="M128" i="43"/>
  <c r="Q128" i="43"/>
  <c r="R128" i="43"/>
  <c r="M129" i="43"/>
  <c r="Q129" i="43"/>
  <c r="S129" i="43"/>
  <c r="M130" i="43"/>
  <c r="Q130" i="43"/>
  <c r="M131" i="43"/>
  <c r="Q131" i="43"/>
  <c r="S131" i="43"/>
  <c r="M132" i="43"/>
  <c r="Q132" i="43"/>
  <c r="R132" i="43"/>
  <c r="M133" i="43"/>
  <c r="Q133" i="43"/>
  <c r="S133" i="43"/>
  <c r="M134" i="43"/>
  <c r="Q134" i="43"/>
  <c r="M135" i="43"/>
  <c r="Q135" i="43"/>
  <c r="S135" i="43"/>
  <c r="M136" i="43"/>
  <c r="Q136" i="43"/>
  <c r="R136" i="43"/>
  <c r="M137" i="43"/>
  <c r="Q137" i="43"/>
  <c r="S137" i="43"/>
  <c r="M138" i="43"/>
  <c r="Q138" i="43"/>
  <c r="U138" i="43"/>
  <c r="M139" i="43"/>
  <c r="Q139" i="43"/>
  <c r="S139" i="43"/>
  <c r="M140" i="43"/>
  <c r="Q140" i="43"/>
  <c r="R140" i="43"/>
  <c r="M141" i="43"/>
  <c r="Q141" i="43"/>
  <c r="R141" i="43"/>
  <c r="M142" i="43"/>
  <c r="Q142" i="43"/>
  <c r="M143" i="43"/>
  <c r="Q143" i="43"/>
  <c r="R143" i="43"/>
  <c r="M144" i="43"/>
  <c r="Q144" i="43"/>
  <c r="T144" i="43"/>
  <c r="M145" i="43"/>
  <c r="Q145" i="43"/>
  <c r="U145" i="43"/>
  <c r="M146" i="43"/>
  <c r="Q146" i="43"/>
  <c r="U146" i="43"/>
  <c r="M147" i="43"/>
  <c r="Q147" i="43"/>
  <c r="M148" i="43"/>
  <c r="Q148" i="43"/>
  <c r="U148" i="43"/>
  <c r="M149" i="43"/>
  <c r="Q149" i="43"/>
  <c r="U149" i="43"/>
  <c r="M150" i="43"/>
  <c r="Q150" i="43"/>
  <c r="U150" i="43"/>
  <c r="M151" i="43"/>
  <c r="Q151" i="43"/>
  <c r="M152" i="43"/>
  <c r="Q152" i="43"/>
  <c r="U152" i="43"/>
  <c r="M153" i="43"/>
  <c r="Q153" i="43"/>
  <c r="U153" i="43"/>
  <c r="M154" i="43"/>
  <c r="Q154" i="43"/>
  <c r="U154" i="43"/>
  <c r="M155" i="43"/>
  <c r="Q155" i="43"/>
  <c r="U155" i="43"/>
  <c r="M156" i="43"/>
  <c r="Q156" i="43"/>
  <c r="U156" i="43"/>
  <c r="M157" i="43"/>
  <c r="Q157" i="43"/>
  <c r="U157" i="43"/>
  <c r="M158" i="43"/>
  <c r="Q158" i="43"/>
  <c r="U158" i="43"/>
  <c r="M159" i="43"/>
  <c r="Q159" i="43"/>
  <c r="M160" i="43"/>
  <c r="Q160" i="43"/>
  <c r="U160" i="43"/>
  <c r="M161" i="43"/>
  <c r="Q161" i="43"/>
  <c r="U161" i="43"/>
  <c r="M162" i="43"/>
  <c r="Q162" i="43"/>
  <c r="U162" i="43"/>
  <c r="M163" i="43"/>
  <c r="Q163" i="43"/>
  <c r="U163" i="43"/>
  <c r="M164" i="43"/>
  <c r="Q164" i="43"/>
  <c r="U164" i="43"/>
  <c r="M165" i="43"/>
  <c r="Q165" i="43"/>
  <c r="U165" i="43"/>
  <c r="M166" i="43"/>
  <c r="Q166" i="43"/>
  <c r="U166" i="43"/>
  <c r="M167" i="43"/>
  <c r="Q167" i="43"/>
  <c r="M168" i="43"/>
  <c r="Q168" i="43"/>
  <c r="U168" i="43"/>
  <c r="M169" i="43"/>
  <c r="Q169" i="43"/>
  <c r="U169" i="43"/>
  <c r="M170" i="43"/>
  <c r="Q170" i="43"/>
  <c r="U170" i="43"/>
  <c r="M171" i="43"/>
  <c r="Q171" i="43"/>
  <c r="U171" i="43"/>
  <c r="M172" i="43"/>
  <c r="Q172" i="43"/>
  <c r="U172" i="43"/>
  <c r="M173" i="43"/>
  <c r="Q173" i="43"/>
  <c r="U173" i="43"/>
  <c r="M174" i="43"/>
  <c r="Q174" i="43"/>
  <c r="U174" i="43"/>
  <c r="M175" i="43"/>
  <c r="Q175" i="43"/>
  <c r="M176" i="43"/>
  <c r="Q176" i="43"/>
  <c r="U176" i="43"/>
  <c r="M177" i="43"/>
  <c r="Q177" i="43"/>
  <c r="U177" i="43"/>
  <c r="M178" i="43"/>
  <c r="Q178" i="43"/>
  <c r="U178" i="43"/>
  <c r="M179" i="43"/>
  <c r="Q179" i="43"/>
  <c r="U179" i="43"/>
  <c r="M180" i="43"/>
  <c r="Q180" i="43"/>
  <c r="U180" i="43"/>
  <c r="M181" i="43"/>
  <c r="Q181" i="43"/>
  <c r="U181" i="43"/>
  <c r="M182" i="43"/>
  <c r="Q182" i="43"/>
  <c r="U182" i="43"/>
  <c r="M183" i="43"/>
  <c r="Q183" i="43"/>
  <c r="M184" i="43"/>
  <c r="Q184" i="43"/>
  <c r="U184" i="43"/>
  <c r="M185" i="43"/>
  <c r="Q185" i="43"/>
  <c r="U185" i="43"/>
  <c r="M186" i="43"/>
  <c r="Q186" i="43"/>
  <c r="U186" i="43"/>
  <c r="M187" i="43"/>
  <c r="Q187" i="43"/>
  <c r="U187" i="43"/>
  <c r="M188" i="43"/>
  <c r="Q188" i="43"/>
  <c r="U188" i="43"/>
  <c r="M189" i="43"/>
  <c r="Q189" i="43"/>
  <c r="U189" i="43"/>
  <c r="M190" i="43"/>
  <c r="Q190" i="43"/>
  <c r="U190" i="43"/>
  <c r="M191" i="43"/>
  <c r="Q191" i="43"/>
  <c r="M192" i="43"/>
  <c r="Q192" i="43"/>
  <c r="U192" i="43"/>
  <c r="M193" i="43"/>
  <c r="Q193" i="43"/>
  <c r="U193" i="43"/>
  <c r="M194" i="43"/>
  <c r="Q194" i="43"/>
  <c r="U194" i="43"/>
  <c r="M195" i="43"/>
  <c r="Q195" i="43"/>
  <c r="U195" i="43"/>
  <c r="M196" i="43"/>
  <c r="Q196" i="43"/>
  <c r="R196" i="43"/>
  <c r="M197" i="43"/>
  <c r="Q197" i="43"/>
  <c r="R197" i="43"/>
  <c r="M198" i="43"/>
  <c r="Q198" i="43"/>
  <c r="R198" i="43"/>
  <c r="M199" i="43"/>
  <c r="Q199" i="43"/>
  <c r="M200" i="43"/>
  <c r="Q200" i="43"/>
  <c r="R200" i="43"/>
  <c r="M201" i="43"/>
  <c r="Q201" i="43"/>
  <c r="R201" i="43"/>
  <c r="M202" i="43"/>
  <c r="Q202" i="43"/>
  <c r="R202" i="43"/>
  <c r="M203" i="43"/>
  <c r="Q203" i="43"/>
  <c r="S203" i="43"/>
  <c r="L2" i="15"/>
  <c r="L90" i="15"/>
  <c r="M2" i="15"/>
  <c r="N2" i="15"/>
  <c r="O2" i="15"/>
  <c r="Q2" i="15"/>
  <c r="R2" i="15"/>
  <c r="S2" i="15"/>
  <c r="S90" i="15"/>
  <c r="T2" i="15"/>
  <c r="U2" i="15"/>
  <c r="V2" i="15"/>
  <c r="W2" i="15"/>
  <c r="X2" i="15"/>
  <c r="Y2" i="15"/>
  <c r="Z2" i="15"/>
  <c r="AF2" i="15"/>
  <c r="M3" i="15"/>
  <c r="N3" i="15"/>
  <c r="O3" i="15"/>
  <c r="Q3" i="15"/>
  <c r="R3" i="15"/>
  <c r="S3" i="15"/>
  <c r="T3" i="15"/>
  <c r="U3" i="15"/>
  <c r="V3" i="15"/>
  <c r="W3" i="15"/>
  <c r="X3" i="15"/>
  <c r="Y3" i="15"/>
  <c r="Z3" i="15"/>
  <c r="AF3" i="15"/>
  <c r="AG3" i="15"/>
  <c r="L4" i="15"/>
  <c r="M4" i="15"/>
  <c r="N4" i="15"/>
  <c r="O4" i="15"/>
  <c r="Q4" i="15"/>
  <c r="R4" i="15"/>
  <c r="S4" i="15"/>
  <c r="T4" i="15"/>
  <c r="U4" i="15"/>
  <c r="V4" i="15"/>
  <c r="W4" i="15"/>
  <c r="X4" i="15"/>
  <c r="Y4" i="15"/>
  <c r="Z4" i="15"/>
  <c r="AF4" i="15"/>
  <c r="L5" i="15"/>
  <c r="M5" i="15"/>
  <c r="N5" i="15"/>
  <c r="O5" i="15"/>
  <c r="Q5" i="15"/>
  <c r="R5" i="15"/>
  <c r="S5" i="15"/>
  <c r="T5" i="15"/>
  <c r="U5" i="15"/>
  <c r="V5" i="15"/>
  <c r="W5" i="15"/>
  <c r="X5" i="15"/>
  <c r="Y5" i="15"/>
  <c r="Z5" i="15"/>
  <c r="AF5" i="15"/>
  <c r="AG5" i="15"/>
  <c r="AJ5" i="15"/>
  <c r="L6" i="15"/>
  <c r="M6" i="15"/>
  <c r="N6" i="15"/>
  <c r="O6" i="15"/>
  <c r="Q6" i="15"/>
  <c r="R6" i="15"/>
  <c r="S6" i="15"/>
  <c r="T6" i="15"/>
  <c r="U6" i="15"/>
  <c r="V6" i="15"/>
  <c r="W6" i="15"/>
  <c r="X6" i="15"/>
  <c r="Y6" i="15"/>
  <c r="Z6" i="15"/>
  <c r="AF6" i="15"/>
  <c r="AG6" i="15"/>
  <c r="AH6" i="15"/>
  <c r="L7" i="15"/>
  <c r="M7" i="15"/>
  <c r="N7" i="15"/>
  <c r="O7" i="15"/>
  <c r="Q7" i="15"/>
  <c r="R7" i="15"/>
  <c r="S7" i="15"/>
  <c r="T7" i="15"/>
  <c r="U7" i="15"/>
  <c r="V7" i="15"/>
  <c r="W7" i="15"/>
  <c r="X7" i="15"/>
  <c r="Y7" i="15"/>
  <c r="Z7" i="15"/>
  <c r="AF7" i="15"/>
  <c r="L8" i="15"/>
  <c r="M8" i="15"/>
  <c r="N8" i="15"/>
  <c r="O8" i="15"/>
  <c r="Q8" i="15"/>
  <c r="R8" i="15"/>
  <c r="S8" i="15"/>
  <c r="T8" i="15"/>
  <c r="U8" i="15"/>
  <c r="V8" i="15"/>
  <c r="W8" i="15"/>
  <c r="X8" i="15"/>
  <c r="Y8" i="15"/>
  <c r="Z8" i="15"/>
  <c r="AF8" i="15"/>
  <c r="L9" i="15"/>
  <c r="M9" i="15"/>
  <c r="N9" i="15"/>
  <c r="O9" i="15"/>
  <c r="Q9" i="15"/>
  <c r="R9" i="15"/>
  <c r="S9" i="15"/>
  <c r="T9" i="15"/>
  <c r="U9" i="15"/>
  <c r="V9" i="15"/>
  <c r="W9" i="15"/>
  <c r="X9" i="15"/>
  <c r="Y9" i="15"/>
  <c r="Z9" i="15"/>
  <c r="AF9" i="15"/>
  <c r="AG9" i="15"/>
  <c r="AJ9" i="15"/>
  <c r="L10" i="15"/>
  <c r="M10" i="15"/>
  <c r="N10" i="15"/>
  <c r="O10" i="15"/>
  <c r="Q10" i="15"/>
  <c r="R10" i="15"/>
  <c r="R90" i="15"/>
  <c r="L124" i="15"/>
  <c r="S10" i="15"/>
  <c r="T10" i="15"/>
  <c r="T90" i="15"/>
  <c r="U10" i="15"/>
  <c r="V10" i="15"/>
  <c r="W10" i="15"/>
  <c r="X10" i="15"/>
  <c r="X90" i="15"/>
  <c r="Y10" i="15"/>
  <c r="Z10" i="15"/>
  <c r="AF10" i="15"/>
  <c r="AG10" i="15"/>
  <c r="AH10" i="15"/>
  <c r="L11" i="15"/>
  <c r="M11" i="15"/>
  <c r="N11" i="15"/>
  <c r="O11" i="15"/>
  <c r="Q11" i="15"/>
  <c r="R11" i="15"/>
  <c r="S11" i="15"/>
  <c r="T11" i="15"/>
  <c r="U11" i="15"/>
  <c r="V11" i="15"/>
  <c r="W11" i="15"/>
  <c r="X11" i="15"/>
  <c r="Y11" i="15"/>
  <c r="Z11" i="15"/>
  <c r="AF11" i="15"/>
  <c r="L12" i="15"/>
  <c r="M12" i="15"/>
  <c r="N12" i="15"/>
  <c r="O12" i="15"/>
  <c r="Q12" i="15"/>
  <c r="R12" i="15"/>
  <c r="S12" i="15"/>
  <c r="T12" i="15"/>
  <c r="U12" i="15"/>
  <c r="V12" i="15"/>
  <c r="W12" i="15"/>
  <c r="X12" i="15"/>
  <c r="Y12" i="15"/>
  <c r="Z12" i="15"/>
  <c r="AF12" i="15"/>
  <c r="L13" i="15"/>
  <c r="M13" i="15"/>
  <c r="N13" i="15"/>
  <c r="O13" i="15"/>
  <c r="Q13" i="15"/>
  <c r="R13" i="15"/>
  <c r="S13" i="15"/>
  <c r="T13" i="15"/>
  <c r="U13" i="15"/>
  <c r="V13" i="15"/>
  <c r="W13" i="15"/>
  <c r="X13" i="15"/>
  <c r="Y13" i="15"/>
  <c r="Z13" i="15"/>
  <c r="AF13" i="15"/>
  <c r="AG13" i="15"/>
  <c r="AJ13" i="15"/>
  <c r="L14" i="15"/>
  <c r="M14" i="15"/>
  <c r="N14" i="15"/>
  <c r="O14" i="15"/>
  <c r="Q14" i="15"/>
  <c r="R14" i="15"/>
  <c r="S14" i="15"/>
  <c r="T14" i="15"/>
  <c r="U14" i="15"/>
  <c r="V14" i="15"/>
  <c r="W14" i="15"/>
  <c r="X14" i="15"/>
  <c r="Y14" i="15"/>
  <c r="Z14" i="15"/>
  <c r="AF14" i="15"/>
  <c r="AG14" i="15"/>
  <c r="AH14" i="15"/>
  <c r="L15" i="15"/>
  <c r="M15" i="15"/>
  <c r="N15" i="15"/>
  <c r="O15" i="15"/>
  <c r="Q15" i="15"/>
  <c r="R15" i="15"/>
  <c r="S15" i="15"/>
  <c r="T15" i="15"/>
  <c r="U15" i="15"/>
  <c r="V15" i="15"/>
  <c r="W15" i="15"/>
  <c r="X15" i="15"/>
  <c r="Y15" i="15"/>
  <c r="Z15" i="15"/>
  <c r="AF15" i="15"/>
  <c r="L16" i="15"/>
  <c r="M16" i="15"/>
  <c r="N16" i="15"/>
  <c r="O16" i="15"/>
  <c r="Q16" i="15"/>
  <c r="R16" i="15"/>
  <c r="S16" i="15"/>
  <c r="T16" i="15"/>
  <c r="U16" i="15"/>
  <c r="V16" i="15"/>
  <c r="W16" i="15"/>
  <c r="X16" i="15"/>
  <c r="Y16" i="15"/>
  <c r="Z16" i="15"/>
  <c r="AF16" i="15"/>
  <c r="L17" i="15"/>
  <c r="M17" i="15"/>
  <c r="N17" i="15"/>
  <c r="O17" i="15"/>
  <c r="Q17" i="15"/>
  <c r="R17" i="15"/>
  <c r="S17" i="15"/>
  <c r="T17" i="15"/>
  <c r="U17" i="15"/>
  <c r="V17" i="15"/>
  <c r="W17" i="15"/>
  <c r="X17" i="15"/>
  <c r="Y17" i="15"/>
  <c r="Z17" i="15"/>
  <c r="AF17" i="15"/>
  <c r="AH17" i="15"/>
  <c r="L18" i="15"/>
  <c r="M18" i="15"/>
  <c r="N18" i="15"/>
  <c r="O18" i="15"/>
  <c r="Q18" i="15"/>
  <c r="R18" i="15"/>
  <c r="S18" i="15"/>
  <c r="T18" i="15"/>
  <c r="U18" i="15"/>
  <c r="V18" i="15"/>
  <c r="W18" i="15"/>
  <c r="X18" i="15"/>
  <c r="Y18" i="15"/>
  <c r="Z18" i="15"/>
  <c r="AF18" i="15"/>
  <c r="L19" i="15"/>
  <c r="M19" i="15"/>
  <c r="N19" i="15"/>
  <c r="O19" i="15"/>
  <c r="Q19" i="15"/>
  <c r="R19" i="15"/>
  <c r="S19" i="15"/>
  <c r="T19" i="15"/>
  <c r="U19" i="15"/>
  <c r="V19" i="15"/>
  <c r="W19" i="15"/>
  <c r="X19" i="15"/>
  <c r="Y19" i="15"/>
  <c r="Z19" i="15"/>
  <c r="AF19" i="15"/>
  <c r="AG19" i="15"/>
  <c r="AH19" i="15"/>
  <c r="L21" i="15"/>
  <c r="M21" i="15"/>
  <c r="N21" i="15"/>
  <c r="O21" i="15"/>
  <c r="Q21" i="15"/>
  <c r="R21" i="15"/>
  <c r="S21" i="15"/>
  <c r="T21" i="15"/>
  <c r="U21" i="15"/>
  <c r="V21" i="15"/>
  <c r="W21" i="15"/>
  <c r="X21" i="15"/>
  <c r="Y21" i="15"/>
  <c r="Z21" i="15"/>
  <c r="AF21" i="15"/>
  <c r="AH21" i="15"/>
  <c r="L22" i="15"/>
  <c r="M22" i="15"/>
  <c r="N22" i="15"/>
  <c r="O22" i="15"/>
  <c r="Q22" i="15"/>
  <c r="R22" i="15"/>
  <c r="S22" i="15"/>
  <c r="T22" i="15"/>
  <c r="U22" i="15"/>
  <c r="V22" i="15"/>
  <c r="W22" i="15"/>
  <c r="X22" i="15"/>
  <c r="Y22" i="15"/>
  <c r="Z22" i="15"/>
  <c r="AF22" i="15"/>
  <c r="L23" i="15"/>
  <c r="M23" i="15"/>
  <c r="N23" i="15"/>
  <c r="O23" i="15"/>
  <c r="Q23" i="15"/>
  <c r="R23" i="15"/>
  <c r="S23" i="15"/>
  <c r="T23" i="15"/>
  <c r="U23" i="15"/>
  <c r="V23" i="15"/>
  <c r="W23" i="15"/>
  <c r="X23" i="15"/>
  <c r="Y23" i="15"/>
  <c r="Z23" i="15"/>
  <c r="AF23" i="15"/>
  <c r="AG23" i="15"/>
  <c r="AH23" i="15"/>
  <c r="L24" i="15"/>
  <c r="M24" i="15"/>
  <c r="N24" i="15"/>
  <c r="O24" i="15"/>
  <c r="Q24" i="15"/>
  <c r="R24" i="15"/>
  <c r="S24" i="15"/>
  <c r="T24" i="15"/>
  <c r="U24" i="15"/>
  <c r="V24" i="15"/>
  <c r="W24" i="15"/>
  <c r="X24" i="15"/>
  <c r="Y24" i="15"/>
  <c r="Z24" i="15"/>
  <c r="AF24" i="15"/>
  <c r="AG24" i="15"/>
  <c r="AH24" i="15"/>
  <c r="AJ24" i="15"/>
  <c r="L25" i="15"/>
  <c r="M25" i="15"/>
  <c r="N25" i="15"/>
  <c r="O25" i="15"/>
  <c r="Q25" i="15"/>
  <c r="R25" i="15"/>
  <c r="S25" i="15"/>
  <c r="T25" i="15"/>
  <c r="U25" i="15"/>
  <c r="V25" i="15"/>
  <c r="W25" i="15"/>
  <c r="X25" i="15"/>
  <c r="Y25" i="15"/>
  <c r="Z25" i="15"/>
  <c r="AF25" i="15"/>
  <c r="AH25" i="15"/>
  <c r="L26" i="15"/>
  <c r="M26" i="15"/>
  <c r="N26" i="15"/>
  <c r="O26" i="15"/>
  <c r="Q26" i="15"/>
  <c r="R26" i="15"/>
  <c r="S26" i="15"/>
  <c r="T26" i="15"/>
  <c r="U26" i="15"/>
  <c r="V26" i="15"/>
  <c r="W26" i="15"/>
  <c r="X26" i="15"/>
  <c r="Y26" i="15"/>
  <c r="Z26" i="15"/>
  <c r="AF26" i="15"/>
  <c r="AH26" i="15"/>
  <c r="L27" i="15"/>
  <c r="M27" i="15"/>
  <c r="N27" i="15"/>
  <c r="O27" i="15"/>
  <c r="Q27" i="15"/>
  <c r="R27" i="15"/>
  <c r="S27" i="15"/>
  <c r="T27" i="15"/>
  <c r="U27" i="15"/>
  <c r="V27" i="15"/>
  <c r="W27" i="15"/>
  <c r="X27" i="15"/>
  <c r="Y27" i="15"/>
  <c r="Z27" i="15"/>
  <c r="AF27" i="15"/>
  <c r="AG27" i="15"/>
  <c r="AH27" i="15"/>
  <c r="L28" i="15"/>
  <c r="M28" i="15"/>
  <c r="N28" i="15"/>
  <c r="O28" i="15"/>
  <c r="Q28" i="15"/>
  <c r="R28" i="15"/>
  <c r="S28" i="15"/>
  <c r="T28" i="15"/>
  <c r="U28" i="15"/>
  <c r="V28" i="15"/>
  <c r="W28" i="15"/>
  <c r="X28" i="15"/>
  <c r="Y28" i="15"/>
  <c r="Z28" i="15"/>
  <c r="AF28" i="15"/>
  <c r="AG28" i="15"/>
  <c r="L29" i="15"/>
  <c r="M29" i="15"/>
  <c r="N29" i="15"/>
  <c r="O29" i="15"/>
  <c r="Q29" i="15"/>
  <c r="R29" i="15"/>
  <c r="S29" i="15"/>
  <c r="T29" i="15"/>
  <c r="U29" i="15"/>
  <c r="V29" i="15"/>
  <c r="W29" i="15"/>
  <c r="X29" i="15"/>
  <c r="Y29" i="15"/>
  <c r="Z29" i="15"/>
  <c r="AF29" i="15"/>
  <c r="AH29" i="15"/>
  <c r="L30" i="15"/>
  <c r="M30" i="15"/>
  <c r="N30" i="15"/>
  <c r="O30" i="15"/>
  <c r="Q30" i="15"/>
  <c r="R30" i="15"/>
  <c r="S30" i="15"/>
  <c r="T30" i="15"/>
  <c r="U30" i="15"/>
  <c r="V30" i="15"/>
  <c r="W30" i="15"/>
  <c r="X30" i="15"/>
  <c r="Y30" i="15"/>
  <c r="Z30" i="15"/>
  <c r="AF30" i="15"/>
  <c r="L31" i="15"/>
  <c r="M31" i="15"/>
  <c r="N31" i="15"/>
  <c r="O31" i="15"/>
  <c r="Q31" i="15"/>
  <c r="R31" i="15"/>
  <c r="S31" i="15"/>
  <c r="T31" i="15"/>
  <c r="U31" i="15"/>
  <c r="V31" i="15"/>
  <c r="W31" i="15"/>
  <c r="X31" i="15"/>
  <c r="Y31" i="15"/>
  <c r="Z31" i="15"/>
  <c r="AF31" i="15"/>
  <c r="AG31" i="15"/>
  <c r="L32" i="15"/>
  <c r="M32" i="15"/>
  <c r="N32" i="15"/>
  <c r="O32" i="15"/>
  <c r="Q32" i="15"/>
  <c r="R32" i="15"/>
  <c r="S32" i="15"/>
  <c r="T32" i="15"/>
  <c r="U32" i="15"/>
  <c r="V32" i="15"/>
  <c r="W32" i="15"/>
  <c r="X32" i="15"/>
  <c r="Y32" i="15"/>
  <c r="Z32" i="15"/>
  <c r="AF32" i="15"/>
  <c r="L33" i="15"/>
  <c r="M33" i="15"/>
  <c r="N33" i="15"/>
  <c r="O33" i="15"/>
  <c r="Q33" i="15"/>
  <c r="R33" i="15"/>
  <c r="S33" i="15"/>
  <c r="T33" i="15"/>
  <c r="U33" i="15"/>
  <c r="V33" i="15"/>
  <c r="W33" i="15"/>
  <c r="X33" i="15"/>
  <c r="Y33" i="15"/>
  <c r="Z33" i="15"/>
  <c r="AF33" i="15"/>
  <c r="AH33" i="15"/>
  <c r="L34" i="15"/>
  <c r="M34" i="15"/>
  <c r="N34" i="15"/>
  <c r="O34" i="15"/>
  <c r="Q34" i="15"/>
  <c r="R34" i="15"/>
  <c r="S34" i="15"/>
  <c r="T34" i="15"/>
  <c r="U34" i="15"/>
  <c r="V34" i="15"/>
  <c r="W34" i="15"/>
  <c r="X34" i="15"/>
  <c r="Y34" i="15"/>
  <c r="Z34" i="15"/>
  <c r="AF34" i="15"/>
  <c r="AH34" i="15"/>
  <c r="L35" i="15"/>
  <c r="M35" i="15"/>
  <c r="N35" i="15"/>
  <c r="O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L36" i="15"/>
  <c r="M36" i="15"/>
  <c r="N36" i="15"/>
  <c r="O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L37" i="15"/>
  <c r="M37" i="15"/>
  <c r="N37" i="15"/>
  <c r="O37" i="15"/>
  <c r="Q37" i="15"/>
  <c r="R37" i="15"/>
  <c r="S37" i="15"/>
  <c r="T37" i="15"/>
  <c r="U37" i="15"/>
  <c r="V37" i="15"/>
  <c r="W37" i="15"/>
  <c r="X37" i="15"/>
  <c r="Y37" i="15"/>
  <c r="Z37" i="15"/>
  <c r="AF37" i="15"/>
  <c r="AH37" i="15"/>
  <c r="L38" i="15"/>
  <c r="M38" i="15"/>
  <c r="N38" i="15"/>
  <c r="O38" i="15"/>
  <c r="AF38" i="15"/>
  <c r="AH38" i="15"/>
  <c r="L39" i="15"/>
  <c r="M39" i="15"/>
  <c r="N39" i="15"/>
  <c r="O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L40" i="15"/>
  <c r="M40" i="15"/>
  <c r="N40" i="15"/>
  <c r="O40" i="15"/>
  <c r="Q40" i="15"/>
  <c r="R40" i="15"/>
  <c r="S40" i="15"/>
  <c r="T40" i="15"/>
  <c r="U40" i="15"/>
  <c r="V40" i="15"/>
  <c r="W40" i="15"/>
  <c r="X40" i="15"/>
  <c r="Y40" i="15"/>
  <c r="Z40" i="15"/>
  <c r="AF40" i="15"/>
  <c r="L42" i="15"/>
  <c r="M42" i="15"/>
  <c r="N42" i="15"/>
  <c r="O42" i="15"/>
  <c r="Q42" i="15"/>
  <c r="R42" i="15"/>
  <c r="S42" i="15"/>
  <c r="T42" i="15"/>
  <c r="U42" i="15"/>
  <c r="V42" i="15"/>
  <c r="W42" i="15"/>
  <c r="X42" i="15"/>
  <c r="Y42" i="15"/>
  <c r="Z42" i="15"/>
  <c r="AF42" i="15"/>
  <c r="AF43" i="15"/>
  <c r="L44" i="15"/>
  <c r="M44" i="15"/>
  <c r="N44" i="15"/>
  <c r="O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L45" i="15"/>
  <c r="M45" i="15"/>
  <c r="N45" i="15"/>
  <c r="O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J45" i="15"/>
  <c r="L46" i="15"/>
  <c r="M46" i="15"/>
  <c r="N46" i="15"/>
  <c r="O46" i="15"/>
  <c r="Q46" i="15"/>
  <c r="R46" i="15"/>
  <c r="S46" i="15"/>
  <c r="T46" i="15"/>
  <c r="U46" i="15"/>
  <c r="V46" i="15"/>
  <c r="W46" i="15"/>
  <c r="X46" i="15"/>
  <c r="Y46" i="15"/>
  <c r="Z46" i="15"/>
  <c r="AF46" i="15"/>
  <c r="AH46" i="15"/>
  <c r="L47" i="15"/>
  <c r="M47" i="15"/>
  <c r="N47" i="15"/>
  <c r="O47" i="15"/>
  <c r="Q47" i="15"/>
  <c r="R47" i="15"/>
  <c r="S47" i="15"/>
  <c r="T47" i="15"/>
  <c r="U47" i="15"/>
  <c r="V47" i="15"/>
  <c r="W47" i="15"/>
  <c r="X47" i="15"/>
  <c r="Y47" i="15"/>
  <c r="Z47" i="15"/>
  <c r="AF47" i="15"/>
  <c r="AJ47" i="15"/>
  <c r="L48" i="15"/>
  <c r="M48" i="15"/>
  <c r="N48" i="15"/>
  <c r="O48" i="15"/>
  <c r="Q48" i="15"/>
  <c r="R48" i="15"/>
  <c r="S48" i="15"/>
  <c r="T48" i="15"/>
  <c r="U48" i="15"/>
  <c r="V48" i="15"/>
  <c r="W48" i="15"/>
  <c r="X48" i="15"/>
  <c r="Y48" i="15"/>
  <c r="Z48" i="15"/>
  <c r="AF48" i="15"/>
  <c r="AH48" i="15"/>
  <c r="L49" i="15"/>
  <c r="M49" i="15"/>
  <c r="N49" i="15"/>
  <c r="O49" i="15"/>
  <c r="Q49" i="15"/>
  <c r="R49" i="15"/>
  <c r="S49" i="15"/>
  <c r="T49" i="15"/>
  <c r="U49" i="15"/>
  <c r="V49" i="15"/>
  <c r="W49" i="15"/>
  <c r="X49" i="15"/>
  <c r="Y49" i="15"/>
  <c r="Z49" i="15"/>
  <c r="AF49" i="15"/>
  <c r="AG49" i="15"/>
  <c r="AH49" i="15"/>
  <c r="L50" i="15"/>
  <c r="M50" i="15"/>
  <c r="N50" i="15"/>
  <c r="O50" i="15"/>
  <c r="Q50" i="15"/>
  <c r="R50" i="15"/>
  <c r="S50" i="15"/>
  <c r="T50" i="15"/>
  <c r="U50" i="15"/>
  <c r="V50" i="15"/>
  <c r="W50" i="15"/>
  <c r="X50" i="15"/>
  <c r="Y50" i="15"/>
  <c r="Z50" i="15"/>
  <c r="AF50" i="15"/>
  <c r="L51" i="15"/>
  <c r="M51" i="15"/>
  <c r="N51" i="15"/>
  <c r="O51" i="15"/>
  <c r="Q51" i="15"/>
  <c r="R51" i="15"/>
  <c r="S51" i="15"/>
  <c r="T51" i="15"/>
  <c r="U51" i="15"/>
  <c r="V51" i="15"/>
  <c r="W51" i="15"/>
  <c r="X51" i="15"/>
  <c r="Y51" i="15"/>
  <c r="Z51" i="15"/>
  <c r="AF51" i="15"/>
  <c r="AG51" i="15"/>
  <c r="L53" i="15"/>
  <c r="M53" i="15"/>
  <c r="N53" i="15"/>
  <c r="O53" i="15"/>
  <c r="Q53" i="15"/>
  <c r="R53" i="15"/>
  <c r="S53" i="15"/>
  <c r="T53" i="15"/>
  <c r="U53" i="15"/>
  <c r="V53" i="15"/>
  <c r="W53" i="15"/>
  <c r="X53" i="15"/>
  <c r="Y53" i="15"/>
  <c r="Z53" i="15"/>
  <c r="AF53" i="15"/>
  <c r="L54" i="15"/>
  <c r="M54" i="15"/>
  <c r="N54" i="15"/>
  <c r="O54" i="15"/>
  <c r="Q54" i="15"/>
  <c r="R54" i="15"/>
  <c r="S54" i="15"/>
  <c r="T54" i="15"/>
  <c r="U54" i="15"/>
  <c r="V54" i="15"/>
  <c r="W54" i="15"/>
  <c r="X54" i="15"/>
  <c r="Y54" i="15"/>
  <c r="Z54" i="15"/>
  <c r="AF54" i="15"/>
  <c r="AG54" i="15"/>
  <c r="AH54" i="15"/>
  <c r="AJ54" i="15"/>
  <c r="L55" i="15"/>
  <c r="M55" i="15"/>
  <c r="N55" i="15"/>
  <c r="O55" i="15"/>
  <c r="Q55" i="15"/>
  <c r="R55" i="15"/>
  <c r="S55" i="15"/>
  <c r="T55" i="15"/>
  <c r="U55" i="15"/>
  <c r="V55" i="15"/>
  <c r="W55" i="15"/>
  <c r="X55" i="15"/>
  <c r="Y55" i="15"/>
  <c r="Z55" i="15"/>
  <c r="AF55" i="15"/>
  <c r="AH55" i="15"/>
  <c r="L56" i="15"/>
  <c r="M56" i="15"/>
  <c r="N56" i="15"/>
  <c r="O56" i="15"/>
  <c r="Q56" i="15"/>
  <c r="R56" i="15"/>
  <c r="S56" i="15"/>
  <c r="T56" i="15"/>
  <c r="U56" i="15"/>
  <c r="V56" i="15"/>
  <c r="W56" i="15"/>
  <c r="X56" i="15"/>
  <c r="Y56" i="15"/>
  <c r="Z56" i="15"/>
  <c r="AF56" i="15"/>
  <c r="AG56" i="15"/>
  <c r="AH56" i="15"/>
  <c r="AJ56" i="15"/>
  <c r="L57" i="15"/>
  <c r="M57" i="15"/>
  <c r="N57" i="15"/>
  <c r="O57" i="15"/>
  <c r="Q57" i="15"/>
  <c r="R57" i="15"/>
  <c r="S57" i="15"/>
  <c r="T57" i="15"/>
  <c r="U57" i="15"/>
  <c r="V57" i="15"/>
  <c r="W57" i="15"/>
  <c r="X57" i="15"/>
  <c r="Y57" i="15"/>
  <c r="Z57" i="15"/>
  <c r="AF57" i="15"/>
  <c r="AH57" i="15"/>
  <c r="L58" i="15"/>
  <c r="M58" i="15"/>
  <c r="N58" i="15"/>
  <c r="O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L59" i="15"/>
  <c r="M59" i="15"/>
  <c r="N59" i="15"/>
  <c r="O59" i="15"/>
  <c r="Q59" i="15"/>
  <c r="R59" i="15"/>
  <c r="S59" i="15"/>
  <c r="T59" i="15"/>
  <c r="U59" i="15"/>
  <c r="V59" i="15"/>
  <c r="W59" i="15"/>
  <c r="X59" i="15"/>
  <c r="Y59" i="15"/>
  <c r="Z59" i="15"/>
  <c r="AF59" i="15"/>
  <c r="AH59" i="15"/>
  <c r="L60" i="15"/>
  <c r="M60" i="15"/>
  <c r="N60" i="15"/>
  <c r="O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L61" i="15"/>
  <c r="M61" i="15"/>
  <c r="N61" i="15"/>
  <c r="O61" i="15"/>
  <c r="Q61" i="15"/>
  <c r="R61" i="15"/>
  <c r="S61" i="15"/>
  <c r="T61" i="15"/>
  <c r="U61" i="15"/>
  <c r="V61" i="15"/>
  <c r="W61" i="15"/>
  <c r="X61" i="15"/>
  <c r="Y61" i="15"/>
  <c r="Z61" i="15"/>
  <c r="AF61" i="15"/>
  <c r="AH61" i="15"/>
  <c r="AJ61" i="15"/>
  <c r="L62" i="15"/>
  <c r="M62" i="15"/>
  <c r="N62" i="15"/>
  <c r="O62" i="15"/>
  <c r="Q62" i="15"/>
  <c r="R62" i="15"/>
  <c r="S62" i="15"/>
  <c r="T62" i="15"/>
  <c r="U62" i="15"/>
  <c r="V62" i="15"/>
  <c r="W62" i="15"/>
  <c r="X62" i="15"/>
  <c r="Y62" i="15"/>
  <c r="Z62" i="15"/>
  <c r="AF62" i="15"/>
  <c r="AG62" i="15"/>
  <c r="AH62" i="15"/>
  <c r="AI62" i="15"/>
  <c r="AJ62" i="15"/>
  <c r="L63" i="15"/>
  <c r="M63" i="15"/>
  <c r="N63" i="15"/>
  <c r="O63" i="15"/>
  <c r="Q63" i="15"/>
  <c r="R63" i="15"/>
  <c r="S63" i="15"/>
  <c r="T63" i="15"/>
  <c r="U63" i="15"/>
  <c r="V63" i="15"/>
  <c r="W63" i="15"/>
  <c r="X63" i="15"/>
  <c r="Y63" i="15"/>
  <c r="Z63" i="15"/>
  <c r="AF63" i="15"/>
  <c r="L64" i="15"/>
  <c r="M64" i="15"/>
  <c r="N64" i="15"/>
  <c r="O64" i="15"/>
  <c r="Q64" i="15"/>
  <c r="R64" i="15"/>
  <c r="S64" i="15"/>
  <c r="T64" i="15"/>
  <c r="U64" i="15"/>
  <c r="V64" i="15"/>
  <c r="W64" i="15"/>
  <c r="X64" i="15"/>
  <c r="Y64" i="15"/>
  <c r="Z64" i="15"/>
  <c r="AF64" i="15"/>
  <c r="AH64" i="15"/>
  <c r="L65" i="15"/>
  <c r="M65" i="15"/>
  <c r="N65" i="15"/>
  <c r="O65" i="15"/>
  <c r="Q65" i="15"/>
  <c r="R65" i="15"/>
  <c r="S65" i="15"/>
  <c r="T65" i="15"/>
  <c r="U65" i="15"/>
  <c r="V65" i="15"/>
  <c r="W65" i="15"/>
  <c r="X65" i="15"/>
  <c r="Y65" i="15"/>
  <c r="Z65" i="15"/>
  <c r="AF65" i="15"/>
  <c r="AH65" i="15"/>
  <c r="L66" i="15"/>
  <c r="M66" i="15"/>
  <c r="N66" i="15"/>
  <c r="O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L67" i="15"/>
  <c r="M67" i="15"/>
  <c r="N67" i="15"/>
  <c r="O67" i="15"/>
  <c r="Q67" i="15"/>
  <c r="R67" i="15"/>
  <c r="S67" i="15"/>
  <c r="T67" i="15"/>
  <c r="U67" i="15"/>
  <c r="V67" i="15"/>
  <c r="W67" i="15"/>
  <c r="X67" i="15"/>
  <c r="Y67" i="15"/>
  <c r="Z67" i="15"/>
  <c r="AF67" i="15"/>
  <c r="AJ67" i="15"/>
  <c r="L68" i="15"/>
  <c r="M68" i="15"/>
  <c r="N68" i="15"/>
  <c r="O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AJ68" i="15"/>
  <c r="L69" i="15"/>
  <c r="M69" i="15"/>
  <c r="N69" i="15"/>
  <c r="O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L70" i="15"/>
  <c r="M70" i="15"/>
  <c r="N70" i="15"/>
  <c r="O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J70" i="15"/>
  <c r="L71" i="15"/>
  <c r="M71" i="15"/>
  <c r="N71" i="15"/>
  <c r="O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L72" i="15"/>
  <c r="M72" i="15"/>
  <c r="N72" i="15"/>
  <c r="O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AJ72" i="15"/>
  <c r="L73" i="15"/>
  <c r="M73" i="15"/>
  <c r="N73" i="15"/>
  <c r="O73" i="15"/>
  <c r="Q73" i="15"/>
  <c r="R73" i="15"/>
  <c r="S73" i="15"/>
  <c r="T73" i="15"/>
  <c r="U73" i="15"/>
  <c r="V73" i="15"/>
  <c r="W73" i="15"/>
  <c r="X73" i="15"/>
  <c r="Y73" i="15"/>
  <c r="Z73" i="15"/>
  <c r="AF73" i="15"/>
  <c r="AG73" i="15"/>
  <c r="L74" i="15"/>
  <c r="M74" i="15"/>
  <c r="N74" i="15"/>
  <c r="O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J74" i="15"/>
  <c r="L75" i="15"/>
  <c r="M75" i="15"/>
  <c r="N75" i="15"/>
  <c r="O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L76" i="15"/>
  <c r="M76" i="15"/>
  <c r="N76" i="15"/>
  <c r="O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AJ76" i="15"/>
  <c r="L77" i="15"/>
  <c r="M77" i="15"/>
  <c r="N77" i="15"/>
  <c r="O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L78" i="15"/>
  <c r="M78" i="15"/>
  <c r="N78" i="15"/>
  <c r="O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J78" i="15"/>
  <c r="L79" i="15"/>
  <c r="M79" i="15"/>
  <c r="N79" i="15"/>
  <c r="O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L80" i="15"/>
  <c r="M80" i="15"/>
  <c r="N80" i="15"/>
  <c r="O80" i="15"/>
  <c r="Q80" i="15"/>
  <c r="R80" i="15"/>
  <c r="S80" i="15"/>
  <c r="T80" i="15"/>
  <c r="U80" i="15"/>
  <c r="V80" i="15"/>
  <c r="W80" i="15"/>
  <c r="X80" i="15"/>
  <c r="Y80" i="15"/>
  <c r="Z80" i="15"/>
  <c r="AF80" i="15"/>
  <c r="AG80" i="15"/>
  <c r="AH80" i="15"/>
  <c r="AJ80" i="15"/>
  <c r="L81" i="15"/>
  <c r="M81" i="15"/>
  <c r="N81" i="15"/>
  <c r="O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L82" i="15"/>
  <c r="M82" i="15"/>
  <c r="N82" i="15"/>
  <c r="O82" i="15"/>
  <c r="Q82" i="15"/>
  <c r="R82" i="15"/>
  <c r="S82" i="15"/>
  <c r="T82" i="15"/>
  <c r="U82" i="15"/>
  <c r="V82" i="15"/>
  <c r="W82" i="15"/>
  <c r="X82" i="15"/>
  <c r="Y82" i="15"/>
  <c r="Z82" i="15"/>
  <c r="AF82" i="15"/>
  <c r="AG82" i="15"/>
  <c r="AJ82" i="15"/>
  <c r="L83" i="15"/>
  <c r="M83" i="15"/>
  <c r="N83" i="15"/>
  <c r="O83" i="15"/>
  <c r="Q83" i="15"/>
  <c r="R83" i="15"/>
  <c r="S83" i="15"/>
  <c r="T83" i="15"/>
  <c r="U83" i="15"/>
  <c r="V83" i="15"/>
  <c r="W83" i="15"/>
  <c r="X83" i="15"/>
  <c r="Y83" i="15"/>
  <c r="Z83" i="15"/>
  <c r="AF83" i="15"/>
  <c r="AG83" i="15"/>
  <c r="AH83" i="15"/>
  <c r="L84" i="15"/>
  <c r="M84" i="15"/>
  <c r="N84" i="15"/>
  <c r="O84" i="15"/>
  <c r="Q84" i="15"/>
  <c r="R84" i="15"/>
  <c r="S84" i="15"/>
  <c r="T84" i="15"/>
  <c r="U84" i="15"/>
  <c r="V84" i="15"/>
  <c r="W84" i="15"/>
  <c r="X84" i="15"/>
  <c r="Y84" i="15"/>
  <c r="Z84" i="15"/>
  <c r="AF84" i="15"/>
  <c r="L85" i="15"/>
  <c r="M85" i="15"/>
  <c r="N85" i="15"/>
  <c r="O85" i="15"/>
  <c r="Q85" i="15"/>
  <c r="R85" i="15"/>
  <c r="S85" i="15"/>
  <c r="T85" i="15"/>
  <c r="U85" i="15"/>
  <c r="V85" i="15"/>
  <c r="W85" i="15"/>
  <c r="X85" i="15"/>
  <c r="Y85" i="15"/>
  <c r="Z85" i="15"/>
  <c r="AF85" i="15"/>
  <c r="L86" i="15"/>
  <c r="M86" i="15"/>
  <c r="N86" i="15"/>
  <c r="O86" i="15"/>
  <c r="Q86" i="15"/>
  <c r="R86" i="15"/>
  <c r="S86" i="15"/>
  <c r="T86" i="15"/>
  <c r="U86" i="15"/>
  <c r="V86" i="15"/>
  <c r="W86" i="15"/>
  <c r="X86" i="15"/>
  <c r="Y86" i="15"/>
  <c r="Z86" i="15"/>
  <c r="AF86" i="15"/>
  <c r="AJ86" i="15"/>
  <c r="L87" i="15"/>
  <c r="M87" i="15"/>
  <c r="N87" i="15"/>
  <c r="O87" i="15"/>
  <c r="Q87" i="15"/>
  <c r="R87" i="15"/>
  <c r="S87" i="15"/>
  <c r="T87" i="15"/>
  <c r="U87" i="15"/>
  <c r="V87" i="15"/>
  <c r="W87" i="15"/>
  <c r="X87" i="15"/>
  <c r="Y87" i="15"/>
  <c r="Z87" i="15"/>
  <c r="AF87" i="15"/>
  <c r="AG87" i="15"/>
  <c r="AH87" i="15"/>
  <c r="L88" i="15"/>
  <c r="M88" i="15"/>
  <c r="N88" i="15"/>
  <c r="O88" i="15"/>
  <c r="Q88" i="15"/>
  <c r="R88" i="15"/>
  <c r="S88" i="15"/>
  <c r="T88" i="15"/>
  <c r="U88" i="15"/>
  <c r="V88" i="15"/>
  <c r="W88" i="15"/>
  <c r="X88" i="15"/>
  <c r="Y88" i="15"/>
  <c r="Z88" i="15"/>
  <c r="AF88" i="15"/>
  <c r="K89" i="15"/>
  <c r="L89" i="15"/>
  <c r="M89" i="15"/>
  <c r="N89" i="15"/>
  <c r="P89" i="15"/>
  <c r="P107" i="15"/>
  <c r="Q89" i="15"/>
  <c r="R89" i="15"/>
  <c r="S89" i="15"/>
  <c r="T89" i="15"/>
  <c r="U89" i="15"/>
  <c r="V89" i="15"/>
  <c r="W89" i="15"/>
  <c r="X89" i="15"/>
  <c r="Y89" i="15"/>
  <c r="AE89" i="15"/>
  <c r="AF89" i="15"/>
  <c r="AJ89" i="15"/>
  <c r="A90" i="15"/>
  <c r="D90" i="15"/>
  <c r="H90" i="15"/>
  <c r="I90" i="15"/>
  <c r="M90" i="15"/>
  <c r="AB90" i="15"/>
  <c r="AC90" i="15"/>
  <c r="L91" i="15"/>
  <c r="M91" i="15"/>
  <c r="N91" i="15"/>
  <c r="O91" i="15"/>
  <c r="Q91" i="15"/>
  <c r="R91" i="15"/>
  <c r="S91" i="15"/>
  <c r="T91" i="15"/>
  <c r="U91" i="15"/>
  <c r="V91" i="15"/>
  <c r="W91" i="15"/>
  <c r="X91" i="15"/>
  <c r="Y91" i="15"/>
  <c r="Z91" i="15"/>
  <c r="L92" i="15"/>
  <c r="M92" i="15"/>
  <c r="N92" i="15"/>
  <c r="O92" i="15"/>
  <c r="Q92" i="15"/>
  <c r="R92" i="15"/>
  <c r="S92" i="15"/>
  <c r="T92" i="15"/>
  <c r="U92" i="15"/>
  <c r="V92" i="15"/>
  <c r="W92" i="15"/>
  <c r="X92" i="15"/>
  <c r="Y92" i="15"/>
  <c r="Z92" i="15"/>
  <c r="L93" i="15"/>
  <c r="M93" i="15"/>
  <c r="N93" i="15"/>
  <c r="O93" i="15"/>
  <c r="Q93" i="15"/>
  <c r="R93" i="15"/>
  <c r="S93" i="15"/>
  <c r="T93" i="15"/>
  <c r="U93" i="15"/>
  <c r="V93" i="15"/>
  <c r="W93" i="15"/>
  <c r="X93" i="15"/>
  <c r="Y93" i="15"/>
  <c r="Z93" i="15"/>
  <c r="L94" i="15"/>
  <c r="M94" i="15"/>
  <c r="N94" i="15"/>
  <c r="O94" i="15"/>
  <c r="Q94" i="15"/>
  <c r="R94" i="15"/>
  <c r="S94" i="15"/>
  <c r="T94" i="15"/>
  <c r="U94" i="15"/>
  <c r="V94" i="15"/>
  <c r="W94" i="15"/>
  <c r="X94" i="15"/>
  <c r="Y94" i="15"/>
  <c r="Z94" i="15"/>
  <c r="L95" i="15"/>
  <c r="M95" i="15"/>
  <c r="N95" i="15"/>
  <c r="O95" i="15"/>
  <c r="Q95" i="15"/>
  <c r="R95" i="15"/>
  <c r="S95" i="15"/>
  <c r="T95" i="15"/>
  <c r="U95" i="15"/>
  <c r="V95" i="15"/>
  <c r="W95" i="15"/>
  <c r="X95" i="15"/>
  <c r="Y95" i="15"/>
  <c r="Z95" i="15"/>
  <c r="L96" i="15"/>
  <c r="M96" i="15"/>
  <c r="N96" i="15"/>
  <c r="O96" i="15"/>
  <c r="Q96" i="15"/>
  <c r="R96" i="15"/>
  <c r="S96" i="15"/>
  <c r="T96" i="15"/>
  <c r="U96" i="15"/>
  <c r="V96" i="15"/>
  <c r="W96" i="15"/>
  <c r="X96" i="15"/>
  <c r="Y96" i="15"/>
  <c r="Z96" i="15"/>
  <c r="L97" i="15"/>
  <c r="M97" i="15"/>
  <c r="N97" i="15"/>
  <c r="O97" i="15"/>
  <c r="Q97" i="15"/>
  <c r="R97" i="15"/>
  <c r="S97" i="15"/>
  <c r="T97" i="15"/>
  <c r="U97" i="15"/>
  <c r="V97" i="15"/>
  <c r="W97" i="15"/>
  <c r="X97" i="15"/>
  <c r="Y97" i="15"/>
  <c r="Z97" i="15"/>
  <c r="L98" i="15"/>
  <c r="M98" i="15"/>
  <c r="N98" i="15"/>
  <c r="O98" i="15"/>
  <c r="Q98" i="15"/>
  <c r="R98" i="15"/>
  <c r="S98" i="15"/>
  <c r="T98" i="15"/>
  <c r="U98" i="15"/>
  <c r="V98" i="15"/>
  <c r="W98" i="15"/>
  <c r="X98" i="15"/>
  <c r="Y98" i="15"/>
  <c r="Z98" i="15"/>
  <c r="AF98" i="15"/>
  <c r="L99" i="15"/>
  <c r="M99" i="15"/>
  <c r="M104" i="15"/>
  <c r="M105" i="15"/>
  <c r="N99" i="15"/>
  <c r="O99" i="15"/>
  <c r="Q99" i="15"/>
  <c r="R99" i="15"/>
  <c r="S99" i="15"/>
  <c r="T99" i="15"/>
  <c r="U99" i="15"/>
  <c r="V99" i="15"/>
  <c r="W99" i="15"/>
  <c r="X99" i="15"/>
  <c r="Y99" i="15"/>
  <c r="Z99" i="15"/>
  <c r="AF99" i="15"/>
  <c r="L100" i="15"/>
  <c r="M100" i="15"/>
  <c r="N100" i="15"/>
  <c r="O100" i="15"/>
  <c r="Q100" i="15"/>
  <c r="R100" i="15"/>
  <c r="S100" i="15"/>
  <c r="T100" i="15"/>
  <c r="U100" i="15"/>
  <c r="V100" i="15"/>
  <c r="W100" i="15"/>
  <c r="X100" i="15"/>
  <c r="Y100" i="15"/>
  <c r="Z100" i="15"/>
  <c r="AF100" i="15"/>
  <c r="L101" i="15"/>
  <c r="M101" i="15"/>
  <c r="N101" i="15"/>
  <c r="O101" i="15"/>
  <c r="Q101" i="15"/>
  <c r="R101" i="15"/>
  <c r="S101" i="15"/>
  <c r="T101" i="15"/>
  <c r="U101" i="15"/>
  <c r="V101" i="15"/>
  <c r="W101" i="15"/>
  <c r="X101" i="15"/>
  <c r="Y101" i="15"/>
  <c r="Z101" i="15"/>
  <c r="AF101" i="15"/>
  <c r="L102" i="15"/>
  <c r="M102" i="15"/>
  <c r="N102" i="15"/>
  <c r="O102" i="15"/>
  <c r="Q102" i="15"/>
  <c r="R102" i="15"/>
  <c r="S102" i="15"/>
  <c r="T102" i="15"/>
  <c r="U102" i="15"/>
  <c r="V102" i="15"/>
  <c r="W102" i="15"/>
  <c r="X102" i="15"/>
  <c r="Y102" i="15"/>
  <c r="Z102" i="15"/>
  <c r="AF102" i="15"/>
  <c r="A103" i="15"/>
  <c r="D103" i="15"/>
  <c r="L103" i="15"/>
  <c r="M103" i="15"/>
  <c r="N103" i="15"/>
  <c r="O103" i="15"/>
  <c r="Q103" i="15"/>
  <c r="R103" i="15"/>
  <c r="S103" i="15"/>
  <c r="T103" i="15"/>
  <c r="U103" i="15"/>
  <c r="V103" i="15"/>
  <c r="W103" i="15"/>
  <c r="X103" i="15"/>
  <c r="Y103" i="15"/>
  <c r="Z103" i="15"/>
  <c r="H104" i="15"/>
  <c r="I104" i="15"/>
  <c r="I105" i="15"/>
  <c r="J104" i="15"/>
  <c r="J105" i="15"/>
  <c r="K104" i="15"/>
  <c r="K105" i="15"/>
  <c r="P104" i="15"/>
  <c r="P105" i="15"/>
  <c r="AA104" i="15"/>
  <c r="AA105" i="15"/>
  <c r="AB104" i="15"/>
  <c r="AB105" i="15"/>
  <c r="AC104" i="15"/>
  <c r="AC105" i="15"/>
  <c r="AG104" i="15"/>
  <c r="AH104" i="15"/>
  <c r="AI104" i="15"/>
  <c r="AJ104" i="15"/>
  <c r="D119" i="15"/>
  <c r="D121" i="15"/>
  <c r="L128" i="15"/>
  <c r="M128" i="15"/>
  <c r="N128" i="15"/>
  <c r="O128" i="15"/>
  <c r="Q128" i="15"/>
  <c r="R128" i="15"/>
  <c r="S128" i="15"/>
  <c r="T128" i="15"/>
  <c r="U128" i="15"/>
  <c r="V128" i="15"/>
  <c r="W128" i="15"/>
  <c r="X128" i="15"/>
  <c r="Y128" i="15"/>
  <c r="Z128" i="15"/>
  <c r="AF128" i="15"/>
  <c r="AG128" i="15"/>
  <c r="AH128" i="15"/>
  <c r="L129" i="15"/>
  <c r="M129" i="15"/>
  <c r="N129" i="15"/>
  <c r="O129" i="15"/>
  <c r="Q129" i="15"/>
  <c r="R129" i="15"/>
  <c r="S129" i="15"/>
  <c r="T129" i="15"/>
  <c r="U129" i="15"/>
  <c r="V129" i="15"/>
  <c r="W129" i="15"/>
  <c r="X129" i="15"/>
  <c r="Y129" i="15"/>
  <c r="Z129" i="15"/>
  <c r="L130" i="15"/>
  <c r="M130" i="15"/>
  <c r="N130" i="15"/>
  <c r="O130" i="15"/>
  <c r="Q130" i="15"/>
  <c r="R130" i="15"/>
  <c r="S130" i="15"/>
  <c r="T130" i="15"/>
  <c r="U130" i="15"/>
  <c r="V130" i="15"/>
  <c r="W130" i="15"/>
  <c r="X130" i="15"/>
  <c r="Y130" i="15"/>
  <c r="Z130" i="15"/>
  <c r="AF130" i="15"/>
  <c r="K2" i="11"/>
  <c r="L2" i="11"/>
  <c r="M2" i="11"/>
  <c r="N2" i="11"/>
  <c r="N90" i="11"/>
  <c r="P2" i="11"/>
  <c r="Q2" i="11"/>
  <c r="R2" i="11"/>
  <c r="S2" i="11"/>
  <c r="S90" i="11"/>
  <c r="T2" i="11"/>
  <c r="U2" i="11"/>
  <c r="U90" i="11"/>
  <c r="V2" i="11"/>
  <c r="W2" i="11"/>
  <c r="W90" i="11"/>
  <c r="W107" i="11"/>
  <c r="F127" i="11"/>
  <c r="X2" i="11"/>
  <c r="Y2" i="11"/>
  <c r="AE2" i="11"/>
  <c r="AF2" i="11"/>
  <c r="AG2" i="11"/>
  <c r="L3" i="11"/>
  <c r="M3" i="11"/>
  <c r="N3" i="11"/>
  <c r="P3" i="11"/>
  <c r="Q3" i="11"/>
  <c r="R3" i="11"/>
  <c r="S3" i="11"/>
  <c r="T3" i="11"/>
  <c r="U3" i="11"/>
  <c r="V3" i="11"/>
  <c r="W3" i="11"/>
  <c r="X3" i="11"/>
  <c r="Y3" i="11"/>
  <c r="AE3" i="11"/>
  <c r="AF3" i="11"/>
  <c r="AG3" i="11"/>
  <c r="K4" i="11"/>
  <c r="K90" i="11"/>
  <c r="L4" i="11"/>
  <c r="M4" i="11"/>
  <c r="N4" i="11"/>
  <c r="P4" i="11"/>
  <c r="Q4" i="11"/>
  <c r="R4" i="11"/>
  <c r="R90" i="11"/>
  <c r="L126" i="11"/>
  <c r="S4" i="11"/>
  <c r="T4" i="11"/>
  <c r="U4" i="11"/>
  <c r="V4" i="11"/>
  <c r="W4" i="11"/>
  <c r="X4" i="11"/>
  <c r="X90" i="11"/>
  <c r="Y4" i="11"/>
  <c r="AE4" i="11"/>
  <c r="K5" i="11"/>
  <c r="L5" i="11"/>
  <c r="M5" i="11"/>
  <c r="N5" i="11"/>
  <c r="P5" i="11"/>
  <c r="Q5" i="11"/>
  <c r="R5" i="11"/>
  <c r="S5" i="11"/>
  <c r="T5" i="11"/>
  <c r="U5" i="11"/>
  <c r="V5" i="11"/>
  <c r="W5" i="11"/>
  <c r="X5" i="11"/>
  <c r="Y5" i="11"/>
  <c r="AE5" i="11"/>
  <c r="K6" i="11"/>
  <c r="L6" i="11"/>
  <c r="M6" i="11"/>
  <c r="N6" i="11"/>
  <c r="P6" i="11"/>
  <c r="Q6" i="11"/>
  <c r="R6" i="11"/>
  <c r="S6" i="11"/>
  <c r="T6" i="11"/>
  <c r="U6" i="11"/>
  <c r="V6" i="11"/>
  <c r="W6" i="11"/>
  <c r="X6" i="11"/>
  <c r="Y6" i="11"/>
  <c r="AE6" i="11"/>
  <c r="AF6" i="11"/>
  <c r="K7" i="11"/>
  <c r="L7" i="11"/>
  <c r="M7" i="11"/>
  <c r="N7" i="11"/>
  <c r="P7" i="11"/>
  <c r="Q7" i="11"/>
  <c r="R7" i="11"/>
  <c r="S7" i="11"/>
  <c r="T7" i="11"/>
  <c r="U7" i="11"/>
  <c r="V7" i="11"/>
  <c r="W7" i="11"/>
  <c r="X7" i="11"/>
  <c r="Y7" i="11"/>
  <c r="AE7" i="11"/>
  <c r="AF7" i="11"/>
  <c r="AG7" i="11"/>
  <c r="AI7" i="11"/>
  <c r="K8" i="11"/>
  <c r="L8" i="11"/>
  <c r="M8" i="11"/>
  <c r="N8" i="11"/>
  <c r="P8" i="11"/>
  <c r="Q8" i="11"/>
  <c r="R8" i="11"/>
  <c r="S8" i="11"/>
  <c r="T8" i="11"/>
  <c r="U8" i="11"/>
  <c r="V8" i="11"/>
  <c r="W8" i="11"/>
  <c r="X8" i="11"/>
  <c r="Y8" i="11"/>
  <c r="AE8" i="11"/>
  <c r="AF8" i="11"/>
  <c r="K9" i="11"/>
  <c r="L9" i="11"/>
  <c r="M9" i="11"/>
  <c r="N9" i="11"/>
  <c r="P9" i="11"/>
  <c r="Q9" i="11"/>
  <c r="R9" i="11"/>
  <c r="S9" i="11"/>
  <c r="T9" i="11"/>
  <c r="U9" i="11"/>
  <c r="V9" i="11"/>
  <c r="W9" i="11"/>
  <c r="X9" i="11"/>
  <c r="Y9" i="11"/>
  <c r="AE9" i="11"/>
  <c r="AF9" i="11"/>
  <c r="K10" i="11"/>
  <c r="L10" i="11"/>
  <c r="M10" i="11"/>
  <c r="N10" i="11"/>
  <c r="P10" i="11"/>
  <c r="Q10" i="11"/>
  <c r="R10" i="11"/>
  <c r="S10" i="11"/>
  <c r="T10" i="11"/>
  <c r="U10" i="11"/>
  <c r="V10" i="11"/>
  <c r="W10" i="11"/>
  <c r="X10" i="11"/>
  <c r="Y10" i="11"/>
  <c r="AE10" i="11"/>
  <c r="AF10" i="11"/>
  <c r="AG10" i="11"/>
  <c r="K11" i="11"/>
  <c r="L11" i="11"/>
  <c r="M11" i="11"/>
  <c r="N11" i="11"/>
  <c r="P11" i="11"/>
  <c r="Q11" i="11"/>
  <c r="R11" i="11"/>
  <c r="S11" i="11"/>
  <c r="T11" i="11"/>
  <c r="U11" i="11"/>
  <c r="V11" i="11"/>
  <c r="W11" i="11"/>
  <c r="X11" i="11"/>
  <c r="Y11" i="11"/>
  <c r="AE11" i="11"/>
  <c r="AG11" i="11"/>
  <c r="K12" i="11"/>
  <c r="L12" i="11"/>
  <c r="M12" i="11"/>
  <c r="N12" i="11"/>
  <c r="P12" i="11"/>
  <c r="Q12" i="11"/>
  <c r="R12" i="11"/>
  <c r="S12" i="11"/>
  <c r="T12" i="11"/>
  <c r="U12" i="11"/>
  <c r="V12" i="11"/>
  <c r="W12" i="11"/>
  <c r="X12" i="11"/>
  <c r="Y12" i="11"/>
  <c r="AE12" i="11"/>
  <c r="K13" i="11"/>
  <c r="L13" i="11"/>
  <c r="M13" i="11"/>
  <c r="N13" i="11"/>
  <c r="P13" i="11"/>
  <c r="Q13" i="11"/>
  <c r="R13" i="11"/>
  <c r="S13" i="11"/>
  <c r="T13" i="11"/>
  <c r="U13" i="11"/>
  <c r="V13" i="11"/>
  <c r="W13" i="11"/>
  <c r="X13" i="11"/>
  <c r="Y13" i="11"/>
  <c r="AE13" i="11"/>
  <c r="K14" i="11"/>
  <c r="L14" i="11"/>
  <c r="M14" i="11"/>
  <c r="N14" i="11"/>
  <c r="P14" i="11"/>
  <c r="Q14" i="11"/>
  <c r="R14" i="11"/>
  <c r="S14" i="11"/>
  <c r="T14" i="11"/>
  <c r="U14" i="11"/>
  <c r="V14" i="11"/>
  <c r="W14" i="11"/>
  <c r="X14" i="11"/>
  <c r="Y14" i="11"/>
  <c r="AE14" i="11"/>
  <c r="AF14" i="11"/>
  <c r="AG14" i="11"/>
  <c r="K15" i="11"/>
  <c r="L15" i="11"/>
  <c r="M15" i="11"/>
  <c r="N15" i="11"/>
  <c r="P15" i="11"/>
  <c r="Q15" i="11"/>
  <c r="R15" i="11"/>
  <c r="S15" i="11"/>
  <c r="T15" i="11"/>
  <c r="U15" i="11"/>
  <c r="V15" i="11"/>
  <c r="W15" i="11"/>
  <c r="X15" i="11"/>
  <c r="Y15" i="11"/>
  <c r="AE15" i="11"/>
  <c r="AF15" i="11"/>
  <c r="AG15" i="11"/>
  <c r="AI15" i="11"/>
  <c r="K16" i="11"/>
  <c r="L16" i="11"/>
  <c r="M16" i="11"/>
  <c r="N16" i="11"/>
  <c r="P16" i="11"/>
  <c r="Q16" i="11"/>
  <c r="R16" i="11"/>
  <c r="S16" i="11"/>
  <c r="T16" i="11"/>
  <c r="U16" i="11"/>
  <c r="V16" i="11"/>
  <c r="W16" i="11"/>
  <c r="X16" i="11"/>
  <c r="Y16" i="11"/>
  <c r="AE16" i="11"/>
  <c r="AF16" i="11"/>
  <c r="K17" i="11"/>
  <c r="L17" i="11"/>
  <c r="M17" i="11"/>
  <c r="N17" i="11"/>
  <c r="P17" i="11"/>
  <c r="Q17" i="11"/>
  <c r="R17" i="11"/>
  <c r="S17" i="11"/>
  <c r="T17" i="11"/>
  <c r="U17" i="11"/>
  <c r="V17" i="11"/>
  <c r="W17" i="11"/>
  <c r="X17" i="11"/>
  <c r="Y17" i="11"/>
  <c r="AE17" i="11"/>
  <c r="AF17" i="11"/>
  <c r="K18" i="11"/>
  <c r="L18" i="11"/>
  <c r="M18" i="11"/>
  <c r="N18" i="11"/>
  <c r="P18" i="11"/>
  <c r="Q18" i="11"/>
  <c r="R18" i="11"/>
  <c r="S18" i="11"/>
  <c r="T18" i="11"/>
  <c r="U18" i="11"/>
  <c r="V18" i="11"/>
  <c r="W18" i="11"/>
  <c r="X18" i="11"/>
  <c r="Y18" i="11"/>
  <c r="AE18" i="11"/>
  <c r="AF18" i="11"/>
  <c r="AG18" i="11"/>
  <c r="K19" i="11"/>
  <c r="L19" i="11"/>
  <c r="M19" i="11"/>
  <c r="N19" i="11"/>
  <c r="P19" i="11"/>
  <c r="Q19" i="11"/>
  <c r="R19" i="11"/>
  <c r="S19" i="11"/>
  <c r="T19" i="11"/>
  <c r="U19" i="11"/>
  <c r="V19" i="11"/>
  <c r="W19" i="11"/>
  <c r="X19" i="11"/>
  <c r="Y19" i="11"/>
  <c r="AE19" i="11"/>
  <c r="K21" i="11"/>
  <c r="L21" i="11"/>
  <c r="M21" i="11"/>
  <c r="N21" i="11"/>
  <c r="P21" i="11"/>
  <c r="Q21" i="11"/>
  <c r="R21" i="11"/>
  <c r="S21" i="11"/>
  <c r="T21" i="11"/>
  <c r="U21" i="11"/>
  <c r="V21" i="11"/>
  <c r="W21" i="11"/>
  <c r="X21" i="11"/>
  <c r="Y21" i="11"/>
  <c r="AE21" i="11"/>
  <c r="K22" i="11"/>
  <c r="L22" i="11"/>
  <c r="M22" i="11"/>
  <c r="N22" i="11"/>
  <c r="P22" i="11"/>
  <c r="Q22" i="11"/>
  <c r="R22" i="11"/>
  <c r="S22" i="11"/>
  <c r="T22" i="11"/>
  <c r="U22" i="11"/>
  <c r="V22" i="11"/>
  <c r="W22" i="11"/>
  <c r="X22" i="11"/>
  <c r="Y22" i="11"/>
  <c r="AE22" i="11"/>
  <c r="K23" i="11"/>
  <c r="L23" i="11"/>
  <c r="M23" i="11"/>
  <c r="N23" i="11"/>
  <c r="P23" i="11"/>
  <c r="Q23" i="11"/>
  <c r="R23" i="11"/>
  <c r="S23" i="11"/>
  <c r="T23" i="11"/>
  <c r="U23" i="11"/>
  <c r="V23" i="11"/>
  <c r="W23" i="11"/>
  <c r="X23" i="11"/>
  <c r="Y23" i="11"/>
  <c r="AE23" i="11"/>
  <c r="AF23" i="11"/>
  <c r="K24" i="11"/>
  <c r="L24" i="11"/>
  <c r="M24" i="11"/>
  <c r="N24" i="11"/>
  <c r="P24" i="11"/>
  <c r="Q24" i="11"/>
  <c r="R24" i="11"/>
  <c r="S24" i="11"/>
  <c r="T24" i="11"/>
  <c r="U24" i="11"/>
  <c r="V24" i="11"/>
  <c r="W24" i="11"/>
  <c r="X24" i="11"/>
  <c r="Y24" i="11"/>
  <c r="AE24" i="11"/>
  <c r="AF24" i="11"/>
  <c r="AG24" i="11"/>
  <c r="AI24" i="11"/>
  <c r="K25" i="11"/>
  <c r="L25" i="11"/>
  <c r="M25" i="11"/>
  <c r="N25" i="11"/>
  <c r="P25" i="11"/>
  <c r="Q25" i="11"/>
  <c r="R25" i="11"/>
  <c r="S25" i="11"/>
  <c r="T25" i="11"/>
  <c r="U25" i="11"/>
  <c r="V25" i="11"/>
  <c r="W25" i="11"/>
  <c r="X25" i="11"/>
  <c r="Y25" i="11"/>
  <c r="AE25" i="11"/>
  <c r="AF25" i="11"/>
  <c r="K26" i="11"/>
  <c r="L26" i="11"/>
  <c r="M26" i="11"/>
  <c r="N26" i="11"/>
  <c r="P26" i="11"/>
  <c r="Q26" i="11"/>
  <c r="R26" i="11"/>
  <c r="S26" i="11"/>
  <c r="T26" i="11"/>
  <c r="U26" i="11"/>
  <c r="V26" i="11"/>
  <c r="W26" i="11"/>
  <c r="X26" i="11"/>
  <c r="Y26" i="11"/>
  <c r="AE26" i="11"/>
  <c r="AF26" i="11"/>
  <c r="K27" i="11"/>
  <c r="L27" i="11"/>
  <c r="M27" i="11"/>
  <c r="N27" i="11"/>
  <c r="P27" i="11"/>
  <c r="Q27" i="11"/>
  <c r="R27" i="11"/>
  <c r="S27" i="11"/>
  <c r="T27" i="11"/>
  <c r="U27" i="11"/>
  <c r="V27" i="11"/>
  <c r="W27" i="11"/>
  <c r="X27" i="11"/>
  <c r="Y27" i="11"/>
  <c r="AE27" i="11"/>
  <c r="AF27" i="11"/>
  <c r="AG27" i="11"/>
  <c r="K28" i="11"/>
  <c r="L28" i="11"/>
  <c r="M28" i="11"/>
  <c r="N28" i="11"/>
  <c r="P28" i="11"/>
  <c r="Q28" i="11"/>
  <c r="R28" i="11"/>
  <c r="S28" i="11"/>
  <c r="T28" i="11"/>
  <c r="U28" i="11"/>
  <c r="V28" i="11"/>
  <c r="W28" i="11"/>
  <c r="X28" i="11"/>
  <c r="Y28" i="11"/>
  <c r="AE28" i="11"/>
  <c r="AG28" i="11"/>
  <c r="K29" i="11"/>
  <c r="L29" i="11"/>
  <c r="M29" i="11"/>
  <c r="N29" i="11"/>
  <c r="P29" i="11"/>
  <c r="Q29" i="11"/>
  <c r="R29" i="11"/>
  <c r="S29" i="11"/>
  <c r="T29" i="11"/>
  <c r="U29" i="11"/>
  <c r="V29" i="11"/>
  <c r="W29" i="11"/>
  <c r="X29" i="11"/>
  <c r="Y29" i="11"/>
  <c r="AE29" i="11"/>
  <c r="K30" i="11"/>
  <c r="L30" i="11"/>
  <c r="M30" i="11"/>
  <c r="N30" i="11"/>
  <c r="P30" i="11"/>
  <c r="Q30" i="11"/>
  <c r="R30" i="11"/>
  <c r="S30" i="11"/>
  <c r="T30" i="11"/>
  <c r="U30" i="11"/>
  <c r="V30" i="11"/>
  <c r="W30" i="11"/>
  <c r="X30" i="11"/>
  <c r="Y30" i="11"/>
  <c r="AE30" i="11"/>
  <c r="K31" i="11"/>
  <c r="L31" i="11"/>
  <c r="M31" i="11"/>
  <c r="N31" i="11"/>
  <c r="P31" i="11"/>
  <c r="Q31" i="11"/>
  <c r="R31" i="11"/>
  <c r="S31" i="11"/>
  <c r="T31" i="11"/>
  <c r="U31" i="11"/>
  <c r="V31" i="11"/>
  <c r="W31" i="11"/>
  <c r="X31" i="11"/>
  <c r="Y31" i="11"/>
  <c r="AE31" i="11"/>
  <c r="AF31" i="11"/>
  <c r="AG31" i="11"/>
  <c r="K32" i="11"/>
  <c r="L32" i="11"/>
  <c r="M32" i="11"/>
  <c r="N32" i="11"/>
  <c r="P32" i="11"/>
  <c r="Q32" i="11"/>
  <c r="R32" i="11"/>
  <c r="S32" i="11"/>
  <c r="T32" i="11"/>
  <c r="U32" i="11"/>
  <c r="V32" i="11"/>
  <c r="W32" i="11"/>
  <c r="X32" i="11"/>
  <c r="Y32" i="11"/>
  <c r="AE32" i="11"/>
  <c r="AF32" i="11"/>
  <c r="AG32" i="11"/>
  <c r="AI32" i="11"/>
  <c r="K33" i="11"/>
  <c r="L33" i="11"/>
  <c r="M33" i="11"/>
  <c r="N33" i="11"/>
  <c r="P33" i="11"/>
  <c r="Q33" i="11"/>
  <c r="R33" i="11"/>
  <c r="S33" i="11"/>
  <c r="T33" i="11"/>
  <c r="U33" i="11"/>
  <c r="V33" i="11"/>
  <c r="W33" i="11"/>
  <c r="X33" i="11"/>
  <c r="Y33" i="11"/>
  <c r="AE33" i="11"/>
  <c r="AF33" i="11"/>
  <c r="K34" i="11"/>
  <c r="L34" i="11"/>
  <c r="M34" i="11"/>
  <c r="N34" i="11"/>
  <c r="P34" i="11"/>
  <c r="Q34" i="11"/>
  <c r="R34" i="11"/>
  <c r="S34" i="11"/>
  <c r="T34" i="11"/>
  <c r="U34" i="11"/>
  <c r="V34" i="11"/>
  <c r="W34" i="11"/>
  <c r="X34" i="11"/>
  <c r="Y34" i="11"/>
  <c r="AE34" i="11"/>
  <c r="AF34" i="11"/>
  <c r="K35" i="11"/>
  <c r="L35" i="11"/>
  <c r="M35" i="11"/>
  <c r="N35" i="11"/>
  <c r="P35" i="11"/>
  <c r="Q35" i="11"/>
  <c r="R35" i="11"/>
  <c r="S35" i="11"/>
  <c r="T35" i="11"/>
  <c r="U35" i="11"/>
  <c r="V35" i="11"/>
  <c r="W35" i="11"/>
  <c r="X35" i="11"/>
  <c r="Y35" i="11"/>
  <c r="AE35" i="11"/>
  <c r="AF35" i="11"/>
  <c r="AG35" i="11"/>
  <c r="K36" i="11"/>
  <c r="L36" i="11"/>
  <c r="M36" i="11"/>
  <c r="N36" i="11"/>
  <c r="P36" i="11"/>
  <c r="Q36" i="11"/>
  <c r="R36" i="11"/>
  <c r="S36" i="11"/>
  <c r="T36" i="11"/>
  <c r="U36" i="11"/>
  <c r="V36" i="11"/>
  <c r="W36" i="11"/>
  <c r="X36" i="11"/>
  <c r="Y36" i="11"/>
  <c r="AE36" i="11"/>
  <c r="K37" i="11"/>
  <c r="L37" i="11"/>
  <c r="M37" i="11"/>
  <c r="N37" i="11"/>
  <c r="P37" i="11"/>
  <c r="Q37" i="11"/>
  <c r="R37" i="11"/>
  <c r="S37" i="11"/>
  <c r="T37" i="11"/>
  <c r="U37" i="11"/>
  <c r="V37" i="11"/>
  <c r="W37" i="11"/>
  <c r="X37" i="11"/>
  <c r="Y37" i="11"/>
  <c r="AE37" i="11"/>
  <c r="K38" i="11"/>
  <c r="L38" i="11"/>
  <c r="M38" i="11"/>
  <c r="N38" i="11"/>
  <c r="AE38" i="11"/>
  <c r="K39" i="11"/>
  <c r="L39" i="11"/>
  <c r="M39" i="11"/>
  <c r="N39" i="11"/>
  <c r="P39" i="11"/>
  <c r="Q39" i="11"/>
  <c r="R39" i="11"/>
  <c r="S39" i="11"/>
  <c r="T39" i="11"/>
  <c r="U39" i="11"/>
  <c r="V39" i="11"/>
  <c r="W39" i="11"/>
  <c r="X39" i="11"/>
  <c r="Y39" i="11"/>
  <c r="AE39" i="11"/>
  <c r="AF39" i="11"/>
  <c r="K40" i="11"/>
  <c r="L40" i="11"/>
  <c r="M40" i="11"/>
  <c r="N40" i="11"/>
  <c r="P40" i="11"/>
  <c r="Q40" i="11"/>
  <c r="R40" i="11"/>
  <c r="S40" i="11"/>
  <c r="T40" i="11"/>
  <c r="U40" i="11"/>
  <c r="V40" i="11"/>
  <c r="W40" i="11"/>
  <c r="X40" i="11"/>
  <c r="Y40" i="11"/>
  <c r="AE40" i="11"/>
  <c r="AF40" i="11"/>
  <c r="AG40" i="11"/>
  <c r="AI40" i="11"/>
  <c r="K42" i="11"/>
  <c r="L42" i="11"/>
  <c r="M42" i="11"/>
  <c r="N42" i="11"/>
  <c r="P42" i="11"/>
  <c r="Q42" i="11"/>
  <c r="R42" i="11"/>
  <c r="S42" i="11"/>
  <c r="T42" i="11"/>
  <c r="U42" i="11"/>
  <c r="V42" i="11"/>
  <c r="W42" i="11"/>
  <c r="X42" i="11"/>
  <c r="Y42" i="11"/>
  <c r="AE42" i="11"/>
  <c r="AF42" i="11"/>
  <c r="AE43" i="11"/>
  <c r="K44" i="11"/>
  <c r="L44" i="11"/>
  <c r="M44" i="11"/>
  <c r="N44" i="11"/>
  <c r="P44" i="11"/>
  <c r="Q44" i="11"/>
  <c r="R44" i="11"/>
  <c r="S44" i="11"/>
  <c r="T44" i="11"/>
  <c r="U44" i="11"/>
  <c r="V44" i="11"/>
  <c r="W44" i="11"/>
  <c r="X44" i="11"/>
  <c r="Y44" i="11"/>
  <c r="AE44" i="11"/>
  <c r="AG44" i="11"/>
  <c r="K45" i="11"/>
  <c r="L45" i="11"/>
  <c r="M45" i="11"/>
  <c r="N45" i="11"/>
  <c r="P45" i="11"/>
  <c r="Q45" i="11"/>
  <c r="R45" i="11"/>
  <c r="S45" i="11"/>
  <c r="T45" i="11"/>
  <c r="U45" i="11"/>
  <c r="V45" i="11"/>
  <c r="W45" i="11"/>
  <c r="X45" i="11"/>
  <c r="Y45" i="11"/>
  <c r="AE45" i="11"/>
  <c r="AG45" i="11"/>
  <c r="AI45" i="11"/>
  <c r="K46" i="11"/>
  <c r="L46" i="11"/>
  <c r="M46" i="11"/>
  <c r="N46" i="11"/>
  <c r="P46" i="11"/>
  <c r="Q46" i="11"/>
  <c r="R46" i="11"/>
  <c r="S46" i="11"/>
  <c r="T46" i="11"/>
  <c r="U46" i="11"/>
  <c r="V46" i="11"/>
  <c r="W46" i="11"/>
  <c r="X46" i="11"/>
  <c r="Y46" i="11"/>
  <c r="AE46" i="11"/>
  <c r="AF46" i="11"/>
  <c r="K47" i="11"/>
  <c r="L47" i="11"/>
  <c r="M47" i="11"/>
  <c r="N47" i="11"/>
  <c r="P47" i="11"/>
  <c r="Q47" i="11"/>
  <c r="R47" i="11"/>
  <c r="S47" i="11"/>
  <c r="T47" i="11"/>
  <c r="U47" i="11"/>
  <c r="V47" i="11"/>
  <c r="W47" i="11"/>
  <c r="X47" i="11"/>
  <c r="Y47" i="11"/>
  <c r="AE47" i="11"/>
  <c r="AF47" i="11"/>
  <c r="AI47" i="11"/>
  <c r="K48" i="11"/>
  <c r="L48" i="11"/>
  <c r="M48" i="11"/>
  <c r="N48" i="11"/>
  <c r="P48" i="11"/>
  <c r="Q48" i="11"/>
  <c r="R48" i="11"/>
  <c r="S48" i="11"/>
  <c r="T48" i="11"/>
  <c r="U48" i="11"/>
  <c r="V48" i="11"/>
  <c r="W48" i="11"/>
  <c r="X48" i="11"/>
  <c r="Y48" i="11"/>
  <c r="AE48" i="11"/>
  <c r="AG48" i="11"/>
  <c r="K49" i="11"/>
  <c r="L49" i="11"/>
  <c r="M49" i="11"/>
  <c r="N49" i="11"/>
  <c r="P49" i="11"/>
  <c r="Q49" i="11"/>
  <c r="R49" i="11"/>
  <c r="S49" i="11"/>
  <c r="T49" i="11"/>
  <c r="U49" i="11"/>
  <c r="V49" i="11"/>
  <c r="W49" i="11"/>
  <c r="X49" i="11"/>
  <c r="Y49" i="11"/>
  <c r="AE49" i="11"/>
  <c r="AG49" i="11"/>
  <c r="AI49" i="11"/>
  <c r="K50" i="11"/>
  <c r="L50" i="11"/>
  <c r="M50" i="11"/>
  <c r="N50" i="11"/>
  <c r="P50" i="11"/>
  <c r="Q50" i="11"/>
  <c r="R50" i="11"/>
  <c r="S50" i="11"/>
  <c r="T50" i="11"/>
  <c r="U50" i="11"/>
  <c r="V50" i="11"/>
  <c r="W50" i="11"/>
  <c r="X50" i="11"/>
  <c r="Y50" i="11"/>
  <c r="AE50" i="11"/>
  <c r="AF50" i="11"/>
  <c r="K51" i="11"/>
  <c r="L51" i="11"/>
  <c r="M51" i="11"/>
  <c r="N51" i="11"/>
  <c r="P51" i="11"/>
  <c r="Q51" i="11"/>
  <c r="R51" i="11"/>
  <c r="S51" i="11"/>
  <c r="T51" i="11"/>
  <c r="U51" i="11"/>
  <c r="V51" i="11"/>
  <c r="W51" i="11"/>
  <c r="X51" i="11"/>
  <c r="Y51" i="11"/>
  <c r="AE51" i="11"/>
  <c r="AF51" i="11"/>
  <c r="AI51" i="11"/>
  <c r="K53" i="11"/>
  <c r="L53" i="11"/>
  <c r="M53" i="11"/>
  <c r="N53" i="11"/>
  <c r="P53" i="11"/>
  <c r="Q53" i="11"/>
  <c r="R53" i="11"/>
  <c r="S53" i="11"/>
  <c r="T53" i="11"/>
  <c r="U53" i="11"/>
  <c r="V53" i="11"/>
  <c r="W53" i="11"/>
  <c r="X53" i="11"/>
  <c r="Y53" i="11"/>
  <c r="AE53" i="11"/>
  <c r="AG53" i="11"/>
  <c r="K54" i="11"/>
  <c r="L54" i="11"/>
  <c r="M54" i="11"/>
  <c r="N54" i="11"/>
  <c r="P54" i="11"/>
  <c r="Q54" i="11"/>
  <c r="R54" i="11"/>
  <c r="S54" i="11"/>
  <c r="T54" i="11"/>
  <c r="U54" i="11"/>
  <c r="V54" i="11"/>
  <c r="W54" i="11"/>
  <c r="X54" i="11"/>
  <c r="Y54" i="11"/>
  <c r="AE54" i="11"/>
  <c r="AG54" i="11"/>
  <c r="AI54" i="11"/>
  <c r="K55" i="11"/>
  <c r="L55" i="11"/>
  <c r="M55" i="11"/>
  <c r="N55" i="11"/>
  <c r="P55" i="11"/>
  <c r="Q55" i="11"/>
  <c r="R55" i="11"/>
  <c r="S55" i="11"/>
  <c r="T55" i="11"/>
  <c r="U55" i="11"/>
  <c r="V55" i="11"/>
  <c r="W55" i="11"/>
  <c r="X55" i="11"/>
  <c r="Y55" i="11"/>
  <c r="AE55" i="11"/>
  <c r="AF55" i="11"/>
  <c r="K56" i="11"/>
  <c r="L56" i="11"/>
  <c r="M56" i="11"/>
  <c r="N56" i="11"/>
  <c r="P56" i="11"/>
  <c r="Q56" i="11"/>
  <c r="R56" i="11"/>
  <c r="S56" i="11"/>
  <c r="T56" i="11"/>
  <c r="U56" i="11"/>
  <c r="V56" i="11"/>
  <c r="W56" i="11"/>
  <c r="X56" i="11"/>
  <c r="Y56" i="11"/>
  <c r="AE56" i="11"/>
  <c r="AF56" i="11"/>
  <c r="AI56" i="11"/>
  <c r="K57" i="11"/>
  <c r="L57" i="11"/>
  <c r="M57" i="11"/>
  <c r="N57" i="11"/>
  <c r="P57" i="11"/>
  <c r="Q57" i="11"/>
  <c r="R57" i="11"/>
  <c r="S57" i="11"/>
  <c r="T57" i="11"/>
  <c r="U57" i="11"/>
  <c r="V57" i="11"/>
  <c r="W57" i="11"/>
  <c r="X57" i="11"/>
  <c r="Y57" i="11"/>
  <c r="AE57" i="11"/>
  <c r="AG57" i="11"/>
  <c r="K58" i="11"/>
  <c r="L58" i="11"/>
  <c r="M58" i="11"/>
  <c r="N58" i="11"/>
  <c r="P58" i="11"/>
  <c r="Q58" i="11"/>
  <c r="R58" i="11"/>
  <c r="S58" i="11"/>
  <c r="T58" i="11"/>
  <c r="U58" i="11"/>
  <c r="V58" i="11"/>
  <c r="W58" i="11"/>
  <c r="X58" i="11"/>
  <c r="Y58" i="11"/>
  <c r="AE58" i="11"/>
  <c r="AG58" i="11"/>
  <c r="AI58" i="11"/>
  <c r="K59" i="11"/>
  <c r="L59" i="11"/>
  <c r="M59" i="11"/>
  <c r="N59" i="11"/>
  <c r="P59" i="11"/>
  <c r="Q59" i="11"/>
  <c r="R59" i="11"/>
  <c r="S59" i="11"/>
  <c r="T59" i="11"/>
  <c r="U59" i="11"/>
  <c r="V59" i="11"/>
  <c r="W59" i="11"/>
  <c r="X59" i="11"/>
  <c r="Y59" i="11"/>
  <c r="AE59" i="11"/>
  <c r="AF59" i="11"/>
  <c r="K60" i="11"/>
  <c r="L60" i="11"/>
  <c r="M60" i="11"/>
  <c r="N60" i="11"/>
  <c r="P60" i="11"/>
  <c r="Q60" i="11"/>
  <c r="R60" i="11"/>
  <c r="S60" i="11"/>
  <c r="T60" i="11"/>
  <c r="U60" i="11"/>
  <c r="V60" i="11"/>
  <c r="W60" i="11"/>
  <c r="X60" i="11"/>
  <c r="Y60" i="11"/>
  <c r="AE60" i="11"/>
  <c r="AF60" i="11"/>
  <c r="AI60" i="11"/>
  <c r="K61" i="11"/>
  <c r="L61" i="11"/>
  <c r="M61" i="11"/>
  <c r="N61" i="11"/>
  <c r="P61" i="11"/>
  <c r="Q61" i="11"/>
  <c r="R61" i="11"/>
  <c r="S61" i="11"/>
  <c r="T61" i="11"/>
  <c r="U61" i="11"/>
  <c r="V61" i="11"/>
  <c r="W61" i="11"/>
  <c r="X61" i="11"/>
  <c r="Y61" i="11"/>
  <c r="AE61" i="11"/>
  <c r="AG61" i="11"/>
  <c r="K62" i="11"/>
  <c r="L62" i="11"/>
  <c r="M62" i="11"/>
  <c r="N62" i="11"/>
  <c r="P62" i="11"/>
  <c r="Q62" i="11"/>
  <c r="R62" i="11"/>
  <c r="S62" i="11"/>
  <c r="T62" i="11"/>
  <c r="U62" i="11"/>
  <c r="V62" i="11"/>
  <c r="W62" i="11"/>
  <c r="X62" i="11"/>
  <c r="Y62" i="11"/>
  <c r="AE62" i="11"/>
  <c r="AG62" i="11"/>
  <c r="AI62" i="11"/>
  <c r="K63" i="11"/>
  <c r="L63" i="11"/>
  <c r="M63" i="11"/>
  <c r="N63" i="11"/>
  <c r="P63" i="11"/>
  <c r="Q63" i="11"/>
  <c r="R63" i="11"/>
  <c r="S63" i="11"/>
  <c r="T63" i="11"/>
  <c r="U63" i="11"/>
  <c r="V63" i="11"/>
  <c r="W63" i="11"/>
  <c r="X63" i="11"/>
  <c r="Y63" i="11"/>
  <c r="AE63" i="11"/>
  <c r="AF63" i="11"/>
  <c r="K64" i="11"/>
  <c r="L64" i="11"/>
  <c r="M64" i="11"/>
  <c r="N64" i="11"/>
  <c r="P64" i="11"/>
  <c r="Q64" i="11"/>
  <c r="R64" i="11"/>
  <c r="S64" i="11"/>
  <c r="T64" i="11"/>
  <c r="U64" i="11"/>
  <c r="V64" i="11"/>
  <c r="W64" i="11"/>
  <c r="X64" i="11"/>
  <c r="Y64" i="11"/>
  <c r="AE64" i="11"/>
  <c r="AF64" i="11"/>
  <c r="AI64" i="11"/>
  <c r="K65" i="11"/>
  <c r="L65" i="11"/>
  <c r="M65" i="11"/>
  <c r="N65" i="11"/>
  <c r="P65" i="11"/>
  <c r="Q65" i="11"/>
  <c r="R65" i="11"/>
  <c r="S65" i="11"/>
  <c r="T65" i="11"/>
  <c r="U65" i="11"/>
  <c r="V65" i="11"/>
  <c r="W65" i="11"/>
  <c r="X65" i="11"/>
  <c r="Y65" i="11"/>
  <c r="AE65" i="11"/>
  <c r="AG65" i="11"/>
  <c r="K66" i="11"/>
  <c r="L66" i="11"/>
  <c r="M66" i="11"/>
  <c r="N66" i="11"/>
  <c r="P66" i="11"/>
  <c r="Q66" i="11"/>
  <c r="R66" i="11"/>
  <c r="S66" i="11"/>
  <c r="T66" i="11"/>
  <c r="U66" i="11"/>
  <c r="V66" i="11"/>
  <c r="W66" i="11"/>
  <c r="X66" i="11"/>
  <c r="Y66" i="11"/>
  <c r="AE66" i="11"/>
  <c r="AG66" i="11"/>
  <c r="AI66" i="11"/>
  <c r="K67" i="11"/>
  <c r="L67" i="11"/>
  <c r="M67" i="11"/>
  <c r="N67" i="11"/>
  <c r="P67" i="11"/>
  <c r="Q67" i="11"/>
  <c r="R67" i="11"/>
  <c r="S67" i="11"/>
  <c r="T67" i="11"/>
  <c r="U67" i="11"/>
  <c r="V67" i="11"/>
  <c r="W67" i="11"/>
  <c r="X67" i="11"/>
  <c r="Y67" i="11"/>
  <c r="AE67" i="11"/>
  <c r="AF67" i="11"/>
  <c r="K68" i="11"/>
  <c r="L68" i="11"/>
  <c r="M68" i="11"/>
  <c r="N68" i="11"/>
  <c r="P68" i="11"/>
  <c r="Q68" i="11"/>
  <c r="R68" i="11"/>
  <c r="S68" i="11"/>
  <c r="T68" i="11"/>
  <c r="U68" i="11"/>
  <c r="V68" i="11"/>
  <c r="W68" i="11"/>
  <c r="X68" i="11"/>
  <c r="Y68" i="11"/>
  <c r="AE68" i="11"/>
  <c r="AF68" i="11"/>
  <c r="AI68" i="11"/>
  <c r="K69" i="11"/>
  <c r="L69" i="11"/>
  <c r="M69" i="11"/>
  <c r="N69" i="11"/>
  <c r="P69" i="11"/>
  <c r="Q69" i="11"/>
  <c r="R69" i="11"/>
  <c r="S69" i="11"/>
  <c r="T69" i="11"/>
  <c r="U69" i="11"/>
  <c r="V69" i="11"/>
  <c r="W69" i="11"/>
  <c r="X69" i="11"/>
  <c r="Y69" i="11"/>
  <c r="AE69" i="11"/>
  <c r="AG69" i="11"/>
  <c r="K70" i="11"/>
  <c r="L70" i="11"/>
  <c r="M70" i="11"/>
  <c r="N70" i="11"/>
  <c r="P70" i="11"/>
  <c r="Q70" i="11"/>
  <c r="R70" i="11"/>
  <c r="S70" i="11"/>
  <c r="T70" i="11"/>
  <c r="U70" i="11"/>
  <c r="V70" i="11"/>
  <c r="W70" i="11"/>
  <c r="X70" i="11"/>
  <c r="Y70" i="11"/>
  <c r="AE70" i="11"/>
  <c r="AG70" i="11"/>
  <c r="AI70" i="11"/>
  <c r="K71" i="11"/>
  <c r="L71" i="11"/>
  <c r="M71" i="11"/>
  <c r="N71" i="11"/>
  <c r="P71" i="11"/>
  <c r="Q71" i="11"/>
  <c r="R71" i="11"/>
  <c r="S71" i="11"/>
  <c r="T71" i="11"/>
  <c r="U71" i="11"/>
  <c r="V71" i="11"/>
  <c r="W71" i="11"/>
  <c r="X71" i="11"/>
  <c r="Y71" i="11"/>
  <c r="AE71" i="11"/>
  <c r="AF71" i="11"/>
  <c r="K72" i="11"/>
  <c r="L72" i="11"/>
  <c r="M72" i="11"/>
  <c r="N72" i="11"/>
  <c r="P72" i="11"/>
  <c r="Q72" i="11"/>
  <c r="R72" i="11"/>
  <c r="S72" i="11"/>
  <c r="T72" i="11"/>
  <c r="U72" i="11"/>
  <c r="V72" i="11"/>
  <c r="W72" i="11"/>
  <c r="X72" i="11"/>
  <c r="Y72" i="11"/>
  <c r="AE72" i="11"/>
  <c r="AF72" i="11"/>
  <c r="AI72" i="11"/>
  <c r="K73" i="11"/>
  <c r="L73" i="11"/>
  <c r="M73" i="11"/>
  <c r="N73" i="11"/>
  <c r="P73" i="11"/>
  <c r="Q73" i="11"/>
  <c r="R73" i="11"/>
  <c r="S73" i="11"/>
  <c r="T73" i="11"/>
  <c r="U73" i="11"/>
  <c r="V73" i="11"/>
  <c r="W73" i="11"/>
  <c r="X73" i="11"/>
  <c r="Y73" i="11"/>
  <c r="AE73" i="11"/>
  <c r="AG73" i="11"/>
  <c r="K74" i="11"/>
  <c r="L74" i="11"/>
  <c r="M74" i="11"/>
  <c r="N74" i="11"/>
  <c r="P74" i="11"/>
  <c r="Q74" i="11"/>
  <c r="R74" i="11"/>
  <c r="S74" i="11"/>
  <c r="T74" i="11"/>
  <c r="U74" i="11"/>
  <c r="V74" i="11"/>
  <c r="W74" i="11"/>
  <c r="X74" i="11"/>
  <c r="Y74" i="11"/>
  <c r="AE74" i="11"/>
  <c r="AG74" i="11"/>
  <c r="AI74" i="11"/>
  <c r="K75" i="11"/>
  <c r="L75" i="11"/>
  <c r="M75" i="11"/>
  <c r="N75" i="11"/>
  <c r="P75" i="11"/>
  <c r="Q75" i="11"/>
  <c r="R75" i="11"/>
  <c r="S75" i="11"/>
  <c r="T75" i="11"/>
  <c r="U75" i="11"/>
  <c r="V75" i="11"/>
  <c r="W75" i="11"/>
  <c r="X75" i="11"/>
  <c r="Y75" i="11"/>
  <c r="AE75" i="11"/>
  <c r="AF75" i="11"/>
  <c r="K76" i="11"/>
  <c r="L76" i="11"/>
  <c r="M76" i="11"/>
  <c r="N76" i="11"/>
  <c r="P76" i="11"/>
  <c r="Q76" i="11"/>
  <c r="R76" i="11"/>
  <c r="S76" i="11"/>
  <c r="T76" i="11"/>
  <c r="U76" i="11"/>
  <c r="V76" i="11"/>
  <c r="W76" i="11"/>
  <c r="X76" i="11"/>
  <c r="Y76" i="11"/>
  <c r="AE76" i="11"/>
  <c r="AF76" i="11"/>
  <c r="AI76" i="11"/>
  <c r="K77" i="11"/>
  <c r="L77" i="11"/>
  <c r="M77" i="11"/>
  <c r="N77" i="11"/>
  <c r="P77" i="11"/>
  <c r="Q77" i="11"/>
  <c r="R77" i="11"/>
  <c r="S77" i="11"/>
  <c r="T77" i="11"/>
  <c r="U77" i="11"/>
  <c r="V77" i="11"/>
  <c r="W77" i="11"/>
  <c r="X77" i="11"/>
  <c r="Y77" i="11"/>
  <c r="AE77" i="11"/>
  <c r="AG77" i="11"/>
  <c r="K78" i="11"/>
  <c r="L78" i="11"/>
  <c r="M78" i="11"/>
  <c r="N78" i="11"/>
  <c r="P78" i="11"/>
  <c r="Q78" i="11"/>
  <c r="R78" i="11"/>
  <c r="S78" i="11"/>
  <c r="T78" i="11"/>
  <c r="U78" i="11"/>
  <c r="V78" i="11"/>
  <c r="W78" i="11"/>
  <c r="X78" i="11"/>
  <c r="Y78" i="11"/>
  <c r="AE78" i="11"/>
  <c r="AG78" i="11"/>
  <c r="AI78" i="11"/>
  <c r="K79" i="11"/>
  <c r="L79" i="11"/>
  <c r="M79" i="11"/>
  <c r="N79" i="11"/>
  <c r="P79" i="11"/>
  <c r="Q79" i="11"/>
  <c r="R79" i="11"/>
  <c r="S79" i="11"/>
  <c r="T79" i="11"/>
  <c r="U79" i="11"/>
  <c r="V79" i="11"/>
  <c r="W79" i="11"/>
  <c r="X79" i="11"/>
  <c r="Y79" i="11"/>
  <c r="AE79" i="11"/>
  <c r="AF79" i="11"/>
  <c r="K80" i="11"/>
  <c r="L80" i="11"/>
  <c r="M80" i="11"/>
  <c r="N80" i="11"/>
  <c r="P80" i="11"/>
  <c r="Q80" i="11"/>
  <c r="R80" i="11"/>
  <c r="S80" i="11"/>
  <c r="T80" i="11"/>
  <c r="U80" i="11"/>
  <c r="V80" i="11"/>
  <c r="W80" i="11"/>
  <c r="X80" i="11"/>
  <c r="Y80" i="11"/>
  <c r="AE80" i="11"/>
  <c r="AF80" i="11"/>
  <c r="AI80" i="11"/>
  <c r="K81" i="11"/>
  <c r="L81" i="11"/>
  <c r="M81" i="11"/>
  <c r="N81" i="11"/>
  <c r="P81" i="11"/>
  <c r="Q81" i="11"/>
  <c r="R81" i="11"/>
  <c r="S81" i="11"/>
  <c r="T81" i="11"/>
  <c r="U81" i="11"/>
  <c r="V81" i="11"/>
  <c r="W81" i="11"/>
  <c r="X81" i="11"/>
  <c r="Y81" i="11"/>
  <c r="AE81" i="11"/>
  <c r="AG81" i="11"/>
  <c r="K82" i="11"/>
  <c r="L82" i="11"/>
  <c r="M82" i="11"/>
  <c r="N82" i="11"/>
  <c r="P82" i="11"/>
  <c r="Q82" i="11"/>
  <c r="R82" i="11"/>
  <c r="S82" i="11"/>
  <c r="T82" i="11"/>
  <c r="U82" i="11"/>
  <c r="V82" i="11"/>
  <c r="W82" i="11"/>
  <c r="X82" i="11"/>
  <c r="Y82" i="11"/>
  <c r="AE82" i="11"/>
  <c r="AG82" i="11"/>
  <c r="AI82" i="11"/>
  <c r="K83" i="11"/>
  <c r="L83" i="11"/>
  <c r="M83" i="11"/>
  <c r="N83" i="11"/>
  <c r="P83" i="11"/>
  <c r="Q83" i="11"/>
  <c r="R83" i="11"/>
  <c r="S83" i="11"/>
  <c r="T83" i="11"/>
  <c r="U83" i="11"/>
  <c r="V83" i="11"/>
  <c r="W83" i="11"/>
  <c r="X83" i="11"/>
  <c r="Y83" i="11"/>
  <c r="AE83" i="11"/>
  <c r="AF83" i="11"/>
  <c r="K84" i="11"/>
  <c r="L84" i="11"/>
  <c r="M84" i="11"/>
  <c r="N84" i="11"/>
  <c r="P84" i="11"/>
  <c r="Q84" i="11"/>
  <c r="R84" i="11"/>
  <c r="S84" i="11"/>
  <c r="T84" i="11"/>
  <c r="U84" i="11"/>
  <c r="V84" i="11"/>
  <c r="W84" i="11"/>
  <c r="X84" i="11"/>
  <c r="Y84" i="11"/>
  <c r="AE84" i="11"/>
  <c r="AF84" i="11"/>
  <c r="AI84" i="11"/>
  <c r="K85" i="11"/>
  <c r="L85" i="11"/>
  <c r="M85" i="11"/>
  <c r="N85" i="11"/>
  <c r="P85" i="11"/>
  <c r="Q85" i="11"/>
  <c r="R85" i="11"/>
  <c r="S85" i="11"/>
  <c r="T85" i="11"/>
  <c r="U85" i="11"/>
  <c r="V85" i="11"/>
  <c r="W85" i="11"/>
  <c r="X85" i="11"/>
  <c r="Y85" i="11"/>
  <c r="AE85" i="11"/>
  <c r="AG85" i="11"/>
  <c r="K86" i="11"/>
  <c r="L86" i="11"/>
  <c r="M86" i="11"/>
  <c r="N86" i="11"/>
  <c r="P86" i="11"/>
  <c r="Q86" i="11"/>
  <c r="R86" i="11"/>
  <c r="S86" i="11"/>
  <c r="T86" i="11"/>
  <c r="U86" i="11"/>
  <c r="V86" i="11"/>
  <c r="W86" i="11"/>
  <c r="X86" i="11"/>
  <c r="Y86" i="11"/>
  <c r="AE86" i="11"/>
  <c r="AG86" i="11"/>
  <c r="AI86" i="11"/>
  <c r="K87" i="11"/>
  <c r="L87" i="11"/>
  <c r="M87" i="11"/>
  <c r="N87" i="11"/>
  <c r="P87" i="11"/>
  <c r="Q87" i="11"/>
  <c r="R87" i="11"/>
  <c r="S87" i="11"/>
  <c r="T87" i="11"/>
  <c r="U87" i="11"/>
  <c r="V87" i="11"/>
  <c r="W87" i="11"/>
  <c r="X87" i="11"/>
  <c r="Y87" i="11"/>
  <c r="AE87" i="11"/>
  <c r="AF87" i="11"/>
  <c r="K88" i="11"/>
  <c r="L88" i="11"/>
  <c r="M88" i="11"/>
  <c r="N88" i="11"/>
  <c r="P88" i="11"/>
  <c r="Q88" i="11"/>
  <c r="R88" i="11"/>
  <c r="S88" i="11"/>
  <c r="T88" i="11"/>
  <c r="U88" i="11"/>
  <c r="V88" i="11"/>
  <c r="W88" i="11"/>
  <c r="X88" i="11"/>
  <c r="Y88" i="11"/>
  <c r="AE88" i="11"/>
  <c r="AF88" i="11"/>
  <c r="AI88" i="11"/>
  <c r="K89" i="11"/>
  <c r="L89" i="11"/>
  <c r="M89" i="11"/>
  <c r="N89" i="11"/>
  <c r="P89" i="11"/>
  <c r="Q89" i="11"/>
  <c r="R89" i="11"/>
  <c r="S89" i="11"/>
  <c r="T89" i="11"/>
  <c r="U89" i="11"/>
  <c r="V89" i="11"/>
  <c r="W89" i="11"/>
  <c r="X89" i="11"/>
  <c r="Y89" i="11"/>
  <c r="AE89" i="11"/>
  <c r="AG89" i="11"/>
  <c r="A90" i="11"/>
  <c r="C90" i="11"/>
  <c r="G90" i="11"/>
  <c r="H90" i="11"/>
  <c r="AA90" i="11"/>
  <c r="AA107" i="11"/>
  <c r="AB90" i="11"/>
  <c r="K91" i="11"/>
  <c r="L91" i="11"/>
  <c r="M91" i="11"/>
  <c r="N91" i="11"/>
  <c r="P91" i="11"/>
  <c r="Q91" i="11"/>
  <c r="R91" i="11"/>
  <c r="S91" i="11"/>
  <c r="T91" i="11"/>
  <c r="U91" i="11"/>
  <c r="V91" i="11"/>
  <c r="W91" i="11"/>
  <c r="X91" i="11"/>
  <c r="Y91" i="11"/>
  <c r="K92" i="11"/>
  <c r="L92" i="11"/>
  <c r="M92" i="11"/>
  <c r="N92" i="11"/>
  <c r="P92" i="11"/>
  <c r="Q92" i="11"/>
  <c r="R92" i="11"/>
  <c r="S92" i="11"/>
  <c r="T92" i="11"/>
  <c r="U92" i="11"/>
  <c r="V92" i="11"/>
  <c r="W92" i="11"/>
  <c r="X92" i="11"/>
  <c r="Y92" i="11"/>
  <c r="K93" i="11"/>
  <c r="L93" i="11"/>
  <c r="M93" i="11"/>
  <c r="N93" i="11"/>
  <c r="P93" i="11"/>
  <c r="Q93" i="11"/>
  <c r="R93" i="11"/>
  <c r="S93" i="11"/>
  <c r="T93" i="11"/>
  <c r="U93" i="11"/>
  <c r="V93" i="11"/>
  <c r="W93" i="11"/>
  <c r="X93" i="11"/>
  <c r="Y93" i="11"/>
  <c r="K94" i="11"/>
  <c r="L94" i="11"/>
  <c r="M94" i="11"/>
  <c r="N94" i="11"/>
  <c r="P94" i="11"/>
  <c r="Q94" i="11"/>
  <c r="R94" i="11"/>
  <c r="S94" i="11"/>
  <c r="T94" i="11"/>
  <c r="U94" i="11"/>
  <c r="V94" i="11"/>
  <c r="W94" i="11"/>
  <c r="X94" i="11"/>
  <c r="Y94" i="11"/>
  <c r="K95" i="11"/>
  <c r="L95" i="11"/>
  <c r="M95" i="11"/>
  <c r="N95" i="11"/>
  <c r="P95" i="11"/>
  <c r="Q95" i="11"/>
  <c r="R95" i="11"/>
  <c r="S95" i="11"/>
  <c r="T95" i="11"/>
  <c r="U95" i="11"/>
  <c r="V95" i="11"/>
  <c r="W95" i="11"/>
  <c r="X95" i="11"/>
  <c r="Y95" i="11"/>
  <c r="K96" i="11"/>
  <c r="L96" i="11"/>
  <c r="M96" i="11"/>
  <c r="N96" i="11"/>
  <c r="P96" i="11"/>
  <c r="Q96" i="11"/>
  <c r="R96" i="11"/>
  <c r="S96" i="11"/>
  <c r="T96" i="11"/>
  <c r="U96" i="11"/>
  <c r="V96" i="11"/>
  <c r="W96" i="11"/>
  <c r="X96" i="11"/>
  <c r="Y96" i="11"/>
  <c r="K97" i="11"/>
  <c r="L97" i="11"/>
  <c r="M97" i="11"/>
  <c r="N97" i="11"/>
  <c r="P97" i="11"/>
  <c r="Q97" i="11"/>
  <c r="R97" i="11"/>
  <c r="S97" i="11"/>
  <c r="T97" i="11"/>
  <c r="U97" i="11"/>
  <c r="V97" i="11"/>
  <c r="W97" i="11"/>
  <c r="X97" i="11"/>
  <c r="Y97" i="11"/>
  <c r="K98" i="11"/>
  <c r="L98" i="11"/>
  <c r="M98" i="11"/>
  <c r="N98" i="11"/>
  <c r="P98" i="11"/>
  <c r="Q98" i="11"/>
  <c r="R98" i="11"/>
  <c r="S98" i="11"/>
  <c r="T98" i="11"/>
  <c r="U98" i="11"/>
  <c r="V98" i="11"/>
  <c r="W98" i="11"/>
  <c r="X98" i="11"/>
  <c r="Y98" i="11"/>
  <c r="K99" i="11"/>
  <c r="L99" i="11"/>
  <c r="M99" i="11"/>
  <c r="N99" i="11"/>
  <c r="P99" i="11"/>
  <c r="Q99" i="11"/>
  <c r="R99" i="11"/>
  <c r="S99" i="11"/>
  <c r="T99" i="11"/>
  <c r="U99" i="11"/>
  <c r="V99" i="11"/>
  <c r="W99" i="11"/>
  <c r="X99" i="11"/>
  <c r="Y99" i="11"/>
  <c r="AE99" i="11"/>
  <c r="K100" i="11"/>
  <c r="L100" i="11"/>
  <c r="M100" i="11"/>
  <c r="N100" i="11"/>
  <c r="P100" i="11"/>
  <c r="Q100" i="11"/>
  <c r="R100" i="11"/>
  <c r="S100" i="11"/>
  <c r="T100" i="11"/>
  <c r="U100" i="11"/>
  <c r="V100" i="11"/>
  <c r="W100" i="11"/>
  <c r="X100" i="11"/>
  <c r="Y100" i="11"/>
  <c r="AE100" i="11"/>
  <c r="K101" i="11"/>
  <c r="L101" i="11"/>
  <c r="M101" i="11"/>
  <c r="N101" i="11"/>
  <c r="P101" i="11"/>
  <c r="Q101" i="11"/>
  <c r="R101" i="11"/>
  <c r="S101" i="11"/>
  <c r="T101" i="11"/>
  <c r="U101" i="11"/>
  <c r="V101" i="11"/>
  <c r="W101" i="11"/>
  <c r="X101" i="11"/>
  <c r="Y101" i="11"/>
  <c r="AE101" i="11"/>
  <c r="K102" i="11"/>
  <c r="L102" i="11"/>
  <c r="M102" i="11"/>
  <c r="N102" i="11"/>
  <c r="P102" i="11"/>
  <c r="Q102" i="11"/>
  <c r="R102" i="11"/>
  <c r="S102" i="11"/>
  <c r="T102" i="11"/>
  <c r="U102" i="11"/>
  <c r="V102" i="11"/>
  <c r="W102" i="11"/>
  <c r="X102" i="11"/>
  <c r="Y102" i="11"/>
  <c r="AE102" i="11"/>
  <c r="K103" i="11"/>
  <c r="L103" i="11"/>
  <c r="M103" i="11"/>
  <c r="N103" i="11"/>
  <c r="P103" i="11"/>
  <c r="Q103" i="11"/>
  <c r="R103" i="11"/>
  <c r="S103" i="11"/>
  <c r="T103" i="11"/>
  <c r="U103" i="11"/>
  <c r="V103" i="11"/>
  <c r="W103" i="11"/>
  <c r="X103" i="11"/>
  <c r="Y103" i="11"/>
  <c r="AE103" i="11"/>
  <c r="K104" i="11"/>
  <c r="L104" i="11"/>
  <c r="M104" i="11"/>
  <c r="N104" i="11"/>
  <c r="P104" i="11"/>
  <c r="Q104" i="11"/>
  <c r="R104" i="11"/>
  <c r="S104" i="11"/>
  <c r="T104" i="11"/>
  <c r="U104" i="11"/>
  <c r="V104" i="11"/>
  <c r="W104" i="11"/>
  <c r="X104" i="11"/>
  <c r="Y104" i="11"/>
  <c r="AE104" i="11"/>
  <c r="A105" i="11"/>
  <c r="C105" i="11"/>
  <c r="D110" i="15"/>
  <c r="K105" i="11"/>
  <c r="L105" i="11"/>
  <c r="M105" i="11"/>
  <c r="N105" i="11"/>
  <c r="P105" i="11"/>
  <c r="Q105" i="11"/>
  <c r="R105" i="11"/>
  <c r="S105" i="11"/>
  <c r="T105" i="11"/>
  <c r="U105" i="11"/>
  <c r="V105" i="11"/>
  <c r="W105" i="11"/>
  <c r="X105" i="11"/>
  <c r="Y105" i="11"/>
  <c r="G106" i="11"/>
  <c r="G107" i="11"/>
  <c r="H106" i="11"/>
  <c r="I106" i="11"/>
  <c r="I107" i="11"/>
  <c r="J106" i="11"/>
  <c r="O106" i="11"/>
  <c r="O107" i="11"/>
  <c r="V106" i="11"/>
  <c r="Z106" i="11"/>
  <c r="Z107" i="11"/>
  <c r="AA106" i="11"/>
  <c r="C121" i="11"/>
  <c r="AB106" i="11"/>
  <c r="C122" i="11"/>
  <c r="AC106" i="11"/>
  <c r="AF106" i="11"/>
  <c r="AG106" i="11"/>
  <c r="AH106" i="11"/>
  <c r="AI106" i="11"/>
  <c r="A107" i="11"/>
  <c r="J107" i="11"/>
  <c r="O109" i="11"/>
  <c r="K130" i="11"/>
  <c r="L130" i="11"/>
  <c r="M130" i="11"/>
  <c r="N130" i="11"/>
  <c r="P130" i="11"/>
  <c r="Q130" i="11"/>
  <c r="R130" i="11"/>
  <c r="S130" i="11"/>
  <c r="T130" i="11"/>
  <c r="U130" i="11"/>
  <c r="V130" i="11"/>
  <c r="W130" i="11"/>
  <c r="X130" i="11"/>
  <c r="Y130" i="11"/>
  <c r="AE130" i="11"/>
  <c r="AF130" i="11"/>
  <c r="K2" i="9"/>
  <c r="L2" i="9"/>
  <c r="M2" i="9"/>
  <c r="N2" i="9"/>
  <c r="P2" i="9"/>
  <c r="Q2" i="9"/>
  <c r="R2" i="9"/>
  <c r="S2" i="9"/>
  <c r="T2" i="9"/>
  <c r="U2" i="9"/>
  <c r="V2" i="9"/>
  <c r="W2" i="9"/>
  <c r="W87" i="9"/>
  <c r="W100" i="9"/>
  <c r="F120" i="9"/>
  <c r="X2" i="9"/>
  <c r="Y2" i="9"/>
  <c r="AE2" i="9"/>
  <c r="AF2" i="9"/>
  <c r="L3" i="9"/>
  <c r="M3" i="9"/>
  <c r="M87" i="9"/>
  <c r="N3" i="9"/>
  <c r="P3" i="9"/>
  <c r="Q3" i="9"/>
  <c r="R3" i="9"/>
  <c r="S3" i="9"/>
  <c r="T3" i="9"/>
  <c r="U3" i="9"/>
  <c r="V3" i="9"/>
  <c r="W3" i="9"/>
  <c r="X3" i="9"/>
  <c r="X87" i="9"/>
  <c r="Y3" i="9"/>
  <c r="AE3" i="9"/>
  <c r="K4" i="9"/>
  <c r="L4" i="9"/>
  <c r="M4" i="9"/>
  <c r="N4" i="9"/>
  <c r="P4" i="9"/>
  <c r="Q4" i="9"/>
  <c r="R4" i="9"/>
  <c r="S4" i="9"/>
  <c r="T4" i="9"/>
  <c r="U4" i="9"/>
  <c r="V4" i="9"/>
  <c r="W4" i="9"/>
  <c r="X4" i="9"/>
  <c r="Y4" i="9"/>
  <c r="AE4" i="9"/>
  <c r="AF4" i="9"/>
  <c r="K5" i="9"/>
  <c r="L5" i="9"/>
  <c r="M5" i="9"/>
  <c r="N5" i="9"/>
  <c r="P5" i="9"/>
  <c r="Q5" i="9"/>
  <c r="R5" i="9"/>
  <c r="S5" i="9"/>
  <c r="T5" i="9"/>
  <c r="U5" i="9"/>
  <c r="V5" i="9"/>
  <c r="W5" i="9"/>
  <c r="X5" i="9"/>
  <c r="Y5" i="9"/>
  <c r="AE5" i="9"/>
  <c r="AF5" i="9"/>
  <c r="K6" i="9"/>
  <c r="L6" i="9"/>
  <c r="M6" i="9"/>
  <c r="N6" i="9"/>
  <c r="P6" i="9"/>
  <c r="Q6" i="9"/>
  <c r="R6" i="9"/>
  <c r="S6" i="9"/>
  <c r="T6" i="9"/>
  <c r="U6" i="9"/>
  <c r="V6" i="9"/>
  <c r="W6" i="9"/>
  <c r="X6" i="9"/>
  <c r="Y6" i="9"/>
  <c r="AE6" i="9"/>
  <c r="AF6" i="9"/>
  <c r="K7" i="9"/>
  <c r="L7" i="9"/>
  <c r="M7" i="9"/>
  <c r="N7" i="9"/>
  <c r="P7" i="9"/>
  <c r="Q7" i="9"/>
  <c r="R7" i="9"/>
  <c r="S7" i="9"/>
  <c r="T7" i="9"/>
  <c r="U7" i="9"/>
  <c r="V7" i="9"/>
  <c r="W7" i="9"/>
  <c r="X7" i="9"/>
  <c r="Y7" i="9"/>
  <c r="AE7" i="9"/>
  <c r="AF7" i="9"/>
  <c r="AG7" i="9"/>
  <c r="K8" i="9"/>
  <c r="L8" i="9"/>
  <c r="M8" i="9"/>
  <c r="N8" i="9"/>
  <c r="P8" i="9"/>
  <c r="Q8" i="9"/>
  <c r="R8" i="9"/>
  <c r="S8" i="9"/>
  <c r="T8" i="9"/>
  <c r="U8" i="9"/>
  <c r="V8" i="9"/>
  <c r="W8" i="9"/>
  <c r="X8" i="9"/>
  <c r="Y8" i="9"/>
  <c r="AE8" i="9"/>
  <c r="AF8" i="9"/>
  <c r="AG8" i="9"/>
  <c r="K9" i="9"/>
  <c r="L9" i="9"/>
  <c r="M9" i="9"/>
  <c r="N9" i="9"/>
  <c r="P9" i="9"/>
  <c r="Q9" i="9"/>
  <c r="R9" i="9"/>
  <c r="S9" i="9"/>
  <c r="T9" i="9"/>
  <c r="U9" i="9"/>
  <c r="V9" i="9"/>
  <c r="W9" i="9"/>
  <c r="X9" i="9"/>
  <c r="Y9" i="9"/>
  <c r="AE9" i="9"/>
  <c r="AF9" i="9"/>
  <c r="AG9" i="9"/>
  <c r="K10" i="9"/>
  <c r="L10" i="9"/>
  <c r="M10" i="9"/>
  <c r="N10" i="9"/>
  <c r="P10" i="9"/>
  <c r="Q10" i="9"/>
  <c r="R10" i="9"/>
  <c r="S10" i="9"/>
  <c r="T10" i="9"/>
  <c r="U10" i="9"/>
  <c r="V10" i="9"/>
  <c r="W10" i="9"/>
  <c r="X10" i="9"/>
  <c r="Y10" i="9"/>
  <c r="AE10" i="9"/>
  <c r="K11" i="9"/>
  <c r="L11" i="9"/>
  <c r="M11" i="9"/>
  <c r="N11" i="9"/>
  <c r="P11" i="9"/>
  <c r="Q11" i="9"/>
  <c r="R11" i="9"/>
  <c r="S11" i="9"/>
  <c r="T11" i="9"/>
  <c r="U11" i="9"/>
  <c r="V11" i="9"/>
  <c r="W11" i="9"/>
  <c r="X11" i="9"/>
  <c r="Y11" i="9"/>
  <c r="AE11" i="9"/>
  <c r="AF11" i="9"/>
  <c r="AG11" i="9"/>
  <c r="AI11" i="9"/>
  <c r="K12" i="9"/>
  <c r="L12" i="9"/>
  <c r="M12" i="9"/>
  <c r="N12" i="9"/>
  <c r="P12" i="9"/>
  <c r="Q12" i="9"/>
  <c r="R12" i="9"/>
  <c r="S12" i="9"/>
  <c r="T12" i="9"/>
  <c r="U12" i="9"/>
  <c r="V12" i="9"/>
  <c r="W12" i="9"/>
  <c r="X12" i="9"/>
  <c r="Y12" i="9"/>
  <c r="AE12" i="9"/>
  <c r="AF12" i="9"/>
  <c r="AG12" i="9"/>
  <c r="K13" i="9"/>
  <c r="L13" i="9"/>
  <c r="M13" i="9"/>
  <c r="N13" i="9"/>
  <c r="P13" i="9"/>
  <c r="Q13" i="9"/>
  <c r="R13" i="9"/>
  <c r="S13" i="9"/>
  <c r="T13" i="9"/>
  <c r="U13" i="9"/>
  <c r="V13" i="9"/>
  <c r="W13" i="9"/>
  <c r="X13" i="9"/>
  <c r="Y13" i="9"/>
  <c r="AE13" i="9"/>
  <c r="K14" i="9"/>
  <c r="L14" i="9"/>
  <c r="M14" i="9"/>
  <c r="N14" i="9"/>
  <c r="P14" i="9"/>
  <c r="Q14" i="9"/>
  <c r="R14" i="9"/>
  <c r="S14" i="9"/>
  <c r="T14" i="9"/>
  <c r="U14" i="9"/>
  <c r="V14" i="9"/>
  <c r="W14" i="9"/>
  <c r="X14" i="9"/>
  <c r="Y14" i="9"/>
  <c r="AE14" i="9"/>
  <c r="K15" i="9"/>
  <c r="L15" i="9"/>
  <c r="M15" i="9"/>
  <c r="N15" i="9"/>
  <c r="P15" i="9"/>
  <c r="Q15" i="9"/>
  <c r="R15" i="9"/>
  <c r="S15" i="9"/>
  <c r="T15" i="9"/>
  <c r="U15" i="9"/>
  <c r="V15" i="9"/>
  <c r="W15" i="9"/>
  <c r="X15" i="9"/>
  <c r="Y15" i="9"/>
  <c r="AE15" i="9"/>
  <c r="AF15" i="9"/>
  <c r="AG15" i="9"/>
  <c r="K16" i="9"/>
  <c r="L16" i="9"/>
  <c r="M16" i="9"/>
  <c r="N16" i="9"/>
  <c r="P16" i="9"/>
  <c r="Q16" i="9"/>
  <c r="R16" i="9"/>
  <c r="S16" i="9"/>
  <c r="T16" i="9"/>
  <c r="U16" i="9"/>
  <c r="V16" i="9"/>
  <c r="W16" i="9"/>
  <c r="X16" i="9"/>
  <c r="Y16" i="9"/>
  <c r="AE16" i="9"/>
  <c r="AF16" i="9"/>
  <c r="AG16" i="9"/>
  <c r="K17" i="9"/>
  <c r="L17" i="9"/>
  <c r="M17" i="9"/>
  <c r="N17" i="9"/>
  <c r="P17" i="9"/>
  <c r="Q17" i="9"/>
  <c r="R17" i="9"/>
  <c r="S17" i="9"/>
  <c r="T17" i="9"/>
  <c r="U17" i="9"/>
  <c r="V17" i="9"/>
  <c r="W17" i="9"/>
  <c r="X17" i="9"/>
  <c r="Y17" i="9"/>
  <c r="AE17" i="9"/>
  <c r="AF17" i="9"/>
  <c r="AG17" i="9"/>
  <c r="AI17" i="9"/>
  <c r="K18" i="9"/>
  <c r="L18" i="9"/>
  <c r="M18" i="9"/>
  <c r="N18" i="9"/>
  <c r="P18" i="9"/>
  <c r="Q18" i="9"/>
  <c r="R18" i="9"/>
  <c r="S18" i="9"/>
  <c r="T18" i="9"/>
  <c r="U18" i="9"/>
  <c r="V18" i="9"/>
  <c r="W18" i="9"/>
  <c r="X18" i="9"/>
  <c r="Y18" i="9"/>
  <c r="AE18" i="9"/>
  <c r="AF18" i="9"/>
  <c r="AG18" i="9"/>
  <c r="K20" i="9"/>
  <c r="L20" i="9"/>
  <c r="M20" i="9"/>
  <c r="N20" i="9"/>
  <c r="P20" i="9"/>
  <c r="Q20" i="9"/>
  <c r="R20" i="9"/>
  <c r="S20" i="9"/>
  <c r="T20" i="9"/>
  <c r="U20" i="9"/>
  <c r="V20" i="9"/>
  <c r="W20" i="9"/>
  <c r="X20" i="9"/>
  <c r="Y20" i="9"/>
  <c r="AE20" i="9"/>
  <c r="AF20" i="9"/>
  <c r="K21" i="9"/>
  <c r="L21" i="9"/>
  <c r="M21" i="9"/>
  <c r="N21" i="9"/>
  <c r="P21" i="9"/>
  <c r="Q21" i="9"/>
  <c r="R21" i="9"/>
  <c r="S21" i="9"/>
  <c r="T21" i="9"/>
  <c r="U21" i="9"/>
  <c r="V21" i="9"/>
  <c r="W21" i="9"/>
  <c r="X21" i="9"/>
  <c r="Y21" i="9"/>
  <c r="AE21" i="9"/>
  <c r="AF21" i="9"/>
  <c r="K22" i="9"/>
  <c r="L22" i="9"/>
  <c r="M22" i="9"/>
  <c r="N22" i="9"/>
  <c r="P22" i="9"/>
  <c r="Q22" i="9"/>
  <c r="R22" i="9"/>
  <c r="S22" i="9"/>
  <c r="T22" i="9"/>
  <c r="U22" i="9"/>
  <c r="V22" i="9"/>
  <c r="W22" i="9"/>
  <c r="X22" i="9"/>
  <c r="Y22" i="9"/>
  <c r="AE22" i="9"/>
  <c r="K23" i="9"/>
  <c r="L23" i="9"/>
  <c r="M23" i="9"/>
  <c r="N23" i="9"/>
  <c r="P23" i="9"/>
  <c r="Q23" i="9"/>
  <c r="R23" i="9"/>
  <c r="S23" i="9"/>
  <c r="T23" i="9"/>
  <c r="U23" i="9"/>
  <c r="V23" i="9"/>
  <c r="W23" i="9"/>
  <c r="X23" i="9"/>
  <c r="Y23" i="9"/>
  <c r="AE23" i="9"/>
  <c r="AF23" i="9"/>
  <c r="AG23" i="9"/>
  <c r="K25" i="9"/>
  <c r="L25" i="9"/>
  <c r="M25" i="9"/>
  <c r="N25" i="9"/>
  <c r="P25" i="9"/>
  <c r="Q25" i="9"/>
  <c r="R25" i="9"/>
  <c r="S25" i="9"/>
  <c r="T25" i="9"/>
  <c r="U25" i="9"/>
  <c r="V25" i="9"/>
  <c r="W25" i="9"/>
  <c r="X25" i="9"/>
  <c r="Y25" i="9"/>
  <c r="AE25" i="9"/>
  <c r="AF25" i="9"/>
  <c r="AG25" i="9"/>
  <c r="K26" i="9"/>
  <c r="L26" i="9"/>
  <c r="M26" i="9"/>
  <c r="N26" i="9"/>
  <c r="P26" i="9"/>
  <c r="Q26" i="9"/>
  <c r="R26" i="9"/>
  <c r="S26" i="9"/>
  <c r="T26" i="9"/>
  <c r="U26" i="9"/>
  <c r="V26" i="9"/>
  <c r="W26" i="9"/>
  <c r="X26" i="9"/>
  <c r="Y26" i="9"/>
  <c r="AE26" i="9"/>
  <c r="AF26" i="9"/>
  <c r="AG26" i="9"/>
  <c r="K27" i="9"/>
  <c r="L27" i="9"/>
  <c r="M27" i="9"/>
  <c r="N27" i="9"/>
  <c r="P27" i="9"/>
  <c r="Q27" i="9"/>
  <c r="R27" i="9"/>
  <c r="S27" i="9"/>
  <c r="T27" i="9"/>
  <c r="U27" i="9"/>
  <c r="V27" i="9"/>
  <c r="W27" i="9"/>
  <c r="X27" i="9"/>
  <c r="Y27" i="9"/>
  <c r="AE27" i="9"/>
  <c r="K28" i="9"/>
  <c r="L28" i="9"/>
  <c r="M28" i="9"/>
  <c r="N28" i="9"/>
  <c r="P28" i="9"/>
  <c r="Q28" i="9"/>
  <c r="R28" i="9"/>
  <c r="S28" i="9"/>
  <c r="T28" i="9"/>
  <c r="U28" i="9"/>
  <c r="V28" i="9"/>
  <c r="W28" i="9"/>
  <c r="X28" i="9"/>
  <c r="Y28" i="9"/>
  <c r="AE28" i="9"/>
  <c r="K29" i="9"/>
  <c r="L29" i="9"/>
  <c r="M29" i="9"/>
  <c r="N29" i="9"/>
  <c r="P29" i="9"/>
  <c r="Q29" i="9"/>
  <c r="R29" i="9"/>
  <c r="S29" i="9"/>
  <c r="T29" i="9"/>
  <c r="U29" i="9"/>
  <c r="V29" i="9"/>
  <c r="W29" i="9"/>
  <c r="X29" i="9"/>
  <c r="Y29" i="9"/>
  <c r="AE29" i="9"/>
  <c r="AF29" i="9"/>
  <c r="K30" i="9"/>
  <c r="L30" i="9"/>
  <c r="M30" i="9"/>
  <c r="N30" i="9"/>
  <c r="P30" i="9"/>
  <c r="Q30" i="9"/>
  <c r="R30" i="9"/>
  <c r="S30" i="9"/>
  <c r="T30" i="9"/>
  <c r="U30" i="9"/>
  <c r="V30" i="9"/>
  <c r="W30" i="9"/>
  <c r="X30" i="9"/>
  <c r="Y30" i="9"/>
  <c r="AE30" i="9"/>
  <c r="AF30" i="9"/>
  <c r="K31" i="9"/>
  <c r="L31" i="9"/>
  <c r="M31" i="9"/>
  <c r="N31" i="9"/>
  <c r="P31" i="9"/>
  <c r="Q31" i="9"/>
  <c r="R31" i="9"/>
  <c r="S31" i="9"/>
  <c r="T31" i="9"/>
  <c r="U31" i="9"/>
  <c r="V31" i="9"/>
  <c r="W31" i="9"/>
  <c r="X31" i="9"/>
  <c r="Y31" i="9"/>
  <c r="AE31" i="9"/>
  <c r="AF31" i="9"/>
  <c r="AG31" i="9"/>
  <c r="K32" i="9"/>
  <c r="L32" i="9"/>
  <c r="M32" i="9"/>
  <c r="N32" i="9"/>
  <c r="P32" i="9"/>
  <c r="Q32" i="9"/>
  <c r="R32" i="9"/>
  <c r="S32" i="9"/>
  <c r="T32" i="9"/>
  <c r="U32" i="9"/>
  <c r="V32" i="9"/>
  <c r="W32" i="9"/>
  <c r="X32" i="9"/>
  <c r="Y32" i="9"/>
  <c r="AE32" i="9"/>
  <c r="AG32" i="9"/>
  <c r="K33" i="9"/>
  <c r="L33" i="9"/>
  <c r="M33" i="9"/>
  <c r="N33" i="9"/>
  <c r="P33" i="9"/>
  <c r="Q33" i="9"/>
  <c r="R33" i="9"/>
  <c r="S33" i="9"/>
  <c r="T33" i="9"/>
  <c r="U33" i="9"/>
  <c r="V33" i="9"/>
  <c r="W33" i="9"/>
  <c r="X33" i="9"/>
  <c r="Y33" i="9"/>
  <c r="AE33" i="9"/>
  <c r="AF33" i="9"/>
  <c r="AG33" i="9"/>
  <c r="K34" i="9"/>
  <c r="L34" i="9"/>
  <c r="M34" i="9"/>
  <c r="N34" i="9"/>
  <c r="P34" i="9"/>
  <c r="Q34" i="9"/>
  <c r="R34" i="9"/>
  <c r="S34" i="9"/>
  <c r="T34" i="9"/>
  <c r="U34" i="9"/>
  <c r="V34" i="9"/>
  <c r="W34" i="9"/>
  <c r="X34" i="9"/>
  <c r="Y34" i="9"/>
  <c r="AE34" i="9"/>
  <c r="AF34" i="9"/>
  <c r="K35" i="9"/>
  <c r="L35" i="9"/>
  <c r="M35" i="9"/>
  <c r="N35" i="9"/>
  <c r="K36" i="9"/>
  <c r="L36" i="9"/>
  <c r="M36" i="9"/>
  <c r="N36" i="9"/>
  <c r="P36" i="9"/>
  <c r="Q36" i="9"/>
  <c r="R36" i="9"/>
  <c r="S36" i="9"/>
  <c r="T36" i="9"/>
  <c r="U36" i="9"/>
  <c r="V36" i="9"/>
  <c r="W36" i="9"/>
  <c r="X36" i="9"/>
  <c r="Y36" i="9"/>
  <c r="AE36" i="9"/>
  <c r="AF36" i="9"/>
  <c r="AG36" i="9"/>
  <c r="AI36" i="9"/>
  <c r="K37" i="9"/>
  <c r="L37" i="9"/>
  <c r="M37" i="9"/>
  <c r="N37" i="9"/>
  <c r="P37" i="9"/>
  <c r="Q37" i="9"/>
  <c r="R37" i="9"/>
  <c r="S37" i="9"/>
  <c r="T37" i="9"/>
  <c r="U37" i="9"/>
  <c r="V37" i="9"/>
  <c r="W37" i="9"/>
  <c r="X37" i="9"/>
  <c r="Y37" i="9"/>
  <c r="AE37" i="9"/>
  <c r="AF37" i="9"/>
  <c r="AG37" i="9"/>
  <c r="K39" i="9"/>
  <c r="L39" i="9"/>
  <c r="M39" i="9"/>
  <c r="N39" i="9"/>
  <c r="P39" i="9"/>
  <c r="Q39" i="9"/>
  <c r="R39" i="9"/>
  <c r="S39" i="9"/>
  <c r="T39" i="9"/>
  <c r="U39" i="9"/>
  <c r="V39" i="9"/>
  <c r="W39" i="9"/>
  <c r="X39" i="9"/>
  <c r="Y39" i="9"/>
  <c r="AE39" i="9"/>
  <c r="AF39" i="9"/>
  <c r="K40" i="9"/>
  <c r="L40" i="9"/>
  <c r="M40" i="9"/>
  <c r="N40" i="9"/>
  <c r="P40" i="9"/>
  <c r="Q40" i="9"/>
  <c r="R40" i="9"/>
  <c r="S40" i="9"/>
  <c r="T40" i="9"/>
  <c r="U40" i="9"/>
  <c r="V40" i="9"/>
  <c r="W40" i="9"/>
  <c r="X40" i="9"/>
  <c r="Y40" i="9"/>
  <c r="AE40" i="9"/>
  <c r="AF40" i="9"/>
  <c r="K41" i="9"/>
  <c r="L41" i="9"/>
  <c r="M41" i="9"/>
  <c r="N41" i="9"/>
  <c r="P41" i="9"/>
  <c r="Q41" i="9"/>
  <c r="R41" i="9"/>
  <c r="S41" i="9"/>
  <c r="T41" i="9"/>
  <c r="U41" i="9"/>
  <c r="V41" i="9"/>
  <c r="W41" i="9"/>
  <c r="X41" i="9"/>
  <c r="Y41" i="9"/>
  <c r="AE41" i="9"/>
  <c r="AG41" i="9"/>
  <c r="K42" i="9"/>
  <c r="L42" i="9"/>
  <c r="M42" i="9"/>
  <c r="N42" i="9"/>
  <c r="P42" i="9"/>
  <c r="Q42" i="9"/>
  <c r="R42" i="9"/>
  <c r="S42" i="9"/>
  <c r="T42" i="9"/>
  <c r="U42" i="9"/>
  <c r="V42" i="9"/>
  <c r="W42" i="9"/>
  <c r="X42" i="9"/>
  <c r="Y42" i="9"/>
  <c r="AE42" i="9"/>
  <c r="AF42" i="9"/>
  <c r="AG42" i="9"/>
  <c r="K43" i="9"/>
  <c r="L43" i="9"/>
  <c r="M43" i="9"/>
  <c r="N43" i="9"/>
  <c r="P43" i="9"/>
  <c r="Q43" i="9"/>
  <c r="R43" i="9"/>
  <c r="S43" i="9"/>
  <c r="T43" i="9"/>
  <c r="U43" i="9"/>
  <c r="V43" i="9"/>
  <c r="W43" i="9"/>
  <c r="X43" i="9"/>
  <c r="Y43" i="9"/>
  <c r="AE43" i="9"/>
  <c r="AF43" i="9"/>
  <c r="K44" i="9"/>
  <c r="L44" i="9"/>
  <c r="M44" i="9"/>
  <c r="N44" i="9"/>
  <c r="P44" i="9"/>
  <c r="Q44" i="9"/>
  <c r="R44" i="9"/>
  <c r="S44" i="9"/>
  <c r="T44" i="9"/>
  <c r="U44" i="9"/>
  <c r="V44" i="9"/>
  <c r="W44" i="9"/>
  <c r="X44" i="9"/>
  <c r="Y44" i="9"/>
  <c r="AE44" i="9"/>
  <c r="AF44" i="9"/>
  <c r="AG44" i="9"/>
  <c r="K45" i="9"/>
  <c r="L45" i="9"/>
  <c r="M45" i="9"/>
  <c r="N45" i="9"/>
  <c r="P45" i="9"/>
  <c r="Q45" i="9"/>
  <c r="R45" i="9"/>
  <c r="S45" i="9"/>
  <c r="T45" i="9"/>
  <c r="U45" i="9"/>
  <c r="V45" i="9"/>
  <c r="W45" i="9"/>
  <c r="X45" i="9"/>
  <c r="Y45" i="9"/>
  <c r="AE45" i="9"/>
  <c r="AG45" i="9"/>
  <c r="K46" i="9"/>
  <c r="L46" i="9"/>
  <c r="M46" i="9"/>
  <c r="N46" i="9"/>
  <c r="P46" i="9"/>
  <c r="Q46" i="9"/>
  <c r="R46" i="9"/>
  <c r="S46" i="9"/>
  <c r="T46" i="9"/>
  <c r="U46" i="9"/>
  <c r="V46" i="9"/>
  <c r="W46" i="9"/>
  <c r="X46" i="9"/>
  <c r="Y46" i="9"/>
  <c r="AE46" i="9"/>
  <c r="AG46" i="9"/>
  <c r="K47" i="9"/>
  <c r="L47" i="9"/>
  <c r="M47" i="9"/>
  <c r="N47" i="9"/>
  <c r="P47" i="9"/>
  <c r="Q47" i="9"/>
  <c r="R47" i="9"/>
  <c r="S47" i="9"/>
  <c r="T47" i="9"/>
  <c r="U47" i="9"/>
  <c r="V47" i="9"/>
  <c r="W47" i="9"/>
  <c r="X47" i="9"/>
  <c r="Y47" i="9"/>
  <c r="AE47" i="9"/>
  <c r="AF47" i="9"/>
  <c r="K49" i="9"/>
  <c r="L49" i="9"/>
  <c r="M49" i="9"/>
  <c r="N49" i="9"/>
  <c r="P49" i="9"/>
  <c r="Q49" i="9"/>
  <c r="R49" i="9"/>
  <c r="S49" i="9"/>
  <c r="T49" i="9"/>
  <c r="U49" i="9"/>
  <c r="V49" i="9"/>
  <c r="W49" i="9"/>
  <c r="X49" i="9"/>
  <c r="Y49" i="9"/>
  <c r="AE49" i="9"/>
  <c r="AF49" i="9"/>
  <c r="K50" i="9"/>
  <c r="L50" i="9"/>
  <c r="M50" i="9"/>
  <c r="N50" i="9"/>
  <c r="P50" i="9"/>
  <c r="Q50" i="9"/>
  <c r="R50" i="9"/>
  <c r="S50" i="9"/>
  <c r="T50" i="9"/>
  <c r="U50" i="9"/>
  <c r="V50" i="9"/>
  <c r="W50" i="9"/>
  <c r="X50" i="9"/>
  <c r="Y50" i="9"/>
  <c r="AE50" i="9"/>
  <c r="AF50" i="9"/>
  <c r="AG50" i="9"/>
  <c r="K51" i="9"/>
  <c r="L51" i="9"/>
  <c r="M51" i="9"/>
  <c r="N51" i="9"/>
  <c r="P51" i="9"/>
  <c r="Q51" i="9"/>
  <c r="R51" i="9"/>
  <c r="S51" i="9"/>
  <c r="T51" i="9"/>
  <c r="U51" i="9"/>
  <c r="V51" i="9"/>
  <c r="W51" i="9"/>
  <c r="X51" i="9"/>
  <c r="Y51" i="9"/>
  <c r="AE51" i="9"/>
  <c r="K52" i="9"/>
  <c r="L52" i="9"/>
  <c r="M52" i="9"/>
  <c r="N52" i="9"/>
  <c r="P52" i="9"/>
  <c r="Q52" i="9"/>
  <c r="R52" i="9"/>
  <c r="S52" i="9"/>
  <c r="T52" i="9"/>
  <c r="U52" i="9"/>
  <c r="V52" i="9"/>
  <c r="W52" i="9"/>
  <c r="X52" i="9"/>
  <c r="Y52" i="9"/>
  <c r="AE52" i="9"/>
  <c r="AF52" i="9"/>
  <c r="AG52" i="9"/>
  <c r="K53" i="9"/>
  <c r="L53" i="9"/>
  <c r="M53" i="9"/>
  <c r="N53" i="9"/>
  <c r="P53" i="9"/>
  <c r="Q53" i="9"/>
  <c r="R53" i="9"/>
  <c r="S53" i="9"/>
  <c r="T53" i="9"/>
  <c r="U53" i="9"/>
  <c r="V53" i="9"/>
  <c r="W53" i="9"/>
  <c r="X53" i="9"/>
  <c r="Y53" i="9"/>
  <c r="AE53" i="9"/>
  <c r="AF53" i="9"/>
  <c r="AG53" i="9"/>
  <c r="K54" i="9"/>
  <c r="L54" i="9"/>
  <c r="M54" i="9"/>
  <c r="N54" i="9"/>
  <c r="P54" i="9"/>
  <c r="Q54" i="9"/>
  <c r="R54" i="9"/>
  <c r="S54" i="9"/>
  <c r="T54" i="9"/>
  <c r="U54" i="9"/>
  <c r="V54" i="9"/>
  <c r="W54" i="9"/>
  <c r="X54" i="9"/>
  <c r="Y54" i="9"/>
  <c r="AE54" i="9"/>
  <c r="AG54" i="9"/>
  <c r="AI54" i="9"/>
  <c r="K55" i="9"/>
  <c r="L55" i="9"/>
  <c r="M55" i="9"/>
  <c r="N55" i="9"/>
  <c r="P55" i="9"/>
  <c r="Q55" i="9"/>
  <c r="R55" i="9"/>
  <c r="S55" i="9"/>
  <c r="T55" i="9"/>
  <c r="U55" i="9"/>
  <c r="V55" i="9"/>
  <c r="W55" i="9"/>
  <c r="X55" i="9"/>
  <c r="Y55" i="9"/>
  <c r="AE55" i="9"/>
  <c r="K56" i="9"/>
  <c r="L56" i="9"/>
  <c r="M56" i="9"/>
  <c r="N56" i="9"/>
  <c r="P56" i="9"/>
  <c r="Q56" i="9"/>
  <c r="R56" i="9"/>
  <c r="S56" i="9"/>
  <c r="T56" i="9"/>
  <c r="U56" i="9"/>
  <c r="V56" i="9"/>
  <c r="W56" i="9"/>
  <c r="X56" i="9"/>
  <c r="Y56" i="9"/>
  <c r="AE56" i="9"/>
  <c r="AF56" i="9"/>
  <c r="AG56" i="9"/>
  <c r="K57" i="9"/>
  <c r="L57" i="9"/>
  <c r="M57" i="9"/>
  <c r="N57" i="9"/>
  <c r="P57" i="9"/>
  <c r="Q57" i="9"/>
  <c r="R57" i="9"/>
  <c r="S57" i="9"/>
  <c r="T57" i="9"/>
  <c r="U57" i="9"/>
  <c r="V57" i="9"/>
  <c r="W57" i="9"/>
  <c r="X57" i="9"/>
  <c r="Y57" i="9"/>
  <c r="AE57" i="9"/>
  <c r="AG57" i="9"/>
  <c r="K58" i="9"/>
  <c r="L58" i="9"/>
  <c r="M58" i="9"/>
  <c r="N58" i="9"/>
  <c r="P58" i="9"/>
  <c r="Q58" i="9"/>
  <c r="R58" i="9"/>
  <c r="S58" i="9"/>
  <c r="T58" i="9"/>
  <c r="U58" i="9"/>
  <c r="V58" i="9"/>
  <c r="W58" i="9"/>
  <c r="X58" i="9"/>
  <c r="Y58" i="9"/>
  <c r="AE58" i="9"/>
  <c r="AG58" i="9"/>
  <c r="AI58" i="9"/>
  <c r="K59" i="9"/>
  <c r="L59" i="9"/>
  <c r="M59" i="9"/>
  <c r="N59" i="9"/>
  <c r="P59" i="9"/>
  <c r="Q59" i="9"/>
  <c r="R59" i="9"/>
  <c r="S59" i="9"/>
  <c r="T59" i="9"/>
  <c r="U59" i="9"/>
  <c r="V59" i="9"/>
  <c r="W59" i="9"/>
  <c r="X59" i="9"/>
  <c r="Y59" i="9"/>
  <c r="AE59" i="9"/>
  <c r="K60" i="9"/>
  <c r="L60" i="9"/>
  <c r="M60" i="9"/>
  <c r="N60" i="9"/>
  <c r="P60" i="9"/>
  <c r="Q60" i="9"/>
  <c r="R60" i="9"/>
  <c r="S60" i="9"/>
  <c r="T60" i="9"/>
  <c r="U60" i="9"/>
  <c r="V60" i="9"/>
  <c r="W60" i="9"/>
  <c r="X60" i="9"/>
  <c r="Y60" i="9"/>
  <c r="AE60" i="9"/>
  <c r="AF60" i="9"/>
  <c r="AG60" i="9"/>
  <c r="AI60" i="9"/>
  <c r="K61" i="9"/>
  <c r="L61" i="9"/>
  <c r="M61" i="9"/>
  <c r="N61" i="9"/>
  <c r="P61" i="9"/>
  <c r="Q61" i="9"/>
  <c r="R61" i="9"/>
  <c r="S61" i="9"/>
  <c r="T61" i="9"/>
  <c r="U61" i="9"/>
  <c r="V61" i="9"/>
  <c r="W61" i="9"/>
  <c r="X61" i="9"/>
  <c r="Y61" i="9"/>
  <c r="AE61" i="9"/>
  <c r="K62" i="9"/>
  <c r="L62" i="9"/>
  <c r="M62" i="9"/>
  <c r="N62" i="9"/>
  <c r="P62" i="9"/>
  <c r="Q62" i="9"/>
  <c r="R62" i="9"/>
  <c r="S62" i="9"/>
  <c r="T62" i="9"/>
  <c r="U62" i="9"/>
  <c r="V62" i="9"/>
  <c r="W62" i="9"/>
  <c r="X62" i="9"/>
  <c r="Y62" i="9"/>
  <c r="AE62" i="9"/>
  <c r="AI62" i="9"/>
  <c r="K63" i="9"/>
  <c r="L63" i="9"/>
  <c r="M63" i="9"/>
  <c r="N63" i="9"/>
  <c r="P63" i="9"/>
  <c r="Q63" i="9"/>
  <c r="R63" i="9"/>
  <c r="S63" i="9"/>
  <c r="T63" i="9"/>
  <c r="U63" i="9"/>
  <c r="V63" i="9"/>
  <c r="W63" i="9"/>
  <c r="X63" i="9"/>
  <c r="Y63" i="9"/>
  <c r="AE63" i="9"/>
  <c r="AF63" i="9"/>
  <c r="AG63" i="9"/>
  <c r="K64" i="9"/>
  <c r="L64" i="9"/>
  <c r="M64" i="9"/>
  <c r="N64" i="9"/>
  <c r="P64" i="9"/>
  <c r="Q64" i="9"/>
  <c r="R64" i="9"/>
  <c r="S64" i="9"/>
  <c r="T64" i="9"/>
  <c r="U64" i="9"/>
  <c r="V64" i="9"/>
  <c r="W64" i="9"/>
  <c r="X64" i="9"/>
  <c r="Y64" i="9"/>
  <c r="AE64" i="9"/>
  <c r="K65" i="9"/>
  <c r="L65" i="9"/>
  <c r="M65" i="9"/>
  <c r="N65" i="9"/>
  <c r="P65" i="9"/>
  <c r="Q65" i="9"/>
  <c r="R65" i="9"/>
  <c r="S65" i="9"/>
  <c r="T65" i="9"/>
  <c r="U65" i="9"/>
  <c r="V65" i="9"/>
  <c r="W65" i="9"/>
  <c r="X65" i="9"/>
  <c r="Y65" i="9"/>
  <c r="AE65" i="9"/>
  <c r="K66" i="9"/>
  <c r="L66" i="9"/>
  <c r="M66" i="9"/>
  <c r="N66" i="9"/>
  <c r="P66" i="9"/>
  <c r="Q66" i="9"/>
  <c r="R66" i="9"/>
  <c r="S66" i="9"/>
  <c r="T66" i="9"/>
  <c r="U66" i="9"/>
  <c r="V66" i="9"/>
  <c r="W66" i="9"/>
  <c r="X66" i="9"/>
  <c r="Y66" i="9"/>
  <c r="AE66" i="9"/>
  <c r="AI66" i="9"/>
  <c r="K67" i="9"/>
  <c r="L67" i="9"/>
  <c r="M67" i="9"/>
  <c r="N67" i="9"/>
  <c r="P67" i="9"/>
  <c r="Q67" i="9"/>
  <c r="R67" i="9"/>
  <c r="S67" i="9"/>
  <c r="T67" i="9"/>
  <c r="U67" i="9"/>
  <c r="V67" i="9"/>
  <c r="W67" i="9"/>
  <c r="X67" i="9"/>
  <c r="Y67" i="9"/>
  <c r="AE67" i="9"/>
  <c r="AF67" i="9"/>
  <c r="AG67" i="9"/>
  <c r="K68" i="9"/>
  <c r="L68" i="9"/>
  <c r="M68" i="9"/>
  <c r="N68" i="9"/>
  <c r="P68" i="9"/>
  <c r="Q68" i="9"/>
  <c r="R68" i="9"/>
  <c r="S68" i="9"/>
  <c r="T68" i="9"/>
  <c r="U68" i="9"/>
  <c r="V68" i="9"/>
  <c r="W68" i="9"/>
  <c r="X68" i="9"/>
  <c r="Y68" i="9"/>
  <c r="AE68" i="9"/>
  <c r="K69" i="9"/>
  <c r="L69" i="9"/>
  <c r="M69" i="9"/>
  <c r="N69" i="9"/>
  <c r="P69" i="9"/>
  <c r="Q69" i="9"/>
  <c r="R69" i="9"/>
  <c r="S69" i="9"/>
  <c r="T69" i="9"/>
  <c r="U69" i="9"/>
  <c r="V69" i="9"/>
  <c r="W69" i="9"/>
  <c r="X69" i="9"/>
  <c r="Y69" i="9"/>
  <c r="AE69" i="9"/>
  <c r="K70" i="9"/>
  <c r="L70" i="9"/>
  <c r="M70" i="9"/>
  <c r="N70" i="9"/>
  <c r="P70" i="9"/>
  <c r="Q70" i="9"/>
  <c r="R70" i="9"/>
  <c r="S70" i="9"/>
  <c r="T70" i="9"/>
  <c r="U70" i="9"/>
  <c r="V70" i="9"/>
  <c r="W70" i="9"/>
  <c r="X70" i="9"/>
  <c r="Y70" i="9"/>
  <c r="AE70" i="9"/>
  <c r="AI70" i="9"/>
  <c r="K71" i="9"/>
  <c r="L71" i="9"/>
  <c r="M71" i="9"/>
  <c r="N71" i="9"/>
  <c r="P71" i="9"/>
  <c r="Q71" i="9"/>
  <c r="R71" i="9"/>
  <c r="S71" i="9"/>
  <c r="T71" i="9"/>
  <c r="U71" i="9"/>
  <c r="V71" i="9"/>
  <c r="W71" i="9"/>
  <c r="X71" i="9"/>
  <c r="Y71" i="9"/>
  <c r="AE71" i="9"/>
  <c r="AF71" i="9"/>
  <c r="AG71" i="9"/>
  <c r="K72" i="9"/>
  <c r="L72" i="9"/>
  <c r="M72" i="9"/>
  <c r="N72" i="9"/>
  <c r="P72" i="9"/>
  <c r="Q72" i="9"/>
  <c r="R72" i="9"/>
  <c r="S72" i="9"/>
  <c r="T72" i="9"/>
  <c r="U72" i="9"/>
  <c r="V72" i="9"/>
  <c r="W72" i="9"/>
  <c r="X72" i="9"/>
  <c r="Y72" i="9"/>
  <c r="AE72" i="9"/>
  <c r="K73" i="9"/>
  <c r="L73" i="9"/>
  <c r="M73" i="9"/>
  <c r="N73" i="9"/>
  <c r="P73" i="9"/>
  <c r="Q73" i="9"/>
  <c r="R73" i="9"/>
  <c r="S73" i="9"/>
  <c r="T73" i="9"/>
  <c r="U73" i="9"/>
  <c r="V73" i="9"/>
  <c r="W73" i="9"/>
  <c r="X73" i="9"/>
  <c r="Y73" i="9"/>
  <c r="AE73" i="9"/>
  <c r="K74" i="9"/>
  <c r="L74" i="9"/>
  <c r="M74" i="9"/>
  <c r="N74" i="9"/>
  <c r="P74" i="9"/>
  <c r="Q74" i="9"/>
  <c r="R74" i="9"/>
  <c r="S74" i="9"/>
  <c r="T74" i="9"/>
  <c r="U74" i="9"/>
  <c r="V74" i="9"/>
  <c r="W74" i="9"/>
  <c r="X74" i="9"/>
  <c r="Y74" i="9"/>
  <c r="AE74" i="9"/>
  <c r="AI74" i="9"/>
  <c r="K75" i="9"/>
  <c r="L75" i="9"/>
  <c r="M75" i="9"/>
  <c r="N75" i="9"/>
  <c r="P75" i="9"/>
  <c r="Q75" i="9"/>
  <c r="R75" i="9"/>
  <c r="S75" i="9"/>
  <c r="T75" i="9"/>
  <c r="U75" i="9"/>
  <c r="V75" i="9"/>
  <c r="W75" i="9"/>
  <c r="X75" i="9"/>
  <c r="Y75" i="9"/>
  <c r="AE75" i="9"/>
  <c r="AF75" i="9"/>
  <c r="AG75" i="9"/>
  <c r="K76" i="9"/>
  <c r="L76" i="9"/>
  <c r="M76" i="9"/>
  <c r="N76" i="9"/>
  <c r="P76" i="9"/>
  <c r="Q76" i="9"/>
  <c r="R76" i="9"/>
  <c r="S76" i="9"/>
  <c r="T76" i="9"/>
  <c r="U76" i="9"/>
  <c r="V76" i="9"/>
  <c r="W76" i="9"/>
  <c r="X76" i="9"/>
  <c r="Y76" i="9"/>
  <c r="AE76" i="9"/>
  <c r="K77" i="9"/>
  <c r="L77" i="9"/>
  <c r="M77" i="9"/>
  <c r="N77" i="9"/>
  <c r="P77" i="9"/>
  <c r="Q77" i="9"/>
  <c r="R77" i="9"/>
  <c r="S77" i="9"/>
  <c r="T77" i="9"/>
  <c r="U77" i="9"/>
  <c r="V77" i="9"/>
  <c r="W77" i="9"/>
  <c r="X77" i="9"/>
  <c r="Y77" i="9"/>
  <c r="AE77" i="9"/>
  <c r="K78" i="9"/>
  <c r="L78" i="9"/>
  <c r="M78" i="9"/>
  <c r="N78" i="9"/>
  <c r="P78" i="9"/>
  <c r="Q78" i="9"/>
  <c r="R78" i="9"/>
  <c r="S78" i="9"/>
  <c r="T78" i="9"/>
  <c r="U78" i="9"/>
  <c r="V78" i="9"/>
  <c r="W78" i="9"/>
  <c r="X78" i="9"/>
  <c r="Y78" i="9"/>
  <c r="AE78" i="9"/>
  <c r="AI78" i="9"/>
  <c r="K79" i="9"/>
  <c r="L79" i="9"/>
  <c r="M79" i="9"/>
  <c r="N79" i="9"/>
  <c r="P79" i="9"/>
  <c r="Q79" i="9"/>
  <c r="R79" i="9"/>
  <c r="S79" i="9"/>
  <c r="T79" i="9"/>
  <c r="U79" i="9"/>
  <c r="V79" i="9"/>
  <c r="W79" i="9"/>
  <c r="X79" i="9"/>
  <c r="Y79" i="9"/>
  <c r="AE79" i="9"/>
  <c r="AF79" i="9"/>
  <c r="AG79" i="9"/>
  <c r="K80" i="9"/>
  <c r="L80" i="9"/>
  <c r="M80" i="9"/>
  <c r="N80" i="9"/>
  <c r="P80" i="9"/>
  <c r="Q80" i="9"/>
  <c r="R80" i="9"/>
  <c r="S80" i="9"/>
  <c r="T80" i="9"/>
  <c r="U80" i="9"/>
  <c r="V80" i="9"/>
  <c r="W80" i="9"/>
  <c r="X80" i="9"/>
  <c r="Y80" i="9"/>
  <c r="AE80" i="9"/>
  <c r="K81" i="9"/>
  <c r="L81" i="9"/>
  <c r="M81" i="9"/>
  <c r="N81" i="9"/>
  <c r="P81" i="9"/>
  <c r="Q81" i="9"/>
  <c r="R81" i="9"/>
  <c r="S81" i="9"/>
  <c r="T81" i="9"/>
  <c r="U81" i="9"/>
  <c r="V81" i="9"/>
  <c r="W81" i="9"/>
  <c r="X81" i="9"/>
  <c r="Y81" i="9"/>
  <c r="AE81" i="9"/>
  <c r="K82" i="9"/>
  <c r="L82" i="9"/>
  <c r="M82" i="9"/>
  <c r="N82" i="9"/>
  <c r="P82" i="9"/>
  <c r="Q82" i="9"/>
  <c r="R82" i="9"/>
  <c r="S82" i="9"/>
  <c r="T82" i="9"/>
  <c r="U82" i="9"/>
  <c r="V82" i="9"/>
  <c r="W82" i="9"/>
  <c r="X82" i="9"/>
  <c r="Y82" i="9"/>
  <c r="AE82" i="9"/>
  <c r="AI82" i="9"/>
  <c r="K83" i="9"/>
  <c r="L83" i="9"/>
  <c r="M83" i="9"/>
  <c r="N83" i="9"/>
  <c r="P83" i="9"/>
  <c r="Q83" i="9"/>
  <c r="R83" i="9"/>
  <c r="S83" i="9"/>
  <c r="T83" i="9"/>
  <c r="U83" i="9"/>
  <c r="V83" i="9"/>
  <c r="W83" i="9"/>
  <c r="X83" i="9"/>
  <c r="Y83" i="9"/>
  <c r="AE83" i="9"/>
  <c r="AF83" i="9"/>
  <c r="AG83" i="9"/>
  <c r="K84" i="9"/>
  <c r="L84" i="9"/>
  <c r="M84" i="9"/>
  <c r="N84" i="9"/>
  <c r="P84" i="9"/>
  <c r="Q84" i="9"/>
  <c r="R84" i="9"/>
  <c r="S84" i="9"/>
  <c r="T84" i="9"/>
  <c r="U84" i="9"/>
  <c r="V84" i="9"/>
  <c r="W84" i="9"/>
  <c r="X84" i="9"/>
  <c r="Y84" i="9"/>
  <c r="AE84" i="9"/>
  <c r="K85" i="9"/>
  <c r="L85" i="9"/>
  <c r="M85" i="9"/>
  <c r="N85" i="9"/>
  <c r="P85" i="9"/>
  <c r="Q85" i="9"/>
  <c r="R85" i="9"/>
  <c r="S85" i="9"/>
  <c r="T85" i="9"/>
  <c r="U85" i="9"/>
  <c r="V85" i="9"/>
  <c r="W85" i="9"/>
  <c r="X85" i="9"/>
  <c r="Y85" i="9"/>
  <c r="AE85" i="9"/>
  <c r="K86" i="9"/>
  <c r="L86" i="9"/>
  <c r="M86" i="9"/>
  <c r="N86" i="9"/>
  <c r="P86" i="9"/>
  <c r="Q86" i="9"/>
  <c r="R86" i="9"/>
  <c r="S86" i="9"/>
  <c r="T86" i="9"/>
  <c r="U86" i="9"/>
  <c r="V86" i="9"/>
  <c r="W86" i="9"/>
  <c r="X86" i="9"/>
  <c r="Y86" i="9"/>
  <c r="AE86" i="9"/>
  <c r="AI86" i="9"/>
  <c r="A87" i="9"/>
  <c r="C87" i="9"/>
  <c r="C99" i="9"/>
  <c r="G87" i="9"/>
  <c r="H87" i="9"/>
  <c r="AA87" i="9"/>
  <c r="AB87" i="9"/>
  <c r="K88" i="9"/>
  <c r="L88" i="9"/>
  <c r="M88" i="9"/>
  <c r="N88" i="9"/>
  <c r="P88" i="9"/>
  <c r="Q88" i="9"/>
  <c r="R88" i="9"/>
  <c r="S88" i="9"/>
  <c r="S99" i="9"/>
  <c r="T88" i="9"/>
  <c r="U88" i="9"/>
  <c r="V88" i="9"/>
  <c r="W88" i="9"/>
  <c r="W99" i="9"/>
  <c r="X88" i="9"/>
  <c r="X99" i="9"/>
  <c r="Y88" i="9"/>
  <c r="K89" i="9"/>
  <c r="L89" i="9"/>
  <c r="M89" i="9"/>
  <c r="N89" i="9"/>
  <c r="P89" i="9"/>
  <c r="Q89" i="9"/>
  <c r="R89" i="9"/>
  <c r="R99" i="9"/>
  <c r="S89" i="9"/>
  <c r="T89" i="9"/>
  <c r="U89" i="9"/>
  <c r="V89" i="9"/>
  <c r="W89" i="9"/>
  <c r="X89" i="9"/>
  <c r="Y89" i="9"/>
  <c r="K90" i="9"/>
  <c r="L90" i="9"/>
  <c r="M90" i="9"/>
  <c r="N90" i="9"/>
  <c r="P90" i="9"/>
  <c r="Q90" i="9"/>
  <c r="R90" i="9"/>
  <c r="S90" i="9"/>
  <c r="T90" i="9"/>
  <c r="U90" i="9"/>
  <c r="V90" i="9"/>
  <c r="W90" i="9"/>
  <c r="X90" i="9"/>
  <c r="Y90" i="9"/>
  <c r="K91" i="9"/>
  <c r="L91" i="9"/>
  <c r="M91" i="9"/>
  <c r="N91" i="9"/>
  <c r="P91" i="9"/>
  <c r="Q91" i="9"/>
  <c r="R91" i="9"/>
  <c r="S91" i="9"/>
  <c r="T91" i="9"/>
  <c r="U91" i="9"/>
  <c r="V91" i="9"/>
  <c r="W91" i="9"/>
  <c r="X91" i="9"/>
  <c r="Y91" i="9"/>
  <c r="K92" i="9"/>
  <c r="L92" i="9"/>
  <c r="M92" i="9"/>
  <c r="N92" i="9"/>
  <c r="P92" i="9"/>
  <c r="Q92" i="9"/>
  <c r="R92" i="9"/>
  <c r="S92" i="9"/>
  <c r="T92" i="9"/>
  <c r="U92" i="9"/>
  <c r="V92" i="9"/>
  <c r="W92" i="9"/>
  <c r="X92" i="9"/>
  <c r="Y92" i="9"/>
  <c r="K93" i="9"/>
  <c r="L93" i="9"/>
  <c r="M93" i="9"/>
  <c r="N93" i="9"/>
  <c r="P93" i="9"/>
  <c r="Q93" i="9"/>
  <c r="R93" i="9"/>
  <c r="S93" i="9"/>
  <c r="T93" i="9"/>
  <c r="U93" i="9"/>
  <c r="V93" i="9"/>
  <c r="W93" i="9"/>
  <c r="X93" i="9"/>
  <c r="Y93" i="9"/>
  <c r="K94" i="9"/>
  <c r="L94" i="9"/>
  <c r="M94" i="9"/>
  <c r="N94" i="9"/>
  <c r="P94" i="9"/>
  <c r="Q94" i="9"/>
  <c r="R94" i="9"/>
  <c r="S94" i="9"/>
  <c r="T94" i="9"/>
  <c r="U94" i="9"/>
  <c r="V94" i="9"/>
  <c r="W94" i="9"/>
  <c r="X94" i="9"/>
  <c r="Y94" i="9"/>
  <c r="K95" i="9"/>
  <c r="L95" i="9"/>
  <c r="M95" i="9"/>
  <c r="N95" i="9"/>
  <c r="P95" i="9"/>
  <c r="Q95" i="9"/>
  <c r="R95" i="9"/>
  <c r="S95" i="9"/>
  <c r="T95" i="9"/>
  <c r="U95" i="9"/>
  <c r="V95" i="9"/>
  <c r="W95" i="9"/>
  <c r="X95" i="9"/>
  <c r="Y95" i="9"/>
  <c r="K96" i="9"/>
  <c r="L96" i="9"/>
  <c r="M96" i="9"/>
  <c r="N96" i="9"/>
  <c r="P96" i="9"/>
  <c r="Q96" i="9"/>
  <c r="R96" i="9"/>
  <c r="S96" i="9"/>
  <c r="T96" i="9"/>
  <c r="U96" i="9"/>
  <c r="V96" i="9"/>
  <c r="W96" i="9"/>
  <c r="X96" i="9"/>
  <c r="Y96" i="9"/>
  <c r="K97" i="9"/>
  <c r="L97" i="9"/>
  <c r="M97" i="9"/>
  <c r="N97" i="9"/>
  <c r="AE97" i="9"/>
  <c r="A98" i="9"/>
  <c r="C112" i="11"/>
  <c r="C98" i="9"/>
  <c r="G99" i="9"/>
  <c r="H99" i="9"/>
  <c r="I99" i="9"/>
  <c r="J99" i="9"/>
  <c r="L99" i="9"/>
  <c r="O99" i="9"/>
  <c r="P99" i="9"/>
  <c r="Q99" i="9"/>
  <c r="U99" i="9"/>
  <c r="AA99" i="9"/>
  <c r="C114" i="9"/>
  <c r="C116" i="9"/>
  <c r="C117" i="9"/>
  <c r="AB99" i="9"/>
  <c r="AF99" i="9"/>
  <c r="AG99" i="9"/>
  <c r="AH99" i="9"/>
  <c r="AI99" i="9"/>
  <c r="C111" i="9"/>
  <c r="C115" i="9"/>
  <c r="K123" i="9"/>
  <c r="L123" i="9"/>
  <c r="M123" i="9"/>
  <c r="N123" i="9"/>
  <c r="P123" i="9"/>
  <c r="Q123" i="9"/>
  <c r="R123" i="9"/>
  <c r="S123" i="9"/>
  <c r="T123" i="9"/>
  <c r="U123" i="9"/>
  <c r="V123" i="9"/>
  <c r="W123" i="9"/>
  <c r="X123" i="9"/>
  <c r="Y123" i="9"/>
  <c r="AE123" i="9"/>
  <c r="AI123" i="9"/>
  <c r="K125" i="9"/>
  <c r="L125" i="9"/>
  <c r="M125" i="9"/>
  <c r="N125" i="9"/>
  <c r="P125" i="9"/>
  <c r="Q125" i="9"/>
  <c r="R125" i="9"/>
  <c r="S125" i="9"/>
  <c r="T125" i="9"/>
  <c r="U125" i="9"/>
  <c r="V125" i="9"/>
  <c r="W125" i="9"/>
  <c r="X125" i="9"/>
  <c r="Y125" i="9"/>
  <c r="AE125" i="9"/>
  <c r="J4" i="2"/>
  <c r="K4" i="2"/>
  <c r="L4" i="2"/>
  <c r="M4" i="2"/>
  <c r="O4" i="2"/>
  <c r="P4" i="2"/>
  <c r="Q4" i="2"/>
  <c r="R4" i="2"/>
  <c r="S4" i="2"/>
  <c r="T4" i="2"/>
  <c r="U4" i="2"/>
  <c r="V4" i="2"/>
  <c r="W4" i="2"/>
  <c r="W88" i="2"/>
  <c r="X4" i="2"/>
  <c r="AD4" i="2"/>
  <c r="J5" i="2"/>
  <c r="K5" i="2"/>
  <c r="L5" i="2"/>
  <c r="M5" i="2"/>
  <c r="O5" i="2"/>
  <c r="P5" i="2"/>
  <c r="Q5" i="2"/>
  <c r="R5" i="2"/>
  <c r="S5" i="2"/>
  <c r="T5" i="2"/>
  <c r="U5" i="2"/>
  <c r="V5" i="2"/>
  <c r="W5" i="2"/>
  <c r="X5" i="2"/>
  <c r="AD5" i="2"/>
  <c r="AH5" i="2"/>
  <c r="J6" i="2"/>
  <c r="K6" i="2"/>
  <c r="L6" i="2"/>
  <c r="M6" i="2"/>
  <c r="O6" i="2"/>
  <c r="P6" i="2"/>
  <c r="P88" i="2"/>
  <c r="Q6" i="2"/>
  <c r="R6" i="2"/>
  <c r="S6" i="2"/>
  <c r="T6" i="2"/>
  <c r="U6" i="2"/>
  <c r="V6" i="2"/>
  <c r="V88" i="2"/>
  <c r="V102" i="2"/>
  <c r="I122" i="2"/>
  <c r="W6" i="2"/>
  <c r="X6" i="2"/>
  <c r="X88" i="2"/>
  <c r="X102" i="2"/>
  <c r="K122" i="2"/>
  <c r="AD6" i="2"/>
  <c r="AH6" i="2"/>
  <c r="AI6" i="2"/>
  <c r="J7" i="2"/>
  <c r="K7" i="2"/>
  <c r="L7" i="2"/>
  <c r="M7" i="2"/>
  <c r="O7" i="2"/>
  <c r="P7" i="2"/>
  <c r="Q7" i="2"/>
  <c r="R7" i="2"/>
  <c r="S7" i="2"/>
  <c r="T7" i="2"/>
  <c r="U7" i="2"/>
  <c r="V7" i="2"/>
  <c r="W7" i="2"/>
  <c r="X7" i="2"/>
  <c r="AD7" i="2"/>
  <c r="AI7" i="2"/>
  <c r="J8" i="2"/>
  <c r="K8" i="2"/>
  <c r="L8" i="2"/>
  <c r="M8" i="2"/>
  <c r="O8" i="2"/>
  <c r="P8" i="2"/>
  <c r="Q8" i="2"/>
  <c r="R8" i="2"/>
  <c r="S8" i="2"/>
  <c r="T8" i="2"/>
  <c r="U8" i="2"/>
  <c r="V8" i="2"/>
  <c r="W8" i="2"/>
  <c r="X8" i="2"/>
  <c r="AD8" i="2"/>
  <c r="AH8" i="2"/>
  <c r="J9" i="2"/>
  <c r="K9" i="2"/>
  <c r="L9" i="2"/>
  <c r="M9" i="2"/>
  <c r="O9" i="2"/>
  <c r="P9" i="2"/>
  <c r="Q9" i="2"/>
  <c r="R9" i="2"/>
  <c r="S9" i="2"/>
  <c r="T9" i="2"/>
  <c r="U9" i="2"/>
  <c r="V9" i="2"/>
  <c r="W9" i="2"/>
  <c r="X9" i="2"/>
  <c r="AD9" i="2"/>
  <c r="AF9" i="2"/>
  <c r="J10" i="2"/>
  <c r="K10" i="2"/>
  <c r="L10" i="2"/>
  <c r="M10" i="2"/>
  <c r="O10" i="2"/>
  <c r="P10" i="2"/>
  <c r="Q10" i="2"/>
  <c r="R10" i="2"/>
  <c r="S10" i="2"/>
  <c r="T10" i="2"/>
  <c r="U10" i="2"/>
  <c r="V10" i="2"/>
  <c r="W10" i="2"/>
  <c r="X10" i="2"/>
  <c r="AD10" i="2"/>
  <c r="AH10" i="2"/>
  <c r="J11" i="2"/>
  <c r="K11" i="2"/>
  <c r="L11" i="2"/>
  <c r="M11" i="2"/>
  <c r="O11" i="2"/>
  <c r="P11" i="2"/>
  <c r="Q11" i="2"/>
  <c r="R11" i="2"/>
  <c r="S11" i="2"/>
  <c r="T11" i="2"/>
  <c r="U11" i="2"/>
  <c r="V11" i="2"/>
  <c r="W11" i="2"/>
  <c r="X11" i="2"/>
  <c r="AD11" i="2"/>
  <c r="AF11" i="2"/>
  <c r="AH11" i="2"/>
  <c r="J12" i="2"/>
  <c r="K12" i="2"/>
  <c r="L12" i="2"/>
  <c r="M12" i="2"/>
  <c r="O12" i="2"/>
  <c r="P12" i="2"/>
  <c r="Q12" i="2"/>
  <c r="R12" i="2"/>
  <c r="S12" i="2"/>
  <c r="T12" i="2"/>
  <c r="U12" i="2"/>
  <c r="V12" i="2"/>
  <c r="W12" i="2"/>
  <c r="X12" i="2"/>
  <c r="AD12" i="2"/>
  <c r="J13" i="2"/>
  <c r="K13" i="2"/>
  <c r="L13" i="2"/>
  <c r="M13" i="2"/>
  <c r="O13" i="2"/>
  <c r="P13" i="2"/>
  <c r="Q13" i="2"/>
  <c r="R13" i="2"/>
  <c r="S13" i="2"/>
  <c r="T13" i="2"/>
  <c r="U13" i="2"/>
  <c r="V13" i="2"/>
  <c r="W13" i="2"/>
  <c r="X13" i="2"/>
  <c r="AD13" i="2"/>
  <c r="AI13" i="2"/>
  <c r="J14" i="2"/>
  <c r="K14" i="2"/>
  <c r="L14" i="2"/>
  <c r="M14" i="2"/>
  <c r="O14" i="2"/>
  <c r="P14" i="2"/>
  <c r="Q14" i="2"/>
  <c r="R14" i="2"/>
  <c r="S14" i="2"/>
  <c r="T14" i="2"/>
  <c r="U14" i="2"/>
  <c r="V14" i="2"/>
  <c r="W14" i="2"/>
  <c r="X14" i="2"/>
  <c r="AD14" i="2"/>
  <c r="AE14" i="2"/>
  <c r="AF14" i="2"/>
  <c r="AH14" i="2"/>
  <c r="J15" i="2"/>
  <c r="K15" i="2"/>
  <c r="L15" i="2"/>
  <c r="M15" i="2"/>
  <c r="O15" i="2"/>
  <c r="P15" i="2"/>
  <c r="Q15" i="2"/>
  <c r="R15" i="2"/>
  <c r="S15" i="2"/>
  <c r="T15" i="2"/>
  <c r="U15" i="2"/>
  <c r="V15" i="2"/>
  <c r="W15" i="2"/>
  <c r="X15" i="2"/>
  <c r="AD15" i="2"/>
  <c r="AE15" i="2"/>
  <c r="AF15" i="2"/>
  <c r="AH15" i="2"/>
  <c r="AI15" i="2"/>
  <c r="J16" i="2"/>
  <c r="K16" i="2"/>
  <c r="L16" i="2"/>
  <c r="M16" i="2"/>
  <c r="O16" i="2"/>
  <c r="P16" i="2"/>
  <c r="Q16" i="2"/>
  <c r="R16" i="2"/>
  <c r="S16" i="2"/>
  <c r="T16" i="2"/>
  <c r="U16" i="2"/>
  <c r="V16" i="2"/>
  <c r="W16" i="2"/>
  <c r="X16" i="2"/>
  <c r="AD16" i="2"/>
  <c r="J17" i="2"/>
  <c r="K17" i="2"/>
  <c r="L17" i="2"/>
  <c r="M17" i="2"/>
  <c r="O17" i="2"/>
  <c r="P17" i="2"/>
  <c r="Q17" i="2"/>
  <c r="R17" i="2"/>
  <c r="S17" i="2"/>
  <c r="T17" i="2"/>
  <c r="U17" i="2"/>
  <c r="V17" i="2"/>
  <c r="W17" i="2"/>
  <c r="X17" i="2"/>
  <c r="AD17" i="2"/>
  <c r="AI17" i="2"/>
  <c r="J18" i="2"/>
  <c r="K18" i="2"/>
  <c r="L18" i="2"/>
  <c r="M18" i="2"/>
  <c r="O18" i="2"/>
  <c r="P18" i="2"/>
  <c r="Q18" i="2"/>
  <c r="R18" i="2"/>
  <c r="S18" i="2"/>
  <c r="T18" i="2"/>
  <c r="U18" i="2"/>
  <c r="V18" i="2"/>
  <c r="W18" i="2"/>
  <c r="X18" i="2"/>
  <c r="AD18" i="2"/>
  <c r="AE18" i="2"/>
  <c r="AF18" i="2"/>
  <c r="AH18" i="2"/>
  <c r="J19" i="2"/>
  <c r="K19" i="2"/>
  <c r="L19" i="2"/>
  <c r="M19" i="2"/>
  <c r="O19" i="2"/>
  <c r="P19" i="2"/>
  <c r="Q19" i="2"/>
  <c r="R19" i="2"/>
  <c r="S19" i="2"/>
  <c r="T19" i="2"/>
  <c r="U19" i="2"/>
  <c r="V19" i="2"/>
  <c r="W19" i="2"/>
  <c r="X19" i="2"/>
  <c r="AD19" i="2"/>
  <c r="AE19" i="2"/>
  <c r="AF19" i="2"/>
  <c r="AH19" i="2"/>
  <c r="AI19" i="2"/>
  <c r="AI20" i="2"/>
  <c r="J21" i="2"/>
  <c r="K21" i="2"/>
  <c r="L21" i="2"/>
  <c r="M21" i="2"/>
  <c r="O21" i="2"/>
  <c r="P21" i="2"/>
  <c r="Q21" i="2"/>
  <c r="R21" i="2"/>
  <c r="S21" i="2"/>
  <c r="T21" i="2"/>
  <c r="U21" i="2"/>
  <c r="V21" i="2"/>
  <c r="W21" i="2"/>
  <c r="X21" i="2"/>
  <c r="AD21" i="2"/>
  <c r="AE21" i="2"/>
  <c r="AF21" i="2"/>
  <c r="AH21" i="2"/>
  <c r="J22" i="2"/>
  <c r="K22" i="2"/>
  <c r="L22" i="2"/>
  <c r="M22" i="2"/>
  <c r="O22" i="2"/>
  <c r="P22" i="2"/>
  <c r="Q22" i="2"/>
  <c r="R22" i="2"/>
  <c r="S22" i="2"/>
  <c r="T22" i="2"/>
  <c r="U22" i="2"/>
  <c r="V22" i="2"/>
  <c r="W22" i="2"/>
  <c r="X22" i="2"/>
  <c r="AD22" i="2"/>
  <c r="AE22" i="2"/>
  <c r="AF22" i="2"/>
  <c r="AH22" i="2"/>
  <c r="J23" i="2"/>
  <c r="K23" i="2"/>
  <c r="L23" i="2"/>
  <c r="M23" i="2"/>
  <c r="O23" i="2"/>
  <c r="P23" i="2"/>
  <c r="Q23" i="2"/>
  <c r="R23" i="2"/>
  <c r="S23" i="2"/>
  <c r="T23" i="2"/>
  <c r="U23" i="2"/>
  <c r="V23" i="2"/>
  <c r="W23" i="2"/>
  <c r="X23" i="2"/>
  <c r="AD23" i="2"/>
  <c r="AE23" i="2"/>
  <c r="AF23" i="2"/>
  <c r="AH23" i="2"/>
  <c r="J24" i="2"/>
  <c r="K24" i="2"/>
  <c r="L24" i="2"/>
  <c r="M24" i="2"/>
  <c r="O24" i="2"/>
  <c r="P24" i="2"/>
  <c r="Q24" i="2"/>
  <c r="R24" i="2"/>
  <c r="S24" i="2"/>
  <c r="T24" i="2"/>
  <c r="U24" i="2"/>
  <c r="V24" i="2"/>
  <c r="W24" i="2"/>
  <c r="X24" i="2"/>
  <c r="AD24" i="2"/>
  <c r="AE24" i="2"/>
  <c r="AF24" i="2"/>
  <c r="AH24" i="2"/>
  <c r="J25" i="2"/>
  <c r="K25" i="2"/>
  <c r="L25" i="2"/>
  <c r="M25" i="2"/>
  <c r="O25" i="2"/>
  <c r="P25" i="2"/>
  <c r="Q25" i="2"/>
  <c r="R25" i="2"/>
  <c r="S25" i="2"/>
  <c r="T25" i="2"/>
  <c r="U25" i="2"/>
  <c r="V25" i="2"/>
  <c r="W25" i="2"/>
  <c r="X25" i="2"/>
  <c r="AD25" i="2"/>
  <c r="AE25" i="2"/>
  <c r="AF25" i="2"/>
  <c r="AH25" i="2"/>
  <c r="J26" i="2"/>
  <c r="K26" i="2"/>
  <c r="L26" i="2"/>
  <c r="M26" i="2"/>
  <c r="O26" i="2"/>
  <c r="P26" i="2"/>
  <c r="Q26" i="2"/>
  <c r="R26" i="2"/>
  <c r="S26" i="2"/>
  <c r="T26" i="2"/>
  <c r="U26" i="2"/>
  <c r="V26" i="2"/>
  <c r="W26" i="2"/>
  <c r="X26" i="2"/>
  <c r="AD26" i="2"/>
  <c r="AE26" i="2"/>
  <c r="AF26" i="2"/>
  <c r="AH26" i="2"/>
  <c r="J27" i="2"/>
  <c r="K27" i="2"/>
  <c r="L27" i="2"/>
  <c r="M27" i="2"/>
  <c r="O27" i="2"/>
  <c r="P27" i="2"/>
  <c r="Q27" i="2"/>
  <c r="R27" i="2"/>
  <c r="S27" i="2"/>
  <c r="T27" i="2"/>
  <c r="U27" i="2"/>
  <c r="V27" i="2"/>
  <c r="W27" i="2"/>
  <c r="X27" i="2"/>
  <c r="AD27" i="2"/>
  <c r="AE27" i="2"/>
  <c r="AF27" i="2"/>
  <c r="AH27" i="2"/>
  <c r="J28" i="2"/>
  <c r="K28" i="2"/>
  <c r="L28" i="2"/>
  <c r="M28" i="2"/>
  <c r="O28" i="2"/>
  <c r="P28" i="2"/>
  <c r="Q28" i="2"/>
  <c r="R28" i="2"/>
  <c r="S28" i="2"/>
  <c r="T28" i="2"/>
  <c r="U28" i="2"/>
  <c r="V28" i="2"/>
  <c r="W28" i="2"/>
  <c r="X28" i="2"/>
  <c r="AD28" i="2"/>
  <c r="AE28" i="2"/>
  <c r="AF28" i="2"/>
  <c r="AH28" i="2"/>
  <c r="J29" i="2"/>
  <c r="K29" i="2"/>
  <c r="L29" i="2"/>
  <c r="M29" i="2"/>
  <c r="O29" i="2"/>
  <c r="P29" i="2"/>
  <c r="Q29" i="2"/>
  <c r="R29" i="2"/>
  <c r="S29" i="2"/>
  <c r="T29" i="2"/>
  <c r="U29" i="2"/>
  <c r="V29" i="2"/>
  <c r="W29" i="2"/>
  <c r="X29" i="2"/>
  <c r="AD29" i="2"/>
  <c r="AE29" i="2"/>
  <c r="AF29" i="2"/>
  <c r="AH29" i="2"/>
  <c r="J30" i="2"/>
  <c r="K30" i="2"/>
  <c r="L30" i="2"/>
  <c r="M30" i="2"/>
  <c r="O30" i="2"/>
  <c r="P30" i="2"/>
  <c r="Q30" i="2"/>
  <c r="R30" i="2"/>
  <c r="S30" i="2"/>
  <c r="T30" i="2"/>
  <c r="U30" i="2"/>
  <c r="V30" i="2"/>
  <c r="W30" i="2"/>
  <c r="X30" i="2"/>
  <c r="AD30" i="2"/>
  <c r="AE30" i="2"/>
  <c r="AF30" i="2"/>
  <c r="AH30" i="2"/>
  <c r="J31" i="2"/>
  <c r="K31" i="2"/>
  <c r="L31" i="2"/>
  <c r="M31" i="2"/>
  <c r="O31" i="2"/>
  <c r="P31" i="2"/>
  <c r="Q31" i="2"/>
  <c r="R31" i="2"/>
  <c r="S31" i="2"/>
  <c r="T31" i="2"/>
  <c r="U31" i="2"/>
  <c r="V31" i="2"/>
  <c r="W31" i="2"/>
  <c r="X31" i="2"/>
  <c r="AD31" i="2"/>
  <c r="AE31" i="2"/>
  <c r="AF31" i="2"/>
  <c r="AH31" i="2"/>
  <c r="AI31" i="2"/>
  <c r="J32" i="2"/>
  <c r="K32" i="2"/>
  <c r="L32" i="2"/>
  <c r="M32" i="2"/>
  <c r="O32" i="2"/>
  <c r="P32" i="2"/>
  <c r="Q32" i="2"/>
  <c r="R32" i="2"/>
  <c r="S32" i="2"/>
  <c r="T32" i="2"/>
  <c r="U32" i="2"/>
  <c r="V32" i="2"/>
  <c r="W32" i="2"/>
  <c r="X32" i="2"/>
  <c r="AD32" i="2"/>
  <c r="AI32" i="2"/>
  <c r="J33" i="2"/>
  <c r="K33" i="2"/>
  <c r="L33" i="2"/>
  <c r="M33" i="2"/>
  <c r="O33" i="2"/>
  <c r="P33" i="2"/>
  <c r="Q33" i="2"/>
  <c r="R33" i="2"/>
  <c r="S33" i="2"/>
  <c r="T33" i="2"/>
  <c r="U33" i="2"/>
  <c r="V33" i="2"/>
  <c r="W33" i="2"/>
  <c r="X33" i="2"/>
  <c r="AD33" i="2"/>
  <c r="AE33" i="2"/>
  <c r="AF33" i="2"/>
  <c r="AI33" i="2"/>
  <c r="J34" i="2"/>
  <c r="K34" i="2"/>
  <c r="L34" i="2"/>
  <c r="M34" i="2"/>
  <c r="O34" i="2"/>
  <c r="P34" i="2"/>
  <c r="Q34" i="2"/>
  <c r="R34" i="2"/>
  <c r="S34" i="2"/>
  <c r="T34" i="2"/>
  <c r="U34" i="2"/>
  <c r="V34" i="2"/>
  <c r="W34" i="2"/>
  <c r="X34" i="2"/>
  <c r="AD34" i="2"/>
  <c r="AE34" i="2"/>
  <c r="AI34" i="2"/>
  <c r="J35" i="2"/>
  <c r="K35" i="2"/>
  <c r="L35" i="2"/>
  <c r="M35" i="2"/>
  <c r="AI35" i="2"/>
  <c r="J36" i="2"/>
  <c r="K36" i="2"/>
  <c r="L36" i="2"/>
  <c r="M36" i="2"/>
  <c r="O36" i="2"/>
  <c r="P36" i="2"/>
  <c r="Q36" i="2"/>
  <c r="R36" i="2"/>
  <c r="S36" i="2"/>
  <c r="T36" i="2"/>
  <c r="U36" i="2"/>
  <c r="V36" i="2"/>
  <c r="W36" i="2"/>
  <c r="X36" i="2"/>
  <c r="AD36" i="2"/>
  <c r="AE36" i="2"/>
  <c r="J37" i="2"/>
  <c r="K37" i="2"/>
  <c r="L37" i="2"/>
  <c r="M37" i="2"/>
  <c r="O37" i="2"/>
  <c r="P37" i="2"/>
  <c r="Q37" i="2"/>
  <c r="R37" i="2"/>
  <c r="S37" i="2"/>
  <c r="T37" i="2"/>
  <c r="U37" i="2"/>
  <c r="V37" i="2"/>
  <c r="W37" i="2"/>
  <c r="X37" i="2"/>
  <c r="AD37" i="2"/>
  <c r="AE37" i="2"/>
  <c r="AF37" i="2"/>
  <c r="AI38" i="2"/>
  <c r="J39" i="2"/>
  <c r="K39" i="2"/>
  <c r="L39" i="2"/>
  <c r="M39" i="2"/>
  <c r="O39" i="2"/>
  <c r="P39" i="2"/>
  <c r="Q39" i="2"/>
  <c r="R39" i="2"/>
  <c r="S39" i="2"/>
  <c r="T39" i="2"/>
  <c r="U39" i="2"/>
  <c r="V39" i="2"/>
  <c r="W39" i="2"/>
  <c r="X39" i="2"/>
  <c r="AD39" i="2"/>
  <c r="AE39" i="2"/>
  <c r="AF39" i="2"/>
  <c r="J40" i="2"/>
  <c r="K40" i="2"/>
  <c r="L40" i="2"/>
  <c r="M40" i="2"/>
  <c r="O40" i="2"/>
  <c r="P40" i="2"/>
  <c r="Q40" i="2"/>
  <c r="R40" i="2"/>
  <c r="S40" i="2"/>
  <c r="T40" i="2"/>
  <c r="U40" i="2"/>
  <c r="V40" i="2"/>
  <c r="W40" i="2"/>
  <c r="X40" i="2"/>
  <c r="AD40" i="2"/>
  <c r="AI40" i="2"/>
  <c r="J41" i="2"/>
  <c r="K41" i="2"/>
  <c r="L41" i="2"/>
  <c r="M41" i="2"/>
  <c r="O41" i="2"/>
  <c r="P41" i="2"/>
  <c r="Q41" i="2"/>
  <c r="R41" i="2"/>
  <c r="S41" i="2"/>
  <c r="T41" i="2"/>
  <c r="U41" i="2"/>
  <c r="V41" i="2"/>
  <c r="W41" i="2"/>
  <c r="X41" i="2"/>
  <c r="AD41" i="2"/>
  <c r="AI41" i="2"/>
  <c r="J42" i="2"/>
  <c r="K42" i="2"/>
  <c r="L42" i="2"/>
  <c r="M42" i="2"/>
  <c r="O42" i="2"/>
  <c r="P42" i="2"/>
  <c r="Q42" i="2"/>
  <c r="R42" i="2"/>
  <c r="S42" i="2"/>
  <c r="T42" i="2"/>
  <c r="U42" i="2"/>
  <c r="V42" i="2"/>
  <c r="W42" i="2"/>
  <c r="X42" i="2"/>
  <c r="AD42" i="2"/>
  <c r="AE42" i="2"/>
  <c r="AF42" i="2"/>
  <c r="J43" i="2"/>
  <c r="K43" i="2"/>
  <c r="L43" i="2"/>
  <c r="M43" i="2"/>
  <c r="O43" i="2"/>
  <c r="P43" i="2"/>
  <c r="Q43" i="2"/>
  <c r="R43" i="2"/>
  <c r="S43" i="2"/>
  <c r="T43" i="2"/>
  <c r="U43" i="2"/>
  <c r="V43" i="2"/>
  <c r="W43" i="2"/>
  <c r="X43" i="2"/>
  <c r="AD43" i="2"/>
  <c r="J44" i="2"/>
  <c r="K44" i="2"/>
  <c r="L44" i="2"/>
  <c r="M44" i="2"/>
  <c r="O44" i="2"/>
  <c r="P44" i="2"/>
  <c r="Q44" i="2"/>
  <c r="R44" i="2"/>
  <c r="S44" i="2"/>
  <c r="T44" i="2"/>
  <c r="U44" i="2"/>
  <c r="V44" i="2"/>
  <c r="W44" i="2"/>
  <c r="X44" i="2"/>
  <c r="AD44" i="2"/>
  <c r="AE44" i="2"/>
  <c r="AF44" i="2"/>
  <c r="AI44" i="2"/>
  <c r="J45" i="2"/>
  <c r="K45" i="2"/>
  <c r="L45" i="2"/>
  <c r="M45" i="2"/>
  <c r="O45" i="2"/>
  <c r="P45" i="2"/>
  <c r="Q45" i="2"/>
  <c r="R45" i="2"/>
  <c r="S45" i="2"/>
  <c r="T45" i="2"/>
  <c r="U45" i="2"/>
  <c r="V45" i="2"/>
  <c r="W45" i="2"/>
  <c r="X45" i="2"/>
  <c r="AD45" i="2"/>
  <c r="AE45" i="2"/>
  <c r="J46" i="2"/>
  <c r="K46" i="2"/>
  <c r="L46" i="2"/>
  <c r="M46" i="2"/>
  <c r="O46" i="2"/>
  <c r="P46" i="2"/>
  <c r="Q46" i="2"/>
  <c r="R46" i="2"/>
  <c r="S46" i="2"/>
  <c r="T46" i="2"/>
  <c r="U46" i="2"/>
  <c r="V46" i="2"/>
  <c r="W46" i="2"/>
  <c r="X46" i="2"/>
  <c r="AD46" i="2"/>
  <c r="AE46" i="2"/>
  <c r="AI46" i="2"/>
  <c r="J47" i="2"/>
  <c r="K47" i="2"/>
  <c r="L47" i="2"/>
  <c r="M47" i="2"/>
  <c r="O47" i="2"/>
  <c r="P47" i="2"/>
  <c r="Q47" i="2"/>
  <c r="R47" i="2"/>
  <c r="S47" i="2"/>
  <c r="T47" i="2"/>
  <c r="U47" i="2"/>
  <c r="V47" i="2"/>
  <c r="W47" i="2"/>
  <c r="X47" i="2"/>
  <c r="AD47" i="2"/>
  <c r="AF47" i="2"/>
  <c r="AI47" i="2"/>
  <c r="J48" i="2"/>
  <c r="K48" i="2"/>
  <c r="L48" i="2"/>
  <c r="M48" i="2"/>
  <c r="O48" i="2"/>
  <c r="P48" i="2"/>
  <c r="Q48" i="2"/>
  <c r="R48" i="2"/>
  <c r="S48" i="2"/>
  <c r="T48" i="2"/>
  <c r="U48" i="2"/>
  <c r="V48" i="2"/>
  <c r="W48" i="2"/>
  <c r="X48" i="2"/>
  <c r="AD48" i="2"/>
  <c r="AI48" i="2"/>
  <c r="J49" i="2"/>
  <c r="K49" i="2"/>
  <c r="L49" i="2"/>
  <c r="M49" i="2"/>
  <c r="O49" i="2"/>
  <c r="P49" i="2"/>
  <c r="Q49" i="2"/>
  <c r="R49" i="2"/>
  <c r="S49" i="2"/>
  <c r="T49" i="2"/>
  <c r="U49" i="2"/>
  <c r="V49" i="2"/>
  <c r="W49" i="2"/>
  <c r="X49" i="2"/>
  <c r="AD49" i="2"/>
  <c r="AE49" i="2"/>
  <c r="AF49" i="2"/>
  <c r="AI49" i="2"/>
  <c r="J50" i="2"/>
  <c r="K50" i="2"/>
  <c r="L50" i="2"/>
  <c r="M50" i="2"/>
  <c r="O50" i="2"/>
  <c r="P50" i="2"/>
  <c r="Q50" i="2"/>
  <c r="R50" i="2"/>
  <c r="S50" i="2"/>
  <c r="T50" i="2"/>
  <c r="U50" i="2"/>
  <c r="V50" i="2"/>
  <c r="W50" i="2"/>
  <c r="X50" i="2"/>
  <c r="AD50" i="2"/>
  <c r="AE50" i="2"/>
  <c r="AI50" i="2"/>
  <c r="J51" i="2"/>
  <c r="K51" i="2"/>
  <c r="L51" i="2"/>
  <c r="M51" i="2"/>
  <c r="O51" i="2"/>
  <c r="P51" i="2"/>
  <c r="Q51" i="2"/>
  <c r="R51" i="2"/>
  <c r="S51" i="2"/>
  <c r="T51" i="2"/>
  <c r="U51" i="2"/>
  <c r="V51" i="2"/>
  <c r="W51" i="2"/>
  <c r="X51" i="2"/>
  <c r="AD51" i="2"/>
  <c r="AF51" i="2"/>
  <c r="AI51" i="2"/>
  <c r="J52" i="2"/>
  <c r="K52" i="2"/>
  <c r="L52" i="2"/>
  <c r="M52" i="2"/>
  <c r="O52" i="2"/>
  <c r="P52" i="2"/>
  <c r="Q52" i="2"/>
  <c r="R52" i="2"/>
  <c r="S52" i="2"/>
  <c r="T52" i="2"/>
  <c r="U52" i="2"/>
  <c r="V52" i="2"/>
  <c r="W52" i="2"/>
  <c r="X52" i="2"/>
  <c r="AD52" i="2"/>
  <c r="AI52" i="2"/>
  <c r="J53" i="2"/>
  <c r="K53" i="2"/>
  <c r="L53" i="2"/>
  <c r="M53" i="2"/>
  <c r="O53" i="2"/>
  <c r="P53" i="2"/>
  <c r="Q53" i="2"/>
  <c r="R53" i="2"/>
  <c r="S53" i="2"/>
  <c r="T53" i="2"/>
  <c r="U53" i="2"/>
  <c r="V53" i="2"/>
  <c r="W53" i="2"/>
  <c r="X53" i="2"/>
  <c r="AD53" i="2"/>
  <c r="AE53" i="2"/>
  <c r="AF53" i="2"/>
  <c r="AH53" i="2"/>
  <c r="AI53" i="2"/>
  <c r="J54" i="2"/>
  <c r="K54" i="2"/>
  <c r="L54" i="2"/>
  <c r="M54" i="2"/>
  <c r="O54" i="2"/>
  <c r="P54" i="2"/>
  <c r="Q54" i="2"/>
  <c r="R54" i="2"/>
  <c r="S54" i="2"/>
  <c r="T54" i="2"/>
  <c r="U54" i="2"/>
  <c r="V54" i="2"/>
  <c r="W54" i="2"/>
  <c r="X54" i="2"/>
  <c r="AD54" i="2"/>
  <c r="AI54" i="2"/>
  <c r="J55" i="2"/>
  <c r="K55" i="2"/>
  <c r="L55" i="2"/>
  <c r="M55" i="2"/>
  <c r="O55" i="2"/>
  <c r="P55" i="2"/>
  <c r="Q55" i="2"/>
  <c r="R55" i="2"/>
  <c r="S55" i="2"/>
  <c r="T55" i="2"/>
  <c r="U55" i="2"/>
  <c r="V55" i="2"/>
  <c r="W55" i="2"/>
  <c r="X55" i="2"/>
  <c r="AD55" i="2"/>
  <c r="AI55" i="2"/>
  <c r="J56" i="2"/>
  <c r="K56" i="2"/>
  <c r="L56" i="2"/>
  <c r="M56" i="2"/>
  <c r="O56" i="2"/>
  <c r="P56" i="2"/>
  <c r="Q56" i="2"/>
  <c r="R56" i="2"/>
  <c r="S56" i="2"/>
  <c r="T56" i="2"/>
  <c r="U56" i="2"/>
  <c r="V56" i="2"/>
  <c r="W56" i="2"/>
  <c r="X56" i="2"/>
  <c r="AD56" i="2"/>
  <c r="J57" i="2"/>
  <c r="K57" i="2"/>
  <c r="L57" i="2"/>
  <c r="M57" i="2"/>
  <c r="O57" i="2"/>
  <c r="P57" i="2"/>
  <c r="Q57" i="2"/>
  <c r="R57" i="2"/>
  <c r="S57" i="2"/>
  <c r="T57" i="2"/>
  <c r="U57" i="2"/>
  <c r="V57" i="2"/>
  <c r="W57" i="2"/>
  <c r="X57" i="2"/>
  <c r="AD57" i="2"/>
  <c r="J58" i="2"/>
  <c r="K58" i="2"/>
  <c r="L58" i="2"/>
  <c r="M58" i="2"/>
  <c r="O58" i="2"/>
  <c r="P58" i="2"/>
  <c r="Q58" i="2"/>
  <c r="R58" i="2"/>
  <c r="S58" i="2"/>
  <c r="T58" i="2"/>
  <c r="U58" i="2"/>
  <c r="V58" i="2"/>
  <c r="W58" i="2"/>
  <c r="X58" i="2"/>
  <c r="AD58" i="2"/>
  <c r="J59" i="2"/>
  <c r="K59" i="2"/>
  <c r="L59" i="2"/>
  <c r="M59" i="2"/>
  <c r="O59" i="2"/>
  <c r="P59" i="2"/>
  <c r="Q59" i="2"/>
  <c r="R59" i="2"/>
  <c r="S59" i="2"/>
  <c r="T59" i="2"/>
  <c r="U59" i="2"/>
  <c r="V59" i="2"/>
  <c r="W59" i="2"/>
  <c r="X59" i="2"/>
  <c r="AD59" i="2"/>
  <c r="J60" i="2"/>
  <c r="K60" i="2"/>
  <c r="L60" i="2"/>
  <c r="M60" i="2"/>
  <c r="O60" i="2"/>
  <c r="P60" i="2"/>
  <c r="Q60" i="2"/>
  <c r="R60" i="2"/>
  <c r="S60" i="2"/>
  <c r="T60" i="2"/>
  <c r="U60" i="2"/>
  <c r="V60" i="2"/>
  <c r="W60" i="2"/>
  <c r="X60" i="2"/>
  <c r="AD60" i="2"/>
  <c r="J61" i="2"/>
  <c r="K61" i="2"/>
  <c r="L61" i="2"/>
  <c r="M61" i="2"/>
  <c r="O61" i="2"/>
  <c r="P61" i="2"/>
  <c r="Q61" i="2"/>
  <c r="R61" i="2"/>
  <c r="S61" i="2"/>
  <c r="T61" i="2"/>
  <c r="U61" i="2"/>
  <c r="V61" i="2"/>
  <c r="W61" i="2"/>
  <c r="X61" i="2"/>
  <c r="AD61" i="2"/>
  <c r="J62" i="2"/>
  <c r="K62" i="2"/>
  <c r="L62" i="2"/>
  <c r="M62" i="2"/>
  <c r="O62" i="2"/>
  <c r="P62" i="2"/>
  <c r="Q62" i="2"/>
  <c r="R62" i="2"/>
  <c r="S62" i="2"/>
  <c r="T62" i="2"/>
  <c r="U62" i="2"/>
  <c r="V62" i="2"/>
  <c r="W62" i="2"/>
  <c r="X62" i="2"/>
  <c r="AD62" i="2"/>
  <c r="J63" i="2"/>
  <c r="K63" i="2"/>
  <c r="L63" i="2"/>
  <c r="M63" i="2"/>
  <c r="O63" i="2"/>
  <c r="P63" i="2"/>
  <c r="Q63" i="2"/>
  <c r="R63" i="2"/>
  <c r="S63" i="2"/>
  <c r="T63" i="2"/>
  <c r="U63" i="2"/>
  <c r="V63" i="2"/>
  <c r="W63" i="2"/>
  <c r="X63" i="2"/>
  <c r="AD63" i="2"/>
  <c r="J64" i="2"/>
  <c r="K64" i="2"/>
  <c r="L64" i="2"/>
  <c r="M64" i="2"/>
  <c r="O64" i="2"/>
  <c r="P64" i="2"/>
  <c r="Q64" i="2"/>
  <c r="R64" i="2"/>
  <c r="S64" i="2"/>
  <c r="T64" i="2"/>
  <c r="U64" i="2"/>
  <c r="V64" i="2"/>
  <c r="W64" i="2"/>
  <c r="X64" i="2"/>
  <c r="AD64" i="2"/>
  <c r="J65" i="2"/>
  <c r="K65" i="2"/>
  <c r="L65" i="2"/>
  <c r="M65" i="2"/>
  <c r="O65" i="2"/>
  <c r="P65" i="2"/>
  <c r="Q65" i="2"/>
  <c r="R65" i="2"/>
  <c r="S65" i="2"/>
  <c r="T65" i="2"/>
  <c r="U65" i="2"/>
  <c r="V65" i="2"/>
  <c r="W65" i="2"/>
  <c r="X65" i="2"/>
  <c r="AD65" i="2"/>
  <c r="J66" i="2"/>
  <c r="K66" i="2"/>
  <c r="L66" i="2"/>
  <c r="M66" i="2"/>
  <c r="O66" i="2"/>
  <c r="P66" i="2"/>
  <c r="Q66" i="2"/>
  <c r="R66" i="2"/>
  <c r="S66" i="2"/>
  <c r="T66" i="2"/>
  <c r="U66" i="2"/>
  <c r="V66" i="2"/>
  <c r="W66" i="2"/>
  <c r="X66" i="2"/>
  <c r="AD66" i="2"/>
  <c r="J67" i="2"/>
  <c r="K67" i="2"/>
  <c r="L67" i="2"/>
  <c r="M67" i="2"/>
  <c r="O67" i="2"/>
  <c r="P67" i="2"/>
  <c r="Q67" i="2"/>
  <c r="R67" i="2"/>
  <c r="S67" i="2"/>
  <c r="T67" i="2"/>
  <c r="U67" i="2"/>
  <c r="V67" i="2"/>
  <c r="W67" i="2"/>
  <c r="X67" i="2"/>
  <c r="AD67" i="2"/>
  <c r="J68" i="2"/>
  <c r="K68" i="2"/>
  <c r="L68" i="2"/>
  <c r="M68" i="2"/>
  <c r="O68" i="2"/>
  <c r="P68" i="2"/>
  <c r="Q68" i="2"/>
  <c r="R68" i="2"/>
  <c r="S68" i="2"/>
  <c r="T68" i="2"/>
  <c r="U68" i="2"/>
  <c r="V68" i="2"/>
  <c r="W68" i="2"/>
  <c r="X68" i="2"/>
  <c r="AD68" i="2"/>
  <c r="J69" i="2"/>
  <c r="K69" i="2"/>
  <c r="L69" i="2"/>
  <c r="M69" i="2"/>
  <c r="O69" i="2"/>
  <c r="P69" i="2"/>
  <c r="Q69" i="2"/>
  <c r="R69" i="2"/>
  <c r="S69" i="2"/>
  <c r="T69" i="2"/>
  <c r="U69" i="2"/>
  <c r="V69" i="2"/>
  <c r="W69" i="2"/>
  <c r="X69" i="2"/>
  <c r="AD69" i="2"/>
  <c r="J70" i="2"/>
  <c r="K70" i="2"/>
  <c r="L70" i="2"/>
  <c r="M70" i="2"/>
  <c r="O70" i="2"/>
  <c r="P70" i="2"/>
  <c r="Q70" i="2"/>
  <c r="R70" i="2"/>
  <c r="S70" i="2"/>
  <c r="T70" i="2"/>
  <c r="U70" i="2"/>
  <c r="V70" i="2"/>
  <c r="W70" i="2"/>
  <c r="X70" i="2"/>
  <c r="AD70" i="2"/>
  <c r="J71" i="2"/>
  <c r="K71" i="2"/>
  <c r="L71" i="2"/>
  <c r="M71" i="2"/>
  <c r="O71" i="2"/>
  <c r="P71" i="2"/>
  <c r="Q71" i="2"/>
  <c r="R71" i="2"/>
  <c r="S71" i="2"/>
  <c r="T71" i="2"/>
  <c r="U71" i="2"/>
  <c r="V71" i="2"/>
  <c r="W71" i="2"/>
  <c r="X71" i="2"/>
  <c r="AD71" i="2"/>
  <c r="J72" i="2"/>
  <c r="K72" i="2"/>
  <c r="L72" i="2"/>
  <c r="M72" i="2"/>
  <c r="O72" i="2"/>
  <c r="P72" i="2"/>
  <c r="Q72" i="2"/>
  <c r="R72" i="2"/>
  <c r="S72" i="2"/>
  <c r="T72" i="2"/>
  <c r="U72" i="2"/>
  <c r="V72" i="2"/>
  <c r="W72" i="2"/>
  <c r="X72" i="2"/>
  <c r="AD72" i="2"/>
  <c r="J73" i="2"/>
  <c r="K73" i="2"/>
  <c r="L73" i="2"/>
  <c r="M73" i="2"/>
  <c r="O73" i="2"/>
  <c r="P73" i="2"/>
  <c r="Q73" i="2"/>
  <c r="R73" i="2"/>
  <c r="S73" i="2"/>
  <c r="T73" i="2"/>
  <c r="U73" i="2"/>
  <c r="V73" i="2"/>
  <c r="W73" i="2"/>
  <c r="X73" i="2"/>
  <c r="AD73" i="2"/>
  <c r="AI73" i="2"/>
  <c r="J74" i="2"/>
  <c r="K74" i="2"/>
  <c r="L74" i="2"/>
  <c r="M74" i="2"/>
  <c r="O74" i="2"/>
  <c r="P74" i="2"/>
  <c r="Q74" i="2"/>
  <c r="R74" i="2"/>
  <c r="S74" i="2"/>
  <c r="T74" i="2"/>
  <c r="U74" i="2"/>
  <c r="V74" i="2"/>
  <c r="W74" i="2"/>
  <c r="X74" i="2"/>
  <c r="AD74" i="2"/>
  <c r="J75" i="2"/>
  <c r="K75" i="2"/>
  <c r="L75" i="2"/>
  <c r="M75" i="2"/>
  <c r="O75" i="2"/>
  <c r="P75" i="2"/>
  <c r="Q75" i="2"/>
  <c r="R75" i="2"/>
  <c r="S75" i="2"/>
  <c r="T75" i="2"/>
  <c r="U75" i="2"/>
  <c r="V75" i="2"/>
  <c r="W75" i="2"/>
  <c r="X75" i="2"/>
  <c r="AD75" i="2"/>
  <c r="J76" i="2"/>
  <c r="K76" i="2"/>
  <c r="L76" i="2"/>
  <c r="M76" i="2"/>
  <c r="O76" i="2"/>
  <c r="P76" i="2"/>
  <c r="Q76" i="2"/>
  <c r="R76" i="2"/>
  <c r="S76" i="2"/>
  <c r="T76" i="2"/>
  <c r="U76" i="2"/>
  <c r="V76" i="2"/>
  <c r="W76" i="2"/>
  <c r="X76" i="2"/>
  <c r="AD76" i="2"/>
  <c r="J77" i="2"/>
  <c r="K77" i="2"/>
  <c r="L77" i="2"/>
  <c r="M77" i="2"/>
  <c r="O77" i="2"/>
  <c r="P77" i="2"/>
  <c r="Q77" i="2"/>
  <c r="R77" i="2"/>
  <c r="S77" i="2"/>
  <c r="T77" i="2"/>
  <c r="U77" i="2"/>
  <c r="V77" i="2"/>
  <c r="W77" i="2"/>
  <c r="X77" i="2"/>
  <c r="AD77" i="2"/>
  <c r="J78" i="2"/>
  <c r="K78" i="2"/>
  <c r="L78" i="2"/>
  <c r="M78" i="2"/>
  <c r="O78" i="2"/>
  <c r="P78" i="2"/>
  <c r="Q78" i="2"/>
  <c r="R78" i="2"/>
  <c r="S78" i="2"/>
  <c r="T78" i="2"/>
  <c r="U78" i="2"/>
  <c r="V78" i="2"/>
  <c r="W78" i="2"/>
  <c r="X78" i="2"/>
  <c r="AD78" i="2"/>
  <c r="J79" i="2"/>
  <c r="K79" i="2"/>
  <c r="L79" i="2"/>
  <c r="M79" i="2"/>
  <c r="O79" i="2"/>
  <c r="P79" i="2"/>
  <c r="Q79" i="2"/>
  <c r="R79" i="2"/>
  <c r="S79" i="2"/>
  <c r="T79" i="2"/>
  <c r="U79" i="2"/>
  <c r="V79" i="2"/>
  <c r="W79" i="2"/>
  <c r="X79" i="2"/>
  <c r="AD79" i="2"/>
  <c r="J80" i="2"/>
  <c r="K80" i="2"/>
  <c r="L80" i="2"/>
  <c r="M80" i="2"/>
  <c r="O80" i="2"/>
  <c r="P80" i="2"/>
  <c r="Q80" i="2"/>
  <c r="R80" i="2"/>
  <c r="S80" i="2"/>
  <c r="T80" i="2"/>
  <c r="U80" i="2"/>
  <c r="V80" i="2"/>
  <c r="W80" i="2"/>
  <c r="X80" i="2"/>
  <c r="AD80" i="2"/>
  <c r="J81" i="2"/>
  <c r="K81" i="2"/>
  <c r="L81" i="2"/>
  <c r="M81" i="2"/>
  <c r="O81" i="2"/>
  <c r="P81" i="2"/>
  <c r="Q81" i="2"/>
  <c r="R81" i="2"/>
  <c r="S81" i="2"/>
  <c r="T81" i="2"/>
  <c r="U81" i="2"/>
  <c r="V81" i="2"/>
  <c r="W81" i="2"/>
  <c r="X81" i="2"/>
  <c r="AD81" i="2"/>
  <c r="J82" i="2"/>
  <c r="K82" i="2"/>
  <c r="L82" i="2"/>
  <c r="M82" i="2"/>
  <c r="O82" i="2"/>
  <c r="P82" i="2"/>
  <c r="Q82" i="2"/>
  <c r="R82" i="2"/>
  <c r="S82" i="2"/>
  <c r="T82" i="2"/>
  <c r="U82" i="2"/>
  <c r="V82" i="2"/>
  <c r="W82" i="2"/>
  <c r="X82" i="2"/>
  <c r="AD82" i="2"/>
  <c r="J83" i="2"/>
  <c r="K83" i="2"/>
  <c r="L83" i="2"/>
  <c r="M83" i="2"/>
  <c r="O83" i="2"/>
  <c r="P83" i="2"/>
  <c r="Q83" i="2"/>
  <c r="R83" i="2"/>
  <c r="S83" i="2"/>
  <c r="T83" i="2"/>
  <c r="U83" i="2"/>
  <c r="V83" i="2"/>
  <c r="W83" i="2"/>
  <c r="X83" i="2"/>
  <c r="AD83" i="2"/>
  <c r="AI83" i="2"/>
  <c r="J84" i="2"/>
  <c r="K84" i="2"/>
  <c r="L84" i="2"/>
  <c r="M84" i="2"/>
  <c r="O84" i="2"/>
  <c r="P84" i="2"/>
  <c r="Q84" i="2"/>
  <c r="R84" i="2"/>
  <c r="S84" i="2"/>
  <c r="T84" i="2"/>
  <c r="U84" i="2"/>
  <c r="V84" i="2"/>
  <c r="W84" i="2"/>
  <c r="X84" i="2"/>
  <c r="AD84" i="2"/>
  <c r="AI84" i="2"/>
  <c r="J85" i="2"/>
  <c r="K85" i="2"/>
  <c r="L85" i="2"/>
  <c r="M85" i="2"/>
  <c r="O85" i="2"/>
  <c r="P85" i="2"/>
  <c r="Q85" i="2"/>
  <c r="R85" i="2"/>
  <c r="S85" i="2"/>
  <c r="T85" i="2"/>
  <c r="U85" i="2"/>
  <c r="V85" i="2"/>
  <c r="W85" i="2"/>
  <c r="X85" i="2"/>
  <c r="AD85" i="2"/>
  <c r="AE85" i="2"/>
  <c r="AF85" i="2"/>
  <c r="AH85" i="2"/>
  <c r="AI85" i="2"/>
  <c r="J86" i="2"/>
  <c r="K86" i="2"/>
  <c r="L86" i="2"/>
  <c r="M86" i="2"/>
  <c r="O86" i="2"/>
  <c r="P86" i="2"/>
  <c r="Q86" i="2"/>
  <c r="R86" i="2"/>
  <c r="S86" i="2"/>
  <c r="T86" i="2"/>
  <c r="U86" i="2"/>
  <c r="V86" i="2"/>
  <c r="W86" i="2"/>
  <c r="X86" i="2"/>
  <c r="AD86" i="2"/>
  <c r="AI86" i="2"/>
  <c r="J87" i="2"/>
  <c r="K87" i="2"/>
  <c r="L87" i="2"/>
  <c r="M87" i="2"/>
  <c r="O87" i="2"/>
  <c r="P87" i="2"/>
  <c r="Q87" i="2"/>
  <c r="R87" i="2"/>
  <c r="S87" i="2"/>
  <c r="T87" i="2"/>
  <c r="U87" i="2"/>
  <c r="V87" i="2"/>
  <c r="W87" i="2"/>
  <c r="X87" i="2"/>
  <c r="AD87" i="2"/>
  <c r="AI87" i="2"/>
  <c r="A88" i="2"/>
  <c r="F88" i="2"/>
  <c r="G88" i="2"/>
  <c r="Y88" i="2"/>
  <c r="Z88" i="2"/>
  <c r="AA88" i="2"/>
  <c r="AI88" i="2"/>
  <c r="O89" i="2"/>
  <c r="P89" i="2"/>
  <c r="Q89" i="2"/>
  <c r="R89" i="2"/>
  <c r="S89" i="2"/>
  <c r="T89" i="2"/>
  <c r="U89" i="2"/>
  <c r="V89" i="2"/>
  <c r="W89" i="2"/>
  <c r="X89" i="2"/>
  <c r="AE89" i="2"/>
  <c r="AF89" i="2"/>
  <c r="AG89" i="2"/>
  <c r="AH89" i="2"/>
  <c r="AI89" i="2"/>
  <c r="O90" i="2"/>
  <c r="P90" i="2"/>
  <c r="Q90" i="2"/>
  <c r="R90" i="2"/>
  <c r="S90" i="2"/>
  <c r="T90" i="2"/>
  <c r="U90" i="2"/>
  <c r="V90" i="2"/>
  <c r="W90" i="2"/>
  <c r="X90" i="2"/>
  <c r="AE90" i="2"/>
  <c r="AF90" i="2"/>
  <c r="AG90" i="2"/>
  <c r="AH90" i="2"/>
  <c r="AI90" i="2"/>
  <c r="O91" i="2"/>
  <c r="P91" i="2"/>
  <c r="Q91" i="2"/>
  <c r="R91" i="2"/>
  <c r="S91" i="2"/>
  <c r="T91" i="2"/>
  <c r="U91" i="2"/>
  <c r="V91" i="2"/>
  <c r="W91" i="2"/>
  <c r="X91" i="2"/>
  <c r="AE91" i="2"/>
  <c r="AF91" i="2"/>
  <c r="AG91" i="2"/>
  <c r="AH91" i="2"/>
  <c r="AI91" i="2"/>
  <c r="O92" i="2"/>
  <c r="P92" i="2"/>
  <c r="Q92" i="2"/>
  <c r="R92" i="2"/>
  <c r="S92" i="2"/>
  <c r="T92" i="2"/>
  <c r="U92" i="2"/>
  <c r="V92" i="2"/>
  <c r="W92" i="2"/>
  <c r="X92" i="2"/>
  <c r="AE92" i="2"/>
  <c r="AF92" i="2"/>
  <c r="AG92" i="2"/>
  <c r="AH92" i="2"/>
  <c r="AI92" i="2"/>
  <c r="O93" i="2"/>
  <c r="P93" i="2"/>
  <c r="Q93" i="2"/>
  <c r="R93" i="2"/>
  <c r="S93" i="2"/>
  <c r="T93" i="2"/>
  <c r="U93" i="2"/>
  <c r="V93" i="2"/>
  <c r="W93" i="2"/>
  <c r="X93" i="2"/>
  <c r="AE93" i="2"/>
  <c r="AF93" i="2"/>
  <c r="AG93" i="2"/>
  <c r="AH93" i="2"/>
  <c r="AI93" i="2"/>
  <c r="O94" i="2"/>
  <c r="P94" i="2"/>
  <c r="Q94" i="2"/>
  <c r="R94" i="2"/>
  <c r="S94" i="2"/>
  <c r="T94" i="2"/>
  <c r="U94" i="2"/>
  <c r="V94" i="2"/>
  <c r="W94" i="2"/>
  <c r="X94" i="2"/>
  <c r="AE94" i="2"/>
  <c r="AF94" i="2"/>
  <c r="AG94" i="2"/>
  <c r="AH94" i="2"/>
  <c r="AI94" i="2"/>
  <c r="O95" i="2"/>
  <c r="P95" i="2"/>
  <c r="Q95" i="2"/>
  <c r="R95" i="2"/>
  <c r="S95" i="2"/>
  <c r="T95" i="2"/>
  <c r="U95" i="2"/>
  <c r="V95" i="2"/>
  <c r="W95" i="2"/>
  <c r="X95" i="2"/>
  <c r="AE95" i="2"/>
  <c r="AF95" i="2"/>
  <c r="AG95" i="2"/>
  <c r="AH95" i="2"/>
  <c r="AI95" i="2"/>
  <c r="O96" i="2"/>
  <c r="P96" i="2"/>
  <c r="Q96" i="2"/>
  <c r="R96" i="2"/>
  <c r="S96" i="2"/>
  <c r="T96" i="2"/>
  <c r="U96" i="2"/>
  <c r="V96" i="2"/>
  <c r="W96" i="2"/>
  <c r="X96" i="2"/>
  <c r="AE96" i="2"/>
  <c r="AF96" i="2"/>
  <c r="AG96" i="2"/>
  <c r="AH96" i="2"/>
  <c r="AI96" i="2"/>
  <c r="O97" i="2"/>
  <c r="P97" i="2"/>
  <c r="Q97" i="2"/>
  <c r="R97" i="2"/>
  <c r="S97" i="2"/>
  <c r="T97" i="2"/>
  <c r="U97" i="2"/>
  <c r="V97" i="2"/>
  <c r="W97" i="2"/>
  <c r="X97" i="2"/>
  <c r="AE97" i="2"/>
  <c r="AF97" i="2"/>
  <c r="AG97" i="2"/>
  <c r="AH97" i="2"/>
  <c r="AI97" i="2"/>
  <c r="O98" i="2"/>
  <c r="P98" i="2"/>
  <c r="Q98" i="2"/>
  <c r="R98" i="2"/>
  <c r="S98" i="2"/>
  <c r="T98" i="2"/>
  <c r="U98" i="2"/>
  <c r="V98" i="2"/>
  <c r="W98" i="2"/>
  <c r="X98" i="2"/>
  <c r="AE98" i="2"/>
  <c r="AF98" i="2"/>
  <c r="AG98" i="2"/>
  <c r="AH98" i="2"/>
  <c r="AI98" i="2"/>
  <c r="O99" i="2"/>
  <c r="P99" i="2"/>
  <c r="Q99" i="2"/>
  <c r="R99" i="2"/>
  <c r="S99" i="2"/>
  <c r="T99" i="2"/>
  <c r="U99" i="2"/>
  <c r="V99" i="2"/>
  <c r="W99" i="2"/>
  <c r="X99" i="2"/>
  <c r="AE99" i="2"/>
  <c r="AF99" i="2"/>
  <c r="AG99" i="2"/>
  <c r="AH99" i="2"/>
  <c r="AI99" i="2"/>
  <c r="A100" i="2"/>
  <c r="A101" i="2"/>
  <c r="AD100" i="2"/>
  <c r="AH100" i="2"/>
  <c r="AI100" i="2"/>
  <c r="F101" i="2"/>
  <c r="G101" i="2"/>
  <c r="H101" i="2"/>
  <c r="I101" i="2"/>
  <c r="J101" i="2"/>
  <c r="K101" i="2"/>
  <c r="L101" i="2"/>
  <c r="M101" i="2"/>
  <c r="N101" i="2"/>
  <c r="Y101" i="2"/>
  <c r="Z101" i="2"/>
  <c r="AA101" i="2"/>
  <c r="F113" i="2"/>
  <c r="F118" i="2"/>
  <c r="F119" i="2"/>
  <c r="J4" i="1"/>
  <c r="K4" i="1"/>
  <c r="L4" i="1"/>
  <c r="M4" i="1"/>
  <c r="O4" i="1"/>
  <c r="P4" i="1"/>
  <c r="Q4" i="1"/>
  <c r="R4" i="1"/>
  <c r="S4" i="1"/>
  <c r="T4" i="1"/>
  <c r="U4" i="1"/>
  <c r="V4" i="1"/>
  <c r="W4" i="1"/>
  <c r="X4" i="1"/>
  <c r="AD4" i="1"/>
  <c r="J5" i="1"/>
  <c r="K5" i="1"/>
  <c r="L5" i="1"/>
  <c r="M5" i="1"/>
  <c r="O5" i="1"/>
  <c r="P5" i="1"/>
  <c r="Q5" i="1"/>
  <c r="R5" i="1"/>
  <c r="S5" i="1"/>
  <c r="T5" i="1"/>
  <c r="U5" i="1"/>
  <c r="V5" i="1"/>
  <c r="W5" i="1"/>
  <c r="X5" i="1"/>
  <c r="AD5" i="1"/>
  <c r="J6" i="1"/>
  <c r="K6" i="1"/>
  <c r="L6" i="1"/>
  <c r="M6" i="1"/>
  <c r="O6" i="1"/>
  <c r="P6" i="1"/>
  <c r="Q6" i="1"/>
  <c r="R6" i="1"/>
  <c r="S6" i="1"/>
  <c r="T6" i="1"/>
  <c r="U6" i="1"/>
  <c r="V6" i="1"/>
  <c r="W6" i="1"/>
  <c r="X6" i="1"/>
  <c r="AD6" i="1"/>
  <c r="AE6" i="1"/>
  <c r="AH6" i="1"/>
  <c r="J7" i="1"/>
  <c r="K7" i="1"/>
  <c r="L7" i="1"/>
  <c r="M7" i="1"/>
  <c r="O7" i="1"/>
  <c r="P7" i="1"/>
  <c r="Q7" i="1"/>
  <c r="R7" i="1"/>
  <c r="S7" i="1"/>
  <c r="T7" i="1"/>
  <c r="U7" i="1"/>
  <c r="V7" i="1"/>
  <c r="V97" i="1"/>
  <c r="W7" i="1"/>
  <c r="X7" i="1"/>
  <c r="AD7" i="1"/>
  <c r="J8" i="1"/>
  <c r="K8" i="1"/>
  <c r="L8" i="1"/>
  <c r="M8" i="1"/>
  <c r="O8" i="1"/>
  <c r="P8" i="1"/>
  <c r="Q8" i="1"/>
  <c r="R8" i="1"/>
  <c r="S8" i="1"/>
  <c r="T8" i="1"/>
  <c r="U8" i="1"/>
  <c r="V8" i="1"/>
  <c r="W8" i="1"/>
  <c r="X8" i="1"/>
  <c r="AD8" i="1"/>
  <c r="J9" i="1"/>
  <c r="K9" i="1"/>
  <c r="L9" i="1"/>
  <c r="M9" i="1"/>
  <c r="O9" i="1"/>
  <c r="P9" i="1"/>
  <c r="Q9" i="1"/>
  <c r="R9" i="1"/>
  <c r="S9" i="1"/>
  <c r="T9" i="1"/>
  <c r="U9" i="1"/>
  <c r="V9" i="1"/>
  <c r="W9" i="1"/>
  <c r="X9" i="1"/>
  <c r="AD9" i="1"/>
  <c r="AF9" i="1"/>
  <c r="J10" i="1"/>
  <c r="K10" i="1"/>
  <c r="L10" i="1"/>
  <c r="M10" i="1"/>
  <c r="O10" i="1"/>
  <c r="P10" i="1"/>
  <c r="Q10" i="1"/>
  <c r="R10" i="1"/>
  <c r="S10" i="1"/>
  <c r="T10" i="1"/>
  <c r="U10" i="1"/>
  <c r="V10" i="1"/>
  <c r="W10" i="1"/>
  <c r="X10" i="1"/>
  <c r="AD10" i="1"/>
  <c r="AE10" i="1"/>
  <c r="AF10" i="1"/>
  <c r="AH10" i="1"/>
  <c r="J11" i="1"/>
  <c r="K11" i="1"/>
  <c r="L11" i="1"/>
  <c r="M11" i="1"/>
  <c r="O11" i="1"/>
  <c r="P11" i="1"/>
  <c r="Q11" i="1"/>
  <c r="R11" i="1"/>
  <c r="S11" i="1"/>
  <c r="T11" i="1"/>
  <c r="U11" i="1"/>
  <c r="V11" i="1"/>
  <c r="W11" i="1"/>
  <c r="X11" i="1"/>
  <c r="AD11" i="1"/>
  <c r="J12" i="1"/>
  <c r="K12" i="1"/>
  <c r="L12" i="1"/>
  <c r="M12" i="1"/>
  <c r="O12" i="1"/>
  <c r="P12" i="1"/>
  <c r="Q12" i="1"/>
  <c r="R12" i="1"/>
  <c r="S12" i="1"/>
  <c r="T12" i="1"/>
  <c r="U12" i="1"/>
  <c r="V12" i="1"/>
  <c r="W12" i="1"/>
  <c r="X12" i="1"/>
  <c r="AD12" i="1"/>
  <c r="J13" i="1"/>
  <c r="K13" i="1"/>
  <c r="L13" i="1"/>
  <c r="M13" i="1"/>
  <c r="O13" i="1"/>
  <c r="P13" i="1"/>
  <c r="Q13" i="1"/>
  <c r="R13" i="1"/>
  <c r="S13" i="1"/>
  <c r="T13" i="1"/>
  <c r="U13" i="1"/>
  <c r="V13" i="1"/>
  <c r="W13" i="1"/>
  <c r="X13" i="1"/>
  <c r="AD13" i="1"/>
  <c r="J14" i="1"/>
  <c r="K14" i="1"/>
  <c r="L14" i="1"/>
  <c r="M14" i="1"/>
  <c r="O14" i="1"/>
  <c r="P14" i="1"/>
  <c r="Q14" i="1"/>
  <c r="R14" i="1"/>
  <c r="S14" i="1"/>
  <c r="T14" i="1"/>
  <c r="U14" i="1"/>
  <c r="V14" i="1"/>
  <c r="W14" i="1"/>
  <c r="X14" i="1"/>
  <c r="AD14" i="1"/>
  <c r="AE14" i="1"/>
  <c r="J15" i="1"/>
  <c r="K15" i="1"/>
  <c r="L15" i="1"/>
  <c r="M15" i="1"/>
  <c r="O15" i="1"/>
  <c r="P15" i="1"/>
  <c r="Q15" i="1"/>
  <c r="R15" i="1"/>
  <c r="S15" i="1"/>
  <c r="T15" i="1"/>
  <c r="U15" i="1"/>
  <c r="V15" i="1"/>
  <c r="W15" i="1"/>
  <c r="X15" i="1"/>
  <c r="AD15" i="1"/>
  <c r="J16" i="1"/>
  <c r="K16" i="1"/>
  <c r="L16" i="1"/>
  <c r="M16" i="1"/>
  <c r="O16" i="1"/>
  <c r="P16" i="1"/>
  <c r="Q16" i="1"/>
  <c r="R16" i="1"/>
  <c r="S16" i="1"/>
  <c r="T16" i="1"/>
  <c r="U16" i="1"/>
  <c r="V16" i="1"/>
  <c r="W16" i="1"/>
  <c r="X16" i="1"/>
  <c r="AD16" i="1"/>
  <c r="J17" i="1"/>
  <c r="K17" i="1"/>
  <c r="L17" i="1"/>
  <c r="M17" i="1"/>
  <c r="O17" i="1"/>
  <c r="P17" i="1"/>
  <c r="Q17" i="1"/>
  <c r="R17" i="1"/>
  <c r="S17" i="1"/>
  <c r="T17" i="1"/>
  <c r="U17" i="1"/>
  <c r="V17" i="1"/>
  <c r="W17" i="1"/>
  <c r="X17" i="1"/>
  <c r="AD17" i="1"/>
  <c r="J18" i="1"/>
  <c r="K18" i="1"/>
  <c r="L18" i="1"/>
  <c r="M18" i="1"/>
  <c r="O18" i="1"/>
  <c r="P18" i="1"/>
  <c r="Q18" i="1"/>
  <c r="R18" i="1"/>
  <c r="S18" i="1"/>
  <c r="T18" i="1"/>
  <c r="U18" i="1"/>
  <c r="V18" i="1"/>
  <c r="W18" i="1"/>
  <c r="X18" i="1"/>
  <c r="AD18" i="1"/>
  <c r="AE18" i="1"/>
  <c r="AF18" i="1"/>
  <c r="AH18" i="1"/>
  <c r="J19" i="1"/>
  <c r="K19" i="1"/>
  <c r="L19" i="1"/>
  <c r="M19" i="1"/>
  <c r="O19" i="1"/>
  <c r="P19" i="1"/>
  <c r="Q19" i="1"/>
  <c r="R19" i="1"/>
  <c r="S19" i="1"/>
  <c r="T19" i="1"/>
  <c r="U19" i="1"/>
  <c r="V19" i="1"/>
  <c r="W19" i="1"/>
  <c r="X19" i="1"/>
  <c r="AD19" i="1"/>
  <c r="J20" i="1"/>
  <c r="K20" i="1"/>
  <c r="L20" i="1"/>
  <c r="M20" i="1"/>
  <c r="O20" i="1"/>
  <c r="P20" i="1"/>
  <c r="Q20" i="1"/>
  <c r="R20" i="1"/>
  <c r="S20" i="1"/>
  <c r="T20" i="1"/>
  <c r="U20" i="1"/>
  <c r="V20" i="1"/>
  <c r="W20" i="1"/>
  <c r="X20" i="1"/>
  <c r="AD20" i="1"/>
  <c r="J21" i="1"/>
  <c r="K21" i="1"/>
  <c r="L21" i="1"/>
  <c r="M21" i="1"/>
  <c r="O21" i="1"/>
  <c r="P21" i="1"/>
  <c r="Q21" i="1"/>
  <c r="R21" i="1"/>
  <c r="S21" i="1"/>
  <c r="T21" i="1"/>
  <c r="U21" i="1"/>
  <c r="V21" i="1"/>
  <c r="W21" i="1"/>
  <c r="X21" i="1"/>
  <c r="AD21" i="1"/>
  <c r="J22" i="1"/>
  <c r="K22" i="1"/>
  <c r="L22" i="1"/>
  <c r="M22" i="1"/>
  <c r="O22" i="1"/>
  <c r="P22" i="1"/>
  <c r="Q22" i="1"/>
  <c r="R22" i="1"/>
  <c r="S22" i="1"/>
  <c r="T22" i="1"/>
  <c r="U22" i="1"/>
  <c r="V22" i="1"/>
  <c r="W22" i="1"/>
  <c r="X22" i="1"/>
  <c r="AD22" i="1"/>
  <c r="AE22" i="1"/>
  <c r="AH22" i="1"/>
  <c r="J23" i="1"/>
  <c r="K23" i="1"/>
  <c r="L23" i="1"/>
  <c r="M23" i="1"/>
  <c r="O23" i="1"/>
  <c r="P23" i="1"/>
  <c r="Q23" i="1"/>
  <c r="R23" i="1"/>
  <c r="S23" i="1"/>
  <c r="T23" i="1"/>
  <c r="U23" i="1"/>
  <c r="V23" i="1"/>
  <c r="W23" i="1"/>
  <c r="X23" i="1"/>
  <c r="AD23" i="1"/>
  <c r="J24" i="1"/>
  <c r="K24" i="1"/>
  <c r="L24" i="1"/>
  <c r="M24" i="1"/>
  <c r="O24" i="1"/>
  <c r="P24" i="1"/>
  <c r="Q24" i="1"/>
  <c r="R24" i="1"/>
  <c r="S24" i="1"/>
  <c r="T24" i="1"/>
  <c r="U24" i="1"/>
  <c r="V24" i="1"/>
  <c r="W24" i="1"/>
  <c r="X24" i="1"/>
  <c r="AD24" i="1"/>
  <c r="J25" i="1"/>
  <c r="K25" i="1"/>
  <c r="L25" i="1"/>
  <c r="M25" i="1"/>
  <c r="O25" i="1"/>
  <c r="P25" i="1"/>
  <c r="Q25" i="1"/>
  <c r="R25" i="1"/>
  <c r="S25" i="1"/>
  <c r="T25" i="1"/>
  <c r="U25" i="1"/>
  <c r="V25" i="1"/>
  <c r="W25" i="1"/>
  <c r="X25" i="1"/>
  <c r="AD25" i="1"/>
  <c r="AF25" i="1"/>
  <c r="J26" i="1"/>
  <c r="K26" i="1"/>
  <c r="L26" i="1"/>
  <c r="M26" i="1"/>
  <c r="O26" i="1"/>
  <c r="P26" i="1"/>
  <c r="Q26" i="1"/>
  <c r="R26" i="1"/>
  <c r="S26" i="1"/>
  <c r="T26" i="1"/>
  <c r="U26" i="1"/>
  <c r="V26" i="1"/>
  <c r="W26" i="1"/>
  <c r="X26" i="1"/>
  <c r="AD26" i="1"/>
  <c r="AE26" i="1"/>
  <c r="AF26" i="1"/>
  <c r="AH26" i="1"/>
  <c r="J27" i="1"/>
  <c r="K27" i="1"/>
  <c r="L27" i="1"/>
  <c r="M27" i="1"/>
  <c r="O27" i="1"/>
  <c r="P27" i="1"/>
  <c r="Q27" i="1"/>
  <c r="R27" i="1"/>
  <c r="S27" i="1"/>
  <c r="T27" i="1"/>
  <c r="U27" i="1"/>
  <c r="V27" i="1"/>
  <c r="W27" i="1"/>
  <c r="X27" i="1"/>
  <c r="AD27" i="1"/>
  <c r="J28" i="1"/>
  <c r="K28" i="1"/>
  <c r="L28" i="1"/>
  <c r="M28" i="1"/>
  <c r="O28" i="1"/>
  <c r="P28" i="1"/>
  <c r="Q28" i="1"/>
  <c r="R28" i="1"/>
  <c r="S28" i="1"/>
  <c r="T28" i="1"/>
  <c r="U28" i="1"/>
  <c r="V28" i="1"/>
  <c r="W28" i="1"/>
  <c r="X28" i="1"/>
  <c r="AD28" i="1"/>
  <c r="J29" i="1"/>
  <c r="K29" i="1"/>
  <c r="L29" i="1"/>
  <c r="M29" i="1"/>
  <c r="O29" i="1"/>
  <c r="P29" i="1"/>
  <c r="Q29" i="1"/>
  <c r="R29" i="1"/>
  <c r="S29" i="1"/>
  <c r="T29" i="1"/>
  <c r="U29" i="1"/>
  <c r="V29" i="1"/>
  <c r="W29" i="1"/>
  <c r="X29" i="1"/>
  <c r="AD29" i="1"/>
  <c r="J30" i="1"/>
  <c r="K30" i="1"/>
  <c r="L30" i="1"/>
  <c r="M30" i="1"/>
  <c r="O30" i="1"/>
  <c r="P30" i="1"/>
  <c r="Q30" i="1"/>
  <c r="R30" i="1"/>
  <c r="S30" i="1"/>
  <c r="T30" i="1"/>
  <c r="U30" i="1"/>
  <c r="V30" i="1"/>
  <c r="W30" i="1"/>
  <c r="X30" i="1"/>
  <c r="AD30" i="1"/>
  <c r="AE30" i="1"/>
  <c r="J31" i="1"/>
  <c r="K31" i="1"/>
  <c r="L31" i="1"/>
  <c r="M31" i="1"/>
  <c r="O31" i="1"/>
  <c r="P31" i="1"/>
  <c r="Q31" i="1"/>
  <c r="R31" i="1"/>
  <c r="S31" i="1"/>
  <c r="T31" i="1"/>
  <c r="U31" i="1"/>
  <c r="V31" i="1"/>
  <c r="W31" i="1"/>
  <c r="X31" i="1"/>
  <c r="AD31" i="1"/>
  <c r="J32" i="1"/>
  <c r="K32" i="1"/>
  <c r="L32" i="1"/>
  <c r="M32" i="1"/>
  <c r="O32" i="1"/>
  <c r="P32" i="1"/>
  <c r="Q32" i="1"/>
  <c r="R32" i="1"/>
  <c r="S32" i="1"/>
  <c r="T32" i="1"/>
  <c r="U32" i="1"/>
  <c r="V32" i="1"/>
  <c r="W32" i="1"/>
  <c r="X32" i="1"/>
  <c r="AD32" i="1"/>
  <c r="J33" i="1"/>
  <c r="K33" i="1"/>
  <c r="L33" i="1"/>
  <c r="M33" i="1"/>
  <c r="O33" i="1"/>
  <c r="P33" i="1"/>
  <c r="Q33" i="1"/>
  <c r="R33" i="1"/>
  <c r="S33" i="1"/>
  <c r="T33" i="1"/>
  <c r="U33" i="1"/>
  <c r="V33" i="1"/>
  <c r="W33" i="1"/>
  <c r="X33" i="1"/>
  <c r="AD33" i="1"/>
  <c r="J34" i="1"/>
  <c r="K34" i="1"/>
  <c r="L34" i="1"/>
  <c r="M34" i="1"/>
  <c r="O34" i="1"/>
  <c r="P34" i="1"/>
  <c r="Q34" i="1"/>
  <c r="R34" i="1"/>
  <c r="S34" i="1"/>
  <c r="T34" i="1"/>
  <c r="U34" i="1"/>
  <c r="V34" i="1"/>
  <c r="W34" i="1"/>
  <c r="X34" i="1"/>
  <c r="AD34" i="1"/>
  <c r="AE34" i="1"/>
  <c r="AF34" i="1"/>
  <c r="AH34" i="1"/>
  <c r="J35" i="1"/>
  <c r="K35" i="1"/>
  <c r="L35" i="1"/>
  <c r="M35" i="1"/>
  <c r="O35" i="1"/>
  <c r="P35" i="1"/>
  <c r="Q35" i="1"/>
  <c r="R35" i="1"/>
  <c r="S35" i="1"/>
  <c r="T35" i="1"/>
  <c r="U35" i="1"/>
  <c r="V35" i="1"/>
  <c r="W35" i="1"/>
  <c r="X35" i="1"/>
  <c r="AD35" i="1"/>
  <c r="J36" i="1"/>
  <c r="K36" i="1"/>
  <c r="L36" i="1"/>
  <c r="M36" i="1"/>
  <c r="O36" i="1"/>
  <c r="P36" i="1"/>
  <c r="Q36" i="1"/>
  <c r="R36" i="1"/>
  <c r="S36" i="1"/>
  <c r="T36" i="1"/>
  <c r="U36" i="1"/>
  <c r="V36" i="1"/>
  <c r="W36" i="1"/>
  <c r="X36" i="1"/>
  <c r="AD36" i="1"/>
  <c r="J37" i="1"/>
  <c r="K37" i="1"/>
  <c r="L37" i="1"/>
  <c r="M37" i="1"/>
  <c r="O37" i="1"/>
  <c r="P37" i="1"/>
  <c r="Q37" i="1"/>
  <c r="R37" i="1"/>
  <c r="S37" i="1"/>
  <c r="T37" i="1"/>
  <c r="U37" i="1"/>
  <c r="V37" i="1"/>
  <c r="W37" i="1"/>
  <c r="X37" i="1"/>
  <c r="AD37" i="1"/>
  <c r="J38" i="1"/>
  <c r="K38" i="1"/>
  <c r="L38" i="1"/>
  <c r="M38" i="1"/>
  <c r="O38" i="1"/>
  <c r="P38" i="1"/>
  <c r="Q38" i="1"/>
  <c r="R38" i="1"/>
  <c r="S38" i="1"/>
  <c r="T38" i="1"/>
  <c r="U38" i="1"/>
  <c r="V38" i="1"/>
  <c r="W38" i="1"/>
  <c r="X38" i="1"/>
  <c r="AD38" i="1"/>
  <c r="AE38" i="1"/>
  <c r="AH38" i="1"/>
  <c r="J39" i="1"/>
  <c r="K39" i="1"/>
  <c r="L39" i="1"/>
  <c r="M39" i="1"/>
  <c r="O39" i="1"/>
  <c r="P39" i="1"/>
  <c r="Q39" i="1"/>
  <c r="R39" i="1"/>
  <c r="S39" i="1"/>
  <c r="T39" i="1"/>
  <c r="U39" i="1"/>
  <c r="V39" i="1"/>
  <c r="W39" i="1"/>
  <c r="X39" i="1"/>
  <c r="AD39" i="1"/>
  <c r="AE39" i="1"/>
  <c r="J40" i="1"/>
  <c r="K40" i="1"/>
  <c r="L40" i="1"/>
  <c r="M40" i="1"/>
  <c r="O40" i="1"/>
  <c r="P40" i="1"/>
  <c r="Q40" i="1"/>
  <c r="R40" i="1"/>
  <c r="S40" i="1"/>
  <c r="T40" i="1"/>
  <c r="U40" i="1"/>
  <c r="V40" i="1"/>
  <c r="W40" i="1"/>
  <c r="X40" i="1"/>
  <c r="AD40" i="1"/>
  <c r="AE40" i="1"/>
  <c r="AH40" i="1"/>
  <c r="J41" i="1"/>
  <c r="K41" i="1"/>
  <c r="L41" i="1"/>
  <c r="M41" i="1"/>
  <c r="O41" i="1"/>
  <c r="P41" i="1"/>
  <c r="Q41" i="1"/>
  <c r="R41" i="1"/>
  <c r="S41" i="1"/>
  <c r="T41" i="1"/>
  <c r="U41" i="1"/>
  <c r="V41" i="1"/>
  <c r="W41" i="1"/>
  <c r="X41" i="1"/>
  <c r="AD41" i="1"/>
  <c r="J42" i="1"/>
  <c r="K42" i="1"/>
  <c r="L42" i="1"/>
  <c r="M42" i="1"/>
  <c r="O42" i="1"/>
  <c r="P42" i="1"/>
  <c r="Q42" i="1"/>
  <c r="R42" i="1"/>
  <c r="S42" i="1"/>
  <c r="T42" i="1"/>
  <c r="U42" i="1"/>
  <c r="V42" i="1"/>
  <c r="W42" i="1"/>
  <c r="X42" i="1"/>
  <c r="AD42" i="1"/>
  <c r="AE42" i="1"/>
  <c r="AH42" i="1"/>
  <c r="J43" i="1"/>
  <c r="K43" i="1"/>
  <c r="L43" i="1"/>
  <c r="M43" i="1"/>
  <c r="O43" i="1"/>
  <c r="P43" i="1"/>
  <c r="Q43" i="1"/>
  <c r="R43" i="1"/>
  <c r="S43" i="1"/>
  <c r="T43" i="1"/>
  <c r="U43" i="1"/>
  <c r="V43" i="1"/>
  <c r="W43" i="1"/>
  <c r="X43" i="1"/>
  <c r="AD43" i="1"/>
  <c r="AE43" i="1"/>
  <c r="J44" i="1"/>
  <c r="K44" i="1"/>
  <c r="L44" i="1"/>
  <c r="M44" i="1"/>
  <c r="O44" i="1"/>
  <c r="P44" i="1"/>
  <c r="Q44" i="1"/>
  <c r="R44" i="1"/>
  <c r="S44" i="1"/>
  <c r="T44" i="1"/>
  <c r="U44" i="1"/>
  <c r="V44" i="1"/>
  <c r="W44" i="1"/>
  <c r="X44" i="1"/>
  <c r="AD44" i="1"/>
  <c r="AE44" i="1"/>
  <c r="AH44" i="1"/>
  <c r="J45" i="1"/>
  <c r="K45" i="1"/>
  <c r="L45" i="1"/>
  <c r="M45" i="1"/>
  <c r="O45" i="1"/>
  <c r="P45" i="1"/>
  <c r="Q45" i="1"/>
  <c r="R45" i="1"/>
  <c r="S45" i="1"/>
  <c r="T45" i="1"/>
  <c r="U45" i="1"/>
  <c r="V45" i="1"/>
  <c r="W45" i="1"/>
  <c r="X45" i="1"/>
  <c r="AD45" i="1"/>
  <c r="J46" i="1"/>
  <c r="K46" i="1"/>
  <c r="L46" i="1"/>
  <c r="M46" i="1"/>
  <c r="O46" i="1"/>
  <c r="P46" i="1"/>
  <c r="Q46" i="1"/>
  <c r="R46" i="1"/>
  <c r="S46" i="1"/>
  <c r="T46" i="1"/>
  <c r="U46" i="1"/>
  <c r="V46" i="1"/>
  <c r="W46" i="1"/>
  <c r="X46" i="1"/>
  <c r="AD46" i="1"/>
  <c r="AE46" i="1"/>
  <c r="AH46" i="1"/>
  <c r="J47" i="1"/>
  <c r="K47" i="1"/>
  <c r="L47" i="1"/>
  <c r="M47" i="1"/>
  <c r="O47" i="1"/>
  <c r="P47" i="1"/>
  <c r="Q47" i="1"/>
  <c r="R47" i="1"/>
  <c r="S47" i="1"/>
  <c r="T47" i="1"/>
  <c r="U47" i="1"/>
  <c r="V47" i="1"/>
  <c r="W47" i="1"/>
  <c r="X47" i="1"/>
  <c r="AD47" i="1"/>
  <c r="AE47" i="1"/>
  <c r="J48" i="1"/>
  <c r="K48" i="1"/>
  <c r="L48" i="1"/>
  <c r="M48" i="1"/>
  <c r="O48" i="1"/>
  <c r="P48" i="1"/>
  <c r="Q48" i="1"/>
  <c r="R48" i="1"/>
  <c r="S48" i="1"/>
  <c r="T48" i="1"/>
  <c r="U48" i="1"/>
  <c r="V48" i="1"/>
  <c r="W48" i="1"/>
  <c r="X48" i="1"/>
  <c r="AD48" i="1"/>
  <c r="AE48" i="1"/>
  <c r="AH48" i="1"/>
  <c r="J49" i="1"/>
  <c r="K49" i="1"/>
  <c r="L49" i="1"/>
  <c r="M49" i="1"/>
  <c r="O49" i="1"/>
  <c r="P49" i="1"/>
  <c r="Q49" i="1"/>
  <c r="R49" i="1"/>
  <c r="S49" i="1"/>
  <c r="T49" i="1"/>
  <c r="U49" i="1"/>
  <c r="V49" i="1"/>
  <c r="W49" i="1"/>
  <c r="X49" i="1"/>
  <c r="AD49" i="1"/>
  <c r="J50" i="1"/>
  <c r="K50" i="1"/>
  <c r="L50" i="1"/>
  <c r="M50" i="1"/>
  <c r="O50" i="1"/>
  <c r="P50" i="1"/>
  <c r="Q50" i="1"/>
  <c r="R50" i="1"/>
  <c r="S50" i="1"/>
  <c r="T50" i="1"/>
  <c r="U50" i="1"/>
  <c r="V50" i="1"/>
  <c r="W50" i="1"/>
  <c r="X50" i="1"/>
  <c r="AD50" i="1"/>
  <c r="AE50" i="1"/>
  <c r="AH50" i="1"/>
  <c r="J51" i="1"/>
  <c r="K51" i="1"/>
  <c r="L51" i="1"/>
  <c r="M51" i="1"/>
  <c r="O51" i="1"/>
  <c r="P51" i="1"/>
  <c r="Q51" i="1"/>
  <c r="R51" i="1"/>
  <c r="S51" i="1"/>
  <c r="T51" i="1"/>
  <c r="U51" i="1"/>
  <c r="V51" i="1"/>
  <c r="W51" i="1"/>
  <c r="X51" i="1"/>
  <c r="AD51" i="1"/>
  <c r="AE51" i="1"/>
  <c r="J52" i="1"/>
  <c r="K52" i="1"/>
  <c r="L52" i="1"/>
  <c r="M52" i="1"/>
  <c r="O52" i="1"/>
  <c r="P52" i="1"/>
  <c r="Q52" i="1"/>
  <c r="R52" i="1"/>
  <c r="S52" i="1"/>
  <c r="T52" i="1"/>
  <c r="U52" i="1"/>
  <c r="V52" i="1"/>
  <c r="W52" i="1"/>
  <c r="X52" i="1"/>
  <c r="AD52" i="1"/>
  <c r="AE52" i="1"/>
  <c r="AH52" i="1"/>
  <c r="J53" i="1"/>
  <c r="K53" i="1"/>
  <c r="L53" i="1"/>
  <c r="M53" i="1"/>
  <c r="O53" i="1"/>
  <c r="P53" i="1"/>
  <c r="Q53" i="1"/>
  <c r="R53" i="1"/>
  <c r="S53" i="1"/>
  <c r="T53" i="1"/>
  <c r="U53" i="1"/>
  <c r="V53" i="1"/>
  <c r="W53" i="1"/>
  <c r="X53" i="1"/>
  <c r="AD53" i="1"/>
  <c r="AE53" i="1"/>
  <c r="J54" i="1"/>
  <c r="K54" i="1"/>
  <c r="L54" i="1"/>
  <c r="M54" i="1"/>
  <c r="O54" i="1"/>
  <c r="P54" i="1"/>
  <c r="Q54" i="1"/>
  <c r="R54" i="1"/>
  <c r="S54" i="1"/>
  <c r="T54" i="1"/>
  <c r="U54" i="1"/>
  <c r="V54" i="1"/>
  <c r="W54" i="1"/>
  <c r="X54" i="1"/>
  <c r="AD54" i="1"/>
  <c r="AE54" i="1"/>
  <c r="AH54" i="1"/>
  <c r="J55" i="1"/>
  <c r="K55" i="1"/>
  <c r="L55" i="1"/>
  <c r="M55" i="1"/>
  <c r="O55" i="1"/>
  <c r="P55" i="1"/>
  <c r="Q55" i="1"/>
  <c r="R55" i="1"/>
  <c r="S55" i="1"/>
  <c r="T55" i="1"/>
  <c r="U55" i="1"/>
  <c r="V55" i="1"/>
  <c r="W55" i="1"/>
  <c r="X55" i="1"/>
  <c r="AD55" i="1"/>
  <c r="AE55" i="1"/>
  <c r="J56" i="1"/>
  <c r="K56" i="1"/>
  <c r="L56" i="1"/>
  <c r="M56" i="1"/>
  <c r="O56" i="1"/>
  <c r="P56" i="1"/>
  <c r="Q56" i="1"/>
  <c r="R56" i="1"/>
  <c r="S56" i="1"/>
  <c r="T56" i="1"/>
  <c r="U56" i="1"/>
  <c r="V56" i="1"/>
  <c r="W56" i="1"/>
  <c r="X56" i="1"/>
  <c r="AD56" i="1"/>
  <c r="AE56" i="1"/>
  <c r="AH56" i="1"/>
  <c r="J57" i="1"/>
  <c r="K57" i="1"/>
  <c r="L57" i="1"/>
  <c r="M57" i="1"/>
  <c r="O57" i="1"/>
  <c r="P57" i="1"/>
  <c r="Q57" i="1"/>
  <c r="R57" i="1"/>
  <c r="S57" i="1"/>
  <c r="T57" i="1"/>
  <c r="U57" i="1"/>
  <c r="V57" i="1"/>
  <c r="W57" i="1"/>
  <c r="X57" i="1"/>
  <c r="AD57" i="1"/>
  <c r="J58" i="1"/>
  <c r="K58" i="1"/>
  <c r="L58" i="1"/>
  <c r="M58" i="1"/>
  <c r="O58" i="1"/>
  <c r="P58" i="1"/>
  <c r="Q58" i="1"/>
  <c r="R58" i="1"/>
  <c r="S58" i="1"/>
  <c r="T58" i="1"/>
  <c r="U58" i="1"/>
  <c r="V58" i="1"/>
  <c r="W58" i="1"/>
  <c r="X58" i="1"/>
  <c r="AD58" i="1"/>
  <c r="AE58" i="1"/>
  <c r="AH58" i="1"/>
  <c r="J59" i="1"/>
  <c r="K59" i="1"/>
  <c r="L59" i="1"/>
  <c r="M59" i="1"/>
  <c r="O59" i="1"/>
  <c r="P59" i="1"/>
  <c r="Q59" i="1"/>
  <c r="R59" i="1"/>
  <c r="S59" i="1"/>
  <c r="T59" i="1"/>
  <c r="U59" i="1"/>
  <c r="V59" i="1"/>
  <c r="W59" i="1"/>
  <c r="X59" i="1"/>
  <c r="AD59" i="1"/>
  <c r="AE59" i="1"/>
  <c r="J60" i="1"/>
  <c r="K60" i="1"/>
  <c r="L60" i="1"/>
  <c r="M60" i="1"/>
  <c r="O60" i="1"/>
  <c r="P60" i="1"/>
  <c r="Q60" i="1"/>
  <c r="R60" i="1"/>
  <c r="S60" i="1"/>
  <c r="T60" i="1"/>
  <c r="U60" i="1"/>
  <c r="V60" i="1"/>
  <c r="W60" i="1"/>
  <c r="X60" i="1"/>
  <c r="AD60" i="1"/>
  <c r="AE60" i="1"/>
  <c r="AH60" i="1"/>
  <c r="J61" i="1"/>
  <c r="K61" i="1"/>
  <c r="L61" i="1"/>
  <c r="M61" i="1"/>
  <c r="O61" i="1"/>
  <c r="P61" i="1"/>
  <c r="Q61" i="1"/>
  <c r="R61" i="1"/>
  <c r="S61" i="1"/>
  <c r="T61" i="1"/>
  <c r="U61" i="1"/>
  <c r="V61" i="1"/>
  <c r="W61" i="1"/>
  <c r="X61" i="1"/>
  <c r="AD61" i="1"/>
  <c r="AE61" i="1"/>
  <c r="J62" i="1"/>
  <c r="K62" i="1"/>
  <c r="L62" i="1"/>
  <c r="M62" i="1"/>
  <c r="O62" i="1"/>
  <c r="P62" i="1"/>
  <c r="Q62" i="1"/>
  <c r="R62" i="1"/>
  <c r="S62" i="1"/>
  <c r="T62" i="1"/>
  <c r="U62" i="1"/>
  <c r="V62" i="1"/>
  <c r="W62" i="1"/>
  <c r="X62" i="1"/>
  <c r="AD62" i="1"/>
  <c r="AE62" i="1"/>
  <c r="AH62" i="1"/>
  <c r="J63" i="1"/>
  <c r="K63" i="1"/>
  <c r="L63" i="1"/>
  <c r="M63" i="1"/>
  <c r="O63" i="1"/>
  <c r="P63" i="1"/>
  <c r="Q63" i="1"/>
  <c r="R63" i="1"/>
  <c r="S63" i="1"/>
  <c r="T63" i="1"/>
  <c r="U63" i="1"/>
  <c r="V63" i="1"/>
  <c r="W63" i="1"/>
  <c r="X63" i="1"/>
  <c r="AD63" i="1"/>
  <c r="AE63" i="1"/>
  <c r="J64" i="1"/>
  <c r="K64" i="1"/>
  <c r="L64" i="1"/>
  <c r="M64" i="1"/>
  <c r="O64" i="1"/>
  <c r="P64" i="1"/>
  <c r="Q64" i="1"/>
  <c r="R64" i="1"/>
  <c r="S64" i="1"/>
  <c r="T64" i="1"/>
  <c r="U64" i="1"/>
  <c r="V64" i="1"/>
  <c r="W64" i="1"/>
  <c r="X64" i="1"/>
  <c r="AD64" i="1"/>
  <c r="AE64" i="1"/>
  <c r="AH64" i="1"/>
  <c r="J65" i="1"/>
  <c r="K65" i="1"/>
  <c r="L65" i="1"/>
  <c r="M65" i="1"/>
  <c r="O65" i="1"/>
  <c r="P65" i="1"/>
  <c r="Q65" i="1"/>
  <c r="R65" i="1"/>
  <c r="S65" i="1"/>
  <c r="T65" i="1"/>
  <c r="U65" i="1"/>
  <c r="V65" i="1"/>
  <c r="W65" i="1"/>
  <c r="X65" i="1"/>
  <c r="AD65" i="1"/>
  <c r="AE65" i="1"/>
  <c r="J66" i="1"/>
  <c r="K66" i="1"/>
  <c r="L66" i="1"/>
  <c r="M66" i="1"/>
  <c r="O66" i="1"/>
  <c r="P66" i="1"/>
  <c r="Q66" i="1"/>
  <c r="R66" i="1"/>
  <c r="S66" i="1"/>
  <c r="T66" i="1"/>
  <c r="U66" i="1"/>
  <c r="V66" i="1"/>
  <c r="W66" i="1"/>
  <c r="X66" i="1"/>
  <c r="AD66" i="1"/>
  <c r="AE66" i="1"/>
  <c r="AH66" i="1"/>
  <c r="J67" i="1"/>
  <c r="K67" i="1"/>
  <c r="L67" i="1"/>
  <c r="M67" i="1"/>
  <c r="O67" i="1"/>
  <c r="P67" i="1"/>
  <c r="Q67" i="1"/>
  <c r="R67" i="1"/>
  <c r="S67" i="1"/>
  <c r="T67" i="1"/>
  <c r="U67" i="1"/>
  <c r="V67" i="1"/>
  <c r="W67" i="1"/>
  <c r="X67" i="1"/>
  <c r="AD67" i="1"/>
  <c r="AE67" i="1"/>
  <c r="J68" i="1"/>
  <c r="K68" i="1"/>
  <c r="L68" i="1"/>
  <c r="M68" i="1"/>
  <c r="O68" i="1"/>
  <c r="P68" i="1"/>
  <c r="Q68" i="1"/>
  <c r="R68" i="1"/>
  <c r="S68" i="1"/>
  <c r="T68" i="1"/>
  <c r="U68" i="1"/>
  <c r="V68" i="1"/>
  <c r="W68" i="1"/>
  <c r="X68" i="1"/>
  <c r="AD68" i="1"/>
  <c r="AE68" i="1"/>
  <c r="AH68" i="1"/>
  <c r="J69" i="1"/>
  <c r="K69" i="1"/>
  <c r="L69" i="1"/>
  <c r="M69" i="1"/>
  <c r="O69" i="1"/>
  <c r="P69" i="1"/>
  <c r="Q69" i="1"/>
  <c r="R69" i="1"/>
  <c r="S69" i="1"/>
  <c r="T69" i="1"/>
  <c r="U69" i="1"/>
  <c r="V69" i="1"/>
  <c r="W69" i="1"/>
  <c r="X69" i="1"/>
  <c r="AD69" i="1"/>
  <c r="J70" i="1"/>
  <c r="K70" i="1"/>
  <c r="L70" i="1"/>
  <c r="M70" i="1"/>
  <c r="O70" i="1"/>
  <c r="P70" i="1"/>
  <c r="Q70" i="1"/>
  <c r="R70" i="1"/>
  <c r="S70" i="1"/>
  <c r="T70" i="1"/>
  <c r="U70" i="1"/>
  <c r="V70" i="1"/>
  <c r="W70" i="1"/>
  <c r="X70" i="1"/>
  <c r="AD70" i="1"/>
  <c r="AE70" i="1"/>
  <c r="AH70" i="1"/>
  <c r="J71" i="1"/>
  <c r="K71" i="1"/>
  <c r="L71" i="1"/>
  <c r="M71" i="1"/>
  <c r="O71" i="1"/>
  <c r="P71" i="1"/>
  <c r="Q71" i="1"/>
  <c r="R71" i="1"/>
  <c r="S71" i="1"/>
  <c r="T71" i="1"/>
  <c r="U71" i="1"/>
  <c r="V71" i="1"/>
  <c r="W71" i="1"/>
  <c r="X71" i="1"/>
  <c r="AD71" i="1"/>
  <c r="AE71" i="1"/>
  <c r="J72" i="1"/>
  <c r="K72" i="1"/>
  <c r="L72" i="1"/>
  <c r="M72" i="1"/>
  <c r="O72" i="1"/>
  <c r="P72" i="1"/>
  <c r="Q72" i="1"/>
  <c r="R72" i="1"/>
  <c r="S72" i="1"/>
  <c r="T72" i="1"/>
  <c r="U72" i="1"/>
  <c r="V72" i="1"/>
  <c r="W72" i="1"/>
  <c r="X72" i="1"/>
  <c r="AD72" i="1"/>
  <c r="AE72" i="1"/>
  <c r="AH72" i="1"/>
  <c r="J73" i="1"/>
  <c r="K73" i="1"/>
  <c r="L73" i="1"/>
  <c r="M73" i="1"/>
  <c r="O73" i="1"/>
  <c r="P73" i="1"/>
  <c r="Q73" i="1"/>
  <c r="R73" i="1"/>
  <c r="S73" i="1"/>
  <c r="T73" i="1"/>
  <c r="U73" i="1"/>
  <c r="V73" i="1"/>
  <c r="W73" i="1"/>
  <c r="X73" i="1"/>
  <c r="AD73" i="1"/>
  <c r="J74" i="1"/>
  <c r="K74" i="1"/>
  <c r="L74" i="1"/>
  <c r="M74" i="1"/>
  <c r="O74" i="1"/>
  <c r="P74" i="1"/>
  <c r="Q74" i="1"/>
  <c r="R74" i="1"/>
  <c r="S74" i="1"/>
  <c r="T74" i="1"/>
  <c r="U74" i="1"/>
  <c r="V74" i="1"/>
  <c r="W74" i="1"/>
  <c r="X74" i="1"/>
  <c r="AD74" i="1"/>
  <c r="AE74" i="1"/>
  <c r="AH74" i="1"/>
  <c r="J75" i="1"/>
  <c r="K75" i="1"/>
  <c r="L75" i="1"/>
  <c r="M75" i="1"/>
  <c r="O75" i="1"/>
  <c r="P75" i="1"/>
  <c r="Q75" i="1"/>
  <c r="R75" i="1"/>
  <c r="S75" i="1"/>
  <c r="T75" i="1"/>
  <c r="U75" i="1"/>
  <c r="V75" i="1"/>
  <c r="W75" i="1"/>
  <c r="X75" i="1"/>
  <c r="AD75" i="1"/>
  <c r="AE75" i="1"/>
  <c r="J76" i="1"/>
  <c r="K76" i="1"/>
  <c r="L76" i="1"/>
  <c r="M76" i="1"/>
  <c r="O76" i="1"/>
  <c r="P76" i="1"/>
  <c r="Q76" i="1"/>
  <c r="R76" i="1"/>
  <c r="S76" i="1"/>
  <c r="T76" i="1"/>
  <c r="U76" i="1"/>
  <c r="V76" i="1"/>
  <c r="W76" i="1"/>
  <c r="X76" i="1"/>
  <c r="AD76" i="1"/>
  <c r="AE76" i="1"/>
  <c r="AH76" i="1"/>
  <c r="J77" i="1"/>
  <c r="K77" i="1"/>
  <c r="L77" i="1"/>
  <c r="M77" i="1"/>
  <c r="O77" i="1"/>
  <c r="P77" i="1"/>
  <c r="Q77" i="1"/>
  <c r="R77" i="1"/>
  <c r="S77" i="1"/>
  <c r="T77" i="1"/>
  <c r="U77" i="1"/>
  <c r="V77" i="1"/>
  <c r="W77" i="1"/>
  <c r="X77" i="1"/>
  <c r="AD77" i="1"/>
  <c r="J78" i="1"/>
  <c r="K78" i="1"/>
  <c r="L78" i="1"/>
  <c r="M78" i="1"/>
  <c r="O78" i="1"/>
  <c r="P78" i="1"/>
  <c r="Q78" i="1"/>
  <c r="R78" i="1"/>
  <c r="S78" i="1"/>
  <c r="T78" i="1"/>
  <c r="U78" i="1"/>
  <c r="V78" i="1"/>
  <c r="W78" i="1"/>
  <c r="X78" i="1"/>
  <c r="AD78" i="1"/>
  <c r="AE78" i="1"/>
  <c r="AH78" i="1"/>
  <c r="J79" i="1"/>
  <c r="K79" i="1"/>
  <c r="L79" i="1"/>
  <c r="M79" i="1"/>
  <c r="O79" i="1"/>
  <c r="P79" i="1"/>
  <c r="Q79" i="1"/>
  <c r="R79" i="1"/>
  <c r="S79" i="1"/>
  <c r="T79" i="1"/>
  <c r="U79" i="1"/>
  <c r="V79" i="1"/>
  <c r="W79" i="1"/>
  <c r="X79" i="1"/>
  <c r="AD79" i="1"/>
  <c r="AE79" i="1"/>
  <c r="J80" i="1"/>
  <c r="K80" i="1"/>
  <c r="L80" i="1"/>
  <c r="M80" i="1"/>
  <c r="O80" i="1"/>
  <c r="P80" i="1"/>
  <c r="Q80" i="1"/>
  <c r="R80" i="1"/>
  <c r="S80" i="1"/>
  <c r="T80" i="1"/>
  <c r="U80" i="1"/>
  <c r="V80" i="1"/>
  <c r="W80" i="1"/>
  <c r="X80" i="1"/>
  <c r="AD80" i="1"/>
  <c r="AE80" i="1"/>
  <c r="AH80" i="1"/>
  <c r="J81" i="1"/>
  <c r="K81" i="1"/>
  <c r="L81" i="1"/>
  <c r="M81" i="1"/>
  <c r="O81" i="1"/>
  <c r="P81" i="1"/>
  <c r="Q81" i="1"/>
  <c r="R81" i="1"/>
  <c r="S81" i="1"/>
  <c r="T81" i="1"/>
  <c r="U81" i="1"/>
  <c r="V81" i="1"/>
  <c r="W81" i="1"/>
  <c r="X81" i="1"/>
  <c r="AD81" i="1"/>
  <c r="J82" i="1"/>
  <c r="K82" i="1"/>
  <c r="L82" i="1"/>
  <c r="M82" i="1"/>
  <c r="O82" i="1"/>
  <c r="P82" i="1"/>
  <c r="Q82" i="1"/>
  <c r="R82" i="1"/>
  <c r="S82" i="1"/>
  <c r="T82" i="1"/>
  <c r="U82" i="1"/>
  <c r="V82" i="1"/>
  <c r="W82" i="1"/>
  <c r="X82" i="1"/>
  <c r="AD82" i="1"/>
  <c r="AE82" i="1"/>
  <c r="AH82" i="1"/>
  <c r="J83" i="1"/>
  <c r="K83" i="1"/>
  <c r="L83" i="1"/>
  <c r="M83" i="1"/>
  <c r="O83" i="1"/>
  <c r="P83" i="1"/>
  <c r="Q83" i="1"/>
  <c r="R83" i="1"/>
  <c r="S83" i="1"/>
  <c r="T83" i="1"/>
  <c r="U83" i="1"/>
  <c r="V83" i="1"/>
  <c r="W83" i="1"/>
  <c r="X83" i="1"/>
  <c r="AD83" i="1"/>
  <c r="AE83" i="1"/>
  <c r="J84" i="1"/>
  <c r="K84" i="1"/>
  <c r="L84" i="1"/>
  <c r="M84" i="1"/>
  <c r="O84" i="1"/>
  <c r="P84" i="1"/>
  <c r="Q84" i="1"/>
  <c r="R84" i="1"/>
  <c r="S84" i="1"/>
  <c r="T84" i="1"/>
  <c r="U84" i="1"/>
  <c r="V84" i="1"/>
  <c r="W84" i="1"/>
  <c r="X84" i="1"/>
  <c r="AD84" i="1"/>
  <c r="AE84" i="1"/>
  <c r="AH84" i="1"/>
  <c r="J85" i="1"/>
  <c r="K85" i="1"/>
  <c r="L85" i="1"/>
  <c r="M85" i="1"/>
  <c r="O85" i="1"/>
  <c r="P85" i="1"/>
  <c r="Q85" i="1"/>
  <c r="R85" i="1"/>
  <c r="S85" i="1"/>
  <c r="T85" i="1"/>
  <c r="U85" i="1"/>
  <c r="V85" i="1"/>
  <c r="W85" i="1"/>
  <c r="X85" i="1"/>
  <c r="AD85" i="1"/>
  <c r="J86" i="1"/>
  <c r="K86" i="1"/>
  <c r="L86" i="1"/>
  <c r="M86" i="1"/>
  <c r="O86" i="1"/>
  <c r="P86" i="1"/>
  <c r="Q86" i="1"/>
  <c r="R86" i="1"/>
  <c r="S86" i="1"/>
  <c r="T86" i="1"/>
  <c r="U86" i="1"/>
  <c r="V86" i="1"/>
  <c r="W86" i="1"/>
  <c r="X86" i="1"/>
  <c r="AD86" i="1"/>
  <c r="AE86" i="1"/>
  <c r="AH86" i="1"/>
  <c r="J87" i="1"/>
  <c r="K87" i="1"/>
  <c r="L87" i="1"/>
  <c r="M87" i="1"/>
  <c r="O87" i="1"/>
  <c r="P87" i="1"/>
  <c r="Q87" i="1"/>
  <c r="R87" i="1"/>
  <c r="S87" i="1"/>
  <c r="T87" i="1"/>
  <c r="U87" i="1"/>
  <c r="V87" i="1"/>
  <c r="W87" i="1"/>
  <c r="X87" i="1"/>
  <c r="AD87" i="1"/>
  <c r="AE87" i="1"/>
  <c r="J88" i="1"/>
  <c r="K88" i="1"/>
  <c r="L88" i="1"/>
  <c r="M88" i="1"/>
  <c r="O88" i="1"/>
  <c r="P88" i="1"/>
  <c r="Q88" i="1"/>
  <c r="R88" i="1"/>
  <c r="S88" i="1"/>
  <c r="T88" i="1"/>
  <c r="U88" i="1"/>
  <c r="V88" i="1"/>
  <c r="W88" i="1"/>
  <c r="X88" i="1"/>
  <c r="AD88" i="1"/>
  <c r="AE88" i="1"/>
  <c r="AH88" i="1"/>
  <c r="J89" i="1"/>
  <c r="K89" i="1"/>
  <c r="L89" i="1"/>
  <c r="M89" i="1"/>
  <c r="O89" i="1"/>
  <c r="P89" i="1"/>
  <c r="Q89" i="1"/>
  <c r="R89" i="1"/>
  <c r="S89" i="1"/>
  <c r="T89" i="1"/>
  <c r="U89" i="1"/>
  <c r="V89" i="1"/>
  <c r="W89" i="1"/>
  <c r="X89" i="1"/>
  <c r="AD89" i="1"/>
  <c r="J90" i="1"/>
  <c r="K90" i="1"/>
  <c r="L90" i="1"/>
  <c r="M90" i="1"/>
  <c r="O90" i="1"/>
  <c r="P90" i="1"/>
  <c r="Q90" i="1"/>
  <c r="R90" i="1"/>
  <c r="S90" i="1"/>
  <c r="T90" i="1"/>
  <c r="U90" i="1"/>
  <c r="V90" i="1"/>
  <c r="W90" i="1"/>
  <c r="X90" i="1"/>
  <c r="AD90" i="1"/>
  <c r="AE90" i="1"/>
  <c r="AH90" i="1"/>
  <c r="J91" i="1"/>
  <c r="K91" i="1"/>
  <c r="L91" i="1"/>
  <c r="M91" i="1"/>
  <c r="O91" i="1"/>
  <c r="P91" i="1"/>
  <c r="Q91" i="1"/>
  <c r="R91" i="1"/>
  <c r="S91" i="1"/>
  <c r="T91" i="1"/>
  <c r="U91" i="1"/>
  <c r="V91" i="1"/>
  <c r="W91" i="1"/>
  <c r="X91" i="1"/>
  <c r="AD91" i="1"/>
  <c r="AE91" i="1"/>
  <c r="J92" i="1"/>
  <c r="K92" i="1"/>
  <c r="L92" i="1"/>
  <c r="M92" i="1"/>
  <c r="O92" i="1"/>
  <c r="P92" i="1"/>
  <c r="Q92" i="1"/>
  <c r="R92" i="1"/>
  <c r="S92" i="1"/>
  <c r="T92" i="1"/>
  <c r="U92" i="1"/>
  <c r="V92" i="1"/>
  <c r="W92" i="1"/>
  <c r="X92" i="1"/>
  <c r="AD92" i="1"/>
  <c r="AE92" i="1"/>
  <c r="AH92" i="1"/>
  <c r="J93" i="1"/>
  <c r="K93" i="1"/>
  <c r="L93" i="1"/>
  <c r="M93" i="1"/>
  <c r="O93" i="1"/>
  <c r="P93" i="1"/>
  <c r="Q93" i="1"/>
  <c r="R93" i="1"/>
  <c r="S93" i="1"/>
  <c r="T93" i="1"/>
  <c r="U93" i="1"/>
  <c r="V93" i="1"/>
  <c r="W93" i="1"/>
  <c r="X93" i="1"/>
  <c r="AD93" i="1"/>
  <c r="J94" i="1"/>
  <c r="K94" i="1"/>
  <c r="L94" i="1"/>
  <c r="M94" i="1"/>
  <c r="O94" i="1"/>
  <c r="P94" i="1"/>
  <c r="Q94" i="1"/>
  <c r="R94" i="1"/>
  <c r="S94" i="1"/>
  <c r="T94" i="1"/>
  <c r="U94" i="1"/>
  <c r="V94" i="1"/>
  <c r="W94" i="1"/>
  <c r="X94" i="1"/>
  <c r="AD94" i="1"/>
  <c r="AH94" i="1"/>
  <c r="J95" i="1"/>
  <c r="K95" i="1"/>
  <c r="L95" i="1"/>
  <c r="M95" i="1"/>
  <c r="O95" i="1"/>
  <c r="P95" i="1"/>
  <c r="Q95" i="1"/>
  <c r="R95" i="1"/>
  <c r="S95" i="1"/>
  <c r="T95" i="1"/>
  <c r="U95" i="1"/>
  <c r="V95" i="1"/>
  <c r="W95" i="1"/>
  <c r="X95" i="1"/>
  <c r="AD95" i="1"/>
  <c r="AE95" i="1"/>
  <c r="J96" i="1"/>
  <c r="K96" i="1"/>
  <c r="L96" i="1"/>
  <c r="M96" i="1"/>
  <c r="O96" i="1"/>
  <c r="P96" i="1"/>
  <c r="Q96" i="1"/>
  <c r="R96" i="1"/>
  <c r="S96" i="1"/>
  <c r="T96" i="1"/>
  <c r="U96" i="1"/>
  <c r="V96" i="1"/>
  <c r="W96" i="1"/>
  <c r="X96" i="1"/>
  <c r="AD96" i="1"/>
  <c r="AE96" i="1"/>
  <c r="AH96" i="1"/>
  <c r="A97" i="1"/>
  <c r="F97" i="1"/>
  <c r="G97" i="1"/>
  <c r="K97" i="1"/>
  <c r="L97" i="1"/>
  <c r="M97" i="1"/>
  <c r="T97" i="1"/>
  <c r="G116" i="1"/>
  <c r="Y97" i="1"/>
  <c r="Z97" i="1"/>
  <c r="AA97" i="1"/>
  <c r="F111" i="1"/>
  <c r="F112" i="1"/>
  <c r="F107" i="1"/>
  <c r="G108" i="1"/>
  <c r="C111" i="11"/>
  <c r="AH89" i="15"/>
  <c r="AI87" i="15"/>
  <c r="AI83" i="15"/>
  <c r="AI81" i="15"/>
  <c r="AI79" i="15"/>
  <c r="AI77" i="15"/>
  <c r="AI75" i="15"/>
  <c r="AI73" i="15"/>
  <c r="AI71" i="15"/>
  <c r="AI69" i="15"/>
  <c r="AG89" i="1"/>
  <c r="AG53" i="1"/>
  <c r="AG47" i="1"/>
  <c r="AG43" i="1"/>
  <c r="AG39" i="1"/>
  <c r="AG35" i="1"/>
  <c r="AG31" i="1"/>
  <c r="AG27" i="1"/>
  <c r="AG23" i="1"/>
  <c r="AG19" i="1"/>
  <c r="AG15" i="1"/>
  <c r="AG11" i="1"/>
  <c r="AG7" i="1"/>
  <c r="AD102" i="2"/>
  <c r="AG85" i="2"/>
  <c r="AG84" i="2"/>
  <c r="AI82" i="2"/>
  <c r="AI81" i="2"/>
  <c r="AI80" i="2"/>
  <c r="AI79" i="2"/>
  <c r="AI78" i="2"/>
  <c r="AI77" i="2"/>
  <c r="AI76" i="2"/>
  <c r="AI75" i="2"/>
  <c r="AI74" i="2"/>
  <c r="AI72" i="2"/>
  <c r="AG72" i="2"/>
  <c r="AG71" i="2"/>
  <c r="AI70" i="2"/>
  <c r="AG70" i="2"/>
  <c r="AI68" i="2"/>
  <c r="AG68" i="2"/>
  <c r="AG67" i="2"/>
  <c r="AI66" i="2"/>
  <c r="AG66" i="2"/>
  <c r="AI64" i="2"/>
  <c r="AG64" i="2"/>
  <c r="AG63" i="2"/>
  <c r="AI62" i="2"/>
  <c r="AG62" i="2"/>
  <c r="AI60" i="2"/>
  <c r="AG60" i="2"/>
  <c r="AG59" i="2"/>
  <c r="AI58" i="2"/>
  <c r="AG58" i="2"/>
  <c r="AI56" i="2"/>
  <c r="AG56" i="2"/>
  <c r="AG54" i="2"/>
  <c r="AG53" i="2"/>
  <c r="AG52" i="2"/>
  <c r="AG50" i="2"/>
  <c r="AG49" i="2"/>
  <c r="AG46" i="2"/>
  <c r="AI45" i="2"/>
  <c r="AG45" i="2"/>
  <c r="AG44" i="2"/>
  <c r="AI43" i="2"/>
  <c r="AI42" i="2"/>
  <c r="AG42" i="2"/>
  <c r="AG41" i="2"/>
  <c r="AI39" i="2"/>
  <c r="AG39" i="2"/>
  <c r="AG34" i="2"/>
  <c r="AG33" i="2"/>
  <c r="AG32" i="2"/>
  <c r="AG31" i="2"/>
  <c r="AI30" i="2"/>
  <c r="AG30" i="2"/>
  <c r="AI29" i="2"/>
  <c r="AG29" i="2"/>
  <c r="AI28" i="2"/>
  <c r="AG28" i="2"/>
  <c r="AI27" i="2"/>
  <c r="AG27" i="2"/>
  <c r="AI26" i="2"/>
  <c r="AG26" i="2"/>
  <c r="AI25" i="2"/>
  <c r="AG25" i="2"/>
  <c r="AI24" i="2"/>
  <c r="AG24" i="2"/>
  <c r="AI23" i="2"/>
  <c r="AG23" i="2"/>
  <c r="AI22" i="2"/>
  <c r="AG22" i="2"/>
  <c r="AI21" i="2"/>
  <c r="AG21" i="2"/>
  <c r="AH125" i="9"/>
  <c r="AH83" i="9"/>
  <c r="AH79" i="9"/>
  <c r="AH75" i="9"/>
  <c r="AH71" i="9"/>
  <c r="AH67" i="9"/>
  <c r="AH63" i="9"/>
  <c r="AH61" i="9"/>
  <c r="AH57" i="9"/>
  <c r="AH53" i="9"/>
  <c r="AH49" i="9"/>
  <c r="AH44" i="9"/>
  <c r="AH42" i="9"/>
  <c r="AH37" i="9"/>
  <c r="AH30" i="9"/>
  <c r="AH26" i="9"/>
  <c r="AH23" i="9"/>
  <c r="AH21" i="9"/>
  <c r="AH18" i="9"/>
  <c r="AH16" i="9"/>
  <c r="AH12" i="9"/>
  <c r="AH8" i="9"/>
  <c r="AH6" i="9"/>
  <c r="AH130" i="11"/>
  <c r="AH89" i="11"/>
  <c r="AH87" i="11"/>
  <c r="AH85" i="11"/>
  <c r="AH83" i="11"/>
  <c r="AH81" i="11"/>
  <c r="AH79" i="11"/>
  <c r="AH77" i="11"/>
  <c r="AH75" i="11"/>
  <c r="AH73" i="11"/>
  <c r="AH71" i="11"/>
  <c r="AH69" i="11"/>
  <c r="AH67" i="11"/>
  <c r="AH65" i="11"/>
  <c r="AH63" i="11"/>
  <c r="AH61" i="11"/>
  <c r="AH59" i="11"/>
  <c r="AH57" i="11"/>
  <c r="AH55" i="11"/>
  <c r="AH53" i="11"/>
  <c r="AH50" i="11"/>
  <c r="AH48" i="11"/>
  <c r="AH46" i="11"/>
  <c r="AH44" i="11"/>
  <c r="AH42" i="11"/>
  <c r="AH35" i="11"/>
  <c r="AH33" i="11"/>
  <c r="AH31" i="11"/>
  <c r="AH27" i="11"/>
  <c r="AH25" i="11"/>
  <c r="AH18" i="11"/>
  <c r="AH16" i="11"/>
  <c r="AH14" i="11"/>
  <c r="AH10" i="11"/>
  <c r="AH8" i="11"/>
  <c r="AG67" i="15"/>
  <c r="AG65" i="15"/>
  <c r="AI65" i="15"/>
  <c r="AG63" i="15"/>
  <c r="AG61" i="15"/>
  <c r="AI61" i="15"/>
  <c r="AG59" i="15"/>
  <c r="AI59" i="15"/>
  <c r="AG57" i="15"/>
  <c r="AI57" i="15"/>
  <c r="AG55" i="15"/>
  <c r="AI55" i="15"/>
  <c r="AG53" i="15"/>
  <c r="AG48" i="15"/>
  <c r="AI48" i="15"/>
  <c r="AG46" i="15"/>
  <c r="AI46" i="15"/>
  <c r="AI44" i="15"/>
  <c r="AI39" i="15"/>
  <c r="AI37" i="15"/>
  <c r="AI35" i="15"/>
  <c r="AI33" i="15"/>
  <c r="AI31" i="15"/>
  <c r="AI29" i="15"/>
  <c r="AI27" i="15"/>
  <c r="AI25" i="15"/>
  <c r="AI23" i="15"/>
  <c r="AI21" i="15"/>
  <c r="AI14" i="15"/>
  <c r="AI10" i="15"/>
  <c r="AI6" i="15"/>
  <c r="R132" i="50"/>
  <c r="T132" i="50"/>
  <c r="R130" i="50"/>
  <c r="T130" i="50"/>
  <c r="R128" i="50"/>
  <c r="T128" i="50"/>
  <c r="R126" i="50"/>
  <c r="T126" i="50"/>
  <c r="R122" i="50"/>
  <c r="R118" i="50"/>
  <c r="R116" i="50"/>
  <c r="T116" i="50"/>
  <c r="R112" i="50"/>
  <c r="R108" i="50"/>
  <c r="T108" i="50"/>
  <c r="R106" i="50"/>
  <c r="T106" i="50"/>
  <c r="R104" i="50"/>
  <c r="T104" i="50"/>
  <c r="R102" i="50"/>
  <c r="R98" i="50"/>
  <c r="T98" i="50"/>
  <c r="R96" i="50"/>
  <c r="T96" i="50"/>
  <c r="R94" i="50"/>
  <c r="T94" i="50"/>
  <c r="R92" i="50"/>
  <c r="R88" i="50"/>
  <c r="T88" i="50"/>
  <c r="R86" i="50"/>
  <c r="T86" i="50"/>
  <c r="R84" i="50"/>
  <c r="T84" i="50"/>
  <c r="R82" i="50"/>
  <c r="T82" i="50"/>
  <c r="R80" i="50"/>
  <c r="T80" i="50"/>
  <c r="R78" i="50"/>
  <c r="T78" i="50"/>
  <c r="R76" i="50"/>
  <c r="T76" i="50"/>
  <c r="R74" i="50"/>
  <c r="T74" i="50"/>
  <c r="R72" i="50"/>
  <c r="T72" i="50"/>
  <c r="R70" i="50"/>
  <c r="T70" i="50"/>
  <c r="R68" i="50"/>
  <c r="T68" i="50"/>
  <c r="R66" i="50"/>
  <c r="T66" i="50"/>
  <c r="R64" i="50"/>
  <c r="T64" i="50"/>
  <c r="R62" i="50"/>
  <c r="T62" i="50"/>
  <c r="R60" i="50"/>
  <c r="T60" i="50"/>
  <c r="R58" i="50"/>
  <c r="T58" i="50"/>
  <c r="R56" i="50"/>
  <c r="T56" i="50"/>
  <c r="R54" i="50"/>
  <c r="T54" i="50"/>
  <c r="R52" i="50"/>
  <c r="T52" i="50"/>
  <c r="R51" i="50"/>
  <c r="R50" i="50"/>
  <c r="T50" i="50"/>
  <c r="R49" i="50"/>
  <c r="T49" i="50"/>
  <c r="R48" i="50"/>
  <c r="T48" i="50"/>
  <c r="R47" i="50"/>
  <c r="R44" i="50"/>
  <c r="T44" i="50"/>
  <c r="R42" i="50"/>
  <c r="T42" i="50"/>
  <c r="R40" i="50"/>
  <c r="T40" i="50"/>
  <c r="R38" i="50"/>
  <c r="T38" i="50"/>
  <c r="R36" i="50"/>
  <c r="T36" i="50"/>
  <c r="R34" i="50"/>
  <c r="T34" i="50"/>
  <c r="R32" i="50"/>
  <c r="T32" i="50"/>
  <c r="R30" i="50"/>
  <c r="T30" i="50"/>
  <c r="R28" i="50"/>
  <c r="T28" i="50"/>
  <c r="R26" i="50"/>
  <c r="T26" i="50"/>
  <c r="R24" i="50"/>
  <c r="T24" i="50"/>
  <c r="R17" i="50"/>
  <c r="T17" i="50"/>
  <c r="R16" i="50"/>
  <c r="T16" i="50"/>
  <c r="R15" i="50"/>
  <c r="R14" i="50"/>
  <c r="T14" i="50"/>
  <c r="R12" i="50"/>
  <c r="R10" i="50"/>
  <c r="T10" i="50"/>
  <c r="T56" i="43"/>
  <c r="T55" i="43"/>
  <c r="T54" i="43"/>
  <c r="T52" i="43"/>
  <c r="T51" i="43"/>
  <c r="T50" i="43"/>
  <c r="T160" i="50"/>
  <c r="T158" i="50"/>
  <c r="T156" i="50"/>
  <c r="T154" i="50"/>
  <c r="T152" i="50"/>
  <c r="T150" i="50"/>
  <c r="T148" i="50"/>
  <c r="T144" i="50"/>
  <c r="T142" i="50"/>
  <c r="T140" i="50"/>
  <c r="T138" i="50"/>
  <c r="T136" i="50"/>
  <c r="T134" i="50"/>
  <c r="S132" i="50"/>
  <c r="S130" i="50"/>
  <c r="S128" i="50"/>
  <c r="S126" i="50"/>
  <c r="S122" i="50"/>
  <c r="S116" i="50"/>
  <c r="S110" i="50"/>
  <c r="S108" i="50"/>
  <c r="S106" i="50"/>
  <c r="S104" i="50"/>
  <c r="S102" i="50"/>
  <c r="S98" i="50"/>
  <c r="S96" i="50"/>
  <c r="S94" i="50"/>
  <c r="S90" i="50"/>
  <c r="S88" i="50"/>
  <c r="S86" i="50"/>
  <c r="S84" i="50"/>
  <c r="S82" i="50"/>
  <c r="S80" i="50"/>
  <c r="S78" i="50"/>
  <c r="S76" i="50"/>
  <c r="S74" i="50"/>
  <c r="S72" i="50"/>
  <c r="S70" i="50"/>
  <c r="S68" i="50"/>
  <c r="S66" i="50"/>
  <c r="S64" i="50"/>
  <c r="S62" i="50"/>
  <c r="S60" i="50"/>
  <c r="S58" i="50"/>
  <c r="S56" i="50"/>
  <c r="S54" i="50"/>
  <c r="S52" i="50"/>
  <c r="S51" i="50"/>
  <c r="S50" i="50"/>
  <c r="S49" i="50"/>
  <c r="S48" i="50"/>
  <c r="S47" i="50"/>
  <c r="S44" i="50"/>
  <c r="S42" i="50"/>
  <c r="S40" i="50"/>
  <c r="S38" i="50"/>
  <c r="S36" i="50"/>
  <c r="S34" i="50"/>
  <c r="S32" i="50"/>
  <c r="S30" i="50"/>
  <c r="S28" i="50"/>
  <c r="S26" i="50"/>
  <c r="S24" i="50"/>
  <c r="S17" i="50"/>
  <c r="S16" i="50"/>
  <c r="S15" i="50"/>
  <c r="S14" i="50"/>
  <c r="S12" i="50"/>
  <c r="S10" i="50"/>
  <c r="P43" i="49"/>
  <c r="R43" i="49"/>
  <c r="P42" i="49"/>
  <c r="R42" i="49"/>
  <c r="P41" i="49"/>
  <c r="R41" i="49"/>
  <c r="P40" i="49"/>
  <c r="R40" i="49"/>
  <c r="P39" i="49"/>
  <c r="R39" i="49"/>
  <c r="P38" i="49"/>
  <c r="R38" i="49"/>
  <c r="P37" i="49"/>
  <c r="R37" i="49"/>
  <c r="P36" i="49"/>
  <c r="R36" i="49"/>
  <c r="P35" i="49"/>
  <c r="R35" i="49"/>
  <c r="P34" i="49"/>
  <c r="R34" i="49"/>
  <c r="P33" i="49"/>
  <c r="R33" i="49"/>
  <c r="P32" i="49"/>
  <c r="R32" i="49"/>
  <c r="P31" i="49"/>
  <c r="R31" i="49"/>
  <c r="P30" i="49"/>
  <c r="R30" i="49"/>
  <c r="P29" i="49"/>
  <c r="R29" i="49"/>
  <c r="P28" i="49"/>
  <c r="R28" i="49"/>
  <c r="P27" i="49"/>
  <c r="R27" i="49"/>
  <c r="P26" i="49"/>
  <c r="R26" i="49"/>
  <c r="P25" i="49"/>
  <c r="R25" i="49"/>
  <c r="P24" i="49"/>
  <c r="R24" i="49"/>
  <c r="P23" i="49"/>
  <c r="R23" i="49"/>
  <c r="P22" i="49"/>
  <c r="R22" i="49"/>
  <c r="P21" i="49"/>
  <c r="R21" i="49"/>
  <c r="P20" i="49"/>
  <c r="R20" i="49"/>
  <c r="P19" i="49"/>
  <c r="R19" i="49"/>
  <c r="P18" i="49"/>
  <c r="R18" i="49"/>
  <c r="P17" i="49"/>
  <c r="R17" i="49"/>
  <c r="P16" i="49"/>
  <c r="R16" i="49"/>
  <c r="P15" i="49"/>
  <c r="R15" i="49"/>
  <c r="P14" i="49"/>
  <c r="R14" i="49"/>
  <c r="P13" i="49"/>
  <c r="R13" i="49"/>
  <c r="P12" i="49"/>
  <c r="R12" i="49"/>
  <c r="P11" i="49"/>
  <c r="R11" i="49"/>
  <c r="P10" i="49"/>
  <c r="R10" i="49"/>
  <c r="P9" i="49"/>
  <c r="R9" i="49"/>
  <c r="P8" i="49"/>
  <c r="R8" i="49"/>
  <c r="P7" i="49"/>
  <c r="R7" i="49"/>
  <c r="P6" i="49"/>
  <c r="R6" i="49"/>
  <c r="P5" i="49"/>
  <c r="R5" i="49"/>
  <c r="P4" i="49"/>
  <c r="R4" i="49"/>
  <c r="P3" i="49"/>
  <c r="R3" i="49"/>
  <c r="P2" i="49"/>
  <c r="R2" i="49"/>
  <c r="S44" i="49"/>
  <c r="Q44" i="49"/>
  <c r="Q43" i="49"/>
  <c r="Q42" i="49"/>
  <c r="Q41" i="49"/>
  <c r="Q40" i="49"/>
  <c r="Q39" i="49"/>
  <c r="Q38" i="49"/>
  <c r="Q37" i="49"/>
  <c r="Q36" i="49"/>
  <c r="Q35" i="49"/>
  <c r="Q34" i="49"/>
  <c r="Q33" i="49"/>
  <c r="Q32" i="49"/>
  <c r="Q31" i="49"/>
  <c r="Q30" i="49"/>
  <c r="Q29" i="49"/>
  <c r="Q28" i="49"/>
  <c r="Q27" i="49"/>
  <c r="Q26" i="49"/>
  <c r="Q25" i="49"/>
  <c r="Q24" i="49"/>
  <c r="Q23" i="49"/>
  <c r="Q22" i="49"/>
  <c r="Q21" i="49"/>
  <c r="Q20" i="49"/>
  <c r="Q19" i="49"/>
  <c r="Q18" i="49"/>
  <c r="Q17" i="49"/>
  <c r="Q16" i="49"/>
  <c r="Q15" i="49"/>
  <c r="Q14" i="49"/>
  <c r="Q13" i="49"/>
  <c r="Q12" i="49"/>
  <c r="Q11" i="49"/>
  <c r="Q10" i="49"/>
  <c r="Q9" i="49"/>
  <c r="Q8" i="49"/>
  <c r="Q7" i="49"/>
  <c r="Q6" i="49"/>
  <c r="Q5" i="49"/>
  <c r="Q4" i="49"/>
  <c r="Q3" i="49"/>
  <c r="Q2" i="49"/>
  <c r="C118" i="11"/>
  <c r="T205" i="43"/>
  <c r="T204" i="43"/>
  <c r="T206" i="43"/>
  <c r="T208" i="43"/>
  <c r="T207" i="43"/>
  <c r="S157" i="50"/>
  <c r="T97" i="43"/>
  <c r="T96" i="43"/>
  <c r="T95" i="43"/>
  <c r="T93" i="43"/>
  <c r="T92" i="43"/>
  <c r="T91" i="43"/>
  <c r="T89" i="43"/>
  <c r="T88" i="43"/>
  <c r="T87" i="43"/>
  <c r="T85" i="43"/>
  <c r="T84" i="43"/>
  <c r="T83" i="43"/>
  <c r="T81" i="43"/>
  <c r="T80" i="43"/>
  <c r="T79" i="43"/>
  <c r="T77" i="43"/>
  <c r="S99" i="43"/>
  <c r="S97" i="43"/>
  <c r="S95" i="43"/>
  <c r="S93" i="43"/>
  <c r="S91" i="43"/>
  <c r="S89" i="43"/>
  <c r="S87" i="43"/>
  <c r="S85" i="43"/>
  <c r="S83" i="43"/>
  <c r="S81" i="43"/>
  <c r="S79" i="43"/>
  <c r="U205" i="43"/>
  <c r="U206" i="43"/>
  <c r="U207" i="43"/>
  <c r="T209" i="43"/>
  <c r="U208" i="43"/>
  <c r="T76" i="43"/>
  <c r="T72" i="43"/>
  <c r="T69" i="43"/>
  <c r="T68" i="43"/>
  <c r="T67" i="43"/>
  <c r="T65" i="43"/>
  <c r="T64" i="43"/>
  <c r="T63" i="43"/>
  <c r="T61" i="43"/>
  <c r="U56" i="43"/>
  <c r="U54" i="43"/>
  <c r="U52" i="43"/>
  <c r="U50" i="43"/>
  <c r="U158" i="50"/>
  <c r="U156" i="50"/>
  <c r="T153" i="50"/>
  <c r="U152" i="50"/>
  <c r="T149" i="50"/>
  <c r="U148" i="50"/>
  <c r="T145" i="50"/>
  <c r="U144" i="50"/>
  <c r="T141" i="50"/>
  <c r="U140" i="50"/>
  <c r="T137" i="50"/>
  <c r="U136" i="50"/>
  <c r="T133" i="50"/>
  <c r="T129" i="50"/>
  <c r="T125" i="50"/>
  <c r="T121" i="50"/>
  <c r="T117" i="50"/>
  <c r="T113" i="50"/>
  <c r="T109" i="50"/>
  <c r="T105" i="50"/>
  <c r="T101" i="50"/>
  <c r="T97" i="50"/>
  <c r="U95" i="50"/>
  <c r="S95" i="50"/>
  <c r="R91" i="50"/>
  <c r="T91" i="50"/>
  <c r="R83" i="50"/>
  <c r="T83" i="50"/>
  <c r="R75" i="50"/>
  <c r="T75" i="50"/>
  <c r="R67" i="50"/>
  <c r="R59" i="50"/>
  <c r="R87" i="50"/>
  <c r="T87" i="50"/>
  <c r="R79" i="50"/>
  <c r="R63" i="50"/>
  <c r="T63" i="50"/>
  <c r="R55" i="50"/>
  <c r="T55" i="50"/>
  <c r="T43" i="50"/>
  <c r="T35" i="50"/>
  <c r="T31" i="50"/>
  <c r="T27" i="50"/>
  <c r="T22" i="50"/>
  <c r="T21" i="50"/>
  <c r="T20" i="50"/>
  <c r="T19" i="50"/>
  <c r="T18" i="50"/>
  <c r="T13" i="50"/>
  <c r="T9" i="50"/>
  <c r="T8" i="50"/>
  <c r="T7" i="50"/>
  <c r="T6" i="50"/>
  <c r="T5" i="50"/>
  <c r="T4" i="50"/>
  <c r="T3" i="50"/>
  <c r="U76" i="43"/>
  <c r="U72" i="43"/>
  <c r="U68" i="43"/>
  <c r="U64" i="43"/>
  <c r="T43" i="43"/>
  <c r="R41" i="43"/>
  <c r="T41" i="43"/>
  <c r="R40" i="43"/>
  <c r="T40" i="43"/>
  <c r="R39" i="43"/>
  <c r="T39" i="43"/>
  <c r="T38" i="43"/>
  <c r="R37" i="43"/>
  <c r="T37" i="43"/>
  <c r="R36" i="43"/>
  <c r="T36" i="43"/>
  <c r="R35" i="43"/>
  <c r="T35" i="43"/>
  <c r="R33" i="43"/>
  <c r="T33" i="43"/>
  <c r="R32" i="43"/>
  <c r="T32" i="43"/>
  <c r="R31" i="43"/>
  <c r="T31" i="43"/>
  <c r="T30" i="43"/>
  <c r="R29" i="43"/>
  <c r="T29" i="43"/>
  <c r="R28" i="43"/>
  <c r="T28" i="43"/>
  <c r="R27" i="43"/>
  <c r="T27" i="43"/>
  <c r="T25" i="43"/>
  <c r="T24" i="43"/>
  <c r="T23" i="43"/>
  <c r="T21" i="43"/>
  <c r="T20" i="43"/>
  <c r="T19" i="43"/>
  <c r="T17" i="43"/>
  <c r="T16" i="43"/>
  <c r="T15" i="43"/>
  <c r="T13" i="43"/>
  <c r="T12" i="43"/>
  <c r="T11" i="43"/>
  <c r="T9" i="43"/>
  <c r="T8" i="43"/>
  <c r="T7" i="43"/>
  <c r="T5" i="43"/>
  <c r="T4" i="43"/>
  <c r="T3" i="43"/>
  <c r="U204" i="43"/>
  <c r="S216" i="43"/>
  <c r="T216" i="43"/>
  <c r="U213" i="43"/>
  <c r="S213" i="43"/>
  <c r="T213" i="43"/>
  <c r="T214" i="43"/>
  <c r="T163" i="50"/>
  <c r="T218" i="43"/>
  <c r="T219" i="43"/>
  <c r="T222" i="43"/>
  <c r="T221" i="43"/>
  <c r="U71" i="43"/>
  <c r="U67" i="43"/>
  <c r="U63" i="43"/>
  <c r="U51" i="43"/>
  <c r="U43" i="43"/>
  <c r="U25" i="43"/>
  <c r="U23" i="43"/>
  <c r="U21" i="43"/>
  <c r="U19" i="43"/>
  <c r="U17" i="43"/>
  <c r="U15" i="43"/>
  <c r="U13" i="43"/>
  <c r="U11" i="43"/>
  <c r="U9" i="43"/>
  <c r="U7" i="43"/>
  <c r="U5" i="43"/>
  <c r="U3" i="43"/>
  <c r="U209" i="43"/>
  <c r="U221" i="43"/>
  <c r="U222" i="43"/>
  <c r="S224" i="43"/>
  <c r="S225" i="43"/>
  <c r="T225" i="43"/>
  <c r="T224" i="43"/>
  <c r="T223" i="43"/>
  <c r="S76" i="43"/>
  <c r="R101" i="43"/>
  <c r="R100" i="43"/>
  <c r="U69" i="43"/>
  <c r="U61" i="43"/>
  <c r="U55" i="43"/>
  <c r="U22" i="43"/>
  <c r="U6" i="43"/>
  <c r="U219" i="43"/>
  <c r="R194" i="43"/>
  <c r="T194" i="43"/>
  <c r="R193" i="43"/>
  <c r="R192" i="43"/>
  <c r="T192" i="43"/>
  <c r="T191" i="43"/>
  <c r="T190" i="43"/>
  <c r="R189" i="43"/>
  <c r="T189" i="43"/>
  <c r="T188" i="43"/>
  <c r="R186" i="43"/>
  <c r="T186" i="43"/>
  <c r="T185" i="43"/>
  <c r="R184" i="43"/>
  <c r="T184" i="43"/>
  <c r="T183" i="43"/>
  <c r="R182" i="43"/>
  <c r="R181" i="43"/>
  <c r="T181" i="43"/>
  <c r="R180" i="43"/>
  <c r="R178" i="43"/>
  <c r="T178" i="43"/>
  <c r="R177" i="43"/>
  <c r="R176" i="43"/>
  <c r="T176" i="43"/>
  <c r="T175" i="43"/>
  <c r="T174" i="43"/>
  <c r="R173" i="43"/>
  <c r="T173" i="43"/>
  <c r="T172" i="43"/>
  <c r="R170" i="43"/>
  <c r="T170" i="43"/>
  <c r="T169" i="43"/>
  <c r="R168" i="43"/>
  <c r="T168" i="43"/>
  <c r="T167" i="43"/>
  <c r="R166" i="43"/>
  <c r="R165" i="43"/>
  <c r="T165" i="43"/>
  <c r="R164" i="43"/>
  <c r="R162" i="43"/>
  <c r="T162" i="43"/>
  <c r="R161" i="43"/>
  <c r="R160" i="43"/>
  <c r="T160" i="43"/>
  <c r="T159" i="43"/>
  <c r="R158" i="43"/>
  <c r="T158" i="43"/>
  <c r="R157" i="43"/>
  <c r="T157" i="43"/>
  <c r="T156" i="43"/>
  <c r="R154" i="43"/>
  <c r="T154" i="43"/>
  <c r="R153" i="43"/>
  <c r="T153" i="43"/>
  <c r="R152" i="43"/>
  <c r="T152" i="43"/>
  <c r="T151" i="43"/>
  <c r="R150" i="43"/>
  <c r="R149" i="43"/>
  <c r="T149" i="43"/>
  <c r="R148" i="43"/>
  <c r="T148" i="43"/>
  <c r="R146" i="43"/>
  <c r="T146" i="43"/>
  <c r="R145" i="43"/>
  <c r="S195" i="43"/>
  <c r="S194" i="43"/>
  <c r="S193" i="43"/>
  <c r="S192" i="43"/>
  <c r="S191" i="43"/>
  <c r="S189" i="43"/>
  <c r="S187" i="43"/>
  <c r="S186" i="43"/>
  <c r="S185" i="43"/>
  <c r="S184" i="43"/>
  <c r="S183" i="43"/>
  <c r="S181" i="43"/>
  <c r="S179" i="43"/>
  <c r="S178" i="43"/>
  <c r="S177" i="43"/>
  <c r="S176" i="43"/>
  <c r="S175" i="43"/>
  <c r="S173" i="43"/>
  <c r="S171" i="43"/>
  <c r="S170" i="43"/>
  <c r="S169" i="43"/>
  <c r="S168" i="43"/>
  <c r="S167" i="43"/>
  <c r="S165" i="43"/>
  <c r="S163" i="43"/>
  <c r="S162" i="43"/>
  <c r="S161" i="43"/>
  <c r="S160" i="43"/>
  <c r="S159" i="43"/>
  <c r="S158" i="43"/>
  <c r="S157" i="43"/>
  <c r="S155" i="43"/>
  <c r="S154" i="43"/>
  <c r="S153" i="43"/>
  <c r="S152" i="43"/>
  <c r="S151" i="43"/>
  <c r="S149" i="43"/>
  <c r="S148" i="43"/>
  <c r="S147" i="43"/>
  <c r="S146" i="43"/>
  <c r="S145" i="43"/>
  <c r="T143" i="43"/>
  <c r="T141" i="43"/>
  <c r="T140" i="43"/>
  <c r="T137" i="43"/>
  <c r="T136" i="43"/>
  <c r="T135" i="43"/>
  <c r="T131" i="43"/>
  <c r="T129" i="43"/>
  <c r="T127" i="43"/>
  <c r="T125" i="43"/>
  <c r="T123" i="43"/>
  <c r="T121" i="43"/>
  <c r="U101" i="43"/>
  <c r="R119" i="43"/>
  <c r="R118" i="43"/>
  <c r="R117" i="43"/>
  <c r="R116" i="43"/>
  <c r="R115" i="43"/>
  <c r="R114" i="43"/>
  <c r="R113" i="43"/>
  <c r="R112" i="43"/>
  <c r="R111" i="43"/>
  <c r="R110" i="43"/>
  <c r="R109" i="43"/>
  <c r="R108" i="43"/>
  <c r="R107" i="43"/>
  <c r="R106" i="43"/>
  <c r="R105" i="43"/>
  <c r="R104" i="43"/>
  <c r="R103" i="43"/>
  <c r="U73" i="43"/>
  <c r="U24" i="43"/>
  <c r="U16" i="43"/>
  <c r="U8" i="43"/>
  <c r="U223" i="43"/>
  <c r="T230" i="43"/>
  <c r="T229" i="43"/>
  <c r="R228" i="43"/>
  <c r="T228" i="43"/>
  <c r="S228" i="43"/>
  <c r="T227" i="43"/>
  <c r="T233" i="43"/>
  <c r="R144" i="43"/>
  <c r="S206" i="43"/>
  <c r="S219" i="43"/>
  <c r="S223" i="43"/>
  <c r="U229" i="43"/>
  <c r="U140" i="43"/>
  <c r="U136" i="43"/>
  <c r="U132" i="43"/>
  <c r="S72" i="43"/>
  <c r="S68" i="43"/>
  <c r="S55" i="43"/>
  <c r="S51" i="43"/>
  <c r="S19" i="43"/>
  <c r="S17" i="43"/>
  <c r="S15" i="43"/>
  <c r="S13" i="43"/>
  <c r="S234" i="43"/>
  <c r="S233" i="43"/>
  <c r="U144" i="43"/>
  <c r="S141" i="43"/>
  <c r="R139" i="43"/>
  <c r="R137" i="43"/>
  <c r="U137" i="43"/>
  <c r="R135" i="43"/>
  <c r="U135" i="43"/>
  <c r="R133" i="43"/>
  <c r="R131" i="43"/>
  <c r="R129" i="43"/>
  <c r="R127" i="43"/>
  <c r="R125" i="43"/>
  <c r="R123" i="43"/>
  <c r="R121" i="43"/>
  <c r="U20" i="43"/>
  <c r="U4" i="43"/>
  <c r="U218" i="43"/>
  <c r="U230" i="43"/>
  <c r="U231" i="43"/>
  <c r="T231" i="43"/>
  <c r="U232" i="43"/>
  <c r="T234" i="43"/>
  <c r="U233" i="43"/>
  <c r="T236" i="43"/>
  <c r="T235" i="43"/>
  <c r="T238" i="43"/>
  <c r="U239" i="43"/>
  <c r="S239" i="43"/>
  <c r="T239" i="43"/>
  <c r="T242" i="43"/>
  <c r="T243" i="43"/>
  <c r="U143" i="43"/>
  <c r="S140" i="43"/>
  <c r="S138" i="43"/>
  <c r="U100" i="43"/>
  <c r="U77" i="43"/>
  <c r="S73" i="43"/>
  <c r="S69" i="43"/>
  <c r="U65" i="43"/>
  <c r="S56" i="43"/>
  <c r="S52" i="43"/>
  <c r="U40" i="43"/>
  <c r="U36" i="43"/>
  <c r="U32" i="43"/>
  <c r="U28" i="43"/>
  <c r="S24" i="43"/>
  <c r="S20" i="43"/>
  <c r="S16" i="43"/>
  <c r="U12" i="43"/>
  <c r="S209" i="43"/>
  <c r="S214" i="43"/>
  <c r="S222" i="43"/>
  <c r="U225" i="43"/>
  <c r="S227" i="43"/>
  <c r="S236" i="43"/>
  <c r="S242" i="43"/>
  <c r="S244" i="43"/>
  <c r="S243" i="43"/>
  <c r="T202" i="43"/>
  <c r="T197" i="43"/>
  <c r="U214" i="43"/>
  <c r="U227" i="43"/>
  <c r="U236" i="43"/>
  <c r="U241" i="43"/>
  <c r="U242" i="43"/>
  <c r="T244" i="43"/>
  <c r="U243" i="43"/>
  <c r="T246" i="43"/>
  <c r="T248" i="43"/>
  <c r="T247" i="43"/>
  <c r="T249" i="43"/>
  <c r="T250" i="43"/>
  <c r="U160" i="50"/>
  <c r="S158" i="50"/>
  <c r="R138" i="50"/>
  <c r="S138" i="50"/>
  <c r="R135" i="50"/>
  <c r="S135" i="50"/>
  <c r="R133" i="50"/>
  <c r="S133" i="50"/>
  <c r="R131" i="50"/>
  <c r="T131" i="50"/>
  <c r="R121" i="50"/>
  <c r="U121" i="50"/>
  <c r="R117" i="50"/>
  <c r="S117" i="50"/>
  <c r="R115" i="50"/>
  <c r="T115" i="50"/>
  <c r="R103" i="50"/>
  <c r="T103" i="50"/>
  <c r="U87" i="50"/>
  <c r="R139" i="50"/>
  <c r="S139" i="50"/>
  <c r="R137" i="50"/>
  <c r="S137" i="50"/>
  <c r="R134" i="50"/>
  <c r="S134" i="50"/>
  <c r="R129" i="50"/>
  <c r="U129" i="50"/>
  <c r="R125" i="50"/>
  <c r="S125" i="50"/>
  <c r="R123" i="50"/>
  <c r="T123" i="50"/>
  <c r="R113" i="50"/>
  <c r="U113" i="50"/>
  <c r="R109" i="50"/>
  <c r="S109" i="50"/>
  <c r="R101" i="50"/>
  <c r="U101" i="50"/>
  <c r="S99" i="50"/>
  <c r="U99" i="50"/>
  <c r="U69" i="50"/>
  <c r="S53" i="50"/>
  <c r="T41" i="50"/>
  <c r="S35" i="50"/>
  <c r="T33" i="50"/>
  <c r="U31" i="50"/>
  <c r="T25" i="50"/>
  <c r="U21" i="50"/>
  <c r="U19" i="50"/>
  <c r="U13" i="50"/>
  <c r="S9" i="50"/>
  <c r="S7" i="50"/>
  <c r="S5" i="50"/>
  <c r="S3" i="50"/>
  <c r="S163" i="50"/>
  <c r="T155" i="50"/>
  <c r="U154" i="50"/>
  <c r="T151" i="50"/>
  <c r="U150" i="50"/>
  <c r="U149" i="50"/>
  <c r="T147" i="50"/>
  <c r="U146" i="50"/>
  <c r="U145" i="50"/>
  <c r="T143" i="50"/>
  <c r="U142" i="50"/>
  <c r="U141" i="50"/>
  <c r="T139" i="50"/>
  <c r="U138" i="50"/>
  <c r="U137" i="50"/>
  <c r="T135" i="50"/>
  <c r="U134" i="50"/>
  <c r="U133" i="50"/>
  <c r="T127" i="50"/>
  <c r="U125" i="50"/>
  <c r="T119" i="50"/>
  <c r="U117" i="50"/>
  <c r="T111" i="50"/>
  <c r="U109" i="50"/>
  <c r="U107" i="50"/>
  <c r="S107" i="50"/>
  <c r="R105" i="50"/>
  <c r="U105" i="50"/>
  <c r="R97" i="50"/>
  <c r="U97" i="50"/>
  <c r="R89" i="50"/>
  <c r="T89" i="50"/>
  <c r="R81" i="50"/>
  <c r="T81" i="50"/>
  <c r="R73" i="50"/>
  <c r="T73" i="50"/>
  <c r="R65" i="50"/>
  <c r="T65" i="50"/>
  <c r="R99" i="50"/>
  <c r="T99" i="50"/>
  <c r="R93" i="50"/>
  <c r="T93" i="50"/>
  <c r="T77" i="50"/>
  <c r="T57" i="50"/>
  <c r="T53" i="50"/>
  <c r="T46" i="50"/>
  <c r="T37" i="50"/>
  <c r="U35" i="50"/>
  <c r="U27" i="50"/>
  <c r="U22" i="50"/>
  <c r="U20" i="50"/>
  <c r="T11" i="50"/>
  <c r="U9" i="50"/>
  <c r="U7" i="50"/>
  <c r="U5" i="50"/>
  <c r="U3" i="50"/>
  <c r="U163" i="50"/>
  <c r="T253" i="43"/>
  <c r="U151" i="50"/>
  <c r="U143" i="50"/>
  <c r="U123" i="50"/>
  <c r="R119" i="50"/>
  <c r="U119" i="50"/>
  <c r="T107" i="50"/>
  <c r="R127" i="50"/>
  <c r="U127" i="50"/>
  <c r="R111" i="50"/>
  <c r="U111" i="50"/>
  <c r="U46" i="50"/>
  <c r="U37" i="50"/>
  <c r="U33" i="50"/>
  <c r="U11" i="50"/>
  <c r="U167" i="50"/>
  <c r="V166" i="50"/>
  <c r="T166" i="50"/>
  <c r="U166" i="50"/>
  <c r="T254" i="43"/>
  <c r="U141" i="43"/>
  <c r="U115" i="43"/>
  <c r="U111" i="43"/>
  <c r="U107" i="43"/>
  <c r="U103" i="43"/>
  <c r="S75" i="43"/>
  <c r="S67" i="43"/>
  <c r="S54" i="43"/>
  <c r="S43" i="43"/>
  <c r="U39" i="43"/>
  <c r="U35" i="43"/>
  <c r="U31" i="43"/>
  <c r="U27" i="43"/>
  <c r="S23" i="43"/>
  <c r="S205" i="43"/>
  <c r="S221" i="43"/>
  <c r="U224" i="43"/>
  <c r="S235" i="43"/>
  <c r="S238" i="43"/>
  <c r="S247" i="43"/>
  <c r="S249" i="43"/>
  <c r="S250" i="43"/>
  <c r="S253" i="43"/>
  <c r="S254" i="43"/>
  <c r="U202" i="43"/>
  <c r="U196" i="43"/>
  <c r="U116" i="43"/>
  <c r="U112" i="43"/>
  <c r="U108" i="43"/>
  <c r="U104" i="43"/>
  <c r="U235" i="43"/>
  <c r="U238" i="43"/>
  <c r="U247" i="43"/>
  <c r="U249" i="43"/>
  <c r="U250" i="43"/>
  <c r="U253" i="43"/>
  <c r="U254" i="43"/>
  <c r="T256" i="43"/>
  <c r="S122" i="43"/>
  <c r="U121" i="43"/>
  <c r="U123" i="43"/>
  <c r="U125" i="43"/>
  <c r="U127" i="43"/>
  <c r="U129" i="43"/>
  <c r="U131" i="43"/>
  <c r="U133" i="43"/>
  <c r="U120" i="43"/>
  <c r="U128" i="43"/>
  <c r="T103" i="43"/>
  <c r="T104" i="43"/>
  <c r="T105" i="43"/>
  <c r="T107" i="43"/>
  <c r="T108" i="43"/>
  <c r="T109" i="43"/>
  <c r="T111" i="43"/>
  <c r="T112" i="43"/>
  <c r="T113" i="43"/>
  <c r="T115" i="43"/>
  <c r="T116" i="43"/>
  <c r="T117" i="43"/>
  <c r="T119" i="43"/>
  <c r="T99" i="43"/>
  <c r="T120" i="43"/>
  <c r="T124" i="43"/>
  <c r="T132" i="43"/>
  <c r="T100" i="43"/>
  <c r="T101" i="43"/>
  <c r="U78" i="43"/>
  <c r="U75" i="43"/>
  <c r="U74" i="43"/>
  <c r="T71" i="43"/>
  <c r="T73" i="43"/>
  <c r="T75" i="43"/>
  <c r="S80" i="43"/>
  <c r="S84" i="43"/>
  <c r="S88" i="43"/>
  <c r="S92" i="43"/>
  <c r="S96" i="43"/>
  <c r="U99" i="43"/>
  <c r="R77" i="43"/>
  <c r="R79" i="43"/>
  <c r="R80" i="43"/>
  <c r="R81" i="43"/>
  <c r="R83" i="43"/>
  <c r="R84" i="43"/>
  <c r="R85" i="43"/>
  <c r="R87" i="43"/>
  <c r="R88" i="43"/>
  <c r="R89" i="43"/>
  <c r="R91" i="43"/>
  <c r="R92" i="43"/>
  <c r="R93" i="43"/>
  <c r="R95" i="43"/>
  <c r="R96" i="43"/>
  <c r="R97" i="43"/>
  <c r="S63" i="43"/>
  <c r="S5" i="43"/>
  <c r="U119" i="43"/>
  <c r="U29" i="43"/>
  <c r="S207" i="43"/>
  <c r="S120" i="43"/>
  <c r="U113" i="43"/>
  <c r="S11" i="43"/>
  <c r="S200" i="43"/>
  <c r="S71" i="43"/>
  <c r="U37" i="43"/>
  <c r="S21" i="43"/>
  <c r="S7" i="43"/>
  <c r="S3" i="43"/>
  <c r="S218" i="43"/>
  <c r="U251" i="43"/>
  <c r="S65" i="43"/>
  <c r="S61" i="43"/>
  <c r="U41" i="43"/>
  <c r="U33" i="43"/>
  <c r="S25" i="43"/>
  <c r="S9" i="43"/>
  <c r="S6" i="43"/>
  <c r="S4" i="43"/>
  <c r="S2" i="43"/>
  <c r="S208" i="43"/>
  <c r="U216" i="43"/>
  <c r="S230" i="43"/>
  <c r="U234" i="43"/>
  <c r="U244" i="43"/>
  <c r="S256" i="43"/>
  <c r="R231" i="43"/>
  <c r="U252" i="43"/>
  <c r="S201" i="43"/>
  <c r="U105" i="43"/>
  <c r="S64" i="43"/>
  <c r="S50" i="43"/>
  <c r="S12" i="43"/>
  <c r="S8" i="43"/>
  <c r="U256" i="43"/>
  <c r="S143" i="43"/>
  <c r="S136" i="43"/>
  <c r="S132" i="43"/>
  <c r="S204" i="43"/>
  <c r="S246" i="43"/>
  <c r="S248" i="43"/>
  <c r="S251" i="43"/>
  <c r="S252" i="43"/>
  <c r="S255" i="43"/>
  <c r="U117" i="43"/>
  <c r="U109" i="43"/>
  <c r="U246" i="43"/>
  <c r="U248" i="43"/>
  <c r="T251" i="43"/>
  <c r="T252" i="43"/>
  <c r="U255" i="43"/>
  <c r="T258" i="43"/>
  <c r="T257" i="43"/>
  <c r="T267" i="43"/>
  <c r="T265" i="43"/>
  <c r="T263" i="43"/>
  <c r="T261" i="43"/>
  <c r="T259" i="43"/>
  <c r="AE35" i="1"/>
  <c r="AF35" i="1"/>
  <c r="AE31" i="1"/>
  <c r="AF31" i="1"/>
  <c r="AE27" i="1"/>
  <c r="AF27" i="1"/>
  <c r="AE23" i="1"/>
  <c r="AF23" i="1"/>
  <c r="AE19" i="1"/>
  <c r="AF19" i="1"/>
  <c r="AE15" i="1"/>
  <c r="AF15" i="1"/>
  <c r="AE11" i="1"/>
  <c r="AF11" i="1"/>
  <c r="AE7" i="1"/>
  <c r="AF7" i="1"/>
  <c r="AG4" i="1"/>
  <c r="AE100" i="2"/>
  <c r="AG100" i="2"/>
  <c r="X101" i="2"/>
  <c r="AE101" i="2"/>
  <c r="AF86" i="2"/>
  <c r="AF71" i="2"/>
  <c r="AF67" i="2"/>
  <c r="AF63" i="2"/>
  <c r="AF59" i="2"/>
  <c r="AF54" i="2"/>
  <c r="AF96" i="1"/>
  <c r="AF95" i="1"/>
  <c r="AF92" i="1"/>
  <c r="AF91" i="1"/>
  <c r="AF88" i="1"/>
  <c r="AF87" i="1"/>
  <c r="AF84" i="1"/>
  <c r="AF83" i="1"/>
  <c r="AF80" i="1"/>
  <c r="AF79" i="1"/>
  <c r="AF76" i="1"/>
  <c r="AF75" i="1"/>
  <c r="AF72" i="1"/>
  <c r="AF71" i="1"/>
  <c r="AF68" i="1"/>
  <c r="AF67" i="1"/>
  <c r="AF64" i="1"/>
  <c r="AF63" i="1"/>
  <c r="AF60" i="1"/>
  <c r="AF59" i="1"/>
  <c r="AF56" i="1"/>
  <c r="AF55" i="1"/>
  <c r="AF52" i="1"/>
  <c r="AF51" i="1"/>
  <c r="AF48" i="1"/>
  <c r="AF47" i="1"/>
  <c r="AF44" i="1"/>
  <c r="AF43" i="1"/>
  <c r="AF40" i="1"/>
  <c r="AF39" i="1"/>
  <c r="AE36" i="1"/>
  <c r="AE32" i="1"/>
  <c r="AE24" i="1"/>
  <c r="AE20" i="1"/>
  <c r="AE16" i="1"/>
  <c r="AE8" i="1"/>
  <c r="AF4" i="1"/>
  <c r="AF100" i="2"/>
  <c r="AE84" i="2"/>
  <c r="AF84" i="2"/>
  <c r="AE72" i="2"/>
  <c r="AF72" i="2"/>
  <c r="AE70" i="2"/>
  <c r="AF70" i="2"/>
  <c r="AE68" i="2"/>
  <c r="AF68" i="2"/>
  <c r="AE66" i="2"/>
  <c r="AF66" i="2"/>
  <c r="AE64" i="2"/>
  <c r="AF64" i="2"/>
  <c r="AE62" i="2"/>
  <c r="AF62" i="2"/>
  <c r="AE60" i="2"/>
  <c r="AF60" i="2"/>
  <c r="AE58" i="2"/>
  <c r="AF58" i="2"/>
  <c r="AE56" i="2"/>
  <c r="AF56" i="2"/>
  <c r="J97" i="1"/>
  <c r="U101" i="2"/>
  <c r="O101" i="2"/>
  <c r="V101" i="2"/>
  <c r="AF50" i="2"/>
  <c r="AF46" i="2"/>
  <c r="AF45" i="2"/>
  <c r="AF41" i="2"/>
  <c r="AF36" i="2"/>
  <c r="AF34" i="2"/>
  <c r="AG19" i="2"/>
  <c r="AI18" i="2"/>
  <c r="AG18" i="2"/>
  <c r="AI16" i="2"/>
  <c r="AG15" i="2"/>
  <c r="AI14" i="2"/>
  <c r="AG14" i="2"/>
  <c r="O88" i="2"/>
  <c r="O102" i="2"/>
  <c r="G121" i="2"/>
  <c r="AI83" i="9"/>
  <c r="AI79" i="9"/>
  <c r="AI75" i="9"/>
  <c r="AI71" i="9"/>
  <c r="AI67" i="9"/>
  <c r="AI63" i="9"/>
  <c r="AH60" i="9"/>
  <c r="AH56" i="9"/>
  <c r="AH52" i="9"/>
  <c r="AH47" i="9"/>
  <c r="AI42" i="9"/>
  <c r="AH39" i="9"/>
  <c r="AI37" i="9"/>
  <c r="AH33" i="9"/>
  <c r="AH29" i="9"/>
  <c r="AH25" i="9"/>
  <c r="AI23" i="9"/>
  <c r="AI18" i="9"/>
  <c r="AH15" i="9"/>
  <c r="AH11" i="9"/>
  <c r="AH7" i="9"/>
  <c r="AI6" i="9"/>
  <c r="AH2" i="9"/>
  <c r="AG130" i="11"/>
  <c r="X106" i="11"/>
  <c r="M106" i="11"/>
  <c r="AG88" i="11"/>
  <c r="AG87" i="11"/>
  <c r="AG84" i="11"/>
  <c r="AG83" i="11"/>
  <c r="AG80" i="11"/>
  <c r="AG79" i="11"/>
  <c r="AG76" i="11"/>
  <c r="AG75" i="11"/>
  <c r="AG72" i="11"/>
  <c r="AG71" i="11"/>
  <c r="AG68" i="11"/>
  <c r="AG67" i="11"/>
  <c r="AG64" i="11"/>
  <c r="AG63" i="11"/>
  <c r="AG60" i="11"/>
  <c r="AG59" i="11"/>
  <c r="AG56" i="11"/>
  <c r="AG55" i="11"/>
  <c r="AG51" i="11"/>
  <c r="AG50" i="11"/>
  <c r="AG47" i="11"/>
  <c r="AG46" i="11"/>
  <c r="AG42" i="11"/>
  <c r="AG34" i="11"/>
  <c r="AG33" i="11"/>
  <c r="AG29" i="11"/>
  <c r="AG26" i="11"/>
  <c r="AG25" i="11"/>
  <c r="AG17" i="11"/>
  <c r="AG16" i="11"/>
  <c r="AG12" i="11"/>
  <c r="AG9" i="11"/>
  <c r="AG8" i="11"/>
  <c r="Z104" i="15"/>
  <c r="V104" i="15"/>
  <c r="R104" i="15"/>
  <c r="N104" i="15"/>
  <c r="D105" i="15"/>
  <c r="AI89" i="15"/>
  <c r="AH82" i="15"/>
  <c r="AH81" i="15"/>
  <c r="AH78" i="15"/>
  <c r="AH77" i="15"/>
  <c r="AH74" i="15"/>
  <c r="AH73" i="15"/>
  <c r="AH70" i="15"/>
  <c r="AH69" i="15"/>
  <c r="AI66" i="15"/>
  <c r="AJ65" i="15"/>
  <c r="AI60" i="15"/>
  <c r="AI58" i="15"/>
  <c r="AJ57" i="15"/>
  <c r="AI51" i="15"/>
  <c r="W90" i="15"/>
  <c r="AI49" i="15"/>
  <c r="AJ48" i="15"/>
  <c r="AJ39" i="15"/>
  <c r="AJ38" i="15"/>
  <c r="AI36" i="15"/>
  <c r="AJ35" i="15"/>
  <c r="AJ34" i="15"/>
  <c r="AJ31" i="15"/>
  <c r="AI28" i="15"/>
  <c r="AJ27" i="15"/>
  <c r="AJ26" i="15"/>
  <c r="AI24" i="15"/>
  <c r="AJ23" i="15"/>
  <c r="AI19" i="15"/>
  <c r="AJ17" i="15"/>
  <c r="AH13" i="15"/>
  <c r="AH9" i="15"/>
  <c r="AH5" i="15"/>
  <c r="AJ3" i="15"/>
  <c r="AH3" i="15"/>
  <c r="M88" i="2"/>
  <c r="Q88" i="2"/>
  <c r="Y106" i="11"/>
  <c r="Q106" i="11"/>
  <c r="W106" i="11"/>
  <c r="H107" i="11"/>
  <c r="P90" i="11"/>
  <c r="AI2" i="15"/>
  <c r="S160" i="50"/>
  <c r="S153" i="50"/>
  <c r="S149" i="50"/>
  <c r="S144" i="50"/>
  <c r="S140" i="50"/>
  <c r="U131" i="50"/>
  <c r="S33" i="50"/>
  <c r="U25" i="50"/>
  <c r="S19" i="50"/>
  <c r="R115" i="49"/>
  <c r="Q78" i="49"/>
  <c r="Q77" i="49"/>
  <c r="Q76" i="49"/>
  <c r="Q75" i="49"/>
  <c r="Q74" i="49"/>
  <c r="Q73" i="49"/>
  <c r="Q72" i="49"/>
  <c r="Q71" i="49"/>
  <c r="Q70" i="49"/>
  <c r="Q69" i="49"/>
  <c r="Q68" i="49"/>
  <c r="Q67" i="49"/>
  <c r="Q66" i="49"/>
  <c r="Q65" i="49"/>
  <c r="Q64" i="49"/>
  <c r="Q63" i="49"/>
  <c r="Q62" i="49"/>
  <c r="Q61" i="49"/>
  <c r="Q60" i="49"/>
  <c r="Q59" i="49"/>
  <c r="Q58" i="49"/>
  <c r="Q57" i="49"/>
  <c r="Q56" i="49"/>
  <c r="Q55" i="49"/>
  <c r="Q54" i="49"/>
  <c r="Q53" i="49"/>
  <c r="Q52" i="49"/>
  <c r="Q51" i="49"/>
  <c r="Q50" i="49"/>
  <c r="Q49" i="49"/>
  <c r="Q48" i="49"/>
  <c r="Q47" i="49"/>
  <c r="Q46" i="49"/>
  <c r="Q45" i="49"/>
  <c r="U168" i="50"/>
  <c r="V167" i="50"/>
  <c r="EU5" i="56"/>
  <c r="EG5" i="56"/>
  <c r="EW5" i="56"/>
  <c r="EO5" i="56"/>
  <c r="AE12" i="2"/>
  <c r="AI12" i="2"/>
  <c r="AE10" i="2"/>
  <c r="AG10" i="2"/>
  <c r="AI10" i="2"/>
  <c r="AE8" i="2"/>
  <c r="AG8" i="2"/>
  <c r="AI8" i="2"/>
  <c r="AG7" i="2"/>
  <c r="AE6" i="2"/>
  <c r="AG6" i="2"/>
  <c r="AF125" i="9"/>
  <c r="AI125" i="9"/>
  <c r="T99" i="9"/>
  <c r="AF86" i="9"/>
  <c r="AH86" i="9"/>
  <c r="AF82" i="9"/>
  <c r="AH82" i="9"/>
  <c r="AF81" i="9"/>
  <c r="AF78" i="9"/>
  <c r="AH78" i="9"/>
  <c r="AF74" i="9"/>
  <c r="AH74" i="9"/>
  <c r="AF73" i="9"/>
  <c r="AF70" i="9"/>
  <c r="AH70" i="9"/>
  <c r="AF66" i="9"/>
  <c r="AH66" i="9"/>
  <c r="AF65" i="9"/>
  <c r="AF62" i="9"/>
  <c r="AH62" i="9"/>
  <c r="AF61" i="9"/>
  <c r="AI61" i="9"/>
  <c r="AF58" i="9"/>
  <c r="AH58" i="9"/>
  <c r="AF57" i="9"/>
  <c r="AI57" i="9"/>
  <c r="AF54" i="9"/>
  <c r="AH54" i="9"/>
  <c r="P87" i="9"/>
  <c r="U87" i="9"/>
  <c r="N87" i="9"/>
  <c r="AG51" i="1"/>
  <c r="AG55" i="1"/>
  <c r="AG59" i="1"/>
  <c r="AG63" i="1"/>
  <c r="AG67" i="1"/>
  <c r="AG71" i="1"/>
  <c r="AG75" i="1"/>
  <c r="AG79" i="1"/>
  <c r="AG83" i="1"/>
  <c r="AG87" i="1"/>
  <c r="AG91" i="1"/>
  <c r="AG95" i="1"/>
  <c r="AG96" i="1"/>
  <c r="AH95" i="1"/>
  <c r="AG92" i="1"/>
  <c r="AH91" i="1"/>
  <c r="AG88" i="1"/>
  <c r="AH87" i="1"/>
  <c r="AG84" i="1"/>
  <c r="AH83" i="1"/>
  <c r="AG80" i="1"/>
  <c r="AH79" i="1"/>
  <c r="AG76" i="1"/>
  <c r="AH75" i="1"/>
  <c r="AG72" i="1"/>
  <c r="AH71" i="1"/>
  <c r="AG68" i="1"/>
  <c r="AH67" i="1"/>
  <c r="AG64" i="1"/>
  <c r="AH63" i="1"/>
  <c r="AG60" i="1"/>
  <c r="AH59" i="1"/>
  <c r="AG56" i="1"/>
  <c r="AH55" i="1"/>
  <c r="AG52" i="1"/>
  <c r="AH51" i="1"/>
  <c r="AG48" i="1"/>
  <c r="AH47" i="1"/>
  <c r="AG44" i="1"/>
  <c r="AH43" i="1"/>
  <c r="AG40" i="1"/>
  <c r="AH39" i="1"/>
  <c r="AG36" i="1"/>
  <c r="AH35" i="1"/>
  <c r="AG32" i="1"/>
  <c r="AH31" i="1"/>
  <c r="AH27" i="1"/>
  <c r="AH23" i="1"/>
  <c r="AG20" i="1"/>
  <c r="AH19" i="1"/>
  <c r="AG16" i="1"/>
  <c r="AH15" i="1"/>
  <c r="AH11" i="1"/>
  <c r="AH7" i="1"/>
  <c r="AD104" i="2"/>
  <c r="AH84" i="2"/>
  <c r="AH72" i="2"/>
  <c r="AH70" i="2"/>
  <c r="AH68" i="2"/>
  <c r="AH66" i="2"/>
  <c r="AH64" i="2"/>
  <c r="AH62" i="2"/>
  <c r="AH60" i="2"/>
  <c r="AH58" i="2"/>
  <c r="AH56" i="2"/>
  <c r="AH50" i="2"/>
  <c r="AH46" i="2"/>
  <c r="AH45" i="2"/>
  <c r="AI37" i="2"/>
  <c r="AG37" i="2"/>
  <c r="AI36" i="2"/>
  <c r="AG36" i="2"/>
  <c r="AH34" i="2"/>
  <c r="AF12" i="2"/>
  <c r="AE11" i="2"/>
  <c r="AG11" i="2"/>
  <c r="AI11" i="2"/>
  <c r="AF10" i="2"/>
  <c r="AE9" i="2"/>
  <c r="AG9" i="2"/>
  <c r="AI9" i="2"/>
  <c r="AF8" i="2"/>
  <c r="AF6" i="2"/>
  <c r="AG5" i="2"/>
  <c r="AF4" i="2"/>
  <c r="AG125" i="9"/>
  <c r="AG86" i="9"/>
  <c r="AG82" i="9"/>
  <c r="AG78" i="9"/>
  <c r="AG74" i="9"/>
  <c r="AG70" i="9"/>
  <c r="AG66" i="9"/>
  <c r="AG62" i="9"/>
  <c r="AG61" i="9"/>
  <c r="AI53" i="9"/>
  <c r="AH50" i="9"/>
  <c r="AI49" i="9"/>
  <c r="AI44" i="9"/>
  <c r="AH36" i="9"/>
  <c r="AH31" i="9"/>
  <c r="AI30" i="9"/>
  <c r="AI26" i="9"/>
  <c r="AI21" i="9"/>
  <c r="AH17" i="9"/>
  <c r="AI16" i="9"/>
  <c r="AI12" i="9"/>
  <c r="AH9" i="9"/>
  <c r="AI8" i="9"/>
  <c r="AH5" i="9"/>
  <c r="AI4" i="9"/>
  <c r="AI130" i="11"/>
  <c r="AB107" i="11"/>
  <c r="AH88" i="11"/>
  <c r="AI87" i="11"/>
  <c r="AH84" i="11"/>
  <c r="AI83" i="11"/>
  <c r="AH80" i="11"/>
  <c r="AI79" i="11"/>
  <c r="AH76" i="11"/>
  <c r="AI75" i="11"/>
  <c r="AH72" i="11"/>
  <c r="AI71" i="11"/>
  <c r="AH68" i="11"/>
  <c r="AI67" i="11"/>
  <c r="AH64" i="11"/>
  <c r="AI63" i="11"/>
  <c r="AH60" i="11"/>
  <c r="AI59" i="11"/>
  <c r="AH56" i="11"/>
  <c r="AI55" i="11"/>
  <c r="AH51" i="11"/>
  <c r="AI50" i="11"/>
  <c r="AH47" i="11"/>
  <c r="AI46" i="11"/>
  <c r="AI42" i="11"/>
  <c r="AH38" i="11"/>
  <c r="AH34" i="11"/>
  <c r="AI33" i="11"/>
  <c r="AH26" i="11"/>
  <c r="AI25" i="11"/>
  <c r="AH22" i="11"/>
  <c r="AH17" i="11"/>
  <c r="AI16" i="11"/>
  <c r="AH9" i="11"/>
  <c r="AI8" i="11"/>
  <c r="AH5" i="11"/>
  <c r="AH3" i="11"/>
  <c r="AH2" i="11"/>
  <c r="AI128" i="15"/>
  <c r="D120" i="15"/>
  <c r="AG89" i="15"/>
  <c r="AI86" i="15"/>
  <c r="AI82" i="15"/>
  <c r="AJ81" i="15"/>
  <c r="AI78" i="15"/>
  <c r="AJ77" i="15"/>
  <c r="AI74" i="15"/>
  <c r="AJ73" i="15"/>
  <c r="AI70" i="15"/>
  <c r="AJ69" i="15"/>
  <c r="AJ63" i="15"/>
  <c r="AJ59" i="15"/>
  <c r="AJ55" i="15"/>
  <c r="AJ46" i="15"/>
  <c r="AJ42" i="15"/>
  <c r="AG38" i="15"/>
  <c r="AI38" i="15"/>
  <c r="AG37" i="15"/>
  <c r="AJ37" i="15"/>
  <c r="AG34" i="15"/>
  <c r="AI34" i="15"/>
  <c r="AG33" i="15"/>
  <c r="AJ33" i="15"/>
  <c r="AI30" i="15"/>
  <c r="AG29" i="15"/>
  <c r="AJ29" i="15"/>
  <c r="AG26" i="15"/>
  <c r="AI26" i="15"/>
  <c r="AG25" i="15"/>
  <c r="AJ25" i="15"/>
  <c r="AI22" i="15"/>
  <c r="AG21" i="15"/>
  <c r="AJ21" i="15"/>
  <c r="AG17" i="15"/>
  <c r="AI17" i="15"/>
  <c r="R57" i="50"/>
  <c r="U57" i="50"/>
  <c r="R8" i="50"/>
  <c r="U8" i="50"/>
  <c r="R6" i="50"/>
  <c r="U6" i="50"/>
  <c r="R4" i="50"/>
  <c r="U4" i="50"/>
  <c r="U2" i="50"/>
  <c r="AI13" i="15"/>
  <c r="AI9" i="15"/>
  <c r="AI5" i="15"/>
  <c r="U155" i="50"/>
  <c r="T95" i="50"/>
  <c r="U91" i="50"/>
  <c r="S57" i="50"/>
  <c r="U53" i="50"/>
  <c r="S46" i="50"/>
  <c r="S22" i="50"/>
  <c r="S20" i="50"/>
  <c r="S18" i="50"/>
  <c r="S8" i="50"/>
  <c r="S6" i="50"/>
  <c r="S4" i="50"/>
  <c r="S2" i="50"/>
  <c r="P114" i="49"/>
  <c r="R114" i="49"/>
  <c r="P113" i="49"/>
  <c r="R113" i="49"/>
  <c r="P112" i="49"/>
  <c r="R112" i="49"/>
  <c r="P111" i="49"/>
  <c r="R111" i="49"/>
  <c r="P110" i="49"/>
  <c r="R110" i="49"/>
  <c r="P109" i="49"/>
  <c r="R109" i="49"/>
  <c r="P108" i="49"/>
  <c r="R108" i="49"/>
  <c r="P107" i="49"/>
  <c r="R107" i="49"/>
  <c r="P106" i="49"/>
  <c r="R106" i="49"/>
  <c r="P105" i="49"/>
  <c r="R105" i="49"/>
  <c r="P104" i="49"/>
  <c r="R104" i="49"/>
  <c r="P103" i="49"/>
  <c r="R103" i="49"/>
  <c r="P102" i="49"/>
  <c r="R102" i="49"/>
  <c r="P101" i="49"/>
  <c r="R101" i="49"/>
  <c r="P100" i="49"/>
  <c r="R100" i="49"/>
  <c r="P99" i="49"/>
  <c r="R99" i="49"/>
  <c r="P98" i="49"/>
  <c r="R98" i="49"/>
  <c r="P97" i="49"/>
  <c r="R97" i="49"/>
  <c r="P96" i="49"/>
  <c r="R96" i="49"/>
  <c r="P95" i="49"/>
  <c r="R95" i="49"/>
  <c r="P94" i="49"/>
  <c r="R94" i="49"/>
  <c r="P93" i="49"/>
  <c r="R93" i="49"/>
  <c r="P92" i="49"/>
  <c r="R92" i="49"/>
  <c r="P91" i="49"/>
  <c r="R91" i="49"/>
  <c r="P90" i="49"/>
  <c r="R90" i="49"/>
  <c r="P89" i="49"/>
  <c r="R89" i="49"/>
  <c r="P88" i="49"/>
  <c r="R88" i="49"/>
  <c r="P87" i="49"/>
  <c r="R87" i="49"/>
  <c r="P86" i="49"/>
  <c r="R86" i="49"/>
  <c r="P85" i="49"/>
  <c r="R85" i="49"/>
  <c r="P84" i="49"/>
  <c r="R84" i="49"/>
  <c r="P83" i="49"/>
  <c r="R83" i="49"/>
  <c r="P82" i="49"/>
  <c r="R82" i="49"/>
  <c r="P81" i="49"/>
  <c r="R81" i="49"/>
  <c r="P80" i="49"/>
  <c r="R80" i="49"/>
  <c r="P79" i="49"/>
  <c r="R79" i="49"/>
  <c r="S115" i="49"/>
  <c r="Q115" i="49"/>
  <c r="Q114" i="49"/>
  <c r="Q113" i="49"/>
  <c r="Q112" i="49"/>
  <c r="Q111" i="49"/>
  <c r="Q110" i="49"/>
  <c r="Q109" i="49"/>
  <c r="Q108" i="49"/>
  <c r="Q107" i="49"/>
  <c r="Q106" i="49"/>
  <c r="Q105" i="49"/>
  <c r="Q104" i="49"/>
  <c r="Q103" i="49"/>
  <c r="Q102" i="49"/>
  <c r="Q101" i="49"/>
  <c r="Q100" i="49"/>
  <c r="Q99" i="49"/>
  <c r="Q98" i="49"/>
  <c r="Q97" i="49"/>
  <c r="Q96" i="49"/>
  <c r="Q95" i="49"/>
  <c r="Q94" i="49"/>
  <c r="Q93" i="49"/>
  <c r="Q92" i="49"/>
  <c r="Q91" i="49"/>
  <c r="Q90" i="49"/>
  <c r="Q89" i="49"/>
  <c r="Q88" i="49"/>
  <c r="Q87" i="49"/>
  <c r="Q86" i="49"/>
  <c r="Q85" i="49"/>
  <c r="Q84" i="49"/>
  <c r="Q83" i="49"/>
  <c r="Q82" i="49"/>
  <c r="Q81" i="49"/>
  <c r="Q80" i="49"/>
  <c r="Q79" i="49"/>
  <c r="R78" i="49"/>
  <c r="R77" i="49"/>
  <c r="R76" i="49"/>
  <c r="R75" i="49"/>
  <c r="R74" i="49"/>
  <c r="R73" i="49"/>
  <c r="R72" i="49"/>
  <c r="R71" i="49"/>
  <c r="R70" i="49"/>
  <c r="R69" i="49"/>
  <c r="R68" i="49"/>
  <c r="R67" i="49"/>
  <c r="R66" i="49"/>
  <c r="R65" i="49"/>
  <c r="R64" i="49"/>
  <c r="R63" i="49"/>
  <c r="R62" i="49"/>
  <c r="R61" i="49"/>
  <c r="R60" i="49"/>
  <c r="R59" i="49"/>
  <c r="R58" i="49"/>
  <c r="R57" i="49"/>
  <c r="R56" i="49"/>
  <c r="R55" i="49"/>
  <c r="R54" i="49"/>
  <c r="R53" i="49"/>
  <c r="R52" i="49"/>
  <c r="R51" i="49"/>
  <c r="R50" i="49"/>
  <c r="R49" i="49"/>
  <c r="R48" i="49"/>
  <c r="R47" i="49"/>
  <c r="R46" i="49"/>
  <c r="R45" i="49"/>
  <c r="T162" i="50"/>
  <c r="R229" i="43"/>
  <c r="S229" i="43"/>
  <c r="EE5" i="56"/>
  <c r="EK5" i="56"/>
  <c r="U257" i="43"/>
  <c r="K127" i="11"/>
  <c r="U265" i="43"/>
  <c r="U261" i="43"/>
  <c r="AG61" i="1"/>
  <c r="AF94" i="1"/>
  <c r="AF90" i="1"/>
  <c r="AF86" i="1"/>
  <c r="AF82" i="1"/>
  <c r="AF78" i="1"/>
  <c r="AF74" i="1"/>
  <c r="AF70" i="1"/>
  <c r="AF66" i="1"/>
  <c r="AF62" i="1"/>
  <c r="AF58" i="1"/>
  <c r="AF54" i="1"/>
  <c r="AF50" i="1"/>
  <c r="AF46" i="1"/>
  <c r="AF42" i="1"/>
  <c r="AF38" i="1"/>
  <c r="AF30" i="1"/>
  <c r="AF29" i="1"/>
  <c r="AF22" i="1"/>
  <c r="AF14" i="1"/>
  <c r="AF13" i="1"/>
  <c r="AF6" i="1"/>
  <c r="F102" i="2"/>
  <c r="AF87" i="2"/>
  <c r="AF83" i="2"/>
  <c r="AF82" i="2"/>
  <c r="AF81" i="2"/>
  <c r="AF80" i="2"/>
  <c r="AF79" i="2"/>
  <c r="AF78" i="2"/>
  <c r="AF77" i="2"/>
  <c r="AF76" i="2"/>
  <c r="AF75" i="2"/>
  <c r="AF74" i="2"/>
  <c r="AF55" i="2"/>
  <c r="AH37" i="2"/>
  <c r="AH36" i="2"/>
  <c r="AH33" i="2"/>
  <c r="AF16" i="2"/>
  <c r="AH9" i="2"/>
  <c r="Y99" i="9"/>
  <c r="N99" i="9"/>
  <c r="N100" i="9"/>
  <c r="A99" i="9"/>
  <c r="C100" i="9"/>
  <c r="AI56" i="9"/>
  <c r="AI50" i="9"/>
  <c r="AG49" i="9"/>
  <c r="AG47" i="9"/>
  <c r="AI41" i="9"/>
  <c r="AG40" i="9"/>
  <c r="AG39" i="9"/>
  <c r="AI31" i="9"/>
  <c r="AG30" i="9"/>
  <c r="AG29" i="9"/>
  <c r="AG21" i="9"/>
  <c r="AG13" i="9"/>
  <c r="AI7" i="9"/>
  <c r="AG6" i="9"/>
  <c r="AG5" i="9"/>
  <c r="AG2" i="9"/>
  <c r="AH40" i="11"/>
  <c r="AI39" i="11"/>
  <c r="AI38" i="11"/>
  <c r="AH36" i="11"/>
  <c r="AI35" i="11"/>
  <c r="AI34" i="11"/>
  <c r="AH32" i="11"/>
  <c r="AI31" i="11"/>
  <c r="AI30" i="11"/>
  <c r="AH28" i="11"/>
  <c r="AI27" i="11"/>
  <c r="AI26" i="11"/>
  <c r="AH24" i="11"/>
  <c r="AI22" i="11"/>
  <c r="AI18" i="11"/>
  <c r="AI17" i="11"/>
  <c r="AH15" i="11"/>
  <c r="AI14" i="11"/>
  <c r="AI13" i="11"/>
  <c r="AH11" i="11"/>
  <c r="AI10" i="11"/>
  <c r="AI9" i="11"/>
  <c r="AH7" i="11"/>
  <c r="AI5" i="11"/>
  <c r="AI2" i="11"/>
  <c r="Y104" i="15"/>
  <c r="Q104" i="15"/>
  <c r="O104" i="15"/>
  <c r="O105" i="15"/>
  <c r="AJ66" i="15"/>
  <c r="AH58" i="15"/>
  <c r="AI56" i="15"/>
  <c r="O90" i="15"/>
  <c r="AH51" i="15"/>
  <c r="AH45" i="15"/>
  <c r="AH44" i="15"/>
  <c r="AJ32" i="15"/>
  <c r="AH31" i="15"/>
  <c r="AH28" i="15"/>
  <c r="AI3" i="15"/>
  <c r="R159" i="50"/>
  <c r="S151" i="50"/>
  <c r="S136" i="50"/>
  <c r="X97" i="1"/>
  <c r="K116" i="1"/>
  <c r="R97" i="1"/>
  <c r="T101" i="2"/>
  <c r="M122" i="2"/>
  <c r="T88" i="2"/>
  <c r="AE106" i="11"/>
  <c r="T106" i="11"/>
  <c r="L106" i="11"/>
  <c r="C107" i="11"/>
  <c r="C108" i="11"/>
  <c r="U104" i="15"/>
  <c r="S104" i="15"/>
  <c r="A105" i="15"/>
  <c r="D106" i="15"/>
  <c r="P29" i="48"/>
  <c r="R29" i="48"/>
  <c r="P28" i="48"/>
  <c r="R28" i="48"/>
  <c r="P27" i="48"/>
  <c r="R27" i="48"/>
  <c r="P26" i="48"/>
  <c r="R26" i="48"/>
  <c r="P25" i="48"/>
  <c r="R25" i="48"/>
  <c r="P24" i="48"/>
  <c r="R24" i="48"/>
  <c r="P23" i="48"/>
  <c r="R23" i="48"/>
  <c r="P22" i="48"/>
  <c r="R22" i="48"/>
  <c r="P21" i="48"/>
  <c r="R21" i="48"/>
  <c r="R20" i="48"/>
  <c r="P19" i="48"/>
  <c r="R19" i="48"/>
  <c r="P18" i="48"/>
  <c r="R18" i="48"/>
  <c r="P17" i="48"/>
  <c r="R17" i="48"/>
  <c r="R16" i="48"/>
  <c r="P15" i="48"/>
  <c r="R15" i="48"/>
  <c r="P14" i="48"/>
  <c r="R14" i="48"/>
  <c r="P13" i="48"/>
  <c r="R13" i="48"/>
  <c r="R12" i="48"/>
  <c r="P11" i="48"/>
  <c r="R11" i="48"/>
  <c r="P10" i="48"/>
  <c r="R10" i="48"/>
  <c r="P9" i="48"/>
  <c r="R9" i="48"/>
  <c r="R8" i="48"/>
  <c r="P7" i="48"/>
  <c r="R7" i="48"/>
  <c r="P6" i="48"/>
  <c r="R6" i="48"/>
  <c r="P5" i="48"/>
  <c r="R5" i="48"/>
  <c r="R4" i="48"/>
  <c r="P3" i="48"/>
  <c r="R3" i="48"/>
  <c r="P2" i="48"/>
  <c r="R2" i="48"/>
  <c r="P443" i="49"/>
  <c r="R443" i="49"/>
  <c r="R344" i="49"/>
  <c r="P343" i="49"/>
  <c r="R343" i="49"/>
  <c r="P342" i="49"/>
  <c r="R342" i="49"/>
  <c r="S341" i="49"/>
  <c r="S339" i="49"/>
  <c r="S337" i="49"/>
  <c r="S335" i="49"/>
  <c r="S333" i="49"/>
  <c r="S331" i="49"/>
  <c r="S329" i="49"/>
  <c r="S327" i="49"/>
  <c r="S325" i="49"/>
  <c r="S323" i="49"/>
  <c r="U81" i="50"/>
  <c r="U77" i="50"/>
  <c r="U73" i="50"/>
  <c r="U67" i="50"/>
  <c r="U63" i="50"/>
  <c r="U59" i="50"/>
  <c r="U55" i="50"/>
  <c r="S41" i="50"/>
  <c r="S31" i="50"/>
  <c r="S25" i="50"/>
  <c r="S30" i="48"/>
  <c r="Q30" i="48"/>
  <c r="Q29" i="48"/>
  <c r="Q28" i="48"/>
  <c r="Q27" i="48"/>
  <c r="Q26" i="48"/>
  <c r="Q25" i="48"/>
  <c r="Q24" i="48"/>
  <c r="Q23" i="48"/>
  <c r="Q22" i="48"/>
  <c r="Q21" i="48"/>
  <c r="P237" i="49"/>
  <c r="Q237" i="49"/>
  <c r="Q236" i="49"/>
  <c r="Q235" i="49"/>
  <c r="Q234" i="49"/>
  <c r="Q233" i="49"/>
  <c r="Q232" i="49"/>
  <c r="Q231" i="49"/>
  <c r="Q230" i="49"/>
  <c r="Q229" i="49"/>
  <c r="Q228" i="49"/>
  <c r="Q227" i="49"/>
  <c r="Q226" i="49"/>
  <c r="Q225" i="49"/>
  <c r="Q224" i="49"/>
  <c r="Q223" i="49"/>
  <c r="Q222" i="49"/>
  <c r="Q221" i="49"/>
  <c r="Q220" i="49"/>
  <c r="Q219" i="49"/>
  <c r="Q218" i="49"/>
  <c r="Q217" i="49"/>
  <c r="Q216" i="49"/>
  <c r="Q215" i="49"/>
  <c r="Q214" i="49"/>
  <c r="Q213" i="49"/>
  <c r="Q212" i="49"/>
  <c r="Q211" i="49"/>
  <c r="Q210" i="49"/>
  <c r="Q209" i="49"/>
  <c r="Q208" i="49"/>
  <c r="Q207" i="49"/>
  <c r="Q206" i="49"/>
  <c r="Q205" i="49"/>
  <c r="Q204" i="49"/>
  <c r="Q203" i="49"/>
  <c r="Q202" i="49"/>
  <c r="S200" i="49"/>
  <c r="S198" i="49"/>
  <c r="S196" i="49"/>
  <c r="S194" i="49"/>
  <c r="S192" i="49"/>
  <c r="S190" i="49"/>
  <c r="S188" i="49"/>
  <c r="S186" i="49"/>
  <c r="S184" i="49"/>
  <c r="S182" i="49"/>
  <c r="S180" i="49"/>
  <c r="S178" i="49"/>
  <c r="Q175" i="49"/>
  <c r="S175" i="49"/>
  <c r="Q171" i="49"/>
  <c r="S171" i="49"/>
  <c r="Q167" i="49"/>
  <c r="S167" i="49"/>
  <c r="Q163" i="49"/>
  <c r="S163" i="49"/>
  <c r="Q159" i="49"/>
  <c r="S159" i="49"/>
  <c r="Q155" i="49"/>
  <c r="S155" i="49"/>
  <c r="Q151" i="49"/>
  <c r="S151" i="49"/>
  <c r="Q147" i="49"/>
  <c r="S147" i="49"/>
  <c r="Q143" i="49"/>
  <c r="S143" i="49"/>
  <c r="P140" i="49"/>
  <c r="Q140" i="49"/>
  <c r="P138" i="49"/>
  <c r="Q138" i="49"/>
  <c r="P136" i="49"/>
  <c r="Q136" i="49"/>
  <c r="P134" i="49"/>
  <c r="Q134" i="49"/>
  <c r="P132" i="49"/>
  <c r="Q132" i="49"/>
  <c r="P130" i="49"/>
  <c r="Q130" i="49"/>
  <c r="P128" i="49"/>
  <c r="Q128" i="49"/>
  <c r="P126" i="49"/>
  <c r="Q126" i="49"/>
  <c r="P124" i="49"/>
  <c r="Q124" i="49"/>
  <c r="P122" i="49"/>
  <c r="Q122" i="49"/>
  <c r="P120" i="49"/>
  <c r="Q120" i="49"/>
  <c r="Q177" i="49"/>
  <c r="S177" i="49"/>
  <c r="Q173" i="49"/>
  <c r="S173" i="49"/>
  <c r="Q169" i="49"/>
  <c r="S169" i="49"/>
  <c r="Q165" i="49"/>
  <c r="S165" i="49"/>
  <c r="Q161" i="49"/>
  <c r="S161" i="49"/>
  <c r="Q157" i="49"/>
  <c r="S157" i="49"/>
  <c r="Q153" i="49"/>
  <c r="S153" i="49"/>
  <c r="Q149" i="49"/>
  <c r="S149" i="49"/>
  <c r="Q145" i="49"/>
  <c r="S145" i="49"/>
  <c r="Q141" i="49"/>
  <c r="S141" i="49"/>
  <c r="P139" i="49"/>
  <c r="Q139" i="49"/>
  <c r="P137" i="49"/>
  <c r="Q137" i="49"/>
  <c r="P135" i="49"/>
  <c r="Q135" i="49"/>
  <c r="P133" i="49"/>
  <c r="Q133" i="49"/>
  <c r="P131" i="49"/>
  <c r="Q131" i="49"/>
  <c r="P129" i="49"/>
  <c r="Q129" i="49"/>
  <c r="P127" i="49"/>
  <c r="Q127" i="49"/>
  <c r="P125" i="49"/>
  <c r="Q125" i="49"/>
  <c r="P123" i="49"/>
  <c r="Q123" i="49"/>
  <c r="P121" i="49"/>
  <c r="Q121" i="49"/>
  <c r="P119" i="49"/>
  <c r="Q119" i="49"/>
  <c r="Q118" i="49"/>
  <c r="S116" i="49"/>
  <c r="U263" i="43"/>
  <c r="S261" i="43"/>
  <c r="T273" i="43"/>
  <c r="U272" i="43"/>
  <c r="U275" i="43"/>
  <c r="J115" i="1"/>
  <c r="T102" i="2"/>
  <c r="G122" i="2"/>
  <c r="N127" i="11"/>
  <c r="O125" i="15"/>
  <c r="N120" i="9"/>
  <c r="K125" i="15"/>
  <c r="AG77" i="1"/>
  <c r="AG93" i="1"/>
  <c r="AG94" i="1"/>
  <c r="AH93" i="1"/>
  <c r="AG90" i="1"/>
  <c r="AH89" i="1"/>
  <c r="AG86" i="1"/>
  <c r="AH85" i="1"/>
  <c r="AG82" i="1"/>
  <c r="AH81" i="1"/>
  <c r="AG78" i="1"/>
  <c r="AH77" i="1"/>
  <c r="AG74" i="1"/>
  <c r="AH73" i="1"/>
  <c r="AG70" i="1"/>
  <c r="AH69" i="1"/>
  <c r="AG66" i="1"/>
  <c r="AH65" i="1"/>
  <c r="AG62" i="1"/>
  <c r="AH61" i="1"/>
  <c r="AG58" i="1"/>
  <c r="AH57" i="1"/>
  <c r="AG54" i="1"/>
  <c r="AH53" i="1"/>
  <c r="AG50" i="1"/>
  <c r="AH49" i="1"/>
  <c r="AG46" i="1"/>
  <c r="AH45" i="1"/>
  <c r="AG42" i="1"/>
  <c r="AH41" i="1"/>
  <c r="AG38" i="1"/>
  <c r="AH37" i="1"/>
  <c r="AG34" i="1"/>
  <c r="AH33" i="1"/>
  <c r="AH29" i="1"/>
  <c r="AG26" i="1"/>
  <c r="AH25" i="1"/>
  <c r="AG22" i="1"/>
  <c r="AH21" i="1"/>
  <c r="AG18" i="1"/>
  <c r="AH17" i="1"/>
  <c r="AH13" i="1"/>
  <c r="AG10" i="1"/>
  <c r="AH9" i="1"/>
  <c r="AG6" i="1"/>
  <c r="AH5" i="1"/>
  <c r="AH87" i="2"/>
  <c r="AH83" i="2"/>
  <c r="AH82" i="2"/>
  <c r="AH81" i="2"/>
  <c r="AH80" i="2"/>
  <c r="AH79" i="2"/>
  <c r="AH78" i="2"/>
  <c r="AH77" i="2"/>
  <c r="AH76" i="2"/>
  <c r="AH75" i="2"/>
  <c r="AH74" i="2"/>
  <c r="AH55" i="2"/>
  <c r="AH51" i="2"/>
  <c r="AH49" i="2"/>
  <c r="AH47" i="2"/>
  <c r="AH44" i="2"/>
  <c r="AH43" i="2"/>
  <c r="AH42" i="2"/>
  <c r="AH40" i="2"/>
  <c r="AH39" i="2"/>
  <c r="AH17" i="2"/>
  <c r="AH16" i="2"/>
  <c r="AH13" i="2"/>
  <c r="AI52" i="9"/>
  <c r="AI47" i="9"/>
  <c r="AI39" i="9"/>
  <c r="AI33" i="9"/>
  <c r="AI29" i="9"/>
  <c r="AI25" i="9"/>
  <c r="AI20" i="9"/>
  <c r="AI15" i="9"/>
  <c r="AI13" i="9"/>
  <c r="AI9" i="9"/>
  <c r="AI5" i="9"/>
  <c r="AI2" i="9"/>
  <c r="AI3" i="11"/>
  <c r="AJ128" i="15"/>
  <c r="AI88" i="15"/>
  <c r="AJ87" i="15"/>
  <c r="AI84" i="15"/>
  <c r="AJ83" i="15"/>
  <c r="AI80" i="15"/>
  <c r="AI76" i="15"/>
  <c r="AJ75" i="15"/>
  <c r="AI72" i="15"/>
  <c r="AI68" i="15"/>
  <c r="AI64" i="15"/>
  <c r="AJ60" i="15"/>
  <c r="AJ58" i="15"/>
  <c r="AI54" i="15"/>
  <c r="AJ51" i="15"/>
  <c r="AJ49" i="15"/>
  <c r="AI45" i="15"/>
  <c r="AJ44" i="15"/>
  <c r="AJ36" i="15"/>
  <c r="AJ28" i="15"/>
  <c r="AJ19" i="15"/>
  <c r="AI15" i="15"/>
  <c r="AJ14" i="15"/>
  <c r="AI11" i="15"/>
  <c r="AJ10" i="15"/>
  <c r="AI7" i="15"/>
  <c r="AJ6" i="15"/>
  <c r="S155" i="50"/>
  <c r="S150" i="50"/>
  <c r="S146" i="50"/>
  <c r="S141" i="50"/>
  <c r="P322" i="49"/>
  <c r="R322" i="49"/>
  <c r="Q322" i="49"/>
  <c r="P320" i="49"/>
  <c r="R320" i="49"/>
  <c r="Q320" i="49"/>
  <c r="P318" i="49"/>
  <c r="R318" i="49"/>
  <c r="Q318" i="49"/>
  <c r="P316" i="49"/>
  <c r="R316" i="49"/>
  <c r="Q316" i="49"/>
  <c r="P314" i="49"/>
  <c r="R314" i="49"/>
  <c r="Q314" i="49"/>
  <c r="P312" i="49"/>
  <c r="R312" i="49"/>
  <c r="Q312" i="49"/>
  <c r="P310" i="49"/>
  <c r="R310" i="49"/>
  <c r="Q310" i="49"/>
  <c r="P308" i="49"/>
  <c r="R308" i="49"/>
  <c r="Q308" i="49"/>
  <c r="P306" i="49"/>
  <c r="R306" i="49"/>
  <c r="Q306" i="49"/>
  <c r="P304" i="49"/>
  <c r="R304" i="49"/>
  <c r="Q304" i="49"/>
  <c r="P302" i="49"/>
  <c r="R302" i="49"/>
  <c r="Q302" i="49"/>
  <c r="P300" i="49"/>
  <c r="R300" i="49"/>
  <c r="Q300" i="49"/>
  <c r="P298" i="49"/>
  <c r="R298" i="49"/>
  <c r="Q298" i="49"/>
  <c r="P296" i="49"/>
  <c r="R296" i="49"/>
  <c r="Q296" i="49"/>
  <c r="P294" i="49"/>
  <c r="R294" i="49"/>
  <c r="Q294" i="49"/>
  <c r="P292" i="49"/>
  <c r="R292" i="49"/>
  <c r="Q292" i="49"/>
  <c r="P290" i="49"/>
  <c r="R290" i="49"/>
  <c r="Q290" i="49"/>
  <c r="P288" i="49"/>
  <c r="R288" i="49"/>
  <c r="Q288" i="49"/>
  <c r="P286" i="49"/>
  <c r="R286" i="49"/>
  <c r="Q286" i="49"/>
  <c r="P284" i="49"/>
  <c r="R284" i="49"/>
  <c r="Q284" i="49"/>
  <c r="P282" i="49"/>
  <c r="R282" i="49"/>
  <c r="Q282" i="49"/>
  <c r="P280" i="49"/>
  <c r="R280" i="49"/>
  <c r="Q280" i="49"/>
  <c r="P278" i="49"/>
  <c r="R278" i="49"/>
  <c r="Q278" i="49"/>
  <c r="P276" i="49"/>
  <c r="R276" i="49"/>
  <c r="Q276" i="49"/>
  <c r="P274" i="49"/>
  <c r="R274" i="49"/>
  <c r="Q274" i="49"/>
  <c r="P272" i="49"/>
  <c r="R272" i="49"/>
  <c r="Q272" i="49"/>
  <c r="P270" i="49"/>
  <c r="R270" i="49"/>
  <c r="Q270" i="49"/>
  <c r="P268" i="49"/>
  <c r="R268" i="49"/>
  <c r="Q268" i="49"/>
  <c r="P266" i="49"/>
  <c r="R266" i="49"/>
  <c r="Q266" i="49"/>
  <c r="P264" i="49"/>
  <c r="R264" i="49"/>
  <c r="Q264" i="49"/>
  <c r="P262" i="49"/>
  <c r="R262" i="49"/>
  <c r="Q262" i="49"/>
  <c r="P260" i="49"/>
  <c r="R260" i="49"/>
  <c r="Q260" i="49"/>
  <c r="P258" i="49"/>
  <c r="R258" i="49"/>
  <c r="Q258" i="49"/>
  <c r="P256" i="49"/>
  <c r="R256" i="49"/>
  <c r="Q256" i="49"/>
  <c r="P254" i="49"/>
  <c r="R254" i="49"/>
  <c r="Q254" i="49"/>
  <c r="P252" i="49"/>
  <c r="R252" i="49"/>
  <c r="Q252" i="49"/>
  <c r="P250" i="49"/>
  <c r="R250" i="49"/>
  <c r="Q250" i="49"/>
  <c r="P248" i="49"/>
  <c r="R248" i="49"/>
  <c r="Q248" i="49"/>
  <c r="P246" i="49"/>
  <c r="R246" i="49"/>
  <c r="Q246" i="49"/>
  <c r="P244" i="49"/>
  <c r="R244" i="49"/>
  <c r="Q244" i="49"/>
  <c r="P242" i="49"/>
  <c r="R242" i="49"/>
  <c r="Q242" i="49"/>
  <c r="P240" i="49"/>
  <c r="R240" i="49"/>
  <c r="Q240" i="49"/>
  <c r="P238" i="49"/>
  <c r="R238" i="49"/>
  <c r="Q238" i="49"/>
  <c r="P341" i="49"/>
  <c r="R341" i="49"/>
  <c r="P340" i="49"/>
  <c r="R340" i="49"/>
  <c r="P339" i="49"/>
  <c r="R339" i="49"/>
  <c r="R338" i="49"/>
  <c r="P337" i="49"/>
  <c r="R337" i="49"/>
  <c r="P336" i="49"/>
  <c r="R336" i="49"/>
  <c r="P335" i="49"/>
  <c r="R335" i="49"/>
  <c r="P334" i="49"/>
  <c r="R334" i="49"/>
  <c r="P333" i="49"/>
  <c r="R333" i="49"/>
  <c r="P332" i="49"/>
  <c r="R332" i="49"/>
  <c r="P331" i="49"/>
  <c r="R331" i="49"/>
  <c r="R330" i="49"/>
  <c r="P329" i="49"/>
  <c r="R329" i="49"/>
  <c r="P328" i="49"/>
  <c r="R328" i="49"/>
  <c r="P327" i="49"/>
  <c r="R327" i="49"/>
  <c r="P326" i="49"/>
  <c r="R326" i="49"/>
  <c r="P325" i="49"/>
  <c r="R325" i="49"/>
  <c r="P324" i="49"/>
  <c r="R324" i="49"/>
  <c r="P323" i="49"/>
  <c r="R323" i="49"/>
  <c r="S322" i="49"/>
  <c r="P321" i="49"/>
  <c r="R321" i="49"/>
  <c r="Q321" i="49"/>
  <c r="S320" i="49"/>
  <c r="P319" i="49"/>
  <c r="R319" i="49"/>
  <c r="Q319" i="49"/>
  <c r="S318" i="49"/>
  <c r="P317" i="49"/>
  <c r="R317" i="49"/>
  <c r="Q317" i="49"/>
  <c r="S316" i="49"/>
  <c r="P315" i="49"/>
  <c r="R315" i="49"/>
  <c r="Q315" i="49"/>
  <c r="S314" i="49"/>
  <c r="P313" i="49"/>
  <c r="R313" i="49"/>
  <c r="Q313" i="49"/>
  <c r="S312" i="49"/>
  <c r="P311" i="49"/>
  <c r="R311" i="49"/>
  <c r="Q311" i="49"/>
  <c r="S310" i="49"/>
  <c r="P309" i="49"/>
  <c r="R309" i="49"/>
  <c r="Q309" i="49"/>
  <c r="S308" i="49"/>
  <c r="P307" i="49"/>
  <c r="R307" i="49"/>
  <c r="Q307" i="49"/>
  <c r="S306" i="49"/>
  <c r="P305" i="49"/>
  <c r="R305" i="49"/>
  <c r="Q305" i="49"/>
  <c r="S304" i="49"/>
  <c r="P303" i="49"/>
  <c r="R303" i="49"/>
  <c r="Q303" i="49"/>
  <c r="S302" i="49"/>
  <c r="P301" i="49"/>
  <c r="R301" i="49"/>
  <c r="Q301" i="49"/>
  <c r="S300" i="49"/>
  <c r="P299" i="49"/>
  <c r="R299" i="49"/>
  <c r="Q299" i="49"/>
  <c r="S298" i="49"/>
  <c r="P297" i="49"/>
  <c r="R297" i="49"/>
  <c r="Q297" i="49"/>
  <c r="S296" i="49"/>
  <c r="P295" i="49"/>
  <c r="R295" i="49"/>
  <c r="Q295" i="49"/>
  <c r="S294" i="49"/>
  <c r="P293" i="49"/>
  <c r="R293" i="49"/>
  <c r="Q293" i="49"/>
  <c r="S292" i="49"/>
  <c r="P291" i="49"/>
  <c r="R291" i="49"/>
  <c r="Q291" i="49"/>
  <c r="S290" i="49"/>
  <c r="P289" i="49"/>
  <c r="R289" i="49"/>
  <c r="Q289" i="49"/>
  <c r="S288" i="49"/>
  <c r="P287" i="49"/>
  <c r="R287" i="49"/>
  <c r="Q287" i="49"/>
  <c r="S286" i="49"/>
  <c r="P285" i="49"/>
  <c r="R285" i="49"/>
  <c r="Q285" i="49"/>
  <c r="S284" i="49"/>
  <c r="P283" i="49"/>
  <c r="R283" i="49"/>
  <c r="Q283" i="49"/>
  <c r="S282" i="49"/>
  <c r="P281" i="49"/>
  <c r="R281" i="49"/>
  <c r="Q281" i="49"/>
  <c r="S280" i="49"/>
  <c r="P279" i="49"/>
  <c r="R279" i="49"/>
  <c r="Q279" i="49"/>
  <c r="S278" i="49"/>
  <c r="P277" i="49"/>
  <c r="R277" i="49"/>
  <c r="Q277" i="49"/>
  <c r="S276" i="49"/>
  <c r="P275" i="49"/>
  <c r="R275" i="49"/>
  <c r="Q275" i="49"/>
  <c r="S274" i="49"/>
  <c r="P273" i="49"/>
  <c r="R273" i="49"/>
  <c r="Q273" i="49"/>
  <c r="S272" i="49"/>
  <c r="P271" i="49"/>
  <c r="R271" i="49"/>
  <c r="Q271" i="49"/>
  <c r="S270" i="49"/>
  <c r="P269" i="49"/>
  <c r="R269" i="49"/>
  <c r="Q269" i="49"/>
  <c r="S268" i="49"/>
  <c r="P267" i="49"/>
  <c r="R267" i="49"/>
  <c r="Q267" i="49"/>
  <c r="S266" i="49"/>
  <c r="P265" i="49"/>
  <c r="R265" i="49"/>
  <c r="Q265" i="49"/>
  <c r="S264" i="49"/>
  <c r="P263" i="49"/>
  <c r="R263" i="49"/>
  <c r="Q263" i="49"/>
  <c r="S262" i="49"/>
  <c r="P261" i="49"/>
  <c r="R261" i="49"/>
  <c r="Q261" i="49"/>
  <c r="S260" i="49"/>
  <c r="P259" i="49"/>
  <c r="R259" i="49"/>
  <c r="Q259" i="49"/>
  <c r="S258" i="49"/>
  <c r="P257" i="49"/>
  <c r="R257" i="49"/>
  <c r="Q257" i="49"/>
  <c r="S256" i="49"/>
  <c r="P255" i="49"/>
  <c r="R255" i="49"/>
  <c r="Q255" i="49"/>
  <c r="S254" i="49"/>
  <c r="P253" i="49"/>
  <c r="R253" i="49"/>
  <c r="Q253" i="49"/>
  <c r="S252" i="49"/>
  <c r="P251" i="49"/>
  <c r="R251" i="49"/>
  <c r="Q251" i="49"/>
  <c r="S250" i="49"/>
  <c r="P249" i="49"/>
  <c r="R249" i="49"/>
  <c r="Q249" i="49"/>
  <c r="S248" i="49"/>
  <c r="P247" i="49"/>
  <c r="R247" i="49"/>
  <c r="Q247" i="49"/>
  <c r="S246" i="49"/>
  <c r="P245" i="49"/>
  <c r="R245" i="49"/>
  <c r="Q245" i="49"/>
  <c r="S244" i="49"/>
  <c r="P243" i="49"/>
  <c r="R243" i="49"/>
  <c r="Q243" i="49"/>
  <c r="S242" i="49"/>
  <c r="P241" i="49"/>
  <c r="R241" i="49"/>
  <c r="Q241" i="49"/>
  <c r="S240" i="49"/>
  <c r="P239" i="49"/>
  <c r="R239" i="49"/>
  <c r="Q239" i="49"/>
  <c r="S238" i="49"/>
  <c r="R237" i="49"/>
  <c r="R236" i="49"/>
  <c r="R235" i="49"/>
  <c r="R234" i="49"/>
  <c r="R233" i="49"/>
  <c r="R232" i="49"/>
  <c r="R231" i="49"/>
  <c r="R230" i="49"/>
  <c r="R229" i="49"/>
  <c r="R228" i="49"/>
  <c r="R227" i="49"/>
  <c r="R226" i="49"/>
  <c r="R225" i="49"/>
  <c r="R224" i="49"/>
  <c r="R223" i="49"/>
  <c r="R222" i="49"/>
  <c r="R221" i="49"/>
  <c r="R220" i="49"/>
  <c r="R219" i="49"/>
  <c r="R218" i="49"/>
  <c r="R217" i="49"/>
  <c r="R216" i="49"/>
  <c r="R215" i="49"/>
  <c r="R214" i="49"/>
  <c r="R213" i="49"/>
  <c r="R212" i="49"/>
  <c r="R211" i="49"/>
  <c r="R210" i="49"/>
  <c r="R209" i="49"/>
  <c r="R208" i="49"/>
  <c r="R207" i="49"/>
  <c r="R206" i="49"/>
  <c r="R205" i="49"/>
  <c r="R204" i="49"/>
  <c r="R203" i="49"/>
  <c r="R202" i="49"/>
  <c r="P201" i="49"/>
  <c r="R201" i="49"/>
  <c r="P200" i="49"/>
  <c r="R200" i="49"/>
  <c r="P199" i="49"/>
  <c r="P198" i="49"/>
  <c r="R198" i="49"/>
  <c r="P197" i="49"/>
  <c r="R197" i="49"/>
  <c r="P196" i="49"/>
  <c r="R196" i="49"/>
  <c r="P195" i="49"/>
  <c r="R195" i="49"/>
  <c r="P194" i="49"/>
  <c r="R194" i="49"/>
  <c r="P193" i="49"/>
  <c r="R193" i="49"/>
  <c r="P192" i="49"/>
  <c r="R192" i="49"/>
  <c r="P191" i="49"/>
  <c r="P190" i="49"/>
  <c r="R190" i="49"/>
  <c r="P189" i="49"/>
  <c r="R189" i="49"/>
  <c r="P188" i="49"/>
  <c r="R188" i="49"/>
  <c r="P187" i="49"/>
  <c r="R187" i="49"/>
  <c r="P186" i="49"/>
  <c r="R186" i="49"/>
  <c r="P185" i="49"/>
  <c r="R185" i="49"/>
  <c r="P184" i="49"/>
  <c r="R184" i="49"/>
  <c r="P183" i="49"/>
  <c r="P182" i="49"/>
  <c r="R182" i="49"/>
  <c r="P181" i="49"/>
  <c r="R181" i="49"/>
  <c r="P180" i="49"/>
  <c r="R180" i="49"/>
  <c r="P179" i="49"/>
  <c r="R179" i="49"/>
  <c r="P178" i="49"/>
  <c r="R178" i="49"/>
  <c r="P177" i="49"/>
  <c r="R177" i="49"/>
  <c r="P176" i="49"/>
  <c r="R176" i="49"/>
  <c r="P175" i="49"/>
  <c r="R175" i="49"/>
  <c r="P174" i="49"/>
  <c r="R174" i="49"/>
  <c r="P173" i="49"/>
  <c r="R173" i="49"/>
  <c r="P172" i="49"/>
  <c r="R172" i="49"/>
  <c r="P171" i="49"/>
  <c r="R171" i="49"/>
  <c r="P170" i="49"/>
  <c r="R170" i="49"/>
  <c r="P169" i="49"/>
  <c r="R169" i="49"/>
  <c r="P168" i="49"/>
  <c r="R168" i="49"/>
  <c r="P167" i="49"/>
  <c r="R167" i="49"/>
  <c r="P166" i="49"/>
  <c r="R166" i="49"/>
  <c r="P165" i="49"/>
  <c r="R165" i="49"/>
  <c r="P164" i="49"/>
  <c r="R164" i="49"/>
  <c r="P163" i="49"/>
  <c r="R163" i="49"/>
  <c r="P162" i="49"/>
  <c r="R162" i="49"/>
  <c r="P161" i="49"/>
  <c r="R161" i="49"/>
  <c r="P160" i="49"/>
  <c r="R160" i="49"/>
  <c r="P159" i="49"/>
  <c r="R159" i="49"/>
  <c r="P158" i="49"/>
  <c r="R158" i="49"/>
  <c r="P157" i="49"/>
  <c r="R157" i="49"/>
  <c r="P156" i="49"/>
  <c r="R156" i="49"/>
  <c r="P155" i="49"/>
  <c r="R155" i="49"/>
  <c r="P154" i="49"/>
  <c r="R154" i="49"/>
  <c r="P153" i="49"/>
  <c r="R153" i="49"/>
  <c r="P152" i="49"/>
  <c r="R152" i="49"/>
  <c r="P151" i="49"/>
  <c r="R151" i="49"/>
  <c r="P150" i="49"/>
  <c r="R150" i="49"/>
  <c r="P149" i="49"/>
  <c r="R149" i="49"/>
  <c r="P148" i="49"/>
  <c r="R148" i="49"/>
  <c r="P147" i="49"/>
  <c r="R147" i="49"/>
  <c r="P146" i="49"/>
  <c r="R146" i="49"/>
  <c r="P145" i="49"/>
  <c r="R145" i="49"/>
  <c r="P144" i="49"/>
  <c r="R144" i="49"/>
  <c r="P143" i="49"/>
  <c r="R143" i="49"/>
  <c r="P142" i="49"/>
  <c r="R142" i="49"/>
  <c r="P141" i="49"/>
  <c r="R141" i="49"/>
  <c r="R140" i="49"/>
  <c r="R139" i="49"/>
  <c r="R138" i="49"/>
  <c r="R137" i="49"/>
  <c r="R136" i="49"/>
  <c r="R135" i="49"/>
  <c r="R134" i="49"/>
  <c r="R133" i="49"/>
  <c r="R132" i="49"/>
  <c r="R131" i="49"/>
  <c r="R130" i="49"/>
  <c r="R129" i="49"/>
  <c r="R128" i="49"/>
  <c r="R127" i="49"/>
  <c r="R126" i="49"/>
  <c r="R125" i="49"/>
  <c r="R124" i="49"/>
  <c r="R123" i="49"/>
  <c r="R122" i="49"/>
  <c r="R121" i="49"/>
  <c r="R120" i="49"/>
  <c r="R119" i="49"/>
  <c r="R118" i="49"/>
  <c r="P117" i="49"/>
  <c r="R117" i="49"/>
  <c r="P116" i="49"/>
  <c r="R116" i="49"/>
  <c r="U162" i="50"/>
  <c r="V168" i="50"/>
  <c r="S271" i="43"/>
  <c r="S272" i="43"/>
  <c r="S275" i="43"/>
  <c r="T275" i="43"/>
  <c r="T274" i="43"/>
  <c r="T272" i="43"/>
  <c r="T271" i="43"/>
  <c r="T276" i="43"/>
  <c r="T283" i="43"/>
  <c r="T282" i="43"/>
  <c r="T281" i="43"/>
  <c r="T280" i="43"/>
  <c r="T288" i="43"/>
  <c r="T286" i="43"/>
  <c r="T284" i="43"/>
  <c r="U278" i="43"/>
  <c r="U285" i="43"/>
  <c r="U286" i="43"/>
  <c r="S286" i="43"/>
  <c r="S280" i="43"/>
  <c r="U280" i="43"/>
  <c r="U287" i="43"/>
  <c r="S257" i="43"/>
  <c r="U268" i="43"/>
  <c r="S265" i="43"/>
  <c r="S264" i="43"/>
  <c r="S287" i="43"/>
  <c r="U260" i="43"/>
  <c r="S282" i="43"/>
  <c r="U264" i="43"/>
  <c r="S263" i="43"/>
  <c r="S262" i="43"/>
  <c r="S259" i="43"/>
  <c r="S281" i="43"/>
  <c r="S283" i="43"/>
  <c r="T287" i="43"/>
  <c r="U282" i="43"/>
  <c r="S288" i="43"/>
  <c r="S285" i="43"/>
  <c r="S284" i="43"/>
  <c r="S267" i="43"/>
  <c r="U271" i="43"/>
  <c r="S273" i="43"/>
  <c r="U274" i="43"/>
  <c r="S276" i="43"/>
  <c r="R277" i="43"/>
  <c r="U288" i="43"/>
  <c r="T285" i="43"/>
  <c r="U284" i="43"/>
  <c r="T268" i="43"/>
  <c r="U267" i="43"/>
  <c r="U266" i="43"/>
  <c r="U259" i="43"/>
  <c r="U269" i="43"/>
  <c r="T269" i="43"/>
  <c r="U273" i="43"/>
  <c r="U276" i="43"/>
  <c r="U277" i="43"/>
  <c r="T277" i="43"/>
  <c r="R278" i="43"/>
  <c r="U279" i="43"/>
  <c r="T279" i="43"/>
  <c r="U281" i="43"/>
  <c r="U283" i="43"/>
  <c r="BZ5" i="56"/>
  <c r="R269" i="43"/>
  <c r="R279" i="43"/>
  <c r="T278" i="43"/>
  <c r="G123" i="2"/>
  <c r="L120" i="9"/>
  <c r="M120" i="9"/>
  <c r="X100" i="9"/>
  <c r="G120" i="9"/>
  <c r="M126" i="11"/>
  <c r="S105" i="15"/>
  <c r="G124" i="15"/>
  <c r="M124" i="15"/>
  <c r="X107" i="11"/>
  <c r="G127" i="11"/>
  <c r="J119" i="9"/>
  <c r="J126" i="11"/>
  <c r="Y107" i="11"/>
  <c r="H127" i="11"/>
  <c r="O121" i="2"/>
  <c r="R105" i="15"/>
  <c r="F124" i="15"/>
  <c r="AE93" i="1"/>
  <c r="AF93" i="1"/>
  <c r="AE89" i="1"/>
  <c r="AF89" i="1"/>
  <c r="AE85" i="1"/>
  <c r="AF85" i="1"/>
  <c r="AE81" i="1"/>
  <c r="AF81" i="1"/>
  <c r="AE77" i="1"/>
  <c r="AF77" i="1"/>
  <c r="AE73" i="1"/>
  <c r="AG73" i="1"/>
  <c r="AE69" i="1"/>
  <c r="AG69" i="1"/>
  <c r="AE57" i="1"/>
  <c r="AG57" i="1"/>
  <c r="AE49" i="1"/>
  <c r="AG49" i="1"/>
  <c r="AE45" i="1"/>
  <c r="AG45" i="1"/>
  <c r="AE41" i="1"/>
  <c r="AG41" i="1"/>
  <c r="AE37" i="1"/>
  <c r="AG37" i="1"/>
  <c r="AE33" i="1"/>
  <c r="AG33" i="1"/>
  <c r="AH28" i="1"/>
  <c r="AF28" i="1"/>
  <c r="AH24" i="1"/>
  <c r="AF24" i="1"/>
  <c r="AE21" i="1"/>
  <c r="AG21" i="1"/>
  <c r="AE17" i="1"/>
  <c r="AG17" i="1"/>
  <c r="AH12" i="1"/>
  <c r="AF12" i="1"/>
  <c r="AH8" i="1"/>
  <c r="AF8" i="1"/>
  <c r="P97" i="1"/>
  <c r="H115" i="1"/>
  <c r="AE5" i="1"/>
  <c r="AG5" i="1"/>
  <c r="M102" i="2"/>
  <c r="AE87" i="2"/>
  <c r="AG87" i="2"/>
  <c r="AE86" i="2"/>
  <c r="AH86" i="2"/>
  <c r="AE82" i="2"/>
  <c r="AG82" i="2"/>
  <c r="AE80" i="2"/>
  <c r="AG80" i="2"/>
  <c r="AE78" i="2"/>
  <c r="AG78" i="2"/>
  <c r="AE76" i="2"/>
  <c r="AG76" i="2"/>
  <c r="AE74" i="2"/>
  <c r="AG74" i="2"/>
  <c r="AE73" i="2"/>
  <c r="AH73" i="2"/>
  <c r="AI71" i="2"/>
  <c r="AE71" i="2"/>
  <c r="AH71" i="2"/>
  <c r="AI69" i="2"/>
  <c r="AE69" i="2"/>
  <c r="AH69" i="2"/>
  <c r="AI67" i="2"/>
  <c r="AE67" i="2"/>
  <c r="AH67" i="2"/>
  <c r="AI65" i="2"/>
  <c r="AE65" i="2"/>
  <c r="AH65" i="2"/>
  <c r="AI63" i="2"/>
  <c r="AE63" i="2"/>
  <c r="AH63" i="2"/>
  <c r="AI61" i="2"/>
  <c r="AE61" i="2"/>
  <c r="AH61" i="2"/>
  <c r="AI59" i="2"/>
  <c r="AE59" i="2"/>
  <c r="AH59" i="2"/>
  <c r="AI57" i="2"/>
  <c r="AE57" i="2"/>
  <c r="AH57" i="2"/>
  <c r="AE52" i="2"/>
  <c r="AF52" i="2"/>
  <c r="AE48" i="2"/>
  <c r="AF48" i="2"/>
  <c r="AE43" i="2"/>
  <c r="AG43" i="2"/>
  <c r="AE40" i="2"/>
  <c r="AG40" i="2"/>
  <c r="AE17" i="2"/>
  <c r="AG17" i="2"/>
  <c r="AE13" i="2"/>
  <c r="AG13" i="2"/>
  <c r="AH7" i="2"/>
  <c r="AE7" i="2"/>
  <c r="AF7" i="2"/>
  <c r="R88" i="2"/>
  <c r="K88" i="2"/>
  <c r="K102" i="2"/>
  <c r="AH4" i="2"/>
  <c r="AE4" i="2"/>
  <c r="AI4" i="2"/>
  <c r="U88" i="2"/>
  <c r="U102" i="2"/>
  <c r="H122" i="2"/>
  <c r="S88" i="2"/>
  <c r="L88" i="2"/>
  <c r="L102" i="2"/>
  <c r="J88" i="2"/>
  <c r="J102" i="2"/>
  <c r="AF123" i="9"/>
  <c r="AH123" i="9"/>
  <c r="U100" i="9"/>
  <c r="D120" i="9"/>
  <c r="J120" i="9"/>
  <c r="V99" i="9"/>
  <c r="AI85" i="9"/>
  <c r="AG85" i="9"/>
  <c r="AF84" i="9"/>
  <c r="AI84" i="9"/>
  <c r="AH84" i="9"/>
  <c r="AI81" i="9"/>
  <c r="AG81" i="9"/>
  <c r="AF80" i="9"/>
  <c r="AI80" i="9"/>
  <c r="AH80" i="9"/>
  <c r="AI77" i="9"/>
  <c r="AG77" i="9"/>
  <c r="AF76" i="9"/>
  <c r="AI76" i="9"/>
  <c r="AH76" i="9"/>
  <c r="AI73" i="9"/>
  <c r="AG73" i="9"/>
  <c r="AF72" i="9"/>
  <c r="AI72" i="9"/>
  <c r="AH72" i="9"/>
  <c r="AI69" i="9"/>
  <c r="AG69" i="9"/>
  <c r="AF68" i="9"/>
  <c r="AI68" i="9"/>
  <c r="AH68" i="9"/>
  <c r="AI65" i="9"/>
  <c r="AG65" i="9"/>
  <c r="AF64" i="9"/>
  <c r="AI64" i="9"/>
  <c r="AF59" i="9"/>
  <c r="AH59" i="9"/>
  <c r="AI59" i="9"/>
  <c r="AF55" i="9"/>
  <c r="AH55" i="9"/>
  <c r="AI55" i="9"/>
  <c r="AF51" i="9"/>
  <c r="AH51" i="9"/>
  <c r="AI51" i="9"/>
  <c r="AF28" i="9"/>
  <c r="AH28" i="9"/>
  <c r="AI28" i="9"/>
  <c r="AF27" i="9"/>
  <c r="AI27" i="9"/>
  <c r="AH27" i="9"/>
  <c r="AF22" i="9"/>
  <c r="AH22" i="9"/>
  <c r="AF14" i="9"/>
  <c r="AH14" i="9"/>
  <c r="AI14" i="9"/>
  <c r="AF10" i="9"/>
  <c r="AH10" i="9"/>
  <c r="AI10" i="9"/>
  <c r="K87" i="9"/>
  <c r="AF3" i="9"/>
  <c r="AI3" i="9"/>
  <c r="V87" i="9"/>
  <c r="T87" i="9"/>
  <c r="R87" i="9"/>
  <c r="L119" i="9"/>
  <c r="Y87" i="9"/>
  <c r="Y100" i="9"/>
  <c r="H120" i="9"/>
  <c r="S87" i="9"/>
  <c r="Q87" i="9"/>
  <c r="L87" i="9"/>
  <c r="L100" i="9"/>
  <c r="C123" i="11"/>
  <c r="C124" i="11"/>
  <c r="D109" i="15"/>
  <c r="AF37" i="11"/>
  <c r="AH37" i="11"/>
  <c r="AI37" i="11"/>
  <c r="AF36" i="11"/>
  <c r="AI36" i="11"/>
  <c r="AF30" i="11"/>
  <c r="AG30" i="11"/>
  <c r="AF21" i="11"/>
  <c r="AH21" i="11"/>
  <c r="AI21" i="11"/>
  <c r="AF19" i="11"/>
  <c r="AI19" i="11"/>
  <c r="AF13" i="11"/>
  <c r="AG13" i="11"/>
  <c r="AF4" i="11"/>
  <c r="AH4" i="11"/>
  <c r="AI4" i="11"/>
  <c r="V90" i="11"/>
  <c r="V107" i="11"/>
  <c r="E127" i="11"/>
  <c r="T90" i="11"/>
  <c r="M90" i="11"/>
  <c r="M107" i="11"/>
  <c r="Y90" i="11"/>
  <c r="Q90" i="11"/>
  <c r="K126" i="11"/>
  <c r="K128" i="11"/>
  <c r="L90" i="11"/>
  <c r="L107" i="11"/>
  <c r="T104" i="15"/>
  <c r="X104" i="15"/>
  <c r="AG88" i="15"/>
  <c r="AJ88" i="15"/>
  <c r="AG85" i="15"/>
  <c r="AI85" i="15"/>
  <c r="AJ85" i="15"/>
  <c r="AG84" i="15"/>
  <c r="AJ84" i="15"/>
  <c r="AH53" i="15"/>
  <c r="AJ53" i="15"/>
  <c r="AI53" i="15"/>
  <c r="AH50" i="15"/>
  <c r="AI50" i="15"/>
  <c r="AJ50" i="15"/>
  <c r="AG40" i="15"/>
  <c r="AJ40" i="15"/>
  <c r="AH40" i="15"/>
  <c r="AI40" i="15"/>
  <c r="AG18" i="15"/>
  <c r="AH18" i="15"/>
  <c r="AJ18" i="15"/>
  <c r="AG16" i="15"/>
  <c r="AI16" i="15"/>
  <c r="AH16" i="15"/>
  <c r="AJ16" i="15"/>
  <c r="AG11" i="15"/>
  <c r="AJ11" i="15"/>
  <c r="AH11" i="15"/>
  <c r="AG8" i="15"/>
  <c r="AI8" i="15"/>
  <c r="AH8" i="15"/>
  <c r="AJ8" i="15"/>
  <c r="AH2" i="15"/>
  <c r="AJ2" i="15"/>
  <c r="AG2" i="15"/>
  <c r="Y90" i="15"/>
  <c r="Y105" i="15"/>
  <c r="H125" i="15"/>
  <c r="U90" i="15"/>
  <c r="Q90" i="15"/>
  <c r="N90" i="15"/>
  <c r="R203" i="43"/>
  <c r="R199" i="43"/>
  <c r="S199" i="43"/>
  <c r="R195" i="43"/>
  <c r="T195" i="43"/>
  <c r="U191" i="43"/>
  <c r="R191" i="43"/>
  <c r="R187" i="43"/>
  <c r="U183" i="43"/>
  <c r="R183" i="43"/>
  <c r="R179" i="43"/>
  <c r="U175" i="43"/>
  <c r="R175" i="43"/>
  <c r="R171" i="43"/>
  <c r="U167" i="43"/>
  <c r="R167" i="43"/>
  <c r="R163" i="43"/>
  <c r="U159" i="43"/>
  <c r="R159" i="43"/>
  <c r="R155" i="43"/>
  <c r="U151" i="43"/>
  <c r="R151" i="43"/>
  <c r="U147" i="43"/>
  <c r="R147" i="43"/>
  <c r="R142" i="43"/>
  <c r="T142" i="43"/>
  <c r="S142" i="43"/>
  <c r="R138" i="43"/>
  <c r="R134" i="43"/>
  <c r="U134" i="43"/>
  <c r="S134" i="43"/>
  <c r="R130" i="43"/>
  <c r="U130" i="43"/>
  <c r="S130" i="43"/>
  <c r="R122" i="43"/>
  <c r="U122" i="43"/>
  <c r="S118" i="43"/>
  <c r="U118" i="43"/>
  <c r="S114" i="43"/>
  <c r="U114" i="43"/>
  <c r="S110" i="43"/>
  <c r="U110" i="43"/>
  <c r="S106" i="43"/>
  <c r="U106" i="43"/>
  <c r="R102" i="43"/>
  <c r="T102" i="43"/>
  <c r="U102" i="43"/>
  <c r="U98" i="43"/>
  <c r="S98" i="43"/>
  <c r="U94" i="43"/>
  <c r="S94" i="43"/>
  <c r="U90" i="43"/>
  <c r="S90" i="43"/>
  <c r="U86" i="43"/>
  <c r="S86" i="43"/>
  <c r="U82" i="43"/>
  <c r="S82" i="43"/>
  <c r="R74" i="43"/>
  <c r="T74" i="43"/>
  <c r="S74" i="43"/>
  <c r="R70" i="43"/>
  <c r="T70" i="43"/>
  <c r="S70" i="43"/>
  <c r="U70" i="43"/>
  <c r="R66" i="43"/>
  <c r="T66" i="43"/>
  <c r="U66" i="43"/>
  <c r="S66" i="43"/>
  <c r="R62" i="43"/>
  <c r="T62" i="43"/>
  <c r="U62" i="43"/>
  <c r="S62" i="43"/>
  <c r="R53" i="43"/>
  <c r="T53" i="43"/>
  <c r="S53" i="43"/>
  <c r="R42" i="43"/>
  <c r="U42" i="43"/>
  <c r="S42" i="43"/>
  <c r="S38" i="43"/>
  <c r="R38" i="43"/>
  <c r="U38" i="43"/>
  <c r="S34" i="43"/>
  <c r="R34" i="43"/>
  <c r="U34" i="43"/>
  <c r="S30" i="43"/>
  <c r="R30" i="43"/>
  <c r="U30" i="43"/>
  <c r="S26" i="43"/>
  <c r="R26" i="43"/>
  <c r="U26" i="43"/>
  <c r="R22" i="43"/>
  <c r="S22" i="43"/>
  <c r="R18" i="43"/>
  <c r="U18" i="43"/>
  <c r="S18" i="43"/>
  <c r="R10" i="43"/>
  <c r="U10" i="43"/>
  <c r="S10" i="43"/>
  <c r="R2" i="43"/>
  <c r="U2" i="43"/>
  <c r="T159" i="50"/>
  <c r="U159" i="50"/>
  <c r="R157" i="50"/>
  <c r="U157" i="50"/>
  <c r="T157" i="50"/>
  <c r="R153" i="50"/>
  <c r="U153" i="50"/>
  <c r="U124" i="50"/>
  <c r="T124" i="50"/>
  <c r="S124" i="50"/>
  <c r="U122" i="50"/>
  <c r="T122" i="50"/>
  <c r="U120" i="50"/>
  <c r="T120" i="50"/>
  <c r="S120" i="50"/>
  <c r="U118" i="50"/>
  <c r="T118" i="50"/>
  <c r="U114" i="50"/>
  <c r="T114" i="50"/>
  <c r="U112" i="50"/>
  <c r="T112" i="50"/>
  <c r="S112" i="50"/>
  <c r="U110" i="50"/>
  <c r="T110" i="50"/>
  <c r="U102" i="50"/>
  <c r="T102" i="50"/>
  <c r="U100" i="50"/>
  <c r="T100" i="50"/>
  <c r="S100" i="50"/>
  <c r="U92" i="50"/>
  <c r="T92" i="50"/>
  <c r="S92" i="50"/>
  <c r="U90" i="50"/>
  <c r="T90" i="50"/>
  <c r="V85" i="50"/>
  <c r="S85" i="50"/>
  <c r="S71" i="50"/>
  <c r="U71" i="50"/>
  <c r="T71" i="50"/>
  <c r="S69" i="50"/>
  <c r="R69" i="50"/>
  <c r="S67" i="50"/>
  <c r="T67" i="50"/>
  <c r="R45" i="50"/>
  <c r="S45" i="50"/>
  <c r="T45" i="50"/>
  <c r="U45" i="50"/>
  <c r="R43" i="50"/>
  <c r="S43" i="50"/>
  <c r="R39" i="50"/>
  <c r="T39" i="50"/>
  <c r="U39" i="50"/>
  <c r="S39" i="50"/>
  <c r="Q20" i="48"/>
  <c r="S20" i="48"/>
  <c r="Q16" i="48"/>
  <c r="S16" i="48"/>
  <c r="Q12" i="48"/>
  <c r="S12" i="48"/>
  <c r="Q8" i="48"/>
  <c r="S8" i="48"/>
  <c r="Q4" i="48"/>
  <c r="S4" i="48"/>
  <c r="Q344" i="49"/>
  <c r="S344" i="49"/>
  <c r="Q338" i="49"/>
  <c r="S338" i="49"/>
  <c r="Q330" i="49"/>
  <c r="S330" i="49"/>
  <c r="Q199" i="49"/>
  <c r="S199" i="49"/>
  <c r="Q191" i="49"/>
  <c r="S191" i="49"/>
  <c r="Q183" i="49"/>
  <c r="S183" i="49"/>
  <c r="R161" i="50"/>
  <c r="S161" i="50"/>
  <c r="R215" i="43"/>
  <c r="S215" i="43"/>
  <c r="U215" i="43"/>
  <c r="R217" i="43"/>
  <c r="U217" i="43"/>
  <c r="R220" i="43"/>
  <c r="U220" i="43"/>
  <c r="R164" i="50"/>
  <c r="T164" i="50"/>
  <c r="R232" i="43"/>
  <c r="T232" i="43"/>
  <c r="R237" i="43"/>
  <c r="T237" i="43"/>
  <c r="U237" i="43"/>
  <c r="R240" i="43"/>
  <c r="S240" i="43"/>
  <c r="U240" i="43"/>
  <c r="R245" i="43"/>
  <c r="T245" i="43"/>
  <c r="U245" i="43"/>
  <c r="S168" i="50"/>
  <c r="T168" i="50"/>
  <c r="P244" i="48"/>
  <c r="R244" i="48"/>
  <c r="Q244" i="48"/>
  <c r="Q333" i="48"/>
  <c r="S333" i="48"/>
  <c r="R333" i="48"/>
  <c r="Q331" i="48"/>
  <c r="S331" i="48"/>
  <c r="R331" i="48"/>
  <c r="Q329" i="48"/>
  <c r="S329" i="48"/>
  <c r="R329" i="48"/>
  <c r="Q327" i="48"/>
  <c r="S327" i="48"/>
  <c r="R327" i="48"/>
  <c r="Q325" i="48"/>
  <c r="S325" i="48"/>
  <c r="R325" i="48"/>
  <c r="Q323" i="48"/>
  <c r="S323" i="48"/>
  <c r="R323" i="48"/>
  <c r="Q321" i="48"/>
  <c r="S321" i="48"/>
  <c r="R321" i="48"/>
  <c r="Q319" i="48"/>
  <c r="S319" i="48"/>
  <c r="R319" i="48"/>
  <c r="Q317" i="48"/>
  <c r="S317" i="48"/>
  <c r="R317" i="48"/>
  <c r="Q315" i="48"/>
  <c r="S315" i="48"/>
  <c r="R315" i="48"/>
  <c r="Q313" i="48"/>
  <c r="S313" i="48"/>
  <c r="R313" i="48"/>
  <c r="Q311" i="48"/>
  <c r="S311" i="48"/>
  <c r="R311" i="48"/>
  <c r="Q309" i="48"/>
  <c r="S309" i="48"/>
  <c r="R309" i="48"/>
  <c r="Q307" i="48"/>
  <c r="S307" i="48"/>
  <c r="R307" i="48"/>
  <c r="Q305" i="48"/>
  <c r="S305" i="48"/>
  <c r="R305" i="48"/>
  <c r="Q303" i="48"/>
  <c r="S303" i="48"/>
  <c r="R303" i="48"/>
  <c r="Q301" i="48"/>
  <c r="S301" i="48"/>
  <c r="R301" i="48"/>
  <c r="Q299" i="48"/>
  <c r="S299" i="48"/>
  <c r="R299" i="48"/>
  <c r="Q297" i="48"/>
  <c r="S297" i="48"/>
  <c r="R297" i="48"/>
  <c r="Q295" i="48"/>
  <c r="S295" i="48"/>
  <c r="R295" i="48"/>
  <c r="Q293" i="48"/>
  <c r="S293" i="48"/>
  <c r="R293" i="48"/>
  <c r="Q291" i="48"/>
  <c r="S291" i="48"/>
  <c r="R291" i="48"/>
  <c r="Q289" i="48"/>
  <c r="S289" i="48"/>
  <c r="R289" i="48"/>
  <c r="Q287" i="48"/>
  <c r="S287" i="48"/>
  <c r="R287" i="48"/>
  <c r="Q285" i="48"/>
  <c r="S285" i="48"/>
  <c r="R285" i="48"/>
  <c r="Q283" i="48"/>
  <c r="S283" i="48"/>
  <c r="R283" i="48"/>
  <c r="Q281" i="48"/>
  <c r="S281" i="48"/>
  <c r="R281" i="48"/>
  <c r="Q279" i="48"/>
  <c r="S279" i="48"/>
  <c r="R279" i="48"/>
  <c r="Q277" i="48"/>
  <c r="S277" i="48"/>
  <c r="R277" i="48"/>
  <c r="Q275" i="48"/>
  <c r="S275" i="48"/>
  <c r="R275" i="48"/>
  <c r="Q273" i="48"/>
  <c r="S273" i="48"/>
  <c r="R273" i="48"/>
  <c r="Q271" i="48"/>
  <c r="S271" i="48"/>
  <c r="R271" i="48"/>
  <c r="Q269" i="48"/>
  <c r="S269" i="48"/>
  <c r="R269" i="48"/>
  <c r="Q267" i="48"/>
  <c r="S267" i="48"/>
  <c r="R267" i="48"/>
  <c r="Q263" i="48"/>
  <c r="S263" i="48"/>
  <c r="R263" i="48"/>
  <c r="Q261" i="48"/>
  <c r="S261" i="48"/>
  <c r="R261" i="48"/>
  <c r="Q259" i="48"/>
  <c r="S259" i="48"/>
  <c r="R259" i="48"/>
  <c r="Q257" i="48"/>
  <c r="S257" i="48"/>
  <c r="R257" i="48"/>
  <c r="Q255" i="48"/>
  <c r="S255" i="48"/>
  <c r="R255" i="48"/>
  <c r="Q253" i="48"/>
  <c r="S253" i="48"/>
  <c r="R253" i="48"/>
  <c r="Q251" i="48"/>
  <c r="S251" i="48"/>
  <c r="R251" i="48"/>
  <c r="Q249" i="48"/>
  <c r="S249" i="48"/>
  <c r="R249" i="48"/>
  <c r="Q247" i="48"/>
  <c r="S247" i="48"/>
  <c r="R247" i="48"/>
  <c r="Q245" i="48"/>
  <c r="S245" i="48"/>
  <c r="R245" i="48"/>
  <c r="R255" i="43"/>
  <c r="T255" i="43"/>
  <c r="T260" i="43"/>
  <c r="S268" i="43"/>
  <c r="S270" i="43"/>
  <c r="S260" i="43"/>
  <c r="S274" i="43"/>
  <c r="R183" i="49"/>
  <c r="R191" i="49"/>
  <c r="R199" i="49"/>
  <c r="P330" i="49"/>
  <c r="P338" i="49"/>
  <c r="AJ71" i="15"/>
  <c r="AJ79" i="15"/>
  <c r="AI43" i="9"/>
  <c r="AG14" i="1"/>
  <c r="AG30" i="1"/>
  <c r="AG85" i="1"/>
  <c r="M121" i="2"/>
  <c r="P100" i="9"/>
  <c r="D119" i="9"/>
  <c r="T264" i="43"/>
  <c r="P344" i="49"/>
  <c r="P4" i="48"/>
  <c r="P8" i="48"/>
  <c r="P12" i="48"/>
  <c r="P16" i="48"/>
  <c r="P20" i="48"/>
  <c r="S159" i="50"/>
  <c r="AI6" i="11"/>
  <c r="AH19" i="11"/>
  <c r="AI23" i="11"/>
  <c r="AG20" i="9"/>
  <c r="AI22" i="9"/>
  <c r="AG55" i="9"/>
  <c r="AF13" i="2"/>
  <c r="AF17" i="2"/>
  <c r="AF5" i="1"/>
  <c r="AF21" i="1"/>
  <c r="AF37" i="1"/>
  <c r="AF41" i="1"/>
  <c r="AF45" i="1"/>
  <c r="AF49" i="1"/>
  <c r="AF53" i="1"/>
  <c r="AF57" i="1"/>
  <c r="AF61" i="1"/>
  <c r="AF65" i="1"/>
  <c r="AF69" i="1"/>
  <c r="AF73" i="1"/>
  <c r="AG81" i="1"/>
  <c r="U161" i="50"/>
  <c r="AH13" i="11"/>
  <c r="AH30" i="11"/>
  <c r="AI34" i="9"/>
  <c r="AI40" i="9"/>
  <c r="AH48" i="2"/>
  <c r="AH52" i="2"/>
  <c r="C121" i="2"/>
  <c r="C122" i="2"/>
  <c r="AG8" i="1"/>
  <c r="AG12" i="1"/>
  <c r="AG24" i="1"/>
  <c r="AG28" i="1"/>
  <c r="AF69" i="9"/>
  <c r="AF77" i="9"/>
  <c r="AF85" i="9"/>
  <c r="AG4" i="2"/>
  <c r="U41" i="50"/>
  <c r="AH85" i="15"/>
  <c r="N105" i="15"/>
  <c r="AG4" i="11"/>
  <c r="AG21" i="11"/>
  <c r="AG37" i="11"/>
  <c r="AH3" i="9"/>
  <c r="AH20" i="9"/>
  <c r="AH43" i="9"/>
  <c r="AH64" i="9"/>
  <c r="AE12" i="1"/>
  <c r="AE28" i="1"/>
  <c r="AF57" i="2"/>
  <c r="AF61" i="2"/>
  <c r="AF65" i="2"/>
  <c r="AF69" i="2"/>
  <c r="AF73" i="2"/>
  <c r="S126" i="43"/>
  <c r="S217" i="43"/>
  <c r="R98" i="43"/>
  <c r="R94" i="43"/>
  <c r="R90" i="43"/>
  <c r="R86" i="43"/>
  <c r="R82" i="43"/>
  <c r="R78" i="43"/>
  <c r="T134" i="43"/>
  <c r="T130" i="43"/>
  <c r="T126" i="43"/>
  <c r="T122" i="43"/>
  <c r="T118" i="43"/>
  <c r="T114" i="43"/>
  <c r="T110" i="43"/>
  <c r="T106" i="43"/>
  <c r="U126" i="43"/>
  <c r="S245" i="43"/>
  <c r="S237" i="43"/>
  <c r="S220" i="43"/>
  <c r="S14" i="43"/>
  <c r="U199" i="43"/>
  <c r="U164" i="50"/>
  <c r="U43" i="50"/>
  <c r="T69" i="50"/>
  <c r="U85" i="50"/>
  <c r="S164" i="50"/>
  <c r="T85" i="50"/>
  <c r="T199" i="43"/>
  <c r="S241" i="43"/>
  <c r="T241" i="43"/>
  <c r="T240" i="43"/>
  <c r="U142" i="43"/>
  <c r="S232" i="43"/>
  <c r="S226" i="43"/>
  <c r="T147" i="43"/>
  <c r="T163" i="43"/>
  <c r="T179" i="43"/>
  <c r="U226" i="43"/>
  <c r="T220" i="43"/>
  <c r="U14" i="43"/>
  <c r="S102" i="43"/>
  <c r="T226" i="43"/>
  <c r="T217" i="43"/>
  <c r="T161" i="50"/>
  <c r="T215" i="43"/>
  <c r="T2" i="43"/>
  <c r="T6" i="43"/>
  <c r="T10" i="43"/>
  <c r="T14" i="43"/>
  <c r="T18" i="43"/>
  <c r="T22" i="43"/>
  <c r="T26" i="43"/>
  <c r="T34" i="43"/>
  <c r="T42" i="43"/>
  <c r="U53" i="43"/>
  <c r="R71" i="50"/>
  <c r="T78" i="43"/>
  <c r="T82" i="43"/>
  <c r="T86" i="43"/>
  <c r="T90" i="43"/>
  <c r="T94" i="43"/>
  <c r="T98" i="43"/>
  <c r="S114" i="50"/>
  <c r="S118" i="50"/>
  <c r="T146" i="50"/>
  <c r="R90" i="50"/>
  <c r="R100" i="50"/>
  <c r="R110" i="50"/>
  <c r="R114" i="50"/>
  <c r="R120" i="50"/>
  <c r="R124" i="50"/>
  <c r="AI18" i="15"/>
  <c r="AG50" i="15"/>
  <c r="AH6" i="11"/>
  <c r="AH23" i="11"/>
  <c r="AH39" i="11"/>
  <c r="AH4" i="9"/>
  <c r="AH87" i="9"/>
  <c r="AH100" i="9"/>
  <c r="AH34" i="9"/>
  <c r="AH40" i="9"/>
  <c r="AH65" i="9"/>
  <c r="AH69" i="9"/>
  <c r="AH73" i="9"/>
  <c r="AH77" i="9"/>
  <c r="AH81" i="9"/>
  <c r="AH85" i="9"/>
  <c r="AG48" i="2"/>
  <c r="AG57" i="2"/>
  <c r="AG61" i="2"/>
  <c r="AG65" i="2"/>
  <c r="AG69" i="2"/>
  <c r="AG73" i="2"/>
  <c r="AG86" i="2"/>
  <c r="AG65" i="1"/>
  <c r="C113" i="11"/>
  <c r="F113" i="1"/>
  <c r="G107" i="1"/>
  <c r="AE94" i="1"/>
  <c r="AD98" i="1"/>
  <c r="AH36" i="1"/>
  <c r="AF36" i="1"/>
  <c r="AF33" i="1"/>
  <c r="AH32" i="1"/>
  <c r="AF32" i="1"/>
  <c r="AH30" i="1"/>
  <c r="AE29" i="1"/>
  <c r="AG29" i="1"/>
  <c r="AE25" i="1"/>
  <c r="AG25" i="1"/>
  <c r="AH20" i="1"/>
  <c r="AF20" i="1"/>
  <c r="AF17" i="1"/>
  <c r="AH16" i="1"/>
  <c r="AF16" i="1"/>
  <c r="AH14" i="1"/>
  <c r="AE13" i="1"/>
  <c r="AG13" i="1"/>
  <c r="AE9" i="1"/>
  <c r="AG9" i="1"/>
  <c r="AH4" i="1"/>
  <c r="AH97" i="1"/>
  <c r="AE4" i="1"/>
  <c r="AD97" i="1"/>
  <c r="AD100" i="1"/>
  <c r="AD99" i="1"/>
  <c r="W97" i="1"/>
  <c r="J116" i="1"/>
  <c r="U97" i="1"/>
  <c r="H116" i="1"/>
  <c r="S97" i="1"/>
  <c r="K115" i="1"/>
  <c r="Q97" i="1"/>
  <c r="O97" i="1"/>
  <c r="AH101" i="2"/>
  <c r="AF101" i="2"/>
  <c r="R101" i="2"/>
  <c r="P122" i="2"/>
  <c r="P101" i="2"/>
  <c r="N122" i="2"/>
  <c r="AG101" i="2"/>
  <c r="W101" i="2"/>
  <c r="W102" i="2"/>
  <c r="J122" i="2"/>
  <c r="S101" i="2"/>
  <c r="Q122" i="2"/>
  <c r="Q101" i="2"/>
  <c r="O122" i="2"/>
  <c r="AE83" i="2"/>
  <c r="AG83" i="2"/>
  <c r="AE81" i="2"/>
  <c r="AG81" i="2"/>
  <c r="AE79" i="2"/>
  <c r="AG79" i="2"/>
  <c r="AE77" i="2"/>
  <c r="AG77" i="2"/>
  <c r="AE75" i="2"/>
  <c r="AG75" i="2"/>
  <c r="AE55" i="2"/>
  <c r="AG55" i="2"/>
  <c r="AE54" i="2"/>
  <c r="AH54" i="2"/>
  <c r="AE51" i="2"/>
  <c r="AG51" i="2"/>
  <c r="AE47" i="2"/>
  <c r="AG47" i="2"/>
  <c r="AF43" i="2"/>
  <c r="AE41" i="2"/>
  <c r="AH41" i="2"/>
  <c r="AF40" i="2"/>
  <c r="AE32" i="2"/>
  <c r="AF32" i="2"/>
  <c r="AH32" i="2"/>
  <c r="AE16" i="2"/>
  <c r="AG16" i="2"/>
  <c r="AH12" i="2"/>
  <c r="AG12" i="2"/>
  <c r="AF5" i="2"/>
  <c r="AE5" i="2"/>
  <c r="AI5" i="2"/>
  <c r="AG123" i="9"/>
  <c r="M99" i="9"/>
  <c r="M100" i="9"/>
  <c r="K99" i="9"/>
  <c r="K100" i="9"/>
  <c r="AG84" i="9"/>
  <c r="AG80" i="9"/>
  <c r="AG76" i="9"/>
  <c r="AG72" i="9"/>
  <c r="AG68" i="9"/>
  <c r="AG64" i="9"/>
  <c r="AG59" i="9"/>
  <c r="AG51" i="9"/>
  <c r="AF46" i="9"/>
  <c r="AH46" i="9"/>
  <c r="AI46" i="9"/>
  <c r="AF45" i="9"/>
  <c r="AI45" i="9"/>
  <c r="AH45" i="9"/>
  <c r="AG43" i="9"/>
  <c r="AF41" i="9"/>
  <c r="AH41" i="9"/>
  <c r="AG34" i="9"/>
  <c r="AF32" i="9"/>
  <c r="AH32" i="9"/>
  <c r="AI32" i="9"/>
  <c r="AG28" i="9"/>
  <c r="AG27" i="9"/>
  <c r="AG22" i="9"/>
  <c r="AG14" i="9"/>
  <c r="AF13" i="9"/>
  <c r="AH13" i="9"/>
  <c r="AG10" i="9"/>
  <c r="AG4" i="9"/>
  <c r="AG3" i="9"/>
  <c r="AG87" i="9"/>
  <c r="AG100" i="9"/>
  <c r="U106" i="11"/>
  <c r="U107" i="11"/>
  <c r="D127" i="11"/>
  <c r="S106" i="11"/>
  <c r="N106" i="11"/>
  <c r="N107" i="11"/>
  <c r="R106" i="11"/>
  <c r="P106" i="11"/>
  <c r="K106" i="11"/>
  <c r="K107" i="11"/>
  <c r="AF89" i="11"/>
  <c r="AI89" i="11"/>
  <c r="AF86" i="11"/>
  <c r="AH86" i="11"/>
  <c r="AF85" i="11"/>
  <c r="AI85" i="11"/>
  <c r="AF82" i="11"/>
  <c r="AH82" i="11"/>
  <c r="AF81" i="11"/>
  <c r="AI81" i="11"/>
  <c r="AF78" i="11"/>
  <c r="AH78" i="11"/>
  <c r="AF77" i="11"/>
  <c r="AI77" i="11"/>
  <c r="AF74" i="11"/>
  <c r="AH74" i="11"/>
  <c r="AF73" i="11"/>
  <c r="AI73" i="11"/>
  <c r="AF70" i="11"/>
  <c r="AH70" i="11"/>
  <c r="AF69" i="11"/>
  <c r="AI69" i="11"/>
  <c r="AF66" i="11"/>
  <c r="AH66" i="11"/>
  <c r="AF65" i="11"/>
  <c r="AI65" i="11"/>
  <c r="AF62" i="11"/>
  <c r="AH62" i="11"/>
  <c r="AF61" i="11"/>
  <c r="AI61" i="11"/>
  <c r="AF58" i="11"/>
  <c r="AH58" i="11"/>
  <c r="AF57" i="11"/>
  <c r="AI57" i="11"/>
  <c r="AF54" i="11"/>
  <c r="AH54" i="11"/>
  <c r="AF53" i="11"/>
  <c r="AI53" i="11"/>
  <c r="AF49" i="11"/>
  <c r="AH49" i="11"/>
  <c r="AF48" i="11"/>
  <c r="AI48" i="11"/>
  <c r="AF45" i="11"/>
  <c r="AH45" i="11"/>
  <c r="AF44" i="11"/>
  <c r="AI44" i="11"/>
  <c r="AG39" i="11"/>
  <c r="AF38" i="11"/>
  <c r="AG38" i="11"/>
  <c r="AG36" i="11"/>
  <c r="AF29" i="11"/>
  <c r="AH29" i="11"/>
  <c r="AI29" i="11"/>
  <c r="AF28" i="11"/>
  <c r="AI28" i="11"/>
  <c r="AG23" i="11"/>
  <c r="AF22" i="11"/>
  <c r="AG22" i="11"/>
  <c r="AG19" i="11"/>
  <c r="AF12" i="11"/>
  <c r="AH12" i="11"/>
  <c r="AI12" i="11"/>
  <c r="AF11" i="11"/>
  <c r="AI11" i="11"/>
  <c r="AI90" i="11"/>
  <c r="AI107" i="11"/>
  <c r="AG6" i="11"/>
  <c r="AF5" i="11"/>
  <c r="AG5" i="11"/>
  <c r="H105" i="15"/>
  <c r="AF104" i="15"/>
  <c r="W104" i="15"/>
  <c r="L104" i="15"/>
  <c r="L105" i="15"/>
  <c r="AH88" i="15"/>
  <c r="AG86" i="15"/>
  <c r="AH86" i="15"/>
  <c r="AH84" i="15"/>
  <c r="AH79" i="15"/>
  <c r="AH71" i="15"/>
  <c r="AH67" i="15"/>
  <c r="AI67" i="15"/>
  <c r="AH63" i="15"/>
  <c r="AI63" i="15"/>
  <c r="AG47" i="15"/>
  <c r="AI47" i="15"/>
  <c r="AH47" i="15"/>
  <c r="AH42" i="15"/>
  <c r="AI42" i="15"/>
  <c r="AG42" i="15"/>
  <c r="AG32" i="15"/>
  <c r="AH32" i="15"/>
  <c r="AI32" i="15"/>
  <c r="AH30" i="15"/>
  <c r="AJ30" i="15"/>
  <c r="AG30" i="15"/>
  <c r="AH22" i="15"/>
  <c r="AJ22" i="15"/>
  <c r="AG22" i="15"/>
  <c r="AG15" i="15"/>
  <c r="AJ15" i="15"/>
  <c r="AH15" i="15"/>
  <c r="AG12" i="15"/>
  <c r="AI12" i="15"/>
  <c r="AH12" i="15"/>
  <c r="AJ12" i="15"/>
  <c r="AG7" i="15"/>
  <c r="AJ7" i="15"/>
  <c r="AH7" i="15"/>
  <c r="Z90" i="15"/>
  <c r="Z105" i="15"/>
  <c r="I125" i="15"/>
  <c r="V90" i="15"/>
  <c r="V105" i="15"/>
  <c r="E125" i="15"/>
  <c r="AG4" i="15"/>
  <c r="AI4" i="15"/>
  <c r="AI90" i="15"/>
  <c r="AI105" i="15"/>
  <c r="AH4" i="15"/>
  <c r="AJ4" i="15"/>
  <c r="S79" i="50"/>
  <c r="U79" i="50"/>
  <c r="T79" i="50"/>
  <c r="S77" i="50"/>
  <c r="R77" i="50"/>
  <c r="R61" i="50"/>
  <c r="U61" i="50"/>
  <c r="S61" i="50"/>
  <c r="T61" i="50"/>
  <c r="S59" i="50"/>
  <c r="T59" i="50"/>
  <c r="U51" i="50"/>
  <c r="T51" i="50"/>
  <c r="U47" i="50"/>
  <c r="T47" i="50"/>
  <c r="R29" i="50"/>
  <c r="S29" i="50"/>
  <c r="T29" i="50"/>
  <c r="U29" i="50"/>
  <c r="R27" i="50"/>
  <c r="S27" i="50"/>
  <c r="R23" i="50"/>
  <c r="T23" i="50"/>
  <c r="U23" i="50"/>
  <c r="S23" i="50"/>
  <c r="R18" i="50"/>
  <c r="U18" i="50"/>
  <c r="U15" i="50"/>
  <c r="T15" i="50"/>
  <c r="U12" i="50"/>
  <c r="T12" i="50"/>
  <c r="T2" i="50"/>
  <c r="R2" i="50"/>
  <c r="P331" i="48"/>
  <c r="P327" i="48"/>
  <c r="P323" i="48"/>
  <c r="P319" i="48"/>
  <c r="P315" i="48"/>
  <c r="P311" i="48"/>
  <c r="P307" i="48"/>
  <c r="P303" i="48"/>
  <c r="P299" i="48"/>
  <c r="P295" i="48"/>
  <c r="P291" i="48"/>
  <c r="P287" i="48"/>
  <c r="P283" i="48"/>
  <c r="P279" i="48"/>
  <c r="P275" i="48"/>
  <c r="P271" i="48"/>
  <c r="P267" i="48"/>
  <c r="P263" i="48"/>
  <c r="P259" i="48"/>
  <c r="P255" i="48"/>
  <c r="P251" i="48"/>
  <c r="P247" i="48"/>
  <c r="Q265" i="48"/>
  <c r="S265" i="48"/>
  <c r="R265" i="48"/>
  <c r="R258" i="43"/>
  <c r="S258" i="43"/>
  <c r="R266" i="43"/>
  <c r="T266" i="43"/>
  <c r="R262" i="43"/>
  <c r="T262" i="43"/>
  <c r="R270" i="43"/>
  <c r="U270" i="43"/>
  <c r="AG64" i="15"/>
  <c r="AJ64" i="15"/>
  <c r="R147" i="50"/>
  <c r="U147" i="50"/>
  <c r="Q18" i="48"/>
  <c r="S18" i="48"/>
  <c r="Q14" i="48"/>
  <c r="S14" i="48"/>
  <c r="Q10" i="48"/>
  <c r="S10" i="48"/>
  <c r="Q6" i="48"/>
  <c r="S6" i="48"/>
  <c r="Q2" i="48"/>
  <c r="S2" i="48"/>
  <c r="Q342" i="49"/>
  <c r="S342" i="49"/>
  <c r="Q334" i="49"/>
  <c r="S334" i="49"/>
  <c r="Q326" i="49"/>
  <c r="S326" i="49"/>
  <c r="Q195" i="49"/>
  <c r="S195" i="49"/>
  <c r="Q187" i="49"/>
  <c r="S187" i="49"/>
  <c r="Q179" i="49"/>
  <c r="S179" i="49"/>
  <c r="EQ5" i="56"/>
  <c r="EM5" i="56"/>
  <c r="W4" i="45"/>
  <c r="W1" i="45"/>
  <c r="V4" i="45"/>
  <c r="V1" i="45"/>
  <c r="K1" i="45"/>
  <c r="F122" i="2"/>
  <c r="D116" i="15"/>
  <c r="D122" i="15"/>
  <c r="D111" i="15"/>
  <c r="AE97" i="1"/>
  <c r="AF97" i="1"/>
  <c r="M123" i="2"/>
  <c r="O124" i="15"/>
  <c r="O126" i="15"/>
  <c r="U105" i="15"/>
  <c r="I124" i="15"/>
  <c r="I126" i="15"/>
  <c r="AG90" i="15"/>
  <c r="AG105" i="15"/>
  <c r="AH90" i="15"/>
  <c r="AH105" i="15"/>
  <c r="M125" i="15"/>
  <c r="X105" i="15"/>
  <c r="G125" i="15"/>
  <c r="N126" i="11"/>
  <c r="N128" i="11"/>
  <c r="T107" i="11"/>
  <c r="H126" i="11"/>
  <c r="H128" i="11"/>
  <c r="AF90" i="11"/>
  <c r="AF107" i="11"/>
  <c r="S100" i="9"/>
  <c r="G119" i="9"/>
  <c r="G121" i="9"/>
  <c r="M119" i="9"/>
  <c r="M121" i="9"/>
  <c r="L121" i="9"/>
  <c r="AF87" i="9"/>
  <c r="AF100" i="9"/>
  <c r="K120" i="9"/>
  <c r="V100" i="9"/>
  <c r="E120" i="9"/>
  <c r="C120" i="9"/>
  <c r="AE88" i="2"/>
  <c r="AE102" i="2"/>
  <c r="AG97" i="1"/>
  <c r="O123" i="2"/>
  <c r="I126" i="11"/>
  <c r="N121" i="2"/>
  <c r="N123" i="2"/>
  <c r="M126" i="15"/>
  <c r="M128" i="11"/>
  <c r="R100" i="9"/>
  <c r="F119" i="9"/>
  <c r="F121" i="9"/>
  <c r="Q107" i="11"/>
  <c r="E126" i="11"/>
  <c r="E128" i="11"/>
  <c r="W105" i="15"/>
  <c r="F125" i="15"/>
  <c r="L125" i="15"/>
  <c r="R107" i="11"/>
  <c r="F126" i="11"/>
  <c r="F128" i="11"/>
  <c r="L127" i="11"/>
  <c r="L128" i="11"/>
  <c r="M127" i="11"/>
  <c r="S107" i="11"/>
  <c r="G126" i="11"/>
  <c r="G128" i="11"/>
  <c r="J127" i="11"/>
  <c r="P107" i="11"/>
  <c r="AF88" i="2"/>
  <c r="L122" i="2"/>
  <c r="AF102" i="2"/>
  <c r="F115" i="1"/>
  <c r="F116" i="1"/>
  <c r="G115" i="1"/>
  <c r="AG90" i="11"/>
  <c r="AG107" i="11"/>
  <c r="AG88" i="2"/>
  <c r="AG102" i="2"/>
  <c r="Q102" i="2"/>
  <c r="I121" i="2"/>
  <c r="I123" i="2"/>
  <c r="D121" i="9"/>
  <c r="Q105" i="15"/>
  <c r="K124" i="15"/>
  <c r="AJ90" i="15"/>
  <c r="AJ105" i="15"/>
  <c r="T105" i="15"/>
  <c r="H124" i="15"/>
  <c r="H126" i="15"/>
  <c r="N125" i="15"/>
  <c r="AH90" i="11"/>
  <c r="AH107" i="11"/>
  <c r="K119" i="9"/>
  <c r="K121" i="9"/>
  <c r="Q100" i="9"/>
  <c r="E119" i="9"/>
  <c r="E121" i="9"/>
  <c r="N119" i="9"/>
  <c r="N121" i="9"/>
  <c r="T100" i="9"/>
  <c r="H119" i="9"/>
  <c r="H121" i="9"/>
  <c r="AI87" i="9"/>
  <c r="AI100" i="9"/>
  <c r="I120" i="9"/>
  <c r="S102" i="2"/>
  <c r="K121" i="2"/>
  <c r="K123" i="2"/>
  <c r="Q121" i="2"/>
  <c r="Q123" i="2"/>
  <c r="AI102" i="2"/>
  <c r="AJ102" i="2"/>
  <c r="AH88" i="2"/>
  <c r="AH102" i="2"/>
  <c r="P121" i="2"/>
  <c r="P123" i="2"/>
  <c r="R102" i="2"/>
  <c r="J121" i="2"/>
  <c r="J123" i="2"/>
  <c r="F126" i="15"/>
  <c r="J121" i="9"/>
  <c r="J122" i="9"/>
  <c r="I119" i="9"/>
  <c r="I121" i="9"/>
  <c r="P102" i="2"/>
  <c r="H121" i="2"/>
  <c r="G126" i="15"/>
  <c r="N124" i="15"/>
  <c r="N126" i="15"/>
  <c r="H123" i="2"/>
  <c r="F121" i="2"/>
  <c r="F123" i="2"/>
  <c r="J124" i="15"/>
  <c r="K126" i="15"/>
  <c r="C119" i="9"/>
  <c r="C121" i="9"/>
  <c r="D126" i="11"/>
  <c r="D128" i="11"/>
  <c r="C126" i="11"/>
  <c r="P108" i="11"/>
  <c r="J125" i="15"/>
  <c r="L126" i="15"/>
  <c r="I128" i="11"/>
  <c r="L121" i="2"/>
  <c r="L123" i="2"/>
  <c r="D124" i="15"/>
  <c r="E124" i="15"/>
  <c r="E126" i="15"/>
  <c r="Q106" i="15"/>
  <c r="I127" i="11"/>
  <c r="J128" i="11"/>
  <c r="M124" i="2"/>
  <c r="D126" i="15"/>
  <c r="D125" i="15"/>
  <c r="C128" i="11"/>
  <c r="C127" i="11"/>
  <c r="J126" i="15"/>
  <c r="T187" i="43"/>
  <c r="T171" i="43"/>
  <c r="T155" i="43"/>
  <c r="T203" i="43"/>
  <c r="U203" i="43"/>
  <c r="T138" i="43"/>
  <c r="S198" i="43"/>
  <c r="S128" i="43"/>
  <c r="S196" i="43"/>
  <c r="T128" i="43"/>
  <c r="U198" i="43"/>
  <c r="U201" i="43"/>
  <c r="T196" i="43"/>
  <c r="T198" i="43"/>
  <c r="T201" i="43"/>
  <c r="S124" i="43"/>
  <c r="U139" i="43"/>
  <c r="U124" i="43"/>
  <c r="S144" i="43"/>
  <c r="T133" i="43"/>
  <c r="T139" i="43"/>
  <c r="S150" i="43"/>
  <c r="S156" i="43"/>
  <c r="S164" i="43"/>
  <c r="S166" i="43"/>
  <c r="S172" i="43"/>
  <c r="S174" i="43"/>
  <c r="S180" i="43"/>
  <c r="S182" i="43"/>
  <c r="S188" i="43"/>
  <c r="S190" i="43"/>
  <c r="T145" i="43"/>
  <c r="T150" i="43"/>
  <c r="R156" i="43"/>
  <c r="T161" i="43"/>
  <c r="T164" i="43"/>
  <c r="T166" i="43"/>
  <c r="R169" i="43"/>
  <c r="R172" i="43"/>
  <c r="R174" i="43"/>
  <c r="T177" i="43"/>
  <c r="T180" i="43"/>
  <c r="T182" i="43"/>
  <c r="R185" i="43"/>
  <c r="R188" i="43"/>
  <c r="R190" i="43"/>
  <c r="T193" i="43"/>
  <c r="S197" i="43"/>
  <c r="S202" i="43"/>
  <c r="U200" i="43"/>
  <c r="U197" i="43"/>
  <c r="T200" i="43"/>
  <c r="N1" i="17"/>
  <c r="AT5" i="56"/>
  <c r="N2" i="17"/>
  <c r="AS5" i="56" s="1"/>
  <c r="EA5" i="56"/>
  <c r="EZ5" i="56"/>
  <c r="FC5" i="56"/>
  <c r="FB5" i="56"/>
  <c r="EY5" i="56"/>
  <c r="FA5" i="56"/>
  <c r="CP5" i="56"/>
  <c r="CN5" i="56"/>
  <c r="AK1" i="17"/>
  <c r="Q5" i="56" s="1"/>
  <c r="BG4" i="17" l="1"/>
  <c r="T4" i="17" s="1"/>
  <c r="Y4" i="17" s="1"/>
  <c r="Z4" i="17"/>
  <c r="AX1" i="17"/>
  <c r="BA5" i="56" s="1"/>
  <c r="AT1" i="17"/>
  <c r="AW5" i="56" s="1"/>
  <c r="AF1" i="17"/>
  <c r="AG4" i="17"/>
  <c r="BA1" i="17"/>
  <c r="BE5" i="56" s="1"/>
  <c r="AS1" i="17"/>
  <c r="AV5" i="56" s="1"/>
  <c r="BH4" i="17"/>
  <c r="AY1" i="17"/>
  <c r="BC5" i="56" s="1"/>
  <c r="AO4" i="17"/>
  <c r="AO1" i="17" s="1"/>
  <c r="Z5" i="56" s="1"/>
  <c r="AQ4" i="17"/>
  <c r="AP4" i="17"/>
  <c r="AP1" i="17" s="1"/>
  <c r="AA5" i="56" s="1"/>
  <c r="AJ1" i="17"/>
  <c r="P5" i="56" s="1"/>
  <c r="AD1" i="17"/>
  <c r="J5" i="56" s="1"/>
  <c r="AI1" i="17"/>
  <c r="O5" i="56" s="1"/>
  <c r="AM5" i="56" s="1"/>
  <c r="AL1" i="17"/>
  <c r="R5" i="56" s="1"/>
  <c r="AU5" i="56"/>
  <c r="AO5" i="56"/>
  <c r="AB1" i="17"/>
  <c r="H5" i="56" s="1"/>
  <c r="AR1" i="17"/>
  <c r="AC5" i="56" s="1"/>
  <c r="AN1" i="17"/>
  <c r="BF5" i="56" l="1"/>
  <c r="V4" i="17"/>
  <c r="W4" i="17"/>
  <c r="U4" i="17"/>
  <c r="X4" i="17"/>
  <c r="AN5" i="56"/>
  <c r="BB5" i="56"/>
  <c r="S5" i="56"/>
  <c r="AL5" i="56"/>
  <c r="M5" i="56"/>
  <c r="CL5" i="56" s="1"/>
  <c r="AQ1" i="17"/>
  <c r="AB5" i="56" s="1"/>
  <c r="AD5" i="56" s="1"/>
  <c r="AQ5" i="56" l="1"/>
  <c r="W1" i="17"/>
  <c r="BI5" i="56" s="1"/>
  <c r="Z1" i="17"/>
  <c r="BN5" i="56" s="1"/>
  <c r="U1" i="17"/>
  <c r="BG5" i="56" s="1"/>
  <c r="X1" i="17"/>
  <c r="BJ5" i="56" s="1"/>
  <c r="AA1" i="17"/>
  <c r="BM5" i="56" s="1"/>
  <c r="BO5" i="56" l="1"/>
  <c r="Y1" i="17"/>
  <c r="BK5" i="56" s="1"/>
  <c r="V1" i="17"/>
  <c r="BH5" i="56" s="1"/>
  <c r="BL5" i="56" l="1"/>
  <c r="BQ5" i="56" s="1"/>
  <c r="BT5" i="56" s="1"/>
  <c r="AD104" i="15"/>
</calcChain>
</file>

<file path=xl/comments1.xml><?xml version="1.0" encoding="utf-8"?>
<comments xmlns="http://schemas.openxmlformats.org/spreadsheetml/2006/main">
  <authors>
    <author>j.rrhh</author>
  </authors>
  <commentList>
    <comment ref="F106" authorId="0">
      <text>
        <r>
          <rPr>
            <b/>
            <sz val="8"/>
            <color indexed="81"/>
            <rFont val="Tahoma"/>
            <family val="2"/>
          </rPr>
          <t>Aqui reporte además de los 4 bajas del mes, a Hilda y Yasmany que no se le dio el mes anterior</t>
        </r>
      </text>
    </comment>
    <comment ref="L110" authorId="0">
      <text>
        <r>
          <rPr>
            <b/>
            <sz val="8"/>
            <color indexed="81"/>
            <rFont val="Tahoma"/>
            <family val="2"/>
          </rPr>
          <t>me equivoque e informe esto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jefe.rrhh</author>
  </authors>
  <commentList>
    <comment ref="B48" authorId="0">
      <text>
        <r>
          <rPr>
            <b/>
            <sz val="8"/>
            <color indexed="81"/>
            <rFont val="Tahoma"/>
            <family val="2"/>
          </rPr>
          <t xml:space="preserve">PASO A Fija 01/02/2012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jefe.rrhh</author>
  </authors>
  <commentList>
    <comment ref="B43" authorId="0">
      <text>
        <r>
          <rPr>
            <b/>
            <sz val="8"/>
            <color indexed="81"/>
            <rFont val="Tahoma"/>
            <family val="2"/>
          </rPr>
          <t>paso a fija 01/03/2012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2" authorId="0">
      <text>
        <r>
          <rPr>
            <b/>
            <sz val="8"/>
            <color indexed="81"/>
            <rFont val="Tahoma"/>
            <family val="2"/>
          </rPr>
          <t xml:space="preserve">PASO A Fija 01/02/2012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jefe.rrhh</author>
  </authors>
  <commentList>
    <comment ref="B43" authorId="0">
      <text>
        <r>
          <rPr>
            <b/>
            <sz val="8"/>
            <color indexed="81"/>
            <rFont val="Tahoma"/>
            <family val="2"/>
          </rPr>
          <t>paso a fija 01/03/2012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2" authorId="0">
      <text>
        <r>
          <rPr>
            <b/>
            <sz val="8"/>
            <color indexed="81"/>
            <rFont val="Tahoma"/>
            <family val="2"/>
          </rPr>
          <t xml:space="preserve">PASO A Fija 01/02/2012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Danay Gonzalez Lopez</author>
  </authors>
  <commentList>
    <comment ref="S3" authorId="0">
      <text>
        <r>
          <rPr>
            <b/>
            <sz val="9"/>
            <color indexed="81"/>
            <rFont val="Tahoma"/>
            <family val="2"/>
          </rPr>
          <t>Danay Gonzalez Lopez: 
SGP Sistema General de Propiedad, la persona no es el propietario de la vivienda donde vive.
VV vivienda vinculada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Danay González López</author>
  </authors>
  <commentList>
    <comment ref="D194" authorId="0">
      <text>
        <r>
          <rPr>
            <sz val="8"/>
            <color indexed="81"/>
            <rFont val="Tahoma"/>
            <family val="2"/>
          </rPr>
          <t xml:space="preserve">No es baja hasta el 30/11/2014
</t>
        </r>
      </text>
    </comment>
  </commentList>
</comments>
</file>

<file path=xl/comments7.xml><?xml version="1.0" encoding="utf-8"?>
<comments xmlns="http://schemas.openxmlformats.org/spreadsheetml/2006/main">
  <authors>
    <author>Jefe RRHH</author>
  </authors>
  <commentList>
    <comment ref="D116" authorId="0">
      <text>
        <r>
          <rPr>
            <sz val="8"/>
            <color indexed="81"/>
            <rFont val="Tahoma"/>
            <family val="2"/>
          </rPr>
          <t xml:space="preserve">2do año.
</t>
        </r>
      </text>
    </comment>
  </commentList>
</comments>
</file>

<file path=xl/comments8.xml><?xml version="1.0" encoding="utf-8"?>
<comments xmlns="http://schemas.openxmlformats.org/spreadsheetml/2006/main">
  <authors>
    <author>Jefe RRHH</author>
  </authors>
  <commentList>
    <comment ref="D330" authorId="0">
      <text>
        <r>
          <rPr>
            <b/>
            <sz val="8"/>
            <color indexed="81"/>
            <rFont val="Tahoma"/>
            <family val="2"/>
          </rPr>
          <t>$250,00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<sst xmlns="http://schemas.openxmlformats.org/spreadsheetml/2006/main" count="13193" uniqueCount="2421">
  <si>
    <t>Total</t>
  </si>
  <si>
    <t>475,00</t>
  </si>
  <si>
    <t>D</t>
  </si>
  <si>
    <t>ERNESTO  MARTINEZ HERNANDEZ</t>
  </si>
  <si>
    <t>40,00</t>
  </si>
  <si>
    <t>30,00</t>
  </si>
  <si>
    <t>745,00</t>
  </si>
  <si>
    <t>200,00</t>
  </si>
  <si>
    <t>455,00</t>
  </si>
  <si>
    <t>OSCAR  MEDINA RODRÍGUEZ</t>
  </si>
  <si>
    <t>20,00</t>
  </si>
  <si>
    <t>715,00</t>
  </si>
  <si>
    <t>440,00</t>
  </si>
  <si>
    <t>MARISOL  DÍAZ ALVAREZ</t>
  </si>
  <si>
    <t>680,00</t>
  </si>
  <si>
    <t>NIDIA  CABRERA BETANCOURT</t>
  </si>
  <si>
    <t>NELSON  MARTÍNEZ RODRÍGUEZ</t>
  </si>
  <si>
    <t>RAFAEL VERONICO  HERRERA LA ROSA</t>
  </si>
  <si>
    <t>ARMANDO  DEL TORO  ALFONSO</t>
  </si>
  <si>
    <t>425,00</t>
  </si>
  <si>
    <t>YUNIER  CARMONA ESPINOSA</t>
  </si>
  <si>
    <t>665,00</t>
  </si>
  <si>
    <t>WILSON  HECHAVARRÍA MACEO</t>
  </si>
  <si>
    <t>YENISLEIDY  ROJAS FERNÁNDEZ</t>
  </si>
  <si>
    <t>365,00</t>
  </si>
  <si>
    <t>T</t>
  </si>
  <si>
    <t>NOLBERTO  SANTOS RODRÍGUEZ</t>
  </si>
  <si>
    <t>105,00</t>
  </si>
  <si>
    <t>470,00</t>
  </si>
  <si>
    <t>NALYN  DENIS CASAL</t>
  </si>
  <si>
    <t>530,00</t>
  </si>
  <si>
    <t>325,00</t>
  </si>
  <si>
    <t>SANDOR  GONZALEZ BLANCO</t>
  </si>
  <si>
    <t>10,00</t>
  </si>
  <si>
    <t>480,00</t>
  </si>
  <si>
    <t>275,00</t>
  </si>
  <si>
    <t>MARIA  ROSA ALFONSO RUIZ</t>
  </si>
  <si>
    <t>420,00</t>
  </si>
  <si>
    <t>255,00</t>
  </si>
  <si>
    <t>O</t>
  </si>
  <si>
    <t>GONZALO DE LA CARIDAD MACHADO MACHADO</t>
  </si>
  <si>
    <t>75,00</t>
  </si>
  <si>
    <t>360,00</t>
  </si>
  <si>
    <t>ANGELA  MARIA CHAVEZ RUIZ</t>
  </si>
  <si>
    <t>260,00</t>
  </si>
  <si>
    <t>MIXLLERSY  RODRIGUEZ LOPEZ</t>
  </si>
  <si>
    <t>ILEN                 PÉREZ ZULUETA</t>
  </si>
  <si>
    <t>JESUS ALAÍN FERNÁNDEZ LORENZO</t>
  </si>
  <si>
    <t>700,00</t>
  </si>
  <si>
    <t>YANIEL  BELTRAN FONSECA</t>
  </si>
  <si>
    <t>520,00</t>
  </si>
  <si>
    <t>ERNESTO  LEON PEREZ</t>
  </si>
  <si>
    <t>YANIER  HERRERA RODRÍGUEZ</t>
  </si>
  <si>
    <t>IROEL  RUIZ PLACENCIA</t>
  </si>
  <si>
    <t>80,00</t>
  </si>
  <si>
    <t>790,00</t>
  </si>
  <si>
    <t>JOAN IRAN HERNANDEZ ALBERNAS</t>
  </si>
  <si>
    <t>590,00</t>
  </si>
  <si>
    <t>315,00</t>
  </si>
  <si>
    <t>PANFILO  ABORREZCO PEREZ</t>
  </si>
  <si>
    <t>460,00</t>
  </si>
  <si>
    <t>EDWIN  RUIZ ROJAS</t>
  </si>
  <si>
    <t>ALEXI  JORDAN SOTELO</t>
  </si>
  <si>
    <t>400,00</t>
  </si>
  <si>
    <t>EDUARDO  PEREZ LLANES</t>
  </si>
  <si>
    <t>BERTHA  MARIA MORALES CABALLERO</t>
  </si>
  <si>
    <t>MAIRELYS  VALDES FERNANDEZ</t>
  </si>
  <si>
    <t>MARISEL  MACHADO VALDEZ</t>
  </si>
  <si>
    <t>510,00</t>
  </si>
  <si>
    <t>YADIRA  MARTINEZ DIAZ</t>
  </si>
  <si>
    <t>ALINA  CASTAÑEDA DANIEL</t>
  </si>
  <si>
    <t>ARISBEL  ALFONSO CORREA</t>
  </si>
  <si>
    <t>PEDRO FELIX HERNANDEZ MELLADO</t>
  </si>
  <si>
    <t>770,00</t>
  </si>
  <si>
    <t>LUIS ENRIQUE RIVERO GONZALEZ</t>
  </si>
  <si>
    <t>775,00</t>
  </si>
  <si>
    <t>ANGEL  LUIS RODRIGUEZ RAMIREZ</t>
  </si>
  <si>
    <t>ROSSHERY  CABELLO ROJAS</t>
  </si>
  <si>
    <t>LAIDY  BRAVO SANCHEZ</t>
  </si>
  <si>
    <t>540,00</t>
  </si>
  <si>
    <t>DARIO  MONTEAGUDO GANDULLA</t>
  </si>
  <si>
    <t>DAINA  MARTIN VÁSQUEZ</t>
  </si>
  <si>
    <t>CARMEN MARIA REGUERA GARCIA</t>
  </si>
  <si>
    <t>MADILEIVY  ABREU ESCOBAR</t>
  </si>
  <si>
    <t>YAREMIS  PEDREIRA CEDEÑO</t>
  </si>
  <si>
    <t>250,00</t>
  </si>
  <si>
    <t>A</t>
  </si>
  <si>
    <t>PEDRO  GIRALDO ARIOSA ABREU</t>
  </si>
  <si>
    <t>45,00</t>
  </si>
  <si>
    <t>410,00</t>
  </si>
  <si>
    <t>JOSE  ANTONIO LEON ALVAREZ</t>
  </si>
  <si>
    <t>SURIA  NAVARRO SANTIAGO</t>
  </si>
  <si>
    <t>385,00</t>
  </si>
  <si>
    <t>ANABEL  FERNANDEZ DELGADO</t>
  </si>
  <si>
    <t>VLADIMIR  PEREZ VALERON</t>
  </si>
  <si>
    <t>375,00</t>
  </si>
  <si>
    <t>OSBEL  GUTIERREZ MORALES</t>
  </si>
  <si>
    <t>ROSEL  ARENCIBIA MORALES</t>
  </si>
  <si>
    <t>LÁIDER  LUIS PRIDA DORTA</t>
  </si>
  <si>
    <t>ORESTES   RODRIGUEZ ACOSTO</t>
  </si>
  <si>
    <t>YANSIEL  MEDINA ROJAS</t>
  </si>
  <si>
    <t>SERGIO ANTONIO REYES CAMPOS</t>
  </si>
  <si>
    <t>LOURDES SUSANA CRUZ DE LA PAZ</t>
  </si>
  <si>
    <t>MAILYN YULEXY SANZ LABRADOR</t>
  </si>
  <si>
    <t>LANYEN  SANCHEZ GONZALEZ</t>
  </si>
  <si>
    <t>MARTA  ISABEL ESPINOSA HERRERA</t>
  </si>
  <si>
    <t>550,00</t>
  </si>
  <si>
    <t>AIDA ESTHER ESCOBAR RODRÍGUEZ</t>
  </si>
  <si>
    <t>MAIRIN  RODRIGUEZ VITA</t>
  </si>
  <si>
    <t>NIURYS  PERDOMO ESCANAVERINO</t>
  </si>
  <si>
    <t>YILIEM  CLARO CORDOVA</t>
  </si>
  <si>
    <t>NIELVYS  VALDEZ PEREZ</t>
  </si>
  <si>
    <t>REINA  RONDON RODRIGUEZ</t>
  </si>
  <si>
    <t>SUNELYS  HERNA´NDEZ, DÍAZ</t>
  </si>
  <si>
    <t>ADIANES  PEREZ RUIZ</t>
  </si>
  <si>
    <t>RAUL  DELGADO FERNANDEZ</t>
  </si>
  <si>
    <t>155,00</t>
  </si>
  <si>
    <t>685,00</t>
  </si>
  <si>
    <t>285,00</t>
  </si>
  <si>
    <t>REINERIO  MANUEL RODRIGUEZ CABELLO</t>
  </si>
  <si>
    <t>BENIGNO  RAMOS HURRUTINIER</t>
  </si>
  <si>
    <t>60,00</t>
  </si>
  <si>
    <t>490,00</t>
  </si>
  <si>
    <t>CAMILO ANTONIO COMPTE TELLES</t>
  </si>
  <si>
    <t>430,00</t>
  </si>
  <si>
    <t>LUIS  URBAY MARRERO</t>
  </si>
  <si>
    <t>S</t>
  </si>
  <si>
    <t>LORETO  ORESTES DARIAS OROZCO</t>
  </si>
  <si>
    <t>CELSO  LUIS MORENO SANTANA</t>
  </si>
  <si>
    <t>JUAN  PÉREZ JIMÉNEZ</t>
  </si>
  <si>
    <t>ROBERTO  ROJAS CORTES</t>
  </si>
  <si>
    <t>RAMIRO ROBERTO VELÁZQUEZ GÓMEZ</t>
  </si>
  <si>
    <t>OSMANY PABLO HERRERA ALFONSO</t>
  </si>
  <si>
    <t>REINALDO OSCAR BAUTA REMEDIOS</t>
  </si>
  <si>
    <t>IRIEL ERNESTO ARGOTE FUSTÉ</t>
  </si>
  <si>
    <t>JUAN  CARLOS MORALES VELAZQUEZ</t>
  </si>
  <si>
    <t>765,00</t>
  </si>
  <si>
    <t>JOSE  MANUEL GUEVARA CALANCHA</t>
  </si>
  <si>
    <t>FELIX  ALIOSKA HERNANDEZ QUINTANILLA</t>
  </si>
  <si>
    <t>13,33</t>
  </si>
  <si>
    <t>533,33</t>
  </si>
  <si>
    <t>MARA  IBARRA GOMEZ</t>
  </si>
  <si>
    <t>13,02</t>
  </si>
  <si>
    <t>543,02</t>
  </si>
  <si>
    <t>MAGDIEL  HERNANDEZ DIAZ</t>
  </si>
  <si>
    <t>YUNIEL  MACHADO ALFONSO</t>
  </si>
  <si>
    <t>MARIO  DANIEL MANSO ABASCAL</t>
  </si>
  <si>
    <t>70,00</t>
  </si>
  <si>
    <t>SANTIAGO  JOSE CASTRO CUELLAR</t>
  </si>
  <si>
    <t>380,00</t>
  </si>
  <si>
    <t>YUNIER  JORGE CHAVEZ DIAZ</t>
  </si>
  <si>
    <t>370,00</t>
  </si>
  <si>
    <t>JUAN  JOSE PIÑERO HERNANDEZ</t>
  </si>
  <si>
    <t>YASMANY  OROZCO RODRÍGUEZ</t>
  </si>
  <si>
    <t>355,00</t>
  </si>
  <si>
    <t>IBRAHIN  EUSTAQUIO CUBELLS LAGRESA</t>
  </si>
  <si>
    <t>NICASIO  MIRABAL CARVAJAL</t>
  </si>
  <si>
    <t>235,00</t>
  </si>
  <si>
    <t>NEISA  LLERENA CEJAS</t>
  </si>
  <si>
    <t>SILVIA  NOVO RODRIGUEZ</t>
  </si>
  <si>
    <t>NERELIA  ABREU GUERRA</t>
  </si>
  <si>
    <t>YOLAISY  RODRÍGUEZ HERNÁNDEZ</t>
  </si>
  <si>
    <t>Dario</t>
  </si>
  <si>
    <t>Rossely</t>
  </si>
  <si>
    <t>Martha</t>
  </si>
  <si>
    <t>Niury</t>
  </si>
  <si>
    <t>Misllersy</t>
  </si>
  <si>
    <t>Mes anterior</t>
  </si>
  <si>
    <t xml:space="preserve">Altas </t>
  </si>
  <si>
    <t>Bajas</t>
  </si>
  <si>
    <t>Necesidad de los Servicios</t>
  </si>
  <si>
    <t>Sustitución del Titular</t>
  </si>
  <si>
    <t>Bajas del mes</t>
  </si>
  <si>
    <t>Lisqueidy</t>
  </si>
  <si>
    <t>Altas del mes</t>
  </si>
  <si>
    <t>CD Sustitución Titular</t>
  </si>
  <si>
    <t>CD necesidad de los Servicios</t>
  </si>
  <si>
    <t>Sexo</t>
  </si>
  <si>
    <t>M</t>
  </si>
  <si>
    <t>F</t>
  </si>
  <si>
    <t>FEMENINO</t>
  </si>
  <si>
    <t>MASCULINO</t>
  </si>
  <si>
    <t>CONTRATOS DETERMINADOS</t>
  </si>
  <si>
    <t>CONTRATOS DETERMINADOS TOTALES</t>
  </si>
  <si>
    <t>CONTRATOS INDETERMINADOS TOTALES</t>
  </si>
  <si>
    <t>Solicitud Propia</t>
  </si>
  <si>
    <t>CD paso para Sol Melia</t>
  </si>
  <si>
    <t>CD paso para Dunas V</t>
  </si>
  <si>
    <t>TOTAL OCUPADO</t>
  </si>
  <si>
    <t>17 a 30</t>
  </si>
  <si>
    <t>31 a 45</t>
  </si>
  <si>
    <t>46 a 55</t>
  </si>
  <si>
    <t>+ de 55</t>
  </si>
  <si>
    <t>FEMENINOS</t>
  </si>
  <si>
    <t>EDAD</t>
  </si>
  <si>
    <t>CI</t>
  </si>
  <si>
    <t>CAT OCUP</t>
  </si>
  <si>
    <t>NS</t>
  </si>
  <si>
    <t>9no</t>
  </si>
  <si>
    <t>12mo</t>
  </si>
  <si>
    <t>TM</t>
  </si>
  <si>
    <t>NIV. CUL</t>
  </si>
  <si>
    <t>12MO</t>
  </si>
  <si>
    <t>9NO</t>
  </si>
  <si>
    <t>NIVEL CULTURAL</t>
  </si>
  <si>
    <t>PCC</t>
  </si>
  <si>
    <t>UJC</t>
  </si>
  <si>
    <t>Solicitud propia</t>
  </si>
  <si>
    <t>Estrella II</t>
  </si>
  <si>
    <t xml:space="preserve">Movimiento Provicional </t>
  </si>
  <si>
    <t>Democión por 6 meses</t>
  </si>
  <si>
    <t>Tiene Anexo 6 CIM</t>
  </si>
  <si>
    <t>Cargo</t>
  </si>
  <si>
    <t>Cat Ocup</t>
  </si>
  <si>
    <t>Delegado territorial</t>
  </si>
  <si>
    <t>XVII</t>
  </si>
  <si>
    <t>Delegado Adjunto</t>
  </si>
  <si>
    <t>XVI</t>
  </si>
  <si>
    <t>Instructor PCC</t>
  </si>
  <si>
    <t>XV</t>
  </si>
  <si>
    <t>Instructor UJC</t>
  </si>
  <si>
    <t>XIV</t>
  </si>
  <si>
    <t>Esp A Comercialización del Producto Turistico</t>
  </si>
  <si>
    <t>XI</t>
  </si>
  <si>
    <t>Esp B Ciencias Informáticas</t>
  </si>
  <si>
    <t>Esp B Transporte Automotor</t>
  </si>
  <si>
    <t>X</t>
  </si>
  <si>
    <t>Técnico en Gestión Documental</t>
  </si>
  <si>
    <t>VII</t>
  </si>
  <si>
    <t>Chofer C</t>
  </si>
  <si>
    <t>V</t>
  </si>
  <si>
    <t>Esp B Gestión Documental</t>
  </si>
  <si>
    <t>Secretaria</t>
  </si>
  <si>
    <t>VI</t>
  </si>
  <si>
    <t>Director de Operaciones e Inversiones</t>
  </si>
  <si>
    <t>Amed Nuñez Gutiérrez</t>
  </si>
  <si>
    <t>Maité Campo Suáres</t>
  </si>
  <si>
    <t>Joansy Cortes Hernandez</t>
  </si>
  <si>
    <t>Yunialy Cabrera Castellanos</t>
  </si>
  <si>
    <t>Yeter Rafaela Merencio Sastre</t>
  </si>
  <si>
    <t>Especialista B en  Inversiones</t>
  </si>
  <si>
    <t>Director de Protección al Medio</t>
  </si>
  <si>
    <t>Especialista A en Control de los Recursos Naturales y Turístico</t>
  </si>
  <si>
    <t>Especialista IV en Investigación, Innovación y Desarrollo</t>
  </si>
  <si>
    <t>IX</t>
  </si>
  <si>
    <t>Guardaparque de Áreas Protegidas</t>
  </si>
  <si>
    <t>Director de Economía y Finanzas</t>
  </si>
  <si>
    <t>Especialista B en Gestión Económica</t>
  </si>
  <si>
    <t>Contador B</t>
  </si>
  <si>
    <t>Director de Oficina de Empleo</t>
  </si>
  <si>
    <t xml:space="preserve">Jefe Grupo de Selección </t>
  </si>
  <si>
    <t>Especialista B RRHH</t>
  </si>
  <si>
    <t>Investigador Verificador</t>
  </si>
  <si>
    <t>IV</t>
  </si>
  <si>
    <t>Jefe Grupo de RRHH</t>
  </si>
  <si>
    <t>Asesor B Jurídico</t>
  </si>
  <si>
    <t>Especialista B en Gestión de Recursos Humanos (Jefe de Grupo)</t>
  </si>
  <si>
    <t>XII</t>
  </si>
  <si>
    <t>Especialista B de Seguridad y Protección</t>
  </si>
  <si>
    <t>Oficial de Guardia de Servicio de Protección</t>
  </si>
  <si>
    <t>VIII</t>
  </si>
  <si>
    <t>Agente  de Seguridad y Protección</t>
  </si>
  <si>
    <t>Jefe Grupo Jurídico</t>
  </si>
  <si>
    <t>Jefe de Aseguramiento</t>
  </si>
  <si>
    <t>Chofer de Omnibus C</t>
  </si>
  <si>
    <t>Chofer D</t>
  </si>
  <si>
    <t>Operario General de Mantenimiento y Reparación</t>
  </si>
  <si>
    <t xml:space="preserve">Auxiliar General de Servicios </t>
  </si>
  <si>
    <t>II</t>
  </si>
  <si>
    <t>PLANTILLA TOTAL TOTALES</t>
  </si>
  <si>
    <t>f</t>
  </si>
  <si>
    <t>Esp B Gestión Económica</t>
  </si>
  <si>
    <t>Carta Presentación</t>
  </si>
  <si>
    <t>26/092009</t>
  </si>
  <si>
    <t>16/011/2012</t>
  </si>
  <si>
    <t>x</t>
  </si>
  <si>
    <t>JOSE LUIS SANCHEZ PÉREZ</t>
  </si>
  <si>
    <t xml:space="preserve">RACIEL </t>
  </si>
  <si>
    <t>Roberto Machado Noda</t>
  </si>
  <si>
    <t>Fidel A Suarez Martel</t>
  </si>
  <si>
    <t>Rossery</t>
  </si>
  <si>
    <t>Suria</t>
  </si>
  <si>
    <t>RACIEL ORLANDO IZNAGA PÉREZ</t>
  </si>
  <si>
    <t>ESPECIALISTA EN ALOJAMIENTO TURISTICO</t>
  </si>
  <si>
    <t>Sandra Rubalcaba  Glez</t>
  </si>
  <si>
    <t>ONEISY PUERTAS FARIÑA</t>
  </si>
  <si>
    <t>Mairelys</t>
  </si>
  <si>
    <t>Especialista en Servicios técnicos para el turismo</t>
  </si>
  <si>
    <t>AILISET BORGES BENITEZ</t>
  </si>
  <si>
    <t>AFECHA DE ALTA</t>
  </si>
  <si>
    <t>POR NECESIDAD DE LOS SERVICIOS</t>
  </si>
  <si>
    <t>POR SUSTITUCIÓN DEL TITULAR</t>
  </si>
  <si>
    <t xml:space="preserve">SUSTITUYE A </t>
  </si>
  <si>
    <t>CARNET DE I</t>
  </si>
  <si>
    <t>FALTA ANEXOS 6</t>
  </si>
  <si>
    <t>CON ANEXO 6</t>
  </si>
  <si>
    <t>Yenisey Pacheco López</t>
  </si>
  <si>
    <t>Carlos MARGARITO BANDOMO BANDOMO</t>
  </si>
  <si>
    <t>Ignacio Cecilio Salvador Quincoses</t>
  </si>
  <si>
    <t>Tipo de Contrato</t>
  </si>
  <si>
    <t>y</t>
  </si>
  <si>
    <t>z</t>
  </si>
  <si>
    <t>Duvier Reyes Linarez</t>
  </si>
  <si>
    <t>Cofer C</t>
  </si>
  <si>
    <t>Edad</t>
  </si>
  <si>
    <t>No</t>
  </si>
  <si>
    <t>Nombre Y Apellidos</t>
  </si>
  <si>
    <t>Carné de Identidad</t>
  </si>
  <si>
    <t xml:space="preserve">Cargo </t>
  </si>
  <si>
    <t>Grupo Escala</t>
  </si>
  <si>
    <t>Tiene  Carta de Presesntación</t>
  </si>
  <si>
    <t>Total general</t>
  </si>
  <si>
    <t>Cuenta de Carné de Identidad</t>
  </si>
  <si>
    <t>INTEGRACIÓN POLÍTICA</t>
  </si>
  <si>
    <t>CD NS</t>
  </si>
  <si>
    <t>CD ST</t>
  </si>
  <si>
    <t>TIPO DE CONT</t>
  </si>
  <si>
    <t>Datos</t>
  </si>
  <si>
    <t>Suma de 17 a 30</t>
  </si>
  <si>
    <t>Suma de 31 a 45</t>
  </si>
  <si>
    <t>Suma de 46 a 55</t>
  </si>
  <si>
    <t>Suma de + de 55</t>
  </si>
  <si>
    <t>Yanisleidy Ferrer Aguila</t>
  </si>
  <si>
    <t>(en blanco)</t>
  </si>
  <si>
    <t>ADIESTRADO NS</t>
  </si>
  <si>
    <t>Director OE</t>
  </si>
  <si>
    <t>Fecha</t>
  </si>
  <si>
    <t>Causa</t>
  </si>
  <si>
    <t>Tipo</t>
  </si>
  <si>
    <t>Mejora salarial</t>
  </si>
  <si>
    <t>Cierre Contrato</t>
  </si>
  <si>
    <t>FECHA DE ALTA</t>
  </si>
  <si>
    <t>Jefe de Grupo de Inversiones</t>
  </si>
  <si>
    <t>Medida Disciplinaria</t>
  </si>
  <si>
    <t>Humberto Alfonso Roche</t>
  </si>
  <si>
    <t>Roberto Boente Fernández</t>
  </si>
  <si>
    <t>Lester Morales Prieto</t>
  </si>
  <si>
    <t>Heriberto Jesús Astray González</t>
  </si>
  <si>
    <t>Osniel Maza Rojas</t>
  </si>
  <si>
    <t>Arnielle Fando Gómez</t>
  </si>
  <si>
    <t>Daiker Carvajal Nuñez</t>
  </si>
  <si>
    <t>Lázaro Faife González</t>
  </si>
  <si>
    <t>Especialista B en Gestión de los Recursos Humanos</t>
  </si>
  <si>
    <t>Titulo</t>
  </si>
  <si>
    <t>Ing. Telecomunicaciones</t>
  </si>
  <si>
    <t>Yudelsis Yero Suárez</t>
  </si>
  <si>
    <t>Ignacio Cordero Regueira</t>
  </si>
  <si>
    <t>Carlos Manuel García Bernal</t>
  </si>
  <si>
    <t>Ledny Bruzares Pérez</t>
  </si>
  <si>
    <t>Roxana Benítez Hermoso</t>
  </si>
  <si>
    <t>Paso a ocupar plaza</t>
  </si>
  <si>
    <t>Traslado Oriente</t>
  </si>
  <si>
    <t>Osmedy López González</t>
  </si>
  <si>
    <t>Gonzalo De La Caridad Machado Machado</t>
  </si>
  <si>
    <t>Valentín Hernández Pifferrer</t>
  </si>
  <si>
    <t>Raciel Orlando Iznaga Pérez</t>
  </si>
  <si>
    <t>Oneisy Puertas Fariña</t>
  </si>
  <si>
    <t>Carlos Margarito Bandomo Bandomo</t>
  </si>
  <si>
    <t>Bertha  Maria Morales Caballero</t>
  </si>
  <si>
    <t>Mailyn Yulexy Sanz Labrador</t>
  </si>
  <si>
    <t>Aida Esther Escobar Rodríguez</t>
  </si>
  <si>
    <t>Camilo Antonio Compte Telles</t>
  </si>
  <si>
    <t>Juan  Pérez Jiménez</t>
  </si>
  <si>
    <t>Ramiro Roberto Velázquez Gómez</t>
  </si>
  <si>
    <t>Osmany Pablo Herrera Alfonso</t>
  </si>
  <si>
    <t>Reinaldo Oscar Bauta Remedios</t>
  </si>
  <si>
    <t>Láider  Luis Prida Dorta</t>
  </si>
  <si>
    <t>Sergio Antonio Reyes Campos</t>
  </si>
  <si>
    <t>Delegado Territorial</t>
  </si>
  <si>
    <t>Técnico En Gestión Documental</t>
  </si>
  <si>
    <t>Director De Economía Y Finanzas</t>
  </si>
  <si>
    <t>Especialista B En Gestión De Los Recursos Humanos</t>
  </si>
  <si>
    <t>Agente  De Seguridad Y Protección</t>
  </si>
  <si>
    <t xml:space="preserve">Auxiliar General De Servicios </t>
  </si>
  <si>
    <t>Ninguna</t>
  </si>
  <si>
    <t>Héctor Iván Antúnez Urquiza</t>
  </si>
  <si>
    <t>Especialista A en Servicios Técnicos para el Turismo</t>
  </si>
  <si>
    <t>Claudia Lisi Rodríguez Lugo</t>
  </si>
  <si>
    <t>Contador B (EP)</t>
  </si>
  <si>
    <t>XIII</t>
  </si>
  <si>
    <t>Dailenys García Díaz</t>
  </si>
  <si>
    <t>Dariel Flores Fajardo</t>
  </si>
  <si>
    <t>Maidel Morales Hernández</t>
  </si>
  <si>
    <t xml:space="preserve">José Luis Morrell Villa </t>
  </si>
  <si>
    <t>Sergio Hernández Díaz</t>
  </si>
  <si>
    <t xml:space="preserve">Miguel Aníbal Martínez Thomás </t>
  </si>
  <si>
    <t>Michel Torres Trejo</t>
  </si>
  <si>
    <t>Yuviel Cuellar Espinosa</t>
  </si>
  <si>
    <t>Edilberto Carbó Pérez</t>
  </si>
  <si>
    <t>Miguel Alejandro Guillén Campos</t>
  </si>
  <si>
    <t>Milange González Estrada</t>
  </si>
  <si>
    <t>Yunier  Carmona Espinosa</t>
  </si>
  <si>
    <t>Jesus Alaín Fernández Lorenzo</t>
  </si>
  <si>
    <t>Luis Enrique Rivero Gonzalez</t>
  </si>
  <si>
    <t>Pedro Felix Hernandez Mellado</t>
  </si>
  <si>
    <t>Yansiel  Medina Rojas</t>
  </si>
  <si>
    <t>Ernesto  Leon Perez</t>
  </si>
  <si>
    <t>Yanier  Herrera Rodríguez</t>
  </si>
  <si>
    <t>Iriel Ernesto Argote Fusté</t>
  </si>
  <si>
    <t>Mairin  Rodriguez Vita</t>
  </si>
  <si>
    <t>Alien  Hernandez Ruiz</t>
  </si>
  <si>
    <t>Yenny  Cervante Meneses</t>
  </si>
  <si>
    <t>Yoandy  Marrero Martinez</t>
  </si>
  <si>
    <t>Yaidy  Bringas Guevarra</t>
  </si>
  <si>
    <t>Adiestrados VC</t>
  </si>
  <si>
    <t>Adiestrados Morón</t>
  </si>
  <si>
    <t>TM Máquinaria Azucarera</t>
  </si>
  <si>
    <t>Anisbet  Paez Santos</t>
  </si>
  <si>
    <t>Yadira  Fabelo Jimenez</t>
  </si>
  <si>
    <t>Eileen  Falcon Gomez</t>
  </si>
  <si>
    <t>Aileen  Cañizares Salazar</t>
  </si>
  <si>
    <t>Anali  Basnvera Aguado</t>
  </si>
  <si>
    <t>Noel I  Garcia González</t>
  </si>
  <si>
    <t>Walkis  Gainza Perez</t>
  </si>
  <si>
    <t>Carlos Rafael Roche Hernández</t>
  </si>
  <si>
    <t>Lianet  Castillo Triana</t>
  </si>
  <si>
    <t>Yoel  Brito Hernandez</t>
  </si>
  <si>
    <t>Mijail  Lumpuy Mendosa</t>
  </si>
  <si>
    <t>Reinier  Correa Perez</t>
  </si>
  <si>
    <t>Yudit  Sanabria Curbelo</t>
  </si>
  <si>
    <t>Danny Luis Perez Pomares</t>
  </si>
  <si>
    <t>Yaima  Guevara Ruiz</t>
  </si>
  <si>
    <t>Diamelyn  Rodriguez Rios</t>
  </si>
  <si>
    <t>Danny  Rodriguez Morales</t>
  </si>
  <si>
    <t>Yaima  Serapion Hurtado</t>
  </si>
  <si>
    <t>Melvyn  Bello Medina</t>
  </si>
  <si>
    <t>Misleidys  Diaz Diaz</t>
  </si>
  <si>
    <t>Eilen  Santos Guerrero</t>
  </si>
  <si>
    <t>Magdalis  Rovira Camacho</t>
  </si>
  <si>
    <t>Jose Felix Arbolaez Rodriguez</t>
  </si>
  <si>
    <t>Domany  Perez Chinea</t>
  </si>
  <si>
    <t>Mareyi  Gomez Montano</t>
  </si>
  <si>
    <t>Reinier  Rafuls Marquez</t>
  </si>
  <si>
    <t>Dariel  Monteagudo Lopez</t>
  </si>
  <si>
    <t>Delvis  Gonzalez Gonzalez</t>
  </si>
  <si>
    <t>Felipe  Muñiz Torna</t>
  </si>
  <si>
    <t>Yogenis  Perez Borroto</t>
  </si>
  <si>
    <t>Boris Andres Gonzalez Rios</t>
  </si>
  <si>
    <t>Alberto  Garciga Velazquez</t>
  </si>
  <si>
    <t>Tairy  Hernandez Risquet</t>
  </si>
  <si>
    <t>Delvis Yoel Bermudez Garcia</t>
  </si>
  <si>
    <t>Dayana  Perez Perez-Borroto</t>
  </si>
  <si>
    <t>Iliana  Baldrich Rojas</t>
  </si>
  <si>
    <t>Yulaine  Hernandez Sanchez</t>
  </si>
  <si>
    <t>Lauren  Jessie Hernandez Fuentes</t>
  </si>
  <si>
    <t>Yailet  Loyola Mesa</t>
  </si>
  <si>
    <t>Anisdeilys  Arencibia Hernandez</t>
  </si>
  <si>
    <t>Yanelis  Guzman Broche</t>
  </si>
  <si>
    <t>Jiliermy  Guevara Castro</t>
  </si>
  <si>
    <t>Orlenny  Morales Suarez</t>
  </si>
  <si>
    <t>Yulierky  Ruiz Perez</t>
  </si>
  <si>
    <t>Aliesky  Perez Venegas</t>
  </si>
  <si>
    <t>Mariesky  Rodríguez Herrera</t>
  </si>
  <si>
    <t>Mercy  Diaz Mendez</t>
  </si>
  <si>
    <t>Yoanna Elena Gongora Gonzalez</t>
  </si>
  <si>
    <t>Greter  Perera Trujillo</t>
  </si>
  <si>
    <t>Ismaray  Capote Morales</t>
  </si>
  <si>
    <t>Dayanis  Rodríguez Bandillo</t>
  </si>
  <si>
    <t>Yoania  Yanes Navarro</t>
  </si>
  <si>
    <t>Enrique  Sanchez Garcia</t>
  </si>
  <si>
    <t>Andy  Hernandez Fonseca</t>
  </si>
  <si>
    <t>Yennendris  Hurst Springer</t>
  </si>
  <si>
    <t>Yoxan  Medina Garcia</t>
  </si>
  <si>
    <t>Helen  De Armas Garcia</t>
  </si>
  <si>
    <t>Adiestrado TM</t>
  </si>
  <si>
    <t>Adachely  Parrado Gomez</t>
  </si>
  <si>
    <t>Ailen  Zayas Borges</t>
  </si>
  <si>
    <t>Ailin  Hernandez Martinez</t>
  </si>
  <si>
    <t>Alcides  Saname  Lopez</t>
  </si>
  <si>
    <t>Alexander  Mirabal Falcon</t>
  </si>
  <si>
    <t>Analay  Paret  Del Rio</t>
  </si>
  <si>
    <t>Analay  Rodriguez Olivera</t>
  </si>
  <si>
    <t>Andres  Del Rio Manso</t>
  </si>
  <si>
    <t>Angel Ricardo Noroña Zamora</t>
  </si>
  <si>
    <t>Anniel  Perez Ascanio</t>
  </si>
  <si>
    <t>Arianna  Cepero Moreno</t>
  </si>
  <si>
    <t>Ariel  Perez Alonso</t>
  </si>
  <si>
    <t>Carlos Eduardo Aguila  De La Coba</t>
  </si>
  <si>
    <t>Daimelys  Fonticiella Sanchez</t>
  </si>
  <si>
    <t>Daimy  Cuba Alvarez</t>
  </si>
  <si>
    <t>Daisvel  Cantero Sanchez</t>
  </si>
  <si>
    <t>Dalgis Ana Hernández Pérez</t>
  </si>
  <si>
    <t>Danelys  Mirabal González</t>
  </si>
  <si>
    <t>Daniel  Rodriguez Machado</t>
  </si>
  <si>
    <t>Daniuris  Piñon Duran</t>
  </si>
  <si>
    <t>Dayana  Granado Montes De Oca</t>
  </si>
  <si>
    <t>Dayron  Segura Garcia</t>
  </si>
  <si>
    <t>Deiby  Cabrera Rodriguez</t>
  </si>
  <si>
    <t>Denis Nelson Crespo Cedeño</t>
  </si>
  <si>
    <t>Deyandris  Casanova Carbó</t>
  </si>
  <si>
    <t>Deyanidis  Darias Alvarez</t>
  </si>
  <si>
    <t>Diamerlys  Palau Peraza</t>
  </si>
  <si>
    <t>Dianely  Alvarez Guerra</t>
  </si>
  <si>
    <t>Dunier  Bombino Morales</t>
  </si>
  <si>
    <t>Duvier  Rios Perez</t>
  </si>
  <si>
    <t>Edelvis Ricardo Duran Gutierrez</t>
  </si>
  <si>
    <t>Enrique  Pérez De Alejo Joglar</t>
  </si>
  <si>
    <t>Erbis  Borroto Barrios</t>
  </si>
  <si>
    <t>Erick  Fernandez Rodriguez</t>
  </si>
  <si>
    <t>Estrella  Antigua Hernandez</t>
  </si>
  <si>
    <t>Fidel  Rodriguez Morales</t>
  </si>
  <si>
    <t>Gabriel  Leiva Leon</t>
  </si>
  <si>
    <t>Genry  Ryan Corcho</t>
  </si>
  <si>
    <t>George  Zamora Padron</t>
  </si>
  <si>
    <t>Gisely  Diaz Gutierrez</t>
  </si>
  <si>
    <t>Gleisi  Díaz Alvares</t>
  </si>
  <si>
    <t>Guillermo  Rojas Gonzalez</t>
  </si>
  <si>
    <t>Helmers  Gutierrez Guerra</t>
  </si>
  <si>
    <t>Ines   Díaz Portillo</t>
  </si>
  <si>
    <t>Isis  Fernandez Rodriguez</t>
  </si>
  <si>
    <t>Ismaray Barbara Gonzalez Espinosa</t>
  </si>
  <si>
    <t>Ivonne  Feito Gonzalez</t>
  </si>
  <si>
    <t>Ivonne Melina Galvan Camejo</t>
  </si>
  <si>
    <t>Janhna  Milian Novo</t>
  </si>
  <si>
    <t>Jany  Osorio Agramonte</t>
  </si>
  <si>
    <t>Javiela  Vover Castro</t>
  </si>
  <si>
    <t>Jenny  Sosa Pedroso</t>
  </si>
  <si>
    <t>Jesus  Yandriel Mertínez  Pereira</t>
  </si>
  <si>
    <t>Jesus Enrique Diaz Chiquet</t>
  </si>
  <si>
    <t>Jose Alejandro Romero Larralde</t>
  </si>
  <si>
    <t>Kaiser Herisbersy Leiva  Reyes</t>
  </si>
  <si>
    <t>Katia Yaquelin Hernandez Delgado</t>
  </si>
  <si>
    <t>Leidys  Bartulo Medina</t>
  </si>
  <si>
    <t>Leinier  Morales Plasencia</t>
  </si>
  <si>
    <t>Leiser Israel Gonzalez Gonzalez</t>
  </si>
  <si>
    <t>Leonardo  Oquendo Salgado</t>
  </si>
  <si>
    <t>Lester   León  Alamo</t>
  </si>
  <si>
    <t>Leydanis  Pérez Pérez</t>
  </si>
  <si>
    <t>Leysi Chavely Velazco Yera</t>
  </si>
  <si>
    <t>Lianet  Leon Perez</t>
  </si>
  <si>
    <t>Liayi  Guerra Rodriguez</t>
  </si>
  <si>
    <t>Lilian  Portillo Garcia</t>
  </si>
  <si>
    <t>Lisandra  Fumero Saez</t>
  </si>
  <si>
    <t>Lizandra  De La C Montes Gomez</t>
  </si>
  <si>
    <t>Luis  Perez Fernandez</t>
  </si>
  <si>
    <t>Luis Miguel Perez Espinosa</t>
  </si>
  <si>
    <t>Maidel  Heredia Echegoyen</t>
  </si>
  <si>
    <t>Maidelin  Pérez García</t>
  </si>
  <si>
    <t>Maidelin  Ruiz Fernandez</t>
  </si>
  <si>
    <t>María  Esperanza Pérez Borges</t>
  </si>
  <si>
    <t>Maria Antonia Baro Lopez</t>
  </si>
  <si>
    <t>Maria Nela Manso Garciga</t>
  </si>
  <si>
    <t>Mariam  Chavez Senabre</t>
  </si>
  <si>
    <t>Mario Arian Martinez Borroto</t>
  </si>
  <si>
    <t>Marisel  Rodriguez Perez</t>
  </si>
  <si>
    <t>Marsel  Dominguez Moya</t>
  </si>
  <si>
    <t>Mildrey  Abreu  Guzman</t>
  </si>
  <si>
    <t>Miquely  Fernandez Hernandez</t>
  </si>
  <si>
    <t>Naiser Alberto Ojeda Garcia</t>
  </si>
  <si>
    <t>Nestor  Arteaga Cruz</t>
  </si>
  <si>
    <t>Niarbi  Guerra Bermudez</t>
  </si>
  <si>
    <t>Niurka  Alvarez Rovira</t>
  </si>
  <si>
    <t>Nivia  Delgado Martinez</t>
  </si>
  <si>
    <t>Norge  Fernandez Jorrin</t>
  </si>
  <si>
    <t>Omelio  Morales Mayea</t>
  </si>
  <si>
    <t>Orlando  Enriquez Diaz</t>
  </si>
  <si>
    <t>Orlando  Marti Martinez</t>
  </si>
  <si>
    <t>Osmel  Romero Gross</t>
  </si>
  <si>
    <t>Osnan  Clavero Fuentes</t>
  </si>
  <si>
    <t>Osvaldo  Esquivel Iparraguirre</t>
  </si>
  <si>
    <t>Pedro Ivan Rodriguez Diaz</t>
  </si>
  <si>
    <t>Pedro Luis Betancourt Medina</t>
  </si>
  <si>
    <t>Rairyz  Rodriguez Rodriguez</t>
  </si>
  <si>
    <t>Raudelio  Lopez Vasso</t>
  </si>
  <si>
    <t>Robert Luis Olivares Mendivil</t>
  </si>
  <si>
    <t>Sady  Clemente Del Río</t>
  </si>
  <si>
    <t>Suleimy  Diaz Ferrer</t>
  </si>
  <si>
    <t>Tomas  Mazorra Machado</t>
  </si>
  <si>
    <t>Victor Manuel Hernandez Samper</t>
  </si>
  <si>
    <t>Wilder  David Garrido</t>
  </si>
  <si>
    <t>William  Gonzalez Risco</t>
  </si>
  <si>
    <t>Yadira  Ocaña Díaz</t>
  </si>
  <si>
    <t>Yaidelis  Jacomino Bermudez</t>
  </si>
  <si>
    <t>Yailen   Medero Barroso</t>
  </si>
  <si>
    <t>Yailene  Lima Del Rio</t>
  </si>
  <si>
    <t>Yaima  Fernandez Cardenas</t>
  </si>
  <si>
    <t>Yaima  Valdes Collado</t>
  </si>
  <si>
    <t>Yairelys  Rivero  León</t>
  </si>
  <si>
    <t>Yanet  Negrin Bolaños</t>
  </si>
  <si>
    <t>Yanet Ines Zulueta Conyedo</t>
  </si>
  <si>
    <t>Yaniel  Rodriguez Dominguez</t>
  </si>
  <si>
    <t>Yanisleidys  Vazquez Escobar</t>
  </si>
  <si>
    <t>Yankiel  Vicente Wong</t>
  </si>
  <si>
    <t>Yaremis  Corrales Basulto</t>
  </si>
  <si>
    <t>Yariel  Costa Miranda</t>
  </si>
  <si>
    <t>Yenisey  Piñero Fimia</t>
  </si>
  <si>
    <t>Yenisleidys  Claro Manso</t>
  </si>
  <si>
    <t>Yiraldines  Marquez Martinez</t>
  </si>
  <si>
    <t>Yirma  Roche Sanchez</t>
  </si>
  <si>
    <t>Yisell  Hernández  Carbó</t>
  </si>
  <si>
    <t>Yissel  Marmol Cardenas</t>
  </si>
  <si>
    <t>Yoel  Espinosa Cardenas</t>
  </si>
  <si>
    <t>Yordanis   Zulueta Valdes</t>
  </si>
  <si>
    <t>Yorlien  Pedre Aguila</t>
  </si>
  <si>
    <t>Yorvel  Ferrer Rojas</t>
  </si>
  <si>
    <t>Yosvel  Ortiz Gomez</t>
  </si>
  <si>
    <t>Yudeisi  Yanes Castresana</t>
  </si>
  <si>
    <t>Yudenia  Marquez Perez</t>
  </si>
  <si>
    <t>Yudiesky  Lopez Guevara</t>
  </si>
  <si>
    <t>Yudith  Socarras Meriño</t>
  </si>
  <si>
    <t>Yulien  Sabucedo Collado</t>
  </si>
  <si>
    <t>Yuliet   Campos  Guevara</t>
  </si>
  <si>
    <t>Yuliet  Viu Moreno</t>
  </si>
  <si>
    <t>Yumialys  Alvarez Agramonte</t>
  </si>
  <si>
    <t>Yuniel   Castillo Morales</t>
  </si>
  <si>
    <t>Yuniel  Gallardo Recio</t>
  </si>
  <si>
    <t>Yunielkis   Castro Castro</t>
  </si>
  <si>
    <t>Yunior  Alvarez Mena</t>
  </si>
  <si>
    <t>Yurdey  Vazquez  Ordoñez</t>
  </si>
  <si>
    <t>Yurianky  Romero Rodriguez</t>
  </si>
  <si>
    <t>Yurislaidy  Luque  Cabrera</t>
  </si>
  <si>
    <t>Yurisleidy  Collado  Medina</t>
  </si>
  <si>
    <t>Yusleicys  Ferrer Alvarez</t>
  </si>
  <si>
    <t>Yusniel  Ruiz Romero</t>
  </si>
  <si>
    <t>Zurisley  Amores Milian</t>
  </si>
  <si>
    <t>Dayana Delgado Guevara</t>
  </si>
  <si>
    <t>Adiestrado Formación 85</t>
  </si>
  <si>
    <t>Contrato Especial Aprendizaje</t>
  </si>
  <si>
    <t>Adiestrado Formación 100</t>
  </si>
  <si>
    <t>Ervis  Alba Gomez</t>
  </si>
  <si>
    <t>Carlos Manuel Cok Caballero</t>
  </si>
  <si>
    <t>Yudeisy  Exposito Garcia</t>
  </si>
  <si>
    <t>Anisleidy  Garcia Aparicio</t>
  </si>
  <si>
    <t>Luisa  Gonzalez Perez</t>
  </si>
  <si>
    <t>Misbel  Jimenez Rodriguez</t>
  </si>
  <si>
    <t>Brisdaimy  Leiva Gonzalez</t>
  </si>
  <si>
    <t>Dargys  Leon Martinez</t>
  </si>
  <si>
    <t>Sandy  Macaya Lara</t>
  </si>
  <si>
    <t>Dayanis  Medina Aguila</t>
  </si>
  <si>
    <t>Leduany  Otero Garcia</t>
  </si>
  <si>
    <t>Yasmany  Palacios Dicit</t>
  </si>
  <si>
    <t>Yordanis   Perez Santos</t>
  </si>
  <si>
    <t>Jesus  Prieto Ruiz</t>
  </si>
  <si>
    <t>Daimi  Rodon Cabrera</t>
  </si>
  <si>
    <t>Alex   Adrian Rodriguez Perez</t>
  </si>
  <si>
    <t>Orlens  Salas Rojas</t>
  </si>
  <si>
    <t>Yanier  Vazquez Ruiz</t>
  </si>
  <si>
    <t>Yasmany  Alvarez Cancio</t>
  </si>
  <si>
    <t>Hector  Bernal Martinez</t>
  </si>
  <si>
    <t>Boris Michel Boza Bello</t>
  </si>
  <si>
    <t>Michel  Brito Ruiz</t>
  </si>
  <si>
    <t>Dariel  Barroso Pino</t>
  </si>
  <si>
    <t>Gustavo Manuel Otero Sarduy</t>
  </si>
  <si>
    <t>Yarusay Leonardo Carrillo Bueno</t>
  </si>
  <si>
    <t>Yarelis  Chavez Rodriguez</t>
  </si>
  <si>
    <t>Geikel  Gomez Herrera</t>
  </si>
  <si>
    <t>Emerito  Jimenez Reinoso</t>
  </si>
  <si>
    <t>Yoile   Martin Zamora</t>
  </si>
  <si>
    <t>Marisol  Moya Sersa</t>
  </si>
  <si>
    <t>Yunior  Rivero Lopez</t>
  </si>
  <si>
    <t>Yamir  Rodriguez Hernandez</t>
  </si>
  <si>
    <t>Dariusky  Rojas Amador</t>
  </si>
  <si>
    <t>Massiel  Rojas Arteaga</t>
  </si>
  <si>
    <t>Leonardo  Soler Herero</t>
  </si>
  <si>
    <t>Lumy  Vega  De La Riva</t>
  </si>
  <si>
    <t>Zuleidys  Chavez Santiago</t>
  </si>
  <si>
    <t>Lisbeth  Gomez Zamora</t>
  </si>
  <si>
    <t>Yanier  Gonzalez Pacheco</t>
  </si>
  <si>
    <t>Yasser  Hernandez  Hernandez</t>
  </si>
  <si>
    <t>Andrei  Perez Duran</t>
  </si>
  <si>
    <t>Rolando  Morales Santamaria</t>
  </si>
  <si>
    <t>Serguey  Lopez Urbay</t>
  </si>
  <si>
    <t>Yordanka  Hernandez Falcon</t>
  </si>
  <si>
    <t>Rainier  Rodriguez  Gonzalez</t>
  </si>
  <si>
    <t>Evelyn   Rojas Moya</t>
  </si>
  <si>
    <t>Antonio Luis Rosa Castro</t>
  </si>
  <si>
    <t>Dunier  Urbay Hernandez</t>
  </si>
  <si>
    <t>Rogelio  Valdes Hernandez</t>
  </si>
  <si>
    <t>Yalianni  Yanes Vega</t>
  </si>
  <si>
    <t>Cesar Ernesto Alfonso Orozco</t>
  </si>
  <si>
    <t>Yohanny  Antolin Alfonso</t>
  </si>
  <si>
    <t>Adrian  Concepcion Lopez</t>
  </si>
  <si>
    <t>Julio Cesar  Echevarria Gonzalez</t>
  </si>
  <si>
    <t>Lorenzo  Garcia Reinoso</t>
  </si>
  <si>
    <t>Wiliam  Garcia Rodriguez</t>
  </si>
  <si>
    <t>Mailin  Javier Sotolongo</t>
  </si>
  <si>
    <t>Yoisnel  Martin  Borges</t>
  </si>
  <si>
    <t>Yuniset  Mendez Toledo</t>
  </si>
  <si>
    <t>Dayro  Perera Cabello</t>
  </si>
  <si>
    <t>Giusepper Andres Ramirez Rodriguez</t>
  </si>
  <si>
    <t>Yurley  Santos Garcia</t>
  </si>
  <si>
    <t>Reinaldo  San Miguel Garcia</t>
  </si>
  <si>
    <t>Yoandry  Sehara Fumero</t>
  </si>
  <si>
    <t>Gustavo  Soto Caballero</t>
  </si>
  <si>
    <t>Mayuli  Abreu Jimenez</t>
  </si>
  <si>
    <t>Maylen  Borges Gutierrez</t>
  </si>
  <si>
    <t>Yanorkis  Cabrera Morejon</t>
  </si>
  <si>
    <t>Ediene  Calvo Perez</t>
  </si>
  <si>
    <t>Greta  Carbo  Montero</t>
  </si>
  <si>
    <t>Yamara  Curbelo Gonzalez</t>
  </si>
  <si>
    <t>Carlos Alberto Diaz Perez</t>
  </si>
  <si>
    <t>Yarisey   García Gamez</t>
  </si>
  <si>
    <t>Carmen  Ana Ginarte Lagresa</t>
  </si>
  <si>
    <t>Maricel  Gerrero Morales</t>
  </si>
  <si>
    <t>Yuniesky  Herrera Rivero</t>
  </si>
  <si>
    <t>Luis Manuel Lopez Garcia</t>
  </si>
  <si>
    <t>Yoandry  Martin Morales</t>
  </si>
  <si>
    <t>Yunielis  Martinez Hernandez</t>
  </si>
  <si>
    <t>Marleny  Navarro Moya</t>
  </si>
  <si>
    <t>Aymara  Padron Torna</t>
  </si>
  <si>
    <t>Daniel   Perez Perez</t>
  </si>
  <si>
    <t>Leidy  Perez Rojas</t>
  </si>
  <si>
    <t>Pedro Miguel Rojas Olano</t>
  </si>
  <si>
    <t>Zaily  Romero Torna</t>
  </si>
  <si>
    <t>Mauricio  Torna Portal</t>
  </si>
  <si>
    <t>Pedro Enriquez Brito Martin</t>
  </si>
  <si>
    <t>Anierka  Caballero Cedeño</t>
  </si>
  <si>
    <t>Walter  Climent Lopez</t>
  </si>
  <si>
    <t>Yoandy  Garcia Zamora</t>
  </si>
  <si>
    <t>Eliany  Gomez Ruiz</t>
  </si>
  <si>
    <t>Hector David Gonzalez Martinez</t>
  </si>
  <si>
    <t>Franklin Osvel Hayes Cerra</t>
  </si>
  <si>
    <t>Sandor Iran Lopez Fierro</t>
  </si>
  <si>
    <t>Ailyn  Lopez Rojas</t>
  </si>
  <si>
    <t>Roberto  Rodriguez Martinez</t>
  </si>
  <si>
    <t>Alain Michel Morffi Garcia</t>
  </si>
  <si>
    <t>Yunet  Perez Leal</t>
  </si>
  <si>
    <t>Erick Alain Perez Leal</t>
  </si>
  <si>
    <t>Melba  Ramirez Delgado</t>
  </si>
  <si>
    <t>Yeney  Reyes Carro</t>
  </si>
  <si>
    <t>Lienys  Rodriguez Garcia</t>
  </si>
  <si>
    <t>Misleidy  Rojas Gonzalez</t>
  </si>
  <si>
    <t>Dalia  Rojas Martinez</t>
  </si>
  <si>
    <t>Leidy  Sanchez Perez</t>
  </si>
  <si>
    <t>Durley  Santos Garcia</t>
  </si>
  <si>
    <t>Aylin  Torres Gonzalez</t>
  </si>
  <si>
    <t>Yaremi  Torres Oro</t>
  </si>
  <si>
    <t>Roberto  Fleites Padron</t>
  </si>
  <si>
    <t>Kenia  Gavilan Benitez</t>
  </si>
  <si>
    <t>Davichel  Gomez Oria</t>
  </si>
  <si>
    <t>Isabel Cristina Valdes Echevarria</t>
  </si>
  <si>
    <t>Yaime  Hernandez Muñoz</t>
  </si>
  <si>
    <t>Dailany  Hernandez Perez</t>
  </si>
  <si>
    <t>Lisandra  Leon Vega</t>
  </si>
  <si>
    <t>Dayana  Lopez Boza</t>
  </si>
  <si>
    <t>Eliany  Martinez Martinez</t>
  </si>
  <si>
    <t>Gilberto  Mendez Rodriguez</t>
  </si>
  <si>
    <t>Lisany  Perez Alvarez</t>
  </si>
  <si>
    <t>Imirsy  Perez Armas</t>
  </si>
  <si>
    <t>Yasel  Perez Dueñas</t>
  </si>
  <si>
    <t>Javier Alejandro Ponce Gonzalez</t>
  </si>
  <si>
    <t>Dayana  Pujol Duque</t>
  </si>
  <si>
    <t>Ayle  Ramirez Delgado</t>
  </si>
  <si>
    <t>Daisa  Rodriguez Diaz</t>
  </si>
  <si>
    <t>Odalis  Sanchez Calderon</t>
  </si>
  <si>
    <t>Mailyn  Soriano Uriza</t>
  </si>
  <si>
    <t>Hector  Cabrera Leon</t>
  </si>
  <si>
    <t>Yenia Elizabeth Carrero Salgado</t>
  </si>
  <si>
    <t>Yanelys  Cepeda Cedeño</t>
  </si>
  <si>
    <t>Yoandrys  Garcia Martin</t>
  </si>
  <si>
    <t>Daynelis  Gonzalez Sanchez</t>
  </si>
  <si>
    <t>Adonis  Heredia Gomez</t>
  </si>
  <si>
    <t>Yanelis  Inerarity Abreu</t>
  </si>
  <si>
    <t>Maridelys  Martin Borroto</t>
  </si>
  <si>
    <t>Yubelkys  Medero Miguel</t>
  </si>
  <si>
    <t>Ana Lesdy Mora Rodriguez</t>
  </si>
  <si>
    <t>Rachel  Olivera Rodriguez</t>
  </si>
  <si>
    <t>Yairelis  Orozco Yanes</t>
  </si>
  <si>
    <t>Liliet  Perez Ortueta</t>
  </si>
  <si>
    <t>Lisette  Perez Rodriguez</t>
  </si>
  <si>
    <t>Yaimara  Ramirez Valdes</t>
  </si>
  <si>
    <t>Lianny  Reyes  Cardenas</t>
  </si>
  <si>
    <t>Kalex  Rodriguez Carrazana</t>
  </si>
  <si>
    <t>Ana Rachel Velazquez Abascal</t>
  </si>
  <si>
    <t>Silvia  Silva Rodriguez</t>
  </si>
  <si>
    <t>No.</t>
  </si>
  <si>
    <t>Nombre y Apellidos</t>
  </si>
  <si>
    <t>Lisbett Reyes Perera</t>
  </si>
  <si>
    <t>Jessica Hernández Alemán</t>
  </si>
  <si>
    <t>Carlos R Cabrera Borges</t>
  </si>
  <si>
    <t>Alexey Fernandez Barreto</t>
  </si>
  <si>
    <t>Lesther J Ofarril Fernández</t>
  </si>
  <si>
    <t>Héctor L Gómez Morales</t>
  </si>
  <si>
    <t>Ana L Velgara Fernández</t>
  </si>
  <si>
    <t>Martín Martínez Urbay</t>
  </si>
  <si>
    <t>Wendy Baez Prieto</t>
  </si>
  <si>
    <t>Zadiz Marcelo Ferreira</t>
  </si>
  <si>
    <t>Lisdel Cuevas Fuentes</t>
  </si>
  <si>
    <t>Milexy Pérez Fernández</t>
  </si>
  <si>
    <t>Diana M Pérez González</t>
  </si>
  <si>
    <t>Ana B Valiente Arbolaez</t>
  </si>
  <si>
    <t>Samara de los A Pérez Leyva</t>
  </si>
  <si>
    <t>Yadir Rodríguez Hernández</t>
  </si>
  <si>
    <t>Raúl González Hernández</t>
  </si>
  <si>
    <t>Alicia Bravo del Río</t>
  </si>
  <si>
    <t>Noel Rivero Machado</t>
  </si>
  <si>
    <t>Maday Espinosa Abreu</t>
  </si>
  <si>
    <t>Alejandro Revilla Chaveco</t>
  </si>
  <si>
    <t>Liannys Aladro Sánchez</t>
  </si>
  <si>
    <t>Yasel Leonard Conyedo</t>
  </si>
  <si>
    <t>Magdiely Romero Abreu</t>
  </si>
  <si>
    <t>Milagros de la Caridad Santiler González</t>
  </si>
  <si>
    <t>Alexander Roche Rodríguez</t>
  </si>
  <si>
    <t>Yadier Marrero Martell</t>
  </si>
  <si>
    <t>Alexey del Río rojas</t>
  </si>
  <si>
    <t>Frank E Gómez González</t>
  </si>
  <si>
    <t>Yinela Reyes Rojas</t>
  </si>
  <si>
    <t>Lis Mary Sánchez Rodríguez</t>
  </si>
  <si>
    <t>Yislén Martínez Guerra</t>
  </si>
  <si>
    <t>Humberto Samir Miguel Serra</t>
  </si>
  <si>
    <t>Hamlet Betancourt Trujillo</t>
  </si>
  <si>
    <t>Yeniset Alemán Valedón</t>
  </si>
  <si>
    <t>Miguel Enrique Sánchez Jiménez</t>
  </si>
  <si>
    <t>Omar Guevara Santana</t>
  </si>
  <si>
    <t>Yaima Alonso Álvarez</t>
  </si>
  <si>
    <t>Elizabeth Expósito Rodríguez</t>
  </si>
  <si>
    <t>Lisbeth León Miñoso</t>
  </si>
  <si>
    <t>Sissi Rodríguez Liriano</t>
  </si>
  <si>
    <t>Adrián Mesa Benítez</t>
  </si>
  <si>
    <t>Mailín Salazar Fraguela</t>
  </si>
  <si>
    <t>Adiestrados Holguín</t>
  </si>
  <si>
    <t>Carlos Vázquez Góngora</t>
  </si>
  <si>
    <t>Armando Lecusay Chávez</t>
  </si>
  <si>
    <t>Gretel Virginia Rivero Corella</t>
  </si>
  <si>
    <t>Jorge Jesús Reinosa  Rodríguez</t>
  </si>
  <si>
    <t>Linnet de la Caridad Rodríguez Morales</t>
  </si>
  <si>
    <t>Juan Carlos Sánchez Pratts</t>
  </si>
  <si>
    <t>Lisbet Pérez Legrá</t>
  </si>
  <si>
    <t>Richel Alfonso Dume Arias</t>
  </si>
  <si>
    <t>Alejandro Carballido García</t>
  </si>
  <si>
    <t>Mairalys Fernández Reyes</t>
  </si>
  <si>
    <t>Adriel Morera Rodríguez</t>
  </si>
  <si>
    <t>Ailyn Torrijos Nieves</t>
  </si>
  <si>
    <t>Daylen Castro León</t>
  </si>
  <si>
    <t>Greisy Andres Alpizar</t>
  </si>
  <si>
    <t>Janior Suárez Rojas</t>
  </si>
  <si>
    <t>Leyani Nova Marrero</t>
  </si>
  <si>
    <t>Lissett de la Caridad Fernández Pichs</t>
  </si>
  <si>
    <t>Llaumara Toledo Manso</t>
  </si>
  <si>
    <t>Meivy Villareal Díaz</t>
  </si>
  <si>
    <t>Midalys de la Caridad Napoles Pérez</t>
  </si>
  <si>
    <t>Osmany González Blanco</t>
  </si>
  <si>
    <t>Raynel Arencibia Mesa</t>
  </si>
  <si>
    <t>Ronald Joel Torrens Urbay</t>
  </si>
  <si>
    <t>Ulises García Díaz</t>
  </si>
  <si>
    <t>Veisy Osorio Azal</t>
  </si>
  <si>
    <t>Yanelis García Hernández</t>
  </si>
  <si>
    <t>Alina Alvarez Alvarez</t>
  </si>
  <si>
    <t>Annia Díaz Prieto</t>
  </si>
  <si>
    <t>Ayerim Esther González del Río</t>
  </si>
  <si>
    <t>Aylé Ramírez Delgado</t>
  </si>
  <si>
    <t>81011212134</t>
  </si>
  <si>
    <t>Betty Barbara Morales Sainz</t>
  </si>
  <si>
    <t>Damarys Collado Darias</t>
  </si>
  <si>
    <t>Darys Rodríguez Portal</t>
  </si>
  <si>
    <t>Daymi Alvarez Agüila</t>
  </si>
  <si>
    <t>Edelys Padrón Viera</t>
  </si>
  <si>
    <t>Jeanna Mesa García</t>
  </si>
  <si>
    <t>Magdely López Hernández</t>
  </si>
  <si>
    <t>Mardebys Díaz Pérez</t>
  </si>
  <si>
    <t>Marilin Conde Rodríguez</t>
  </si>
  <si>
    <t>Marily Hurtado Concepcion</t>
  </si>
  <si>
    <t>Marisol Rodríguez Reinoso</t>
  </si>
  <si>
    <t>Maylin Martínez Jiménez</t>
  </si>
  <si>
    <t>Mirielys Escalante Collado</t>
  </si>
  <si>
    <t>Misleidys Guevara Abiega</t>
  </si>
  <si>
    <t>Niraida López Herrada</t>
  </si>
  <si>
    <t>Norkis Pérez Castro</t>
  </si>
  <si>
    <t>Oliday Delgado Amador</t>
  </si>
  <si>
    <t>Oslemy Planchez Madrazo</t>
  </si>
  <si>
    <t>Sady Hernández Hernández</t>
  </si>
  <si>
    <t>Tania Yudith Blanco Calero</t>
  </si>
  <si>
    <t>Tatiana Martínez Echavarría</t>
  </si>
  <si>
    <t>Yadira Concepción Moreno</t>
  </si>
  <si>
    <t>Yailyn Pérez Gómez</t>
  </si>
  <si>
    <t>Yaima Loyola Sánchez</t>
  </si>
  <si>
    <t>Yairys Parrado Thomás</t>
  </si>
  <si>
    <t>Yakeline Rodríguez Ramos</t>
  </si>
  <si>
    <t>Yamirka Viera Paz</t>
  </si>
  <si>
    <t>Yamirsy Casanova Hercia</t>
  </si>
  <si>
    <t>Yanelis Brito Moreno</t>
  </si>
  <si>
    <t>Yanexy Figueroa Pérez</t>
  </si>
  <si>
    <t>Yaosmary Castillo Zumaquero</t>
  </si>
  <si>
    <t>Yaslin Corrales Alfonso</t>
  </si>
  <si>
    <t>Yiliam Bermúdez González</t>
  </si>
  <si>
    <t>Yoana Broche Pérez</t>
  </si>
  <si>
    <t>Yudielkis Martín Guevara</t>
  </si>
  <si>
    <t>Yumailys Rivero Valdés</t>
  </si>
  <si>
    <t>Zulemy Romero Torna</t>
  </si>
  <si>
    <t>Juana Rosa Darias Herrera</t>
  </si>
  <si>
    <t>Kenia Teresa Lara Pérez</t>
  </si>
  <si>
    <t>Linne Valdés Ortiz</t>
  </si>
  <si>
    <t>María Elvira Silverio Díaz</t>
  </si>
  <si>
    <t>Maria Lourdes González Delgado</t>
  </si>
  <si>
    <t>Milagros Angela Silva Saez</t>
  </si>
  <si>
    <t>Yaneisy del Rio Gómez</t>
  </si>
  <si>
    <t>Yanelkis Glez Ramirez</t>
  </si>
  <si>
    <t>Yanniris Guerra Morera</t>
  </si>
  <si>
    <t>Yeisy Soto Rodríguez</t>
  </si>
  <si>
    <t>Yeni Mendez Rodríguez</t>
  </si>
  <si>
    <t>Yiguian Verdecia Jaramillo</t>
  </si>
  <si>
    <t>Yindra Yadira Reyes Suárez</t>
  </si>
  <si>
    <t>Yudelkis Hdez Colcho</t>
  </si>
  <si>
    <t>Lidier Bravo Bencomo</t>
  </si>
  <si>
    <t>Yunier Gómez Montiel</t>
  </si>
  <si>
    <t>Idohel Morales González</t>
  </si>
  <si>
    <t>Anabel López Dreque</t>
  </si>
  <si>
    <t>Ania Vazquez Escobar</t>
  </si>
  <si>
    <t>Anier Miranda Morales</t>
  </si>
  <si>
    <t>Annia Viamonte Méndez</t>
  </si>
  <si>
    <t>Aray Agüilera Martínez</t>
  </si>
  <si>
    <t>Yaylin Machado Milian</t>
  </si>
  <si>
    <t>Eduardo Rodríguez García</t>
  </si>
  <si>
    <t>Celia María Echaverría Rodríguez</t>
  </si>
  <si>
    <t>Daily Díaz de los Santos</t>
  </si>
  <si>
    <t>Dania  Milagros Suárez Blanco</t>
  </si>
  <si>
    <t>Edel Piloto Gómez</t>
  </si>
  <si>
    <t>Estadismir Díaz Obregón</t>
  </si>
  <si>
    <t>Eva María Rodríguez Borroto</t>
  </si>
  <si>
    <t>Evelio Rios del Rio</t>
  </si>
  <si>
    <t>Geidy Mugica Mayea</t>
  </si>
  <si>
    <t>Heriberto Rodríguez Carrillo</t>
  </si>
  <si>
    <t>Jeandrys Falco Selpa</t>
  </si>
  <si>
    <t>Kenia  Roque  Barrocas</t>
  </si>
  <si>
    <t>Leidis Pérez Córdova</t>
  </si>
  <si>
    <t>Lisandra Almenares Torna</t>
  </si>
  <si>
    <t>Luis  Manuel Ramírez Pérez</t>
  </si>
  <si>
    <t>Luisa Marlene Guerra Obregón</t>
  </si>
  <si>
    <t>Mairobis Jiménez Rodríguez</t>
  </si>
  <si>
    <t>Maité Ortega González</t>
  </si>
  <si>
    <t>Manuel Fraga Montes de Oca</t>
  </si>
  <si>
    <t>Mildrey Castro Piñero</t>
  </si>
  <si>
    <t>Nelson Fonticiella Sotolongo</t>
  </si>
  <si>
    <t>Nieves Odalys méndez Carvajal</t>
  </si>
  <si>
    <t>Niurka Hernández González</t>
  </si>
  <si>
    <t>Orisbel Londres Hinojosa</t>
  </si>
  <si>
    <t>Orlando Morales Ortiz</t>
  </si>
  <si>
    <t>Raydel Ferrer Perez</t>
  </si>
  <si>
    <t>Reinaldo E. Salazar Olano</t>
  </si>
  <si>
    <t>Richard Linares Consuegras</t>
  </si>
  <si>
    <t>Sairelys Alvarez Alemán</t>
  </si>
  <si>
    <t>Yadir René Guzmán Egües</t>
  </si>
  <si>
    <t>Yandry González Méndez</t>
  </si>
  <si>
    <t>Yanet Mora Díaz</t>
  </si>
  <si>
    <t>Yanet Perdomo Morales</t>
  </si>
  <si>
    <t>Yanisleidy García Díaz</t>
  </si>
  <si>
    <t>Yanivys Piedra Saez</t>
  </si>
  <si>
    <t>Yarisay Ruíz Díaz</t>
  </si>
  <si>
    <t>Yenny   Manso  Darias</t>
  </si>
  <si>
    <t>Yosmel Rodríguez Albuernes</t>
  </si>
  <si>
    <t>Alberto Pérez Hernández</t>
  </si>
  <si>
    <t>Belquis Rivero Gómez</t>
  </si>
  <si>
    <t>Dik Robert  Nodarse  González</t>
  </si>
  <si>
    <t>Heiko Rodríguez Pérez</t>
  </si>
  <si>
    <t>Jagnara Brito Torres</t>
  </si>
  <si>
    <t>Javier R. Suarez Roche</t>
  </si>
  <si>
    <t>Jeikel Jiménez Santiago</t>
  </si>
  <si>
    <t>Landry Nuñez González</t>
  </si>
  <si>
    <t>Michel Hernández Rivero</t>
  </si>
  <si>
    <t>Radame Fernández Valdes</t>
  </si>
  <si>
    <t>Raymond Rodríguez Esquirol</t>
  </si>
  <si>
    <t>Yuri Michel Díaz González</t>
  </si>
  <si>
    <t>Adrian Gómez Hernández</t>
  </si>
  <si>
    <t>Aldem Malcolm Aldereguía</t>
  </si>
  <si>
    <t>Angel Manuel Pérez Torres</t>
  </si>
  <si>
    <t>Arexy Pedraza Pozada</t>
  </si>
  <si>
    <t>Dainel Bermudez Carrazana</t>
  </si>
  <si>
    <t>Dairon Carrazana Gómez</t>
  </si>
  <si>
    <t>Isley Vladimir Delgado Venegas</t>
  </si>
  <si>
    <t>Dayron Rojas Ruíz</t>
  </si>
  <si>
    <t>Duniel Pérez Ibarra</t>
  </si>
  <si>
    <t>Elvis Manuel Casanova Delgado</t>
  </si>
  <si>
    <t>Esvier  Mesa Echaverria</t>
  </si>
  <si>
    <t>Geiker Cabrera  Alfonso</t>
  </si>
  <si>
    <t>Harold Carrillo del Toro</t>
  </si>
  <si>
    <t>Javier Vergel Gutierrez</t>
  </si>
  <si>
    <t>Jorge Alejandro Cabrera Martín</t>
  </si>
  <si>
    <t>Odalys López Salazar</t>
  </si>
  <si>
    <t>José Leonard Pérez</t>
  </si>
  <si>
    <t>Keila Mazaira Alba</t>
  </si>
  <si>
    <t>Kisleidy Aurora Hernández Santos</t>
  </si>
  <si>
    <t>Ismael Delgado Venegas</t>
  </si>
  <si>
    <t>Jorge Raul Espinosa Vergara</t>
  </si>
  <si>
    <t>Leosbel Fumero García</t>
  </si>
  <si>
    <t>Leydanis  Portillo  Rojas</t>
  </si>
  <si>
    <t>Luis Adrián Contreras Menas</t>
  </si>
  <si>
    <t>Mariela Martín Rodríguez</t>
  </si>
  <si>
    <t>Maykol Heredia León</t>
  </si>
  <si>
    <t>Merys Thomas Sevila</t>
  </si>
  <si>
    <t>Miguel Sánchez Jiménez</t>
  </si>
  <si>
    <t>Nilbenys López Hernández</t>
  </si>
  <si>
    <t>Misael Broche Dominguez</t>
  </si>
  <si>
    <t>Sumaikel Díaz Pérez</t>
  </si>
  <si>
    <t>Vikel Herra Alfaro</t>
  </si>
  <si>
    <t>Yaislan Amaya Garcia</t>
  </si>
  <si>
    <t>Yalier Suárez Cárdenas</t>
  </si>
  <si>
    <t>Yaxdreis González Vergara</t>
  </si>
  <si>
    <t>Yepsi Torres  Sánchez</t>
  </si>
  <si>
    <t>Yoelky Rodríguez Linacero</t>
  </si>
  <si>
    <t>Yonny Arenas Artiles</t>
  </si>
  <si>
    <t>Yoxniel Jimenez García</t>
  </si>
  <si>
    <t>Yunier Orozco Pérez</t>
  </si>
  <si>
    <t>Eric Ancelmo Fuentes Hernández</t>
  </si>
  <si>
    <t>Tomás Jesús Alba Cruz</t>
  </si>
  <si>
    <t>87041615227</t>
  </si>
  <si>
    <t>Yegnier Gutierrez Orozco</t>
  </si>
  <si>
    <t>Solicitud Propia (Jubilación)</t>
  </si>
  <si>
    <t>Lanyen Sánchez González</t>
  </si>
  <si>
    <t>Ilianny Lavandero Ocaña</t>
  </si>
  <si>
    <t>Traslado Varadero</t>
  </si>
  <si>
    <t xml:space="preserve">Pedro Pablo Bravo Hernández </t>
  </si>
  <si>
    <t>Maria de los A Arencibia Hernandez</t>
  </si>
  <si>
    <t xml:space="preserve">  Carta de Presesntación de Inicio</t>
  </si>
  <si>
    <t>Naymara Linares Osorio</t>
  </si>
  <si>
    <t>Curso Directivo</t>
  </si>
  <si>
    <t>Dianelys  Delgado López</t>
  </si>
  <si>
    <t>Liberado por Resolución</t>
  </si>
  <si>
    <t>Freddy Hernández Osuna</t>
  </si>
  <si>
    <t>Dorgis Marín Díaz</t>
  </si>
  <si>
    <t xml:space="preserve"> Esp IV en Investigación, Innovación y Desarrollo</t>
  </si>
  <si>
    <t>Guardaparques de Áreas Protegidas</t>
  </si>
  <si>
    <t>01/10/212</t>
  </si>
  <si>
    <t>BAJA</t>
  </si>
  <si>
    <t>Oscar Medina Rodríguez</t>
  </si>
  <si>
    <t>Nidia Cabrera Betancourt</t>
  </si>
  <si>
    <t>Nelson Martínez Rodríguez</t>
  </si>
  <si>
    <t>Wilson Hechavarría Maceo</t>
  </si>
  <si>
    <t>Yenisleidy Rojas Fernández</t>
  </si>
  <si>
    <t>Yaniel Beltrán Fonseca</t>
  </si>
  <si>
    <t>Anabel Fernández Delgado</t>
  </si>
  <si>
    <t>Lic. Literatura y Lengua Inglesa</t>
  </si>
  <si>
    <t>Lic. Contabilidad Y Finanzas</t>
  </si>
  <si>
    <t>Sunelys  Hernández Díaz</t>
  </si>
  <si>
    <t>Lic. Derecho</t>
  </si>
  <si>
    <t>Ing. Mecánico</t>
  </si>
  <si>
    <t>Especialista en Alimentos y Bebidas</t>
  </si>
  <si>
    <t>Especialista en Alimentos Y Bebidas</t>
  </si>
  <si>
    <t>Especialista en Servicios de Alejamiento</t>
  </si>
  <si>
    <t>Ing. Eléctrico</t>
  </si>
  <si>
    <t>Lic. En Educación</t>
  </si>
  <si>
    <t>Lic. en Psicología</t>
  </si>
  <si>
    <t>TM en Veterinaria</t>
  </si>
  <si>
    <t>TM en Comercio</t>
  </si>
  <si>
    <t>Ing. Industrial</t>
  </si>
  <si>
    <t>Master en Biología Marina</t>
  </si>
  <si>
    <t>Lic. en Biología</t>
  </si>
  <si>
    <t>Bachiller en Ciencias y Letras</t>
  </si>
  <si>
    <t>Lic. en Economía</t>
  </si>
  <si>
    <t>Lic. en Cont y Finanzas</t>
  </si>
  <si>
    <t>Lic. en Educación</t>
  </si>
  <si>
    <t>Lic. Comunicación Social</t>
  </si>
  <si>
    <t>Lic. en Derecho</t>
  </si>
  <si>
    <t>Ing. Civil</t>
  </si>
  <si>
    <t>Lic. en Est Socioculturales</t>
  </si>
  <si>
    <t>José Antonio León Álvarez</t>
  </si>
  <si>
    <t>Ernesto Martínez Hernández</t>
  </si>
  <si>
    <t>Sandor González Blanco</t>
  </si>
  <si>
    <t>María Rosa Alfonso Ruíz</t>
  </si>
  <si>
    <t>Mixllersy Rodríguez López</t>
  </si>
  <si>
    <t>Susana Cansio Rodríguez</t>
  </si>
  <si>
    <t>Iroel Ruiz Placencia</t>
  </si>
  <si>
    <t>Joan Irán Hernández Albernas</t>
  </si>
  <si>
    <t>Alexis Jordán Sotelo</t>
  </si>
  <si>
    <t>Eduardo Pérez Llanes</t>
  </si>
  <si>
    <t>Mairelys Valdez Fernández</t>
  </si>
  <si>
    <t>Yadira Martínez Díaz</t>
  </si>
  <si>
    <t>Alina Castañeda Daniel</t>
  </si>
  <si>
    <t>David Romero Suárez</t>
  </si>
  <si>
    <t>Anaisy Del Río Bencomo</t>
  </si>
  <si>
    <t>Reina Rondón Rodriguez</t>
  </si>
  <si>
    <t>Luis Urbay Marrero</t>
  </si>
  <si>
    <t>Celso Luis Moreno Santana</t>
  </si>
  <si>
    <t>Roberto Rojas Cortés</t>
  </si>
  <si>
    <t>Juan Carlos Morales Velázquez</t>
  </si>
  <si>
    <t>Felix Alioska Hernández Quintanilla</t>
  </si>
  <si>
    <t>Mara Ibarra Gómez</t>
  </si>
  <si>
    <t>Magdiel Hernández Díaz</t>
  </si>
  <si>
    <t>Yuniel Machado Alfonso</t>
  </si>
  <si>
    <t>Mario Daniel Manso Abascal</t>
  </si>
  <si>
    <t>Yunier Jorge Chávez Díaz</t>
  </si>
  <si>
    <t>Fidel Alejandro Suárez Martell</t>
  </si>
  <si>
    <t>Oscar Agüero Rossi</t>
  </si>
  <si>
    <t>TM en Montaje y Reparación de Equipos Industriales</t>
  </si>
  <si>
    <t>Pedro M Miranda Bermúdez</t>
  </si>
  <si>
    <t>Mireisy Barrabí Puerta</t>
  </si>
  <si>
    <t>Especialista B en Gestión Doumental</t>
  </si>
  <si>
    <t>Amaury Rojas Flores</t>
  </si>
  <si>
    <t>Lisel  López Martín</t>
  </si>
  <si>
    <t>Jorge Ricardo Rojas Milián</t>
  </si>
  <si>
    <t>Juana Crespo Colina</t>
  </si>
  <si>
    <t>Pablo Jeovanis Águila Ruíz</t>
  </si>
  <si>
    <t>Especialista B en Inversiones</t>
  </si>
  <si>
    <t>Especialista B Gestión Documental</t>
  </si>
  <si>
    <t>Especialista B en Gestión de Recursos Humanos (EP)</t>
  </si>
  <si>
    <t>Agente  de Seguridad Y Protección</t>
  </si>
  <si>
    <t>Operario General de Mantenimiento Y Reparación</t>
  </si>
  <si>
    <t>Jefe Grupo de Selección</t>
  </si>
  <si>
    <t>Juan José Piñero Hernández</t>
  </si>
  <si>
    <t>Santiago José Castro Cuellar</t>
  </si>
  <si>
    <t>Madileivy Abreu Escobar</t>
  </si>
  <si>
    <t>Israel Martín Martín</t>
  </si>
  <si>
    <t>Daineris  Perez  Duarte</t>
  </si>
  <si>
    <t>Yisel Columbie Rodríguez</t>
  </si>
  <si>
    <t>Arlietys Pérez López</t>
  </si>
  <si>
    <t>María Isabel Rodriguez Cardenas</t>
  </si>
  <si>
    <t>Solicitud Propia Orden 18</t>
  </si>
  <si>
    <t>Raúl  Delgado Fernandez</t>
  </si>
  <si>
    <t>Rafael Verónico Herrera La Rosa</t>
  </si>
  <si>
    <t>Armando Del Toro Alfonso</t>
  </si>
  <si>
    <t>Nolberto Santos Rodríguez</t>
  </si>
  <si>
    <t>Rosshery Cabello Rojas</t>
  </si>
  <si>
    <t>Niurys Perdomo Escanaverino</t>
  </si>
  <si>
    <t>Nielvys Valdez Pérez</t>
  </si>
  <si>
    <t>Adianes Pérez Ruíz</t>
  </si>
  <si>
    <t>Reinerio Manuel Rodríguez Cabello</t>
  </si>
  <si>
    <t>Benigno Ramos Hurrutinier</t>
  </si>
  <si>
    <t>Loreto Orestes Darias Orozco</t>
  </si>
  <si>
    <t>Jose Manuel Guevara Calancha</t>
  </si>
  <si>
    <t>Ibrahin Eustaquio Cubells Lagresa</t>
  </si>
  <si>
    <t>Nicasio Mirabal Carvajal</t>
  </si>
  <si>
    <t>Neisa Llerena Cejas</t>
  </si>
  <si>
    <t>Silvia Novo Rodríguez</t>
  </si>
  <si>
    <t>Nerelia Abreu Guerra</t>
  </si>
  <si>
    <t>Osbel Gutiérrez Morales</t>
  </si>
  <si>
    <t>Rosel Arencibia Morales</t>
  </si>
  <si>
    <t>Vladimir Pérez Valerón</t>
  </si>
  <si>
    <t>Suria Navarro Santiago</t>
  </si>
  <si>
    <t>Pedro Giraldo Ariosa Abreu</t>
  </si>
  <si>
    <t>Edwin Ruíz Rojas</t>
  </si>
  <si>
    <t>Pánfilo Aborrezco Pérez</t>
  </si>
  <si>
    <t>Marisol Díaz Álvarez</t>
  </si>
  <si>
    <t>Especialista IV En Investigación, Innovación y Desarrollo</t>
  </si>
  <si>
    <t>Joancy Cortes Hernandez</t>
  </si>
  <si>
    <t>Miguel Alberto Morales Vilela</t>
  </si>
  <si>
    <t>Gustavo Emiliano González Quintero</t>
  </si>
  <si>
    <t xml:space="preserve">Ray Ruíz Machado </t>
  </si>
  <si>
    <t>Ricardo Salazar Moya</t>
  </si>
  <si>
    <t>Moraima Álvarez Roque</t>
  </si>
  <si>
    <t>Luis Enrique Hernández Monteagudo</t>
  </si>
  <si>
    <t>Yaima González Amador</t>
  </si>
  <si>
    <t>Técnico en Manejo de Áreas Protegidas</t>
  </si>
  <si>
    <t>Ing. Agrónomo</t>
  </si>
  <si>
    <t>Indeterminado</t>
  </si>
  <si>
    <t>Yuleisy Sosa Ozuna</t>
  </si>
  <si>
    <t>Ilem Pérez Zulueta</t>
  </si>
  <si>
    <t>Ailicec Borges Benítez</t>
  </si>
  <si>
    <t>Lic. Marxismo - Leninismo</t>
  </si>
  <si>
    <t>Santa Teresa Fuentes de la Rosa</t>
  </si>
  <si>
    <t>Maité Campo Suárez</t>
  </si>
  <si>
    <t>Dorgis Sarduy Herrera</t>
  </si>
  <si>
    <t>Raúl Lázaro Campos Moya</t>
  </si>
  <si>
    <t>Yainel Pimienta Morrell</t>
  </si>
  <si>
    <t>Leonaldo Dubiel Machado Pérez</t>
  </si>
  <si>
    <t>Lázaro Alberto Hernández Paz</t>
  </si>
  <si>
    <t>Duamel Álvarez Sánchez</t>
  </si>
  <si>
    <t>Daymi Linares Depestre</t>
  </si>
  <si>
    <t>Arquitecto</t>
  </si>
  <si>
    <t>Anaelys González González</t>
  </si>
  <si>
    <t>Yunio Arguelles Crespo</t>
  </si>
  <si>
    <t>Frankly Pérez Fernandini</t>
  </si>
  <si>
    <t>Magaly González Hernández</t>
  </si>
  <si>
    <t>Renato Jesús Santos Mortera</t>
  </si>
  <si>
    <t>Lumey González Rodríguez</t>
  </si>
  <si>
    <t>Danay González López</t>
  </si>
  <si>
    <t>Araisy Gutiérrez Orama</t>
  </si>
  <si>
    <t>Lic. en Sociología</t>
  </si>
  <si>
    <t>Mario José Hernández Martín</t>
  </si>
  <si>
    <t>Yoan Pérez Parra</t>
  </si>
  <si>
    <t>Yisel Darias Hurtado</t>
  </si>
  <si>
    <t>Andrés Leonel Borges Rodríguez</t>
  </si>
  <si>
    <t>Norma Gorrín Monzón</t>
  </si>
  <si>
    <t>Ibrahin Eulogio Cruz Guillén</t>
  </si>
  <si>
    <t>Joan Michel Balmaseda Cardoso</t>
  </si>
  <si>
    <t>Marta Gertrudis  Mederos González</t>
  </si>
  <si>
    <t>Orestes Rodríguez Acosta</t>
  </si>
  <si>
    <t>Ariel Pérez Beltrán</t>
  </si>
  <si>
    <t>Emilio Corcho Armas</t>
  </si>
  <si>
    <t>Leandro Leonel Pereira Núñez</t>
  </si>
  <si>
    <t>Marco Castellano Ramos</t>
  </si>
  <si>
    <t xml:space="preserve">Alberto Rangel Rodríguez </t>
  </si>
  <si>
    <t>Raúl Aborrezco Pérez</t>
  </si>
  <si>
    <t>Curso de Mando</t>
  </si>
  <si>
    <t>Yoinel Martín Zamora</t>
  </si>
  <si>
    <t>Ketty Trujillo Pérez</t>
  </si>
  <si>
    <t>Raul del Río de Avila</t>
  </si>
  <si>
    <t>Yunier González González</t>
  </si>
  <si>
    <t>Yuniesky Castro Guevara</t>
  </si>
  <si>
    <t>Jose Luis Sanchez Pérez</t>
  </si>
  <si>
    <t>Ingeniero</t>
  </si>
  <si>
    <t>#¡VALOR!</t>
  </si>
  <si>
    <t>Rosana Acosta Rodríguez</t>
  </si>
  <si>
    <t>Wiliam Chapman Rodríguez</t>
  </si>
  <si>
    <t>Vicente H Fernández Ibáñez.</t>
  </si>
  <si>
    <t>Robesley Hernández Verona</t>
  </si>
  <si>
    <t>Danny Luis Pérez Pomares</t>
  </si>
  <si>
    <t xml:space="preserve">Grisel Estrada Jiménez </t>
  </si>
  <si>
    <t>Técnico Medio Economía</t>
  </si>
  <si>
    <t>Especialista A Comercialización del Producto Turístico</t>
  </si>
  <si>
    <t>Lic. Turismo</t>
  </si>
  <si>
    <t>Ramon Eustasio Nodarse Lazo</t>
  </si>
  <si>
    <t>Ingeniero Industrial</t>
  </si>
  <si>
    <t>Angel Arturo Estrada Martín</t>
  </si>
  <si>
    <t>Elvis Martínez Alcalá</t>
  </si>
  <si>
    <t>Miguel Yuriéc Loy Pascual</t>
  </si>
  <si>
    <t>José Ernesto Peláes</t>
  </si>
  <si>
    <t>Yosvany Pacheco Viera</t>
  </si>
  <si>
    <t>Lic .Contabilidad</t>
  </si>
  <si>
    <t>Roberto Jimenez Domínguez</t>
  </si>
  <si>
    <t>Tecnico Medio Contabilidad</t>
  </si>
  <si>
    <t>Alber Castro Peraza</t>
  </si>
  <si>
    <t>Yuliesky Ávila Guerra</t>
  </si>
  <si>
    <t>Yeily Yuliet Espinosa Escobedo</t>
  </si>
  <si>
    <t>Geobanis Armando González Acevedo</t>
  </si>
  <si>
    <t>Encargado de Actividades Generales</t>
  </si>
  <si>
    <t>C</t>
  </si>
  <si>
    <t>Director de Operaciones</t>
  </si>
  <si>
    <t>Director Oficina Empleo</t>
  </si>
  <si>
    <t>Jefe de Grupo de RR-HH</t>
  </si>
  <si>
    <t>Ramon Luis Pérez Vázquez</t>
  </si>
  <si>
    <t>Elbis Gabiel Amador Pérez</t>
  </si>
  <si>
    <t xml:space="preserve">Traslado </t>
  </si>
  <si>
    <t xml:space="preserve">Mercedes Piedra Gascón </t>
  </si>
  <si>
    <t>Lic .Economía</t>
  </si>
  <si>
    <t>Alina Rosa Herrera</t>
  </si>
  <si>
    <t>Especialista B en Gestión de la Calidad</t>
  </si>
  <si>
    <t>Osnay Garcías Pérez</t>
  </si>
  <si>
    <t>Lic . Cultura Física</t>
  </si>
  <si>
    <t>Yudith Vizcaino Reyes</t>
  </si>
  <si>
    <t>Lic. Psicología</t>
  </si>
  <si>
    <t>CDNS</t>
  </si>
  <si>
    <t>Rolando Sarduy Díaz</t>
  </si>
  <si>
    <t>Lic. Economía</t>
  </si>
  <si>
    <t>Orestes Montes de Oca Portal</t>
  </si>
  <si>
    <t>Laura Higinia Martínez del Río</t>
  </si>
  <si>
    <t>67 062502776</t>
  </si>
  <si>
    <t>Julio César Hernández Abreu</t>
  </si>
  <si>
    <t>Determinado</t>
  </si>
  <si>
    <t>Alvin Jorge Caturla Palacios</t>
  </si>
  <si>
    <t>Rodelquis Reñé Sardiña</t>
  </si>
  <si>
    <t>Didiel Vila Rodríguez</t>
  </si>
  <si>
    <t>9 no</t>
  </si>
  <si>
    <t>Elías Medinas Ilzor</t>
  </si>
  <si>
    <t>Antonio Reyes Leal</t>
  </si>
  <si>
    <t>Traslado Cayo Coco</t>
  </si>
  <si>
    <t>Traslado Piedra Movida</t>
  </si>
  <si>
    <t>Yailín Sánchez Suarez</t>
  </si>
  <si>
    <t>Omar Martínez Ozuna</t>
  </si>
  <si>
    <t>Nayit Alonso Diaz</t>
  </si>
  <si>
    <t>Sergio Marcelo Reyes Romero</t>
  </si>
  <si>
    <t>Luis Raul Martin Barnes</t>
  </si>
  <si>
    <t>0</t>
  </si>
  <si>
    <t>Reinier Veitia Polanco</t>
  </si>
  <si>
    <t xml:space="preserve">Traslado Pueblo Extrahotelero </t>
  </si>
  <si>
    <t>Rogelio Moya Lima</t>
  </si>
  <si>
    <t>Erik Alonso Perdomo</t>
  </si>
  <si>
    <t>Esp B en Gestión Económica</t>
  </si>
  <si>
    <t>Ernesto Pérez Alvarez</t>
  </si>
  <si>
    <t>Julia Josefina Vergara Alvarez</t>
  </si>
  <si>
    <t>Esp en Servicios de Alojamiento</t>
  </si>
  <si>
    <t>Alejandro Ramón García Alfonso</t>
  </si>
  <si>
    <t>Anamary Manso Ruiz</t>
  </si>
  <si>
    <t>Angel Ernesto Marrero León</t>
  </si>
  <si>
    <t xml:space="preserve">Arlety García Guerra </t>
  </si>
  <si>
    <t>Betsy González Fernández</t>
  </si>
  <si>
    <t>Dayana Blanco García</t>
  </si>
  <si>
    <t>Dayana Pérez Quintero</t>
  </si>
  <si>
    <t>Dayeiny Sanchéz de la Fuente</t>
  </si>
  <si>
    <t>Diana Orihuela García</t>
  </si>
  <si>
    <t>Diana Rodriguez Bauta</t>
  </si>
  <si>
    <t>Geidy Flores Rodriguez</t>
  </si>
  <si>
    <t>Harold Jesús Contreras González</t>
  </si>
  <si>
    <t>Henry Hernandez Pérez</t>
  </si>
  <si>
    <t>Idelsy Carrillo González</t>
  </si>
  <si>
    <t>Iselys Guerrero Espinosa</t>
  </si>
  <si>
    <t>Jairo Francisco Coca</t>
  </si>
  <si>
    <t xml:space="preserve">Jessy Lianet Pérez Gónzalez </t>
  </si>
  <si>
    <t>José Daniel Pérez Rodriguez</t>
  </si>
  <si>
    <t>José Luis Soto Rodríguez</t>
  </si>
  <si>
    <t>Lesly Díaz Cañizarez</t>
  </si>
  <si>
    <t>Lessa Silverio Rodriguez</t>
  </si>
  <si>
    <t>Lilia Elena Bernia Jorge</t>
  </si>
  <si>
    <t xml:space="preserve">Lilian Pérez Mangano </t>
  </si>
  <si>
    <t>Luis Alejandro Roig Martíniez</t>
  </si>
  <si>
    <t>Luis Angel Olazabal Herrera</t>
  </si>
  <si>
    <t>Luis Felipe Rojas Súarez</t>
  </si>
  <si>
    <t>Mayren Alvarez Ramos</t>
  </si>
  <si>
    <t>Merlín Láraza Rodríguez Triana</t>
  </si>
  <si>
    <t>Miguel Causilla Méndez</t>
  </si>
  <si>
    <t>Mileidys García Morera</t>
  </si>
  <si>
    <t xml:space="preserve">Nieves María Cabrera Delgado </t>
  </si>
  <si>
    <t>Pedro Jesús Montero Pérez</t>
  </si>
  <si>
    <t>Rafael Monteagudo Costa</t>
  </si>
  <si>
    <t>Vania Batista Pérez</t>
  </si>
  <si>
    <t>Yadira Elizalde Martín</t>
  </si>
  <si>
    <t>Yandy Marín Santana</t>
  </si>
  <si>
    <t>Yanela Díaz Sibat</t>
  </si>
  <si>
    <t>Yaraidy Marrero Goitizolo</t>
  </si>
  <si>
    <t>Yaumara Galindo Artiles</t>
  </si>
  <si>
    <t>Yulianis Gómez Súarez</t>
  </si>
  <si>
    <t>Yuri Ernesto Viamontes Bermúdez</t>
  </si>
  <si>
    <t>Lisdan León Cartaya</t>
  </si>
  <si>
    <t>Noelvis Ozuna Hernández</t>
  </si>
  <si>
    <t>Michel Torres López</t>
  </si>
  <si>
    <t>Yudit Vizcaino Reyes</t>
  </si>
  <si>
    <t>B</t>
  </si>
  <si>
    <t>N</t>
  </si>
  <si>
    <t>Evaluación de Idoneidad</t>
  </si>
  <si>
    <t>COLOR DE LA PIEL</t>
  </si>
  <si>
    <t>solicitud Propia</t>
  </si>
  <si>
    <t>Alain Sánchez Ledón</t>
  </si>
  <si>
    <t>Yetel Rafaela Merencio Sastre</t>
  </si>
  <si>
    <t xml:space="preserve">Gendry Molina Gómez </t>
  </si>
  <si>
    <t>Belkis Banzo Campanioni</t>
  </si>
  <si>
    <t>CDST</t>
  </si>
  <si>
    <t>Rafael Osorio Hernández</t>
  </si>
  <si>
    <t>Jorge Alberto Consuegra López</t>
  </si>
  <si>
    <t>Lester González Ramos</t>
  </si>
  <si>
    <t>Raiko Ulacia Francis</t>
  </si>
  <si>
    <t xml:space="preserve">12mo </t>
  </si>
  <si>
    <t>Pablo Yoel Castillo Ramos</t>
  </si>
  <si>
    <t>Magdiel Guerra Ozuna</t>
  </si>
  <si>
    <t>Eduardo Jimenez Cordova</t>
  </si>
  <si>
    <t>Alejandro Revilla Chaviano</t>
  </si>
  <si>
    <t>Yadier Rodríguez Hernández</t>
  </si>
  <si>
    <t>Ramón David Santiler Camacho</t>
  </si>
  <si>
    <t>Municipio</t>
  </si>
  <si>
    <t>Lic Psicología</t>
  </si>
  <si>
    <t>Noel Martínez González</t>
  </si>
  <si>
    <t>Alexei Pérez Rojas</t>
  </si>
  <si>
    <t>Naima Gómez Román</t>
  </si>
  <si>
    <t>Acnia Lisbey Pérez Alonso</t>
  </si>
  <si>
    <t>Téc Medio Informática</t>
  </si>
  <si>
    <t>Nivel Cultural</t>
  </si>
  <si>
    <t>Color de la piel</t>
  </si>
  <si>
    <t>Alejandro Negrin Aguila</t>
  </si>
  <si>
    <t>Clara de las Mercedes Gascón Yera</t>
  </si>
  <si>
    <t>Lic. Defectología</t>
  </si>
  <si>
    <t>Odaiky Depestre Cartaya</t>
  </si>
  <si>
    <t>Yasmanys Orozco Rodríguez</t>
  </si>
  <si>
    <t>Marlenis Rojas Herrera</t>
  </si>
  <si>
    <t>Yoandry Negrín Torres</t>
  </si>
  <si>
    <t>Yoandy Clavelo Rodríguez</t>
  </si>
  <si>
    <t>Odalys Rafaela Escobar García</t>
  </si>
  <si>
    <t xml:space="preserve">Leonit Trujillo Rodríguez </t>
  </si>
  <si>
    <t>Ariel González Sánchez</t>
  </si>
  <si>
    <t>(Todas)</t>
  </si>
  <si>
    <t>Lazaro Moya García</t>
  </si>
  <si>
    <t>Ernesto Antonio Monteagudo Carvajal</t>
  </si>
  <si>
    <t>Dolores Herrera Mendez</t>
  </si>
  <si>
    <t>Arahí Leiva Gil</t>
  </si>
  <si>
    <t xml:space="preserve"> GERMAN RODRIGUEZ MORALES_x0001_ </t>
  </si>
  <si>
    <t xml:space="preserve">ADISLEN  SANTANA  MACHADO_x0001_ </t>
  </si>
  <si>
    <t xml:space="preserve">ADISLEY  JAURIGA FERNANDEZ_x0001_ </t>
  </si>
  <si>
    <t xml:space="preserve">ADRIAN  CALZADA CRESPO_x0001_ </t>
  </si>
  <si>
    <t xml:space="preserve">ADRIAN  OSCAR LORA RODRIGUEZ_x0001_ </t>
  </si>
  <si>
    <t xml:space="preserve">ADRIAN  VALERIANO  LARA_x0001_ </t>
  </si>
  <si>
    <t>AIDEL  DIAZ LEYVA_x0001_</t>
  </si>
  <si>
    <t xml:space="preserve">AIMARA YALINA PEREZ DIAZ_x0001_ </t>
  </si>
  <si>
    <t xml:space="preserve">AISARAH  GALAÑEGA PANDO_x0001_ </t>
  </si>
  <si>
    <t xml:space="preserve">AIVIN  PEREZ DUMENINGO_x0001_ </t>
  </si>
  <si>
    <t xml:space="preserve">ALAIN  RODRIGUEZ POZO_x0001_ </t>
  </si>
  <si>
    <t xml:space="preserve">ALAIN NOEL GARCIA ESCALANTE_x0001_ </t>
  </si>
  <si>
    <t xml:space="preserve">ALBERTO  GARCIA GALARZA_x0001_ </t>
  </si>
  <si>
    <t xml:space="preserve">ALEXANDER  GONZALEZ MENDEZ_x0001_ </t>
  </si>
  <si>
    <t xml:space="preserve">ALEXIS MANUEL ALEGRE BURNES_x0001_ </t>
  </si>
  <si>
    <t xml:space="preserve">ALFREDO ERNESTO GLEZ PÉREZ_x0001_ </t>
  </si>
  <si>
    <t xml:space="preserve">ALICIA  PEREZ CREAGH_x0001_ </t>
  </si>
  <si>
    <t xml:space="preserve">ALIOSMAR  VARGAS HERNANDEZ_x0001_ </t>
  </si>
  <si>
    <t xml:space="preserve">ANAIS  MARTINEZ CARRILLO_x0001_ </t>
  </si>
  <si>
    <t xml:space="preserve">ANASSAY  VILLAVICENCIO MOYA_x0001_ </t>
  </si>
  <si>
    <t xml:space="preserve">ANDY  YUNIEL PEREZ LIMONTA_x0001_ </t>
  </si>
  <si>
    <t xml:space="preserve">ANGEL JAVIER DIAZ SUAREZ_x0001_ </t>
  </si>
  <si>
    <t xml:space="preserve">ANISLEISY  LLANO RIVERO_x0001_ </t>
  </si>
  <si>
    <t xml:space="preserve">ANISLEY  REYES BORREGO_x0001_ </t>
  </si>
  <si>
    <t xml:space="preserve">ARIEL  DEL RIO RECALDE_x0001_ </t>
  </si>
  <si>
    <t xml:space="preserve">ARLEDYS  CABRERA RODRIGUEZ_x0001_ </t>
  </si>
  <si>
    <t xml:space="preserve">ARLETY  DIAZ GONZALEZ_x0001_ </t>
  </si>
  <si>
    <t xml:space="preserve">ARMANDO  MENDEZ BORGES_x0001_ </t>
  </si>
  <si>
    <t xml:space="preserve">ARMANDO  RODRIGUEZ JIMENEZ_x0001_ </t>
  </si>
  <si>
    <t xml:space="preserve">ASBEL NOEL RUIZ AMADOR_x0001_ </t>
  </si>
  <si>
    <t>AYLEN DE LA CARIDAD PALLARES L</t>
  </si>
  <si>
    <t xml:space="preserve">BARBARA  CASTELLANOS PEREZ_x0001_ </t>
  </si>
  <si>
    <t xml:space="preserve">CARLOS FELIPE NIEVES ROJAS_x0001_ </t>
  </si>
  <si>
    <t xml:space="preserve">CECILIO   DE LEÓN AZAHARES_x0001_ </t>
  </si>
  <si>
    <t xml:space="preserve">CLAUDIA  PALACIO GUEVARA_x0001_ </t>
  </si>
  <si>
    <t xml:space="preserve">DAILANY  BOLAÑOS PEÑA_x0001_ </t>
  </si>
  <si>
    <t xml:space="preserve">DAMARYS  NOBA MARRERO_x0001_ </t>
  </si>
  <si>
    <t xml:space="preserve">DANAISY  LOY SAEZ_x0001_ </t>
  </si>
  <si>
    <t xml:space="preserve">DANAY  PEREZ SANTOS_x0001_ </t>
  </si>
  <si>
    <t xml:space="preserve">DANIA  JIMENEZ RODRIGUEZ_x0001_ </t>
  </si>
  <si>
    <t xml:space="preserve">DANIEL  MENDEZ DELGADO_x0001_ </t>
  </si>
  <si>
    <t xml:space="preserve">DANIEXYS  LUIS MARTIN_x0001_ </t>
  </si>
  <si>
    <t xml:space="preserve">DASIEL  DEL CAMPO DIAZ_x0001_ </t>
  </si>
  <si>
    <t xml:space="preserve">DASIEL  YERVILLA RAMOS_x0001_ </t>
  </si>
  <si>
    <t xml:space="preserve">DAYAN  ACEA GONZALEZ_x0001_ </t>
  </si>
  <si>
    <t xml:space="preserve">DELVIS  MARRERO DIAZ_x0001_ </t>
  </si>
  <si>
    <t xml:space="preserve">DENNY  MORALES BROCHE_x0001_ </t>
  </si>
  <si>
    <t xml:space="preserve">DIAMALIS  VERA MADERO_x0001_ </t>
  </si>
  <si>
    <t>DIANELYS  MONTEAGUDO FIGUEROA_x0001_</t>
  </si>
  <si>
    <t>DOUGLAS RAFAEL DELGADO RODRIGU</t>
  </si>
  <si>
    <t xml:space="preserve">DUNIA  ECHEMENDIA ROJAS_x0001_ </t>
  </si>
  <si>
    <t xml:space="preserve">DUNIEL  JIMENEZ ROJAS_x0001_ </t>
  </si>
  <si>
    <t xml:space="preserve">EDELKY  CARO  ROMERO_x0001_ </t>
  </si>
  <si>
    <t xml:space="preserve">EDILIO  HERNANDEZ SANTOS_x0001_ </t>
  </si>
  <si>
    <t xml:space="preserve">ELDI MARIE MERINA GUTIERREZ_x0001_ </t>
  </si>
  <si>
    <t>ELIZABETH BARBARA ORAMA HERNAN</t>
  </si>
  <si>
    <t>ELVIS CARLOS RODRIGUEZ CARRAZA</t>
  </si>
  <si>
    <t xml:space="preserve">FABIO  YUDIER BURNES BANZO_x0001_ </t>
  </si>
  <si>
    <t>FREDY ROBERTO HERRERA GONZALEZ</t>
  </si>
  <si>
    <t xml:space="preserve">GENY  LINARES HERNANDEZ_x0001_ </t>
  </si>
  <si>
    <t xml:space="preserve">GERDY  RAMIREZ GONZALEZ_x0001_ </t>
  </si>
  <si>
    <t xml:space="preserve">GLEISER   GOMEZ FERNANDEZ_x0001_ </t>
  </si>
  <si>
    <t xml:space="preserve">GLEYBIS  GUEVARA DEL PORTAL_x0001_ </t>
  </si>
  <si>
    <t>HANLYS ORELBIS GARCIAS OQUENDO</t>
  </si>
  <si>
    <t xml:space="preserve">HENDRY  MANZO LUIS_x0001_ </t>
  </si>
  <si>
    <t xml:space="preserve">HUMBERTO   HERNANDEZ GARCÍA_x0001_ </t>
  </si>
  <si>
    <t xml:space="preserve">HYAN  MARQUEZ DIAZ_x0001_ </t>
  </si>
  <si>
    <t xml:space="preserve">IDALYS  ARILÓN MENDEZ_x0001_ </t>
  </si>
  <si>
    <t>INGRIS ESTRELLA  PÉREZ BENÍTEZ</t>
  </si>
  <si>
    <t>ISABEL DE LAS MERCEDES MIRANDA</t>
  </si>
  <si>
    <t>ISABEL DE LAS MERCEDES PEREZ H</t>
  </si>
  <si>
    <t xml:space="preserve">ISMAEL  PLACENCIA MEDINA_x0001_ </t>
  </si>
  <si>
    <t>ISRAEL LUIS GONZALEZ GUTIERREZ</t>
  </si>
  <si>
    <t xml:space="preserve">IUSEL  CASTILLO ACOSTA_x0001_ </t>
  </si>
  <si>
    <t xml:space="preserve">IVET  PÉREZ RANGEL_x0001_ </t>
  </si>
  <si>
    <t xml:space="preserve">JAILEN  ABREU HERNANDEZ_x0001_ </t>
  </si>
  <si>
    <t xml:space="preserve">JANY  CASTRO PEREZ_x0001_ </t>
  </si>
  <si>
    <t xml:space="preserve">JANY YASSER PEREZ PEREZ_x0001_ </t>
  </si>
  <si>
    <t xml:space="preserve">JAVIER  DOMINGUEZ GONZALEZ_x0001_ </t>
  </si>
  <si>
    <t>JAVIER ALEJANDRO GALLUEZ MELEN</t>
  </si>
  <si>
    <t xml:space="preserve">JAVIER ENRIQUE DIAZ DELGADO_x0001_ </t>
  </si>
  <si>
    <t xml:space="preserve">JOAN  MARTINEZ ARIOSA_x0001_ </t>
  </si>
  <si>
    <t>JORGE FELIPE MARTINEZ SALGADO_x0001_</t>
  </si>
  <si>
    <t xml:space="preserve">JORGE HERMINIO LEIZA PEREZ_x0001_ </t>
  </si>
  <si>
    <t xml:space="preserve">JORGE LUIS OUTON PARET_x0001_ </t>
  </si>
  <si>
    <t>JORGE LUIS RODRIGUEZ RODRIGUEZ</t>
  </si>
  <si>
    <t xml:space="preserve">JORGE LUIS TORRES LOPEZ_x0001_ </t>
  </si>
  <si>
    <t xml:space="preserve">JORGE LUIS ZALASAR DEL TORO_x0001_ </t>
  </si>
  <si>
    <t xml:space="preserve">JORGE WILLIAM PEREZ CARDENAS_x0001_ </t>
  </si>
  <si>
    <t xml:space="preserve">JUAN LUIS ROJAS AGUILA_x0001_ </t>
  </si>
  <si>
    <t xml:space="preserve">JUANA DELIA IZNAGA BALMASEDA_x0001_ </t>
  </si>
  <si>
    <t xml:space="preserve">KATERINE  FDEZ LÓPEZ_x0001_ </t>
  </si>
  <si>
    <t xml:space="preserve">KATIA  OROZCO GONZALEZ_x0001_ </t>
  </si>
  <si>
    <t xml:space="preserve">KATIUSKA  CARVAJAL GARCIA_x0001_ </t>
  </si>
  <si>
    <t xml:space="preserve">KENNY  ARIAS GOLLA_x0001_ </t>
  </si>
  <si>
    <t xml:space="preserve">KERVIN  MORA MONTERREY_x0001_ </t>
  </si>
  <si>
    <t>KETTY  COSIO LUIS_x0001_</t>
  </si>
  <si>
    <t xml:space="preserve">LARITZA  TRIANA DELGADO_x0001_ </t>
  </si>
  <si>
    <t>LARRY  LUIS SOCA_x0001_</t>
  </si>
  <si>
    <t xml:space="preserve">LAZARO DARIEL RODRIGUEZ LEAL_x0001_ </t>
  </si>
  <si>
    <t xml:space="preserve">LAZARO LIVAN LOPEZ RODRIGUEZ_x0001_ </t>
  </si>
  <si>
    <t>LAZARO ROBERTO CAPDESUÑER GARC</t>
  </si>
  <si>
    <t xml:space="preserve">LAZARO RUBEN MEDERO SAEZ_x0001_ </t>
  </si>
  <si>
    <t>LEANDRO ALFREDO RODRIGUEZ CRUZ</t>
  </si>
  <si>
    <t xml:space="preserve">LEDUAN  RODRIGUEZ RODRIGUEZ_x0001_ </t>
  </si>
  <si>
    <t xml:space="preserve">LEIDIANA  MORALES REYES_x0001_ </t>
  </si>
  <si>
    <t xml:space="preserve">LEINIER  LOPEZ ABREU_x0001_ </t>
  </si>
  <si>
    <t xml:space="preserve">LENIER  HERNANDEZ PEREZ_x0001_ </t>
  </si>
  <si>
    <t xml:space="preserve">LENIER  PORTILLO GARCIA_x0001_ </t>
  </si>
  <si>
    <t xml:space="preserve">LEYDIS  ARBOLAEZ MORET_x0001_ </t>
  </si>
  <si>
    <t xml:space="preserve">LIANNYS  TORRES SUAREZ_x0001_ </t>
  </si>
  <si>
    <t xml:space="preserve">LIETTER  VICIEDO GONZALEZ_x0001_ </t>
  </si>
  <si>
    <t>LISANDRA CARIDAD HERRERA RODRI</t>
  </si>
  <si>
    <t xml:space="preserve">LISAY  VELAZQUEZ RODRIGUEZ_x0001_ </t>
  </si>
  <si>
    <t xml:space="preserve">LISETT  CABRERA RODRIGUEZ_x0001_ </t>
  </si>
  <si>
    <t xml:space="preserve">LISSETTE  LORENZO RODRIGUEZ_x0001_ </t>
  </si>
  <si>
    <t xml:space="preserve">LISTER ISAAC MENDEZ QUINTANA_x0001_ </t>
  </si>
  <si>
    <t xml:space="preserve">LOYDA EUNICE PEREZ PEREZ_x0001_ </t>
  </si>
  <si>
    <t xml:space="preserve">LUIS ANTONIO VEGA SAEZ_x0001_ </t>
  </si>
  <si>
    <t xml:space="preserve">LUIS ERNESTO AGUILA BARNADA_x0001_ </t>
  </si>
  <si>
    <t>LUIS MARIANO BENITEZ CARRILLO_x0001_</t>
  </si>
  <si>
    <t>LUIS MIGUEL DELGADO RODRIGUEZ_x0001_</t>
  </si>
  <si>
    <t xml:space="preserve">LUIS PEDRO RODRIGUEZ RUIZ_x0001_ </t>
  </si>
  <si>
    <t xml:space="preserve">LUISA MARIA RAMOS BORFFILL_x0001_ </t>
  </si>
  <si>
    <t xml:space="preserve">LUNMAILY  PEREZ DE LA PAZ_x0001_ </t>
  </si>
  <si>
    <t xml:space="preserve">LUSY YANEISY MORRELL GARCIA_x0001_ </t>
  </si>
  <si>
    <t xml:space="preserve">LUVIA  CRUZ FUENTES_x0001_ </t>
  </si>
  <si>
    <t xml:space="preserve">LYNNE  ZAMORA ARAQUE_x0001_ </t>
  </si>
  <si>
    <t xml:space="preserve">MADELIN  BOLAÑO CABRERA_x0001_ </t>
  </si>
  <si>
    <t xml:space="preserve">MAEBY  ECHEVERRÍA  LÓPEZ_x0001_ </t>
  </si>
  <si>
    <t xml:space="preserve">MAGDELYNE  FONSECA SUAREZ_x0001_ </t>
  </si>
  <si>
    <t xml:space="preserve">MAILIN  LEIVA  MORENO_x0001_ </t>
  </si>
  <si>
    <t xml:space="preserve">MAILYN   GARCIA LEAL_x0001_ </t>
  </si>
  <si>
    <t xml:space="preserve">MAILYN   SILVERIO PINO_x0001_ </t>
  </si>
  <si>
    <t xml:space="preserve">MAILYN  BELLO  HERNÁNDEZ_x0001_ </t>
  </si>
  <si>
    <t xml:space="preserve">MAILYS  GUEVARA BACALLAO_x0001_ </t>
  </si>
  <si>
    <t xml:space="preserve">MAITE  RUIZ MORALES_x0001_ </t>
  </si>
  <si>
    <t>MARCOS ADRIAN GONZALEZ NAVARRO</t>
  </si>
  <si>
    <t>MARIA MILAGRO SUAREZ RODRIGUEZ</t>
  </si>
  <si>
    <t xml:space="preserve">MARIANA YAILEMA PEREZ NUÑEZ_x0001_ </t>
  </si>
  <si>
    <t xml:space="preserve">MARIELLYS  ESPINOSA PÉREZ_x0001_ </t>
  </si>
  <si>
    <t xml:space="preserve">MARILÚS  PÉREZ BARRUETO_x0001_ </t>
  </si>
  <si>
    <t xml:space="preserve">MARINÉ   HURTADO  PORTAL_x0001_ </t>
  </si>
  <si>
    <t xml:space="preserve">MARIO LUIS VIERA BETANCOURT_x0001_ </t>
  </si>
  <si>
    <t xml:space="preserve">MARISELA  MARTINEZ HERNANDEZ_x0001_ </t>
  </si>
  <si>
    <t xml:space="preserve">MARLYS MARY ALONSO SAÑUDO_x0001_ </t>
  </si>
  <si>
    <t xml:space="preserve">MARTA ELISA MARTÍNEZ ARIOSA_x0001_ </t>
  </si>
  <si>
    <t xml:space="preserve">MAYARA   MORENO  GARCIA_x0001_ </t>
  </si>
  <si>
    <t xml:space="preserve">MAYLET  MORERA JIMENEZ_x0001_ </t>
  </si>
  <si>
    <t xml:space="preserve">MAYLIN   DOMINGUEZ BLANCO_x0001_ </t>
  </si>
  <si>
    <t>N  JIMÉNEZ HDEZ_x0001_</t>
  </si>
  <si>
    <t xml:space="preserve">MAYLIN  LEON RODRIGUEZ_x0001_ </t>
  </si>
  <si>
    <t xml:space="preserve">MAYTE  CARDENAS  JIMENEZ_x0001_ </t>
  </si>
  <si>
    <t xml:space="preserve">MAYTE  FERRER LASSO_x0001_ </t>
  </si>
  <si>
    <t xml:space="preserve">MERCEDES  REYES GARCÍA_x0001_ </t>
  </si>
  <si>
    <t xml:space="preserve">MERLY  OROZCO JIMENEZ_x0001_ </t>
  </si>
  <si>
    <t xml:space="preserve">MICHAEL  RODRIGUEZ GUTIERREZ_x0001_ </t>
  </si>
  <si>
    <t xml:space="preserve">MICHEL  QUINTERO BENCOMO_x0001_ </t>
  </si>
  <si>
    <t>MIGUEL  ERNESTO GONZALEZ RODRI</t>
  </si>
  <si>
    <t xml:space="preserve">MIGUEL JOSÉ RGUEZ FABREGAT_x0001_ </t>
  </si>
  <si>
    <t xml:space="preserve">NADIA YANET SUAREZ RODRIGUEZ_x0001_ </t>
  </si>
  <si>
    <t xml:space="preserve">NAYMARYS  RGUEZ GARCÍA_x0001_ </t>
  </si>
  <si>
    <t xml:space="preserve">NAYRÍN  MILIÁN BOLAÑOS_x0001_ </t>
  </si>
  <si>
    <t xml:space="preserve">NELSON  GUERRA CABRERA_x0001_ </t>
  </si>
  <si>
    <t xml:space="preserve">NOEL  MONTES DE OCA DARIAS_x0001_ </t>
  </si>
  <si>
    <t xml:space="preserve">NOEL  SANCHEZ DUMENIGO_x0001_ </t>
  </si>
  <si>
    <t xml:space="preserve">NOVIA DAMARY HERNANDEZ LEON_x0001_ </t>
  </si>
  <si>
    <t xml:space="preserve">OBDULIO  OBREGON PEREZ_x0001_ </t>
  </si>
  <si>
    <t xml:space="preserve">ONEL  MARCELO BARNÉS BROCHE_x0001_ </t>
  </si>
  <si>
    <t xml:space="preserve">ONIDIS  GARCÍA LLERENA_x0001_ </t>
  </si>
  <si>
    <t xml:space="preserve">ORESTES  CARRAZANA ABREU_x0001_ </t>
  </si>
  <si>
    <t xml:space="preserve">ORLANDO  GOMEZ MORALES_x0001_ </t>
  </si>
  <si>
    <t xml:space="preserve">OSBEL  CARDOSO  PRIDA_x0001_ </t>
  </si>
  <si>
    <t xml:space="preserve">OSCAR LUIS FRANCO LOPEZ_x0001_ </t>
  </si>
  <si>
    <t xml:space="preserve">OTTO RENE MELENDREZ GALLUEZ_x0001_ </t>
  </si>
  <si>
    <t>PABLO ERNESTO  CABRERAS CÁRDEN</t>
  </si>
  <si>
    <t xml:space="preserve">PEDRO MICHEL COLLAZO PEREZ_x0001_ </t>
  </si>
  <si>
    <t xml:space="preserve">PEDRO MIGUEL MONTANO GARCIA_x0001_ </t>
  </si>
  <si>
    <t>RAFAEL   EDUARDO  GLEZ SANTANA</t>
  </si>
  <si>
    <t xml:space="preserve">RAFAEL  CARRILLO MIRABAL_x0001_ </t>
  </si>
  <si>
    <t>RAFAEL ENRIQUE GALLARDO TIRADO</t>
  </si>
  <si>
    <t xml:space="preserve">RAINIEL RAFAEL MENA FIRIES_x0001_ </t>
  </si>
  <si>
    <t xml:space="preserve">RAISI  CRESPO ROJAS_x0001_ </t>
  </si>
  <si>
    <t xml:space="preserve">RAMON LUIS BORROTO BORREGO_x0001_ </t>
  </si>
  <si>
    <t xml:space="preserve">RANDY  HERNANDEZ CHAVEZ_x0001_ </t>
  </si>
  <si>
    <t xml:space="preserve">RANDY  LA ROSA PÉREZ_x0001_ </t>
  </si>
  <si>
    <t xml:space="preserve">RAYNIER  HDEZ ALFONSO_x0001_ </t>
  </si>
  <si>
    <t>REIKEL ABEL CRUZ VILLAVICENCIO</t>
  </si>
  <si>
    <t xml:space="preserve">REINALDO  DÍAZ PLASENCIA_x0001_ </t>
  </si>
  <si>
    <t xml:space="preserve">REINIER  DEL RIO RODRIGUEZ_x0001_ </t>
  </si>
  <si>
    <t xml:space="preserve">REINIER  RGUEZ GIRAUD_x0001_ </t>
  </si>
  <si>
    <t xml:space="preserve">REINIER  VALENTIN PEREZ_x0001_ </t>
  </si>
  <si>
    <t xml:space="preserve">RICARDO  OLAVARRIA MARTINEZ_x0001_ </t>
  </si>
  <si>
    <t xml:space="preserve">RICARDO  PINERO LOPEZ_x0001_ </t>
  </si>
  <si>
    <t xml:space="preserve">RICARDO JAVIER NODARSE SAEZ_x0001_ </t>
  </si>
  <si>
    <t xml:space="preserve">IDEL  ZAYAS GALARZA_x0001_ </t>
  </si>
  <si>
    <t xml:space="preserve">RIGOBERTO  LEIVA ALVAREZ_x0001_ </t>
  </si>
  <si>
    <t xml:space="preserve">ROBERTO LUIS DEL RIO CABRERA_x0001_ </t>
  </si>
  <si>
    <t xml:space="preserve">RODNEY  ACOSTA GONZÁLEZ_x0001_ </t>
  </si>
  <si>
    <t xml:space="preserve">ROSANELA  POBLADOR COBA_x0001_ </t>
  </si>
  <si>
    <t xml:space="preserve">ROSMAY LUIS ARANSOLA MENDEZ_x0001_ </t>
  </si>
  <si>
    <t xml:space="preserve">ROXANNE  GONZALEZ RODRIGUEZ_x0001_ </t>
  </si>
  <si>
    <t xml:space="preserve">SAHILY   MORERA FUENTES_x0001_ </t>
  </si>
  <si>
    <t>SAIDY DE LA CARIDAD FELPETO AL</t>
  </si>
  <si>
    <t xml:space="preserve">SAJAY  JOVA MORALES_x0001_ </t>
  </si>
  <si>
    <t xml:space="preserve">SERGUEY  BERTOLY FDEZ_x0001_ </t>
  </si>
  <si>
    <t xml:space="preserve">SERGUEY  NAVARRO VELIZ_x0001_ </t>
  </si>
  <si>
    <t xml:space="preserve">SULEIDYS  RUIZ DURAN_x0001_ </t>
  </si>
  <si>
    <t xml:space="preserve">SULEIMY   MONTEAGUDO ZAMORA_x0001_ </t>
  </si>
  <si>
    <t xml:space="preserve">SUNAMY  VALENCIA SANCHEZ_x0001_ </t>
  </si>
  <si>
    <t>SUSANA ESMERIDA HERRERA MORENO</t>
  </si>
  <si>
    <t xml:space="preserve">TAHIMY  GARCIA  CAMACHO_x0001_ </t>
  </si>
  <si>
    <t xml:space="preserve">TAIMY MARÍA GARCÍA JIMÉNEZ_x0001_ </t>
  </si>
  <si>
    <t xml:space="preserve">TATIANA  RABELO LÓPEZ_x0001_ </t>
  </si>
  <si>
    <t>TAYRÍ  PAZ LAVÍN_x0001_</t>
  </si>
  <si>
    <t xml:space="preserve">TAYUMI  CEPEDA SIERRA_x0001_ </t>
  </si>
  <si>
    <t xml:space="preserve">VADILY  SANTIAGO SANTOS_x0001_ </t>
  </si>
  <si>
    <t xml:space="preserve">VICTOR  OSBEL  MORENO PÉREZ_x0001_ </t>
  </si>
  <si>
    <t xml:space="preserve">VICTOR  YARIEL RGUEZ  TORNA_x0001_ </t>
  </si>
  <si>
    <t xml:space="preserve">VIRGILIO  DOMINGUÉZ BOSCH_x0001_ </t>
  </si>
  <si>
    <t xml:space="preserve">WALDO MICHEL MANZO SANCHEZ_x0001_ </t>
  </si>
  <si>
    <t>WILLIAM ROAXY GUTIERREZ SANCHE</t>
  </si>
  <si>
    <t xml:space="preserve">WISAN  GALLARDO  RODRIGUEZ_x0001_ </t>
  </si>
  <si>
    <t xml:space="preserve">YACDELYS  SÁNCHEZ JORGE_x0001_ </t>
  </si>
  <si>
    <t xml:space="preserve">YADAILY  YERENA PLASENCIA_x0001_ </t>
  </si>
  <si>
    <t xml:space="preserve">YADIER  CARVAJAL DOMINGUEZ_x0001_ </t>
  </si>
  <si>
    <t>YADIER  ERNESTO BOMBINO  CASTR</t>
  </si>
  <si>
    <t xml:space="preserve">YADIR DIMITRI ALVAREZ COMPAN_x0001_ </t>
  </si>
  <si>
    <t xml:space="preserve">YAHIMI  GARCÍA MONTEAGUDO_x0001_ </t>
  </si>
  <si>
    <t>YAHISEL GUILLERMO MARTINEZ GAR</t>
  </si>
  <si>
    <t xml:space="preserve">YAILEN  IBAÑEZ LAGO_x0001_ </t>
  </si>
  <si>
    <t xml:space="preserve">YAILYS  FDEZ RGUEZ_x0001_ </t>
  </si>
  <si>
    <t xml:space="preserve">YAINY  HURTADO RGUEZ_x0001_ </t>
  </si>
  <si>
    <t xml:space="preserve">YAIRAN  ALVAREZ GONZALEZ_x0001_ </t>
  </si>
  <si>
    <t>YAISEL FERNANDO MANSO RODRIGUE</t>
  </si>
  <si>
    <t xml:space="preserve">YALDREY  FIGUEROA  RODRIGUEZ_x0001_ </t>
  </si>
  <si>
    <t xml:space="preserve">YAMILET  PARRADO LEON_x0001_ </t>
  </si>
  <si>
    <t xml:space="preserve">YANARA  PACHECO AGUERO_x0001_ </t>
  </si>
  <si>
    <t xml:space="preserve">YANARA  PEREZ BELLO_x0001_ </t>
  </si>
  <si>
    <t xml:space="preserve">YANDRIEL  RODRIGUEZ CORTES_x0001_ </t>
  </si>
  <si>
    <t xml:space="preserve">YANDY  ESCUELA GUTIERREZ_x0001_ </t>
  </si>
  <si>
    <t xml:space="preserve">YANEISY  CARVAJAL MORALES_x0001_ </t>
  </si>
  <si>
    <t xml:space="preserve">YANELIS  RGUEZ VEGA_x0001_ </t>
  </si>
  <si>
    <t xml:space="preserve">YANESSA  PEREZ MARTINEZ_x0001_ </t>
  </si>
  <si>
    <t xml:space="preserve">YANET   DE ARMAS PEREZ_x0001_ </t>
  </si>
  <si>
    <t xml:space="preserve">YANET  MENDEZ GUTIERREZ_x0001_ </t>
  </si>
  <si>
    <t>YANET ROSALINA JIMENEZ BENITEZ</t>
  </si>
  <si>
    <t xml:space="preserve">YANEXY  RODRÍGUEZ MORENO_x0001_ </t>
  </si>
  <si>
    <t xml:space="preserve">YANIRIS LAZARA LÓPEZ RGUEZ_x0001_ </t>
  </si>
  <si>
    <t xml:space="preserve">YANISBET  DARIAS RAMIREZ_x0001_ </t>
  </si>
  <si>
    <t xml:space="preserve">YANIURKA   BERMUDEZ ROMERO_x0001_ </t>
  </si>
  <si>
    <t xml:space="preserve">YANKIEL  MORE ESQUERRA_x0001_ </t>
  </si>
  <si>
    <t xml:space="preserve">YANNIRIS  GUERRA MORERA_x0001_ </t>
  </si>
  <si>
    <t xml:space="preserve">YAREMY  MANSO LOY_x0001_ </t>
  </si>
  <si>
    <t xml:space="preserve">YARIEL  ESTEVEZ IGLESIAS_x0001_ </t>
  </si>
  <si>
    <t xml:space="preserve">YARISBEL  BARCELÓ DELGADO_x0001_ </t>
  </si>
  <si>
    <t xml:space="preserve">YARISLEIDY  ORAMA SORIA_x0001_ </t>
  </si>
  <si>
    <t xml:space="preserve">YASEL  HDEZ SANTIAGO_x0001_ </t>
  </si>
  <si>
    <t xml:space="preserve">YASEL  MARTINEZ CRUZ_x0001_ </t>
  </si>
  <si>
    <t xml:space="preserve">YASEL  SUAREZ BERMUDEZ_x0001_ </t>
  </si>
  <si>
    <t xml:space="preserve">YASENIA  JIMENEZ  DEL RIO_x0001_ </t>
  </si>
  <si>
    <t xml:space="preserve">YASKIEL  GONZALEZ ARIOSA_x0001_ </t>
  </si>
  <si>
    <t xml:space="preserve">YASLEIDY  ROJAS SUERO_x0001_ </t>
  </si>
  <si>
    <t xml:space="preserve">YASMANI  RIVERO TUERO_x0001_ </t>
  </si>
  <si>
    <t xml:space="preserve">YASMANY  RODRIGUEZ CORTES_x0001_ </t>
  </si>
  <si>
    <t xml:space="preserve">YASMIEL  SAURA LEON_x0001_ </t>
  </si>
  <si>
    <t xml:space="preserve">YASNAY  ALVAREZ MOLINA_x0001_ </t>
  </si>
  <si>
    <t xml:space="preserve">YASNIEL  ESPINO HEREDERO_x0001_ </t>
  </si>
  <si>
    <t>YASNIEL DE JES REYES FERNANDEZ</t>
  </si>
  <si>
    <t xml:space="preserve">YASNIER  MARRERO TORNA_x0001_ </t>
  </si>
  <si>
    <t xml:space="preserve">YATNAY  DEL TORO GONZALEZ_x0001_ </t>
  </si>
  <si>
    <t xml:space="preserve">YEILIN  JIMENEZ GUITAR_x0001_ </t>
  </si>
  <si>
    <t xml:space="preserve">YENIEL  MIRANDA BRAVO_x0001_ </t>
  </si>
  <si>
    <t xml:space="preserve">YENISLEIDYS  GARCIA MORREL_x0001_ </t>
  </si>
  <si>
    <t xml:space="preserve">YENLYS  CUBERTIER LEÓN_x0001_ </t>
  </si>
  <si>
    <t xml:space="preserve">YERISEY  SOLER PÉREZ_x0001_ </t>
  </si>
  <si>
    <t xml:space="preserve">YILIEN  HERNANDEZ DORTA_x0001_ </t>
  </si>
  <si>
    <t xml:space="preserve">YINETT  MORENO MARTÍNEZ_x0001_ </t>
  </si>
  <si>
    <t xml:space="preserve">YISLEINY  RUÍZ FLEITES_x0001_ </t>
  </si>
  <si>
    <t xml:space="preserve">YISLEY  VELIZ PÉREZ_x0001_ </t>
  </si>
  <si>
    <t xml:space="preserve">YISSEL  GARCÍA CLARO_x0001_ </t>
  </si>
  <si>
    <t xml:space="preserve">YOAN JOSIEL MARICHAL CABRERA_x0001_ </t>
  </si>
  <si>
    <t xml:space="preserve">YOANA  CALCINES PÉREZ_x0001_ </t>
  </si>
  <si>
    <t xml:space="preserve">YOANDES  ROJAS ALCANTARA_x0001_ </t>
  </si>
  <si>
    <t xml:space="preserve">YOANDRA  ESPINOSA DE LA ROSA_x0001_ </t>
  </si>
  <si>
    <t xml:space="preserve">YOANDRY  ARTILES JIMENEZ_x0001_ </t>
  </si>
  <si>
    <t xml:space="preserve">YOANDY  GARCIA LOPEZ_x0001_ </t>
  </si>
  <si>
    <t xml:space="preserve">YOANDY  ORTA GONZALEZ_x0001_ </t>
  </si>
  <si>
    <t xml:space="preserve">YOANDY  VEGA HERNÁNDEZ_x0001_ </t>
  </si>
  <si>
    <t xml:space="preserve">YODAIMYS  MONZON TURRO_x0001_ </t>
  </si>
  <si>
    <t xml:space="preserve">YODALYS  BURNES BANZO_x0001_ </t>
  </si>
  <si>
    <t xml:space="preserve">YOELVYS  GONZALEZ CAMACHO_x0001_ </t>
  </si>
  <si>
    <t xml:space="preserve">YOILAN  COMAS ARTILES_x0001_ </t>
  </si>
  <si>
    <t xml:space="preserve">YOLEXYS   ESPINOSA MANSO_x0001_ </t>
  </si>
  <si>
    <t xml:space="preserve">YORDANI  GONZALEZ JIMENEZ_x0001_ </t>
  </si>
  <si>
    <t xml:space="preserve">YORDANIS   GARCIA  HERNANDEZ_x0001_ </t>
  </si>
  <si>
    <t xml:space="preserve">YORDANIS  DE LA PAZ SUAREZ_x0001_ </t>
  </si>
  <si>
    <t xml:space="preserve">YORDANY  ESCOBAR DELGADO_x0001_ </t>
  </si>
  <si>
    <t xml:space="preserve">YORDANY  GLEZ GARCÍA_x0001_ </t>
  </si>
  <si>
    <t xml:space="preserve">YOSLANDY  PACHECO ALVAREZ_x0001_ </t>
  </si>
  <si>
    <t xml:space="preserve">YOSNIELKY  ROJAS SOTELO_x0001_ </t>
  </si>
  <si>
    <t xml:space="preserve">YOSUANT  RODRIGUEZ MORALES_x0001_ </t>
  </si>
  <si>
    <t xml:space="preserve">YOSVANY  JIMENEZ RODRIGUEZ_x0001_ </t>
  </si>
  <si>
    <t xml:space="preserve">YUDELKIS  GOMEZ CRUZ_x0001_ </t>
  </si>
  <si>
    <t>YUDIESKI  ALBERTO CABELLO RAMO</t>
  </si>
  <si>
    <t xml:space="preserve">YULEISY  LUIS GARCIA_x0001_ </t>
  </si>
  <si>
    <t xml:space="preserve">YULESTER  SANCHEZ RODRIGUEZ_x0001_ </t>
  </si>
  <si>
    <t xml:space="preserve">YULIENNY  PEREZ GUEVARA_x0001_ </t>
  </si>
  <si>
    <t xml:space="preserve">YUNET  GALLARDO OBREGON_x0001_ </t>
  </si>
  <si>
    <t xml:space="preserve">YUNEYSI  ESPINOSA MARTINEZ_x0001_ </t>
  </si>
  <si>
    <t xml:space="preserve">YUNIEL  DÍAZ CONSUEGRA_x0001_ </t>
  </si>
  <si>
    <t xml:space="preserve">YUNIEL  DOMINGUEZ RODRIGUEZ_x0001_ </t>
  </si>
  <si>
    <t xml:space="preserve">YUNIEL  MANSO LOY_x0001_ </t>
  </si>
  <si>
    <t xml:space="preserve">YUNIEL  PEREZ BROCHE_x0001_ </t>
  </si>
  <si>
    <t>YUNIEL CARLOS SALAZAR GONZALEZ</t>
  </si>
  <si>
    <t xml:space="preserve">YUNIER  FULGUEIRAS ACEVEDO_x0001_ </t>
  </si>
  <si>
    <t xml:space="preserve">YUNIESI  CUTIÑO LOBAINA_x0001_ </t>
  </si>
  <si>
    <t xml:space="preserve">YUNIESKY   DEPESTRE SANCHEZ_x0001_ </t>
  </si>
  <si>
    <t xml:space="preserve">YUNIESKY   PEREZ  HORTUETA_x0001_ </t>
  </si>
  <si>
    <t xml:space="preserve">YUNIET  MORREL QUINTERO_x0001_ </t>
  </si>
  <si>
    <t xml:space="preserve">YUNIOR  ALBERNAS MEDEROS_x0001_ </t>
  </si>
  <si>
    <t xml:space="preserve">YUNIOR  SANTANA PEREZ_x0001_ </t>
  </si>
  <si>
    <t xml:space="preserve">YUREY  HERNANDEZ ACOSTA_x0001_ </t>
  </si>
  <si>
    <t xml:space="preserve">YURIEL  ACOSTA ROMAN_x0001_ </t>
  </si>
  <si>
    <t xml:space="preserve">YURIMA  RODRIGUEZ CARRILLO_x0001_ </t>
  </si>
  <si>
    <t xml:space="preserve">YURISLEIDY  PEREZ ROBLE_x0001_ </t>
  </si>
  <si>
    <t xml:space="preserve">YUSDEN  PERDOMO PEREZ_x0001_ </t>
  </si>
  <si>
    <t xml:space="preserve">YUSLEIDY  ALONSO MARTINEZ_x0001_ </t>
  </si>
  <si>
    <t xml:space="preserve">YUSLEIDY  CABRERA GARCIA_x0001_ </t>
  </si>
  <si>
    <t xml:space="preserve">ZENIA  PEDRAZA GARCIA_x0001_ </t>
  </si>
  <si>
    <t xml:space="preserve">ZUAIMA  GLEZ LAUZURIGUE_x0001_ </t>
  </si>
  <si>
    <t xml:space="preserve">ZULEIRA  PEREZ TAPANES_x0001_ </t>
  </si>
  <si>
    <t xml:space="preserve">ZULEYKA  CORDERO MONTEAGUDO_x0001_ </t>
  </si>
  <si>
    <t>89120232348</t>
  </si>
  <si>
    <t>83061612332</t>
  </si>
  <si>
    <t>86031412416</t>
  </si>
  <si>
    <t>91022633464</t>
  </si>
  <si>
    <t>86081412107</t>
  </si>
  <si>
    <t>88022916841</t>
  </si>
  <si>
    <t>91012833509</t>
  </si>
  <si>
    <t>93011412675</t>
  </si>
  <si>
    <t>92111311370</t>
  </si>
  <si>
    <t>81071912134</t>
  </si>
  <si>
    <t>89121330068</t>
  </si>
  <si>
    <t>92071534187</t>
  </si>
  <si>
    <t>92032011388</t>
  </si>
  <si>
    <t>90013132583</t>
  </si>
  <si>
    <t>92041248104</t>
  </si>
  <si>
    <t>89101330161</t>
  </si>
  <si>
    <t>93103126091</t>
  </si>
  <si>
    <t>91021643822</t>
  </si>
  <si>
    <t>84081412094</t>
  </si>
  <si>
    <t>90041132339</t>
  </si>
  <si>
    <t>84053012103</t>
  </si>
  <si>
    <t>86043014525</t>
  </si>
  <si>
    <t>90032132356</t>
  </si>
  <si>
    <t>91122026252</t>
  </si>
  <si>
    <t>91052237701</t>
  </si>
  <si>
    <t>81101410901</t>
  </si>
  <si>
    <t>89030905853</t>
  </si>
  <si>
    <t>83103012341</t>
  </si>
  <si>
    <t>89020529867</t>
  </si>
  <si>
    <t>88092514300</t>
  </si>
  <si>
    <t>92123133938</t>
  </si>
  <si>
    <t>85081112114</t>
  </si>
  <si>
    <t>84101412188</t>
  </si>
  <si>
    <t>92110344588</t>
  </si>
  <si>
    <t>93071338653</t>
  </si>
  <si>
    <t>95110535217</t>
  </si>
  <si>
    <t>89100429878</t>
  </si>
  <si>
    <t>83062409774</t>
  </si>
  <si>
    <t>90012032587</t>
  </si>
  <si>
    <t>88112614197</t>
  </si>
  <si>
    <t>88102320584</t>
  </si>
  <si>
    <t>89041929959</t>
  </si>
  <si>
    <t>91081135342</t>
  </si>
  <si>
    <t>86071512028</t>
  </si>
  <si>
    <t>91120835223</t>
  </si>
  <si>
    <t>90092732580</t>
  </si>
  <si>
    <t>91102235459</t>
  </si>
  <si>
    <t>89051929773</t>
  </si>
  <si>
    <t>86022311857</t>
  </si>
  <si>
    <t>90031736026</t>
  </si>
  <si>
    <t>77012514519</t>
  </si>
  <si>
    <t>86020512106</t>
  </si>
  <si>
    <t>87061314744</t>
  </si>
  <si>
    <t>88051020821</t>
  </si>
  <si>
    <t>93060811313</t>
  </si>
  <si>
    <t>87020614737</t>
  </si>
  <si>
    <t>89080330008</t>
  </si>
  <si>
    <t>84072312025</t>
  </si>
  <si>
    <t>90102032585</t>
  </si>
  <si>
    <t>83110330459</t>
  </si>
  <si>
    <t>91101833466</t>
  </si>
  <si>
    <t>92082208888</t>
  </si>
  <si>
    <t>84122511858</t>
  </si>
  <si>
    <t>84072914445</t>
  </si>
  <si>
    <t>82021918024</t>
  </si>
  <si>
    <t>91083136700</t>
  </si>
  <si>
    <t>83122109775</t>
  </si>
  <si>
    <t>88011817131</t>
  </si>
  <si>
    <t>89061529779</t>
  </si>
  <si>
    <t>89080629897</t>
  </si>
  <si>
    <t>87082214739</t>
  </si>
  <si>
    <t>83090612343</t>
  </si>
  <si>
    <t>87031318263</t>
  </si>
  <si>
    <t>82052212647</t>
  </si>
  <si>
    <t>87081514576</t>
  </si>
  <si>
    <t>92010235649</t>
  </si>
  <si>
    <t>90032533235</t>
  </si>
  <si>
    <t>83041109783</t>
  </si>
  <si>
    <t>87070114826</t>
  </si>
  <si>
    <t>88080514580</t>
  </si>
  <si>
    <t>91031377708</t>
  </si>
  <si>
    <t>84090412027</t>
  </si>
  <si>
    <t>90083010824</t>
  </si>
  <si>
    <t>90011932686</t>
  </si>
  <si>
    <t>84062812023</t>
  </si>
  <si>
    <t>90062232982</t>
  </si>
  <si>
    <t>91090933545</t>
  </si>
  <si>
    <t>91112633463</t>
  </si>
  <si>
    <t>92050832069</t>
  </si>
  <si>
    <t>89072829865</t>
  </si>
  <si>
    <t>88080216734</t>
  </si>
  <si>
    <t>91100838251</t>
  </si>
  <si>
    <t>92080833938</t>
  </si>
  <si>
    <t>89121630052</t>
  </si>
  <si>
    <t>84120312020</t>
  </si>
  <si>
    <t>91112233483</t>
  </si>
  <si>
    <t>89062424736</t>
  </si>
  <si>
    <t>90060132534</t>
  </si>
  <si>
    <t>86052911700</t>
  </si>
  <si>
    <t>88113020587</t>
  </si>
  <si>
    <t>91040636680</t>
  </si>
  <si>
    <t>89111929823</t>
  </si>
  <si>
    <t>92111235669</t>
  </si>
  <si>
    <t>91100737706</t>
  </si>
  <si>
    <t>87021914740</t>
  </si>
  <si>
    <t>83051812338</t>
  </si>
  <si>
    <t>90021132602</t>
  </si>
  <si>
    <t>84052612023</t>
  </si>
  <si>
    <t>83060309627</t>
  </si>
  <si>
    <t>86033112575</t>
  </si>
  <si>
    <t>90112832351</t>
  </si>
  <si>
    <t>85090712094</t>
  </si>
  <si>
    <t>90090832334</t>
  </si>
  <si>
    <t>89032929772</t>
  </si>
  <si>
    <t>90042732653</t>
  </si>
  <si>
    <t>89021029797</t>
  </si>
  <si>
    <t>83092612349</t>
  </si>
  <si>
    <t>90080932572</t>
  </si>
  <si>
    <t>91100633481</t>
  </si>
  <si>
    <t>90101833263</t>
  </si>
  <si>
    <t>87011514823</t>
  </si>
  <si>
    <t>90120132587</t>
  </si>
  <si>
    <t>90042032582</t>
  </si>
  <si>
    <t>86103014510</t>
  </si>
  <si>
    <t>86011513292</t>
  </si>
  <si>
    <t>75050407033</t>
  </si>
  <si>
    <t>91040235230</t>
  </si>
  <si>
    <t>88010542953</t>
  </si>
  <si>
    <t>86020211873</t>
  </si>
  <si>
    <t>90030232655</t>
  </si>
  <si>
    <t>91062133454</t>
  </si>
  <si>
    <t>91092233470</t>
  </si>
  <si>
    <t>91093009159</t>
  </si>
  <si>
    <t>91123135216</t>
  </si>
  <si>
    <t>82072612485</t>
  </si>
  <si>
    <t>86011212414</t>
  </si>
  <si>
    <t>79122410774</t>
  </si>
  <si>
    <t>90012632603</t>
  </si>
  <si>
    <t>85120412031</t>
  </si>
  <si>
    <t>89121230179</t>
  </si>
  <si>
    <t>92061834098</t>
  </si>
  <si>
    <t>86083112177</t>
  </si>
  <si>
    <t>89121430038</t>
  </si>
  <si>
    <t>89012730022</t>
  </si>
  <si>
    <t>95091109098</t>
  </si>
  <si>
    <t>90123032574</t>
  </si>
  <si>
    <t>89062706015</t>
  </si>
  <si>
    <t>92081411399</t>
  </si>
  <si>
    <t>82121114710</t>
  </si>
  <si>
    <t>88062116733</t>
  </si>
  <si>
    <t>870121 - MA</t>
  </si>
  <si>
    <t>87072514739</t>
  </si>
  <si>
    <t>89052130115</t>
  </si>
  <si>
    <t>89041829858</t>
  </si>
  <si>
    <t>86071211850</t>
  </si>
  <si>
    <t>91011933534</t>
  </si>
  <si>
    <t>91111233545</t>
  </si>
  <si>
    <t>89101024922</t>
  </si>
  <si>
    <t>90122032589</t>
  </si>
  <si>
    <t>89022729780</t>
  </si>
  <si>
    <t>88122216739</t>
  </si>
  <si>
    <t>86080618116</t>
  </si>
  <si>
    <t>86090911875</t>
  </si>
  <si>
    <t>87090518260</t>
  </si>
  <si>
    <t>91021133542</t>
  </si>
  <si>
    <t>90081032600</t>
  </si>
  <si>
    <t>78032816639</t>
  </si>
  <si>
    <t>91091237706</t>
  </si>
  <si>
    <t>90040732607</t>
  </si>
  <si>
    <t>91021433489</t>
  </si>
  <si>
    <t>89082033563</t>
  </si>
  <si>
    <t>89022407388</t>
  </si>
  <si>
    <t>92021311385</t>
  </si>
  <si>
    <t>89111829065</t>
  </si>
  <si>
    <t>88040314665</t>
  </si>
  <si>
    <t>92100337026</t>
  </si>
  <si>
    <t>87022215149</t>
  </si>
  <si>
    <t>89040224908</t>
  </si>
  <si>
    <t>88020516904</t>
  </si>
  <si>
    <t>88122514608</t>
  </si>
  <si>
    <t>88091014242</t>
  </si>
  <si>
    <t>88102916822</t>
  </si>
  <si>
    <t>91060133458</t>
  </si>
  <si>
    <t>91082333529</t>
  </si>
  <si>
    <t>88110316769</t>
  </si>
  <si>
    <t>95010135482</t>
  </si>
  <si>
    <t>83020809700</t>
  </si>
  <si>
    <t>86060314548</t>
  </si>
  <si>
    <t>94121837144</t>
  </si>
  <si>
    <t>92122641221</t>
  </si>
  <si>
    <t>86071911866</t>
  </si>
  <si>
    <t>88092516742</t>
  </si>
  <si>
    <t>91061233544</t>
  </si>
  <si>
    <t>92032334168</t>
  </si>
  <si>
    <t>90042332267</t>
  </si>
  <si>
    <t xml:space="preserve">8610304988 </t>
  </si>
  <si>
    <t>87010214747</t>
  </si>
  <si>
    <t>93011411386</t>
  </si>
  <si>
    <t>89060629982</t>
  </si>
  <si>
    <t>89102029878</t>
  </si>
  <si>
    <t>92092335645</t>
  </si>
  <si>
    <t>91060333456</t>
  </si>
  <si>
    <t>92050634095</t>
  </si>
  <si>
    <t>93082110995</t>
  </si>
  <si>
    <t>91101937456</t>
  </si>
  <si>
    <t>84062611867</t>
  </si>
  <si>
    <t>82011712620</t>
  </si>
  <si>
    <t>93100510974</t>
  </si>
  <si>
    <t>86062512493</t>
  </si>
  <si>
    <t>88020614655</t>
  </si>
  <si>
    <t>77050612694</t>
  </si>
  <si>
    <t>89081630176</t>
  </si>
  <si>
    <t>84102120117</t>
  </si>
  <si>
    <t>80072712473</t>
  </si>
  <si>
    <t>88122813078</t>
  </si>
  <si>
    <t>86102712173</t>
  </si>
  <si>
    <t>87060314571</t>
  </si>
  <si>
    <t>89040729788</t>
  </si>
  <si>
    <t>90022732586</t>
  </si>
  <si>
    <t>81111210882</t>
  </si>
  <si>
    <t>83122712340</t>
  </si>
  <si>
    <t>81082812143</t>
  </si>
  <si>
    <t>83091010269</t>
  </si>
  <si>
    <t>88102616731</t>
  </si>
  <si>
    <t>89072329857</t>
  </si>
  <si>
    <t>89101929863</t>
  </si>
  <si>
    <t>92010435647</t>
  </si>
  <si>
    <t>90092140327</t>
  </si>
  <si>
    <t>92110133937</t>
  </si>
  <si>
    <t>86100212101</t>
  </si>
  <si>
    <t>90032932659</t>
  </si>
  <si>
    <t>87082723615</t>
  </si>
  <si>
    <t>89111229859</t>
  </si>
  <si>
    <t>87010715248</t>
  </si>
  <si>
    <t>88120820346</t>
  </si>
  <si>
    <t>91072133464</t>
  </si>
  <si>
    <t>84092711859</t>
  </si>
  <si>
    <t>83060410177</t>
  </si>
  <si>
    <t>92052435633</t>
  </si>
  <si>
    <t>85072512022</t>
  </si>
  <si>
    <t>88013016820</t>
  </si>
  <si>
    <t>81113010898</t>
  </si>
  <si>
    <t>85031311530</t>
  </si>
  <si>
    <t>87011214910</t>
  </si>
  <si>
    <t>80030712495</t>
  </si>
  <si>
    <t>90011632595</t>
  </si>
  <si>
    <t>80022012132</t>
  </si>
  <si>
    <t>79070210779</t>
  </si>
  <si>
    <t>81121612133</t>
  </si>
  <si>
    <t>92121435635</t>
  </si>
  <si>
    <t>93031838655</t>
  </si>
  <si>
    <t>88021916903</t>
  </si>
  <si>
    <t>93022812676</t>
  </si>
  <si>
    <t>90012932655</t>
  </si>
  <si>
    <t>92091834280</t>
  </si>
  <si>
    <t>91070633450</t>
  </si>
  <si>
    <t>86061311852</t>
  </si>
  <si>
    <t>93100809626</t>
  </si>
  <si>
    <t>88052520426</t>
  </si>
  <si>
    <t>87111614349</t>
  </si>
  <si>
    <t>91101833458</t>
  </si>
  <si>
    <t>92043035662</t>
  </si>
  <si>
    <t>90051933135</t>
  </si>
  <si>
    <t>84011214549</t>
  </si>
  <si>
    <t>89091429789</t>
  </si>
  <si>
    <t>89100729781</t>
  </si>
  <si>
    <t>78092616633</t>
  </si>
  <si>
    <t>91093033467</t>
  </si>
  <si>
    <t>89111333064</t>
  </si>
  <si>
    <t>86112711860</t>
  </si>
  <si>
    <t>89030429776</t>
  </si>
  <si>
    <t>89122529775</t>
  </si>
  <si>
    <t>91080409146</t>
  </si>
  <si>
    <t>90052733237</t>
  </si>
  <si>
    <t>88111520337</t>
  </si>
  <si>
    <t>82082113637</t>
  </si>
  <si>
    <t>94020209070</t>
  </si>
  <si>
    <t>87061714732</t>
  </si>
  <si>
    <t>89102729999</t>
  </si>
  <si>
    <t>80092312439</t>
  </si>
  <si>
    <t>87070814573</t>
  </si>
  <si>
    <t>80121613944</t>
  </si>
  <si>
    <t>91062137694</t>
  </si>
  <si>
    <t>89030729786</t>
  </si>
  <si>
    <t>77090512698</t>
  </si>
  <si>
    <t>86071012028</t>
  </si>
  <si>
    <t>84061711787</t>
  </si>
  <si>
    <t>88110714226</t>
  </si>
  <si>
    <t>87121215943</t>
  </si>
  <si>
    <t>88112215692</t>
  </si>
  <si>
    <t>86031712010</t>
  </si>
  <si>
    <t>89101429821</t>
  </si>
  <si>
    <t>89010828447</t>
  </si>
  <si>
    <t>91052033466</t>
  </si>
  <si>
    <t>86123012106</t>
  </si>
  <si>
    <t>83022809861</t>
  </si>
  <si>
    <t>85032112222</t>
  </si>
  <si>
    <t>90120432589</t>
  </si>
  <si>
    <t>86012111700</t>
  </si>
  <si>
    <t>88071116749</t>
  </si>
  <si>
    <t>91091033487</t>
  </si>
  <si>
    <t>87110618269</t>
  </si>
  <si>
    <t>80121812166</t>
  </si>
  <si>
    <t>76091206990</t>
  </si>
  <si>
    <t>83121312341</t>
  </si>
  <si>
    <t>86010713657</t>
  </si>
  <si>
    <t>92021400401</t>
  </si>
  <si>
    <t>95040735210</t>
  </si>
  <si>
    <t>90051432896</t>
  </si>
  <si>
    <t>81031212138</t>
  </si>
  <si>
    <t>83042409623</t>
  </si>
  <si>
    <t>82062114223</t>
  </si>
  <si>
    <t>88051016903</t>
  </si>
  <si>
    <t>90010432366</t>
  </si>
  <si>
    <t>88112316804</t>
  </si>
  <si>
    <t>89042329827</t>
  </si>
  <si>
    <t>83042320691</t>
  </si>
  <si>
    <t>92021134026</t>
  </si>
  <si>
    <t>92090934281</t>
  </si>
  <si>
    <t>91102409197</t>
  </si>
  <si>
    <t>84072712021</t>
  </si>
  <si>
    <t>85071812209</t>
  </si>
  <si>
    <t>78111516657</t>
  </si>
  <si>
    <t>83100210429</t>
  </si>
  <si>
    <t>90082732538</t>
  </si>
  <si>
    <t>90090308173</t>
  </si>
  <si>
    <t>82080314033</t>
  </si>
  <si>
    <t>77070912713</t>
  </si>
  <si>
    <t>90090532578</t>
  </si>
  <si>
    <t>88112516810</t>
  </si>
  <si>
    <t>83102509612</t>
  </si>
  <si>
    <t>90082832655</t>
  </si>
  <si>
    <t>83062709611</t>
  </si>
  <si>
    <t>Guardaparques de Áreas Protegidas (Jefe Grupo)</t>
  </si>
  <si>
    <t>Manuel Sarmiento Rodríguez</t>
  </si>
  <si>
    <t>Emmairys Perdomo Prado</t>
  </si>
  <si>
    <t>Ingeniero mecánico</t>
  </si>
  <si>
    <t>Marcos Martín Martínez</t>
  </si>
  <si>
    <t>Yadier Abrante González</t>
  </si>
  <si>
    <t>Felipe Muñiz Paradela</t>
  </si>
  <si>
    <t>Mario E Martínez Guzmán</t>
  </si>
  <si>
    <t>Addiel Lázaro Pérez Hernández</t>
  </si>
  <si>
    <t>Georvis Monteagudo Borroto</t>
  </si>
  <si>
    <t>José Abelardo Ruiz Abuela</t>
  </si>
  <si>
    <t>Beatriz Victorero Crespo</t>
  </si>
  <si>
    <t>Yunier Luaces González</t>
  </si>
  <si>
    <t>Miguel Fuentes Guerra</t>
  </si>
  <si>
    <t>Felipe González González</t>
  </si>
  <si>
    <t>Traslado para otras unidades</t>
  </si>
  <si>
    <t>Eneisy Mesa Morales</t>
  </si>
  <si>
    <t xml:space="preserve">Linet Lazo Gutiérrez </t>
  </si>
  <si>
    <t>Llixiys Arletys Otero Camacho</t>
  </si>
  <si>
    <t>Luis Nibaldo Caraballé León</t>
  </si>
  <si>
    <t>Aida Rosa Montes de Oca Guevara</t>
  </si>
  <si>
    <t>Jefe de Servicios Internos</t>
  </si>
  <si>
    <t>Jose Ricardo Saéz Darias</t>
  </si>
  <si>
    <t>Yarisbey Baño Díaz</t>
  </si>
  <si>
    <t>Yamara Rodríguez Chavez</t>
  </si>
  <si>
    <t>Rene Rosario Rodríguez Cala</t>
  </si>
  <si>
    <t>Yordanis Alberdi Casanova</t>
  </si>
  <si>
    <t>Neyzet Gutierrez Comas</t>
  </si>
  <si>
    <t>Francisco Rafael Alvarez Díaz</t>
  </si>
  <si>
    <t>Irvin Hernández Concepción</t>
  </si>
  <si>
    <t>Lisduanis Turiño Sotolongo</t>
  </si>
  <si>
    <t>Yudisley Milanes Hernández</t>
  </si>
  <si>
    <t>Erick Luis Zamora Hondares</t>
  </si>
  <si>
    <t xml:space="preserve">Jorge Roberto Celorio Blanco </t>
  </si>
  <si>
    <t>Daisel Torres López</t>
  </si>
  <si>
    <t>Jorge Luis Torrez Ramos</t>
  </si>
  <si>
    <t>Rolando Enrique de Armas Oña</t>
  </si>
  <si>
    <t>Separación definitiva</t>
  </si>
  <si>
    <t>Irguens Jiménez Machado</t>
  </si>
  <si>
    <t>Roberto Leon Ortega</t>
  </si>
  <si>
    <t>Alejandro Barreiro Aldana</t>
  </si>
  <si>
    <t>Idelsis Roquelina Moya Pons</t>
  </si>
  <si>
    <t>Lic Derecho</t>
  </si>
  <si>
    <t>Lic Contabilidad</t>
  </si>
  <si>
    <t>TM Economia</t>
  </si>
  <si>
    <t>TM Electrónica</t>
  </si>
  <si>
    <t>TM en OTS Agropecuaria</t>
  </si>
  <si>
    <t>Ingeniero industrial</t>
  </si>
  <si>
    <t>Ingeniera Telecomunicaciones</t>
  </si>
  <si>
    <t>Cuenta de TIPO DE CONT</t>
  </si>
  <si>
    <t>Keily Pérez Pérez</t>
  </si>
  <si>
    <t>Tomás González González</t>
  </si>
  <si>
    <t>18/8/2014</t>
  </si>
  <si>
    <t>15/12/2014</t>
  </si>
  <si>
    <t>Juan Carlos Gutierrez Rodriguez</t>
  </si>
  <si>
    <t>17/12/2014</t>
  </si>
  <si>
    <t>22/9/2014</t>
  </si>
  <si>
    <t xml:space="preserve">Tomas Enrique Espinosa Alvarez </t>
  </si>
  <si>
    <t>19/12/2014</t>
  </si>
  <si>
    <t>14/2/2011</t>
  </si>
  <si>
    <t>26/12/2014</t>
  </si>
  <si>
    <t>22/12/2014</t>
  </si>
  <si>
    <t>Baja</t>
  </si>
  <si>
    <t>23/12/2014</t>
  </si>
  <si>
    <t>Segundo Martín Martín</t>
  </si>
  <si>
    <t>Luis Angel Torna Borcela</t>
  </si>
  <si>
    <t>21/1/2015</t>
  </si>
  <si>
    <t>30/7/2012</t>
  </si>
  <si>
    <t>Aliesky Morfa Pérez</t>
  </si>
  <si>
    <t>Director  de Motelera</t>
  </si>
  <si>
    <t>20/1/2014</t>
  </si>
  <si>
    <t>Técnico A en Gestión de Recursos Humanos</t>
  </si>
  <si>
    <t>26/2/2014</t>
  </si>
  <si>
    <t>Sarah Iris Díaz Hernández</t>
  </si>
  <si>
    <t>Ysidoro García Velazquez</t>
  </si>
  <si>
    <t xml:space="preserve">Nelson Castro Padrón </t>
  </si>
  <si>
    <t>22/11/2014</t>
  </si>
  <si>
    <t xml:space="preserve">Encargado de Almacén </t>
  </si>
  <si>
    <t>Yesnelis Hernández Alfonso</t>
  </si>
  <si>
    <t xml:space="preserve">Yankiel Brito Medina </t>
  </si>
  <si>
    <t>Niurbi Guerra Bermúdez</t>
  </si>
  <si>
    <t>Miguel Angel Alonso Pérez</t>
  </si>
  <si>
    <t>Camarero de Habitaciones</t>
  </si>
  <si>
    <t>Robel Eloy Navarro Prida</t>
  </si>
  <si>
    <t>Yarelis Guerra Torres</t>
  </si>
  <si>
    <t>Yaimí Castillo Fuentes</t>
  </si>
  <si>
    <t>26/12/2013</t>
  </si>
  <si>
    <t>Yenny Hernández Fernández</t>
  </si>
  <si>
    <t>Norys Labrada Yanes</t>
  </si>
  <si>
    <t>23/3/2012</t>
  </si>
  <si>
    <t xml:space="preserve">Yulema Hernández Acevedo </t>
  </si>
  <si>
    <t>Dependiente del Servicio Gastronómico para el Turismo.</t>
  </si>
  <si>
    <t xml:space="preserve">Dalienny Capote Hernández </t>
  </si>
  <si>
    <t>27/7/2014</t>
  </si>
  <si>
    <t>Cocinero B</t>
  </si>
  <si>
    <t>Imandy Méndez Crespo</t>
  </si>
  <si>
    <t>22/1/2015</t>
  </si>
  <si>
    <t>Enrique García Linares</t>
  </si>
  <si>
    <t>Auxiliar General de Cocina</t>
  </si>
  <si>
    <t>Ricardo González Álvarez</t>
  </si>
  <si>
    <t>28/11/2013</t>
  </si>
  <si>
    <t>Evelyn Izquierdo Rodríguez</t>
  </si>
  <si>
    <t>14/1/2015</t>
  </si>
  <si>
    <t>Amaurys Machado Rodríguez</t>
  </si>
  <si>
    <t xml:space="preserve">Mercedes Cuellar Hernández </t>
  </si>
  <si>
    <t>Adeimys Guerra Rivera</t>
  </si>
  <si>
    <t>Contador D</t>
  </si>
  <si>
    <t>Nerelys Esther Orozco Vergel</t>
  </si>
  <si>
    <t>Zeidy</t>
  </si>
  <si>
    <t>Osmel</t>
  </si>
  <si>
    <t>Bladimir MOTELERA</t>
  </si>
  <si>
    <t>Yunileidi Espinosa Gómez</t>
  </si>
  <si>
    <t>Omeris Jara Gabriel</t>
  </si>
  <si>
    <t>14/2/2015</t>
  </si>
  <si>
    <t>Ariel Arteaga Parrado</t>
  </si>
  <si>
    <t>Diosmel Sanchez Monterrey</t>
  </si>
  <si>
    <t>27/2/2015</t>
  </si>
  <si>
    <t>28/2/2015</t>
  </si>
  <si>
    <t xml:space="preserve">Ylen Salgado Rojas </t>
  </si>
  <si>
    <t>24/2/2015</t>
  </si>
  <si>
    <t>Yanelys Días Machado</t>
  </si>
  <si>
    <t>Cocinero A</t>
  </si>
  <si>
    <t>23/2/2015</t>
  </si>
  <si>
    <t>Vivienda</t>
  </si>
  <si>
    <t>Viv</t>
  </si>
  <si>
    <t>Berquis Guerra Romero</t>
  </si>
  <si>
    <t>20/3/2015</t>
  </si>
  <si>
    <t>Marisleidy Díaz Barata</t>
  </si>
  <si>
    <t>24/3/2015</t>
  </si>
  <si>
    <t>28/3/2005</t>
  </si>
  <si>
    <t>Raúl  González Rodríguez</t>
  </si>
  <si>
    <t>16/5/2011</t>
  </si>
  <si>
    <t>13/4/2015</t>
  </si>
  <si>
    <t>14/4/2015</t>
  </si>
  <si>
    <t>28/4/2015</t>
  </si>
  <si>
    <t>Ana Margarita Esquivel Valdés</t>
  </si>
  <si>
    <t>27/4/2015</t>
  </si>
  <si>
    <t>Andro Artiles Reyes</t>
  </si>
  <si>
    <t>18/5/2015</t>
  </si>
  <si>
    <t>13/1/2014</t>
  </si>
  <si>
    <t>24/1/2012</t>
  </si>
  <si>
    <t>13/8/2013</t>
  </si>
  <si>
    <t>Lic Economia</t>
  </si>
  <si>
    <t>23/8/2004</t>
  </si>
  <si>
    <t>20/5/2015</t>
  </si>
  <si>
    <t>25/5/2015</t>
  </si>
  <si>
    <t>15/6/2015</t>
  </si>
  <si>
    <t>29/6/2015</t>
  </si>
  <si>
    <t>Orlando Manuel Chavez Perdomo</t>
  </si>
  <si>
    <t>Yunia Llera del Rio</t>
  </si>
  <si>
    <t>26/3/2013</t>
  </si>
  <si>
    <t>26/3/2015</t>
  </si>
  <si>
    <t>Yanleivys Lorenzo Fernández</t>
  </si>
  <si>
    <t>Yoandry Pérez de Alejo Martínez</t>
  </si>
  <si>
    <t>Reinier Correa Pérez</t>
  </si>
  <si>
    <t>16/7/2015</t>
  </si>
  <si>
    <t>17/7/2015</t>
  </si>
  <si>
    <t xml:space="preserve">Quintin Ferrera Valera            </t>
  </si>
  <si>
    <t xml:space="preserve">Victor Rodríguez Ruiz               </t>
  </si>
  <si>
    <t>Alberto Dixan Riveron Quezada</t>
  </si>
  <si>
    <t>Yudith Aguila González</t>
  </si>
  <si>
    <t>Daremys Francis Padrón</t>
  </si>
  <si>
    <t>Yusnaivy Márquez Rodríguez</t>
  </si>
  <si>
    <t>15/8/2015</t>
  </si>
  <si>
    <t>Luis Daniel Hernández Monteagudo</t>
  </si>
  <si>
    <t>Eginardo Evelio Torres Ferrer</t>
  </si>
  <si>
    <t xml:space="preserve">Ramón Arbolay Abreu </t>
  </si>
  <si>
    <t xml:space="preserve">Franriet Manuel Canoza García </t>
  </si>
  <si>
    <t xml:space="preserve">Ivan Morales Hernández  </t>
  </si>
  <si>
    <t xml:space="preserve">Yunielkys Alfaro Castillo </t>
  </si>
  <si>
    <t xml:space="preserve">Annielys Moreno Cruz </t>
  </si>
  <si>
    <t xml:space="preserve">Cristobal León González </t>
  </si>
  <si>
    <t xml:space="preserve">Elsa Yurima Morales Luna </t>
  </si>
  <si>
    <t xml:space="preserve">Yisét Milán González </t>
  </si>
  <si>
    <t>Luis Rafael Perdigón Mollinea</t>
  </si>
  <si>
    <t>Yosvany Echevarría Turiño</t>
  </si>
  <si>
    <t xml:space="preserve">Lester del Río Martínez             </t>
  </si>
  <si>
    <t xml:space="preserve">Jesus Alberto Pérez López </t>
  </si>
  <si>
    <t>Meyli Amador Glez</t>
  </si>
  <si>
    <t>Lisbetty Linet Díaz Rodríguez</t>
  </si>
  <si>
    <t>Yenisleidy Aguilera Hernández</t>
  </si>
  <si>
    <t>Thais de las Mercedes Verdecia Rodríguez</t>
  </si>
  <si>
    <t>Mailin Lorenzo López</t>
  </si>
  <si>
    <t xml:space="preserve"> Adiestrados VC</t>
  </si>
  <si>
    <t>PLANTILLA APROBADA</t>
  </si>
  <si>
    <t>PLANTILLA CUBIERTA</t>
  </si>
  <si>
    <t>TOTAL</t>
  </si>
  <si>
    <t>O2</t>
  </si>
  <si>
    <t>S3</t>
  </si>
  <si>
    <t>A4</t>
  </si>
  <si>
    <t>T5</t>
  </si>
  <si>
    <t>C6</t>
  </si>
  <si>
    <t>S2</t>
  </si>
  <si>
    <t>Columna1</t>
  </si>
  <si>
    <t>Columna2</t>
  </si>
  <si>
    <t>Columna3</t>
  </si>
  <si>
    <t>Columna4</t>
  </si>
  <si>
    <t>Columna5</t>
  </si>
  <si>
    <t>CD</t>
  </si>
  <si>
    <t>CONTRATOS DETERMINADOS POR SUSTITUCIÓN DE TITULAR AUSENTE</t>
  </si>
  <si>
    <t>CONTRATOS DETERMINADOS POR NECESIDAD DE LOS SERVICIOS</t>
  </si>
  <si>
    <t xml:space="preserve">DE LA PLANTILLA CUBIERTA   </t>
  </si>
  <si>
    <t>DESIGNADOS</t>
  </si>
  <si>
    <t>RECIÉN GRADUADOS</t>
  </si>
  <si>
    <t>TOTAL DE TRABAJADORES</t>
  </si>
  <si>
    <t xml:space="preserve">     DE ELLOS PLURIEMPLEADOS</t>
  </si>
  <si>
    <t>COMPOSICION POR SEXO</t>
  </si>
  <si>
    <t>NIVEL ESCOLAR</t>
  </si>
  <si>
    <t>COMPOSICION ETNICA</t>
  </si>
  <si>
    <t>COMPOSICION POR EDADES</t>
  </si>
  <si>
    <t>REQUISITOS DE IDONEIDAD</t>
  </si>
  <si>
    <t>JUBILADOS 
CONTRATADOS</t>
  </si>
  <si>
    <t>INTEGRACION POLITICA</t>
  </si>
  <si>
    <t>ALTAS</t>
  </si>
  <si>
    <t>BAJAS</t>
  </si>
  <si>
    <t>Indice de Fluctuación</t>
  </si>
  <si>
    <t>Destino de los trabajadores que causaron baja por Solicitud Propia</t>
  </si>
  <si>
    <t>Causas de las bajas por solicitud propia</t>
  </si>
  <si>
    <t>MEDIDAS DISCIPLINARIAS APLICADAS</t>
  </si>
  <si>
    <t>ESTIMULOS MORALES OTORGADOS</t>
  </si>
  <si>
    <t>Fondo de Tiempo Maximo Utilizable (Mes)</t>
  </si>
  <si>
    <t>Fondo de Tiempo Maximo Utilizable (Acumulado)</t>
  </si>
  <si>
    <t>Fondo de Tiempo Maximo Utilizable (TOTAL)</t>
  </si>
  <si>
    <t>FONDO DE TIEMPO PERDIDO</t>
  </si>
  <si>
    <t>TOTAL DE HORAS PERDIDAS</t>
  </si>
  <si>
    <t>TIEMPO TRABAJADO</t>
  </si>
  <si>
    <t>Índice de 
Ausentismo (%)</t>
  </si>
  <si>
    <t>% Aprovechamiento de la Jornada Laboral</t>
  </si>
  <si>
    <t>Salarios acumulados pagados a los pluriempleados (pesos)</t>
  </si>
  <si>
    <t>Datos acumulados de enfermedad y accidente común</t>
  </si>
  <si>
    <t>Menos de 6to grado</t>
  </si>
  <si>
    <t>6to grado</t>
  </si>
  <si>
    <t>9no grado</t>
  </si>
  <si>
    <t>12mo grado</t>
  </si>
  <si>
    <t>Técnico Medio</t>
  </si>
  <si>
    <t>Nivel Superior</t>
  </si>
  <si>
    <t xml:space="preserve">Hasta 35 </t>
  </si>
  <si>
    <t>36 a 40</t>
  </si>
  <si>
    <t>41 a 45</t>
  </si>
  <si>
    <t xml:space="preserve">46 a 55 </t>
  </si>
  <si>
    <t>+ de 56</t>
  </si>
  <si>
    <t>SUMATORIA</t>
  </si>
  <si>
    <t>PRO-
MEDIO</t>
  </si>
  <si>
    <t>No Evaluados</t>
  </si>
  <si>
    <t>Total de Idóneos</t>
  </si>
  <si>
    <t>Del total de Idóneos los que le faltan requisito de:</t>
  </si>
  <si>
    <t>Civiles</t>
  </si>
  <si>
    <t>Militares</t>
  </si>
  <si>
    <t>TOTAL DE MILITANTES</t>
  </si>
  <si>
    <t>Solicitud
Propia</t>
  </si>
  <si>
    <t>Obligación Estatal o Social</t>
  </si>
  <si>
    <t>Sancion 
Laboral</t>
  </si>
  <si>
    <t>Ineptitud 
Laboral</t>
  </si>
  <si>
    <t>Disponible
reubicado
definitivo</t>
  </si>
  <si>
    <t>Jubilación</t>
  </si>
  <si>
    <t>Fallecimiento</t>
  </si>
  <si>
    <t>TOTAL 
DE  BAJAS</t>
  </si>
  <si>
    <t>Del Total en Período de Prueba</t>
  </si>
  <si>
    <t>Movimiento Interno entre unidades del GRUPO</t>
  </si>
  <si>
    <t>Traslado para otras unidades del sistema empresarial o militar</t>
  </si>
  <si>
    <t>Traslado para otros organismos</t>
  </si>
  <si>
    <t>Desvinculación laboral</t>
  </si>
  <si>
    <t>Clima Laboral Desfavorable</t>
  </si>
  <si>
    <t>Mejoras
Salariales</t>
  </si>
  <si>
    <t>Mejores Condiciones de Trabajo</t>
  </si>
  <si>
    <t xml:space="preserve">Incorporación a Cursos de Formación </t>
  </si>
  <si>
    <t>Cercanía a su Domicilio</t>
  </si>
  <si>
    <t>Problemas personales y/o familiares</t>
  </si>
  <si>
    <t>Enfermedad</t>
  </si>
  <si>
    <t>Salida del País</t>
  </si>
  <si>
    <t>Otras</t>
  </si>
  <si>
    <t>Amonestación Pública</t>
  </si>
  <si>
    <t xml:space="preserve">Multa hasta 25 % del Salario </t>
  </si>
  <si>
    <t>Inhabiliatación a Promocion durante 1 año</t>
  </si>
  <si>
    <t>Suspensión del cobro de incentivos</t>
  </si>
  <si>
    <t>Susp. Derecho a Eleg. o desig. en órganos y comisiones</t>
  </si>
  <si>
    <t>Perdida honores por méritos de trabajo</t>
  </si>
  <si>
    <t>Susp. vinculo laboral hasta 30 días</t>
  </si>
  <si>
    <t>Traslado Temporal</t>
  </si>
  <si>
    <t>Traslado Definitivo</t>
  </si>
  <si>
    <t>Separación Entidad</t>
  </si>
  <si>
    <t>Separación del Sector</t>
  </si>
  <si>
    <t>Medallas y condecoraciones</t>
  </si>
  <si>
    <t>Reconocimientos de la Emulacion Socialista</t>
  </si>
  <si>
    <t>Reconocimientos a Cuadros destacados</t>
  </si>
  <si>
    <t>Reconocimiento por permanencia o años de servicios</t>
  </si>
  <si>
    <t>Reconocimiento por hechos relevantes</t>
  </si>
  <si>
    <t>Enfermedad
común</t>
  </si>
  <si>
    <t>Accidente 
de trabajo</t>
  </si>
  <si>
    <t>Citación militar
o judicial</t>
  </si>
  <si>
    <t>Consulta médica
y estomatológica</t>
  </si>
  <si>
    <t>Licencia 
sin sueldo</t>
  </si>
  <si>
    <t>Injustificadas</t>
  </si>
  <si>
    <t>Interrupciones
menos de 3 días</t>
  </si>
  <si>
    <t>Autorizadas 
administración</t>
  </si>
  <si>
    <t>Fallecimiento
familiares</t>
  </si>
  <si>
    <t>Donaciones 
de sangre</t>
  </si>
  <si>
    <t>Otras
ausencias</t>
  </si>
  <si>
    <t>Cantidad de trabajadores subvencionados</t>
  </si>
  <si>
    <t>Monto subvencionado a estos trabajadores (Pesos)</t>
  </si>
  <si>
    <t>UNIDADES</t>
  </si>
  <si>
    <t>En periodo a prueba</t>
  </si>
  <si>
    <t>OC</t>
  </si>
  <si>
    <t>Idioma</t>
  </si>
  <si>
    <t>N.E.</t>
  </si>
  <si>
    <t xml:space="preserve">Total </t>
  </si>
  <si>
    <t>De ellas dentro del Grupo</t>
  </si>
  <si>
    <t>Horas/h</t>
  </si>
  <si>
    <t>%</t>
  </si>
  <si>
    <t>PURO</t>
  </si>
  <si>
    <t>Cantidad</t>
  </si>
  <si>
    <t>PP</t>
  </si>
  <si>
    <t>O3</t>
  </si>
  <si>
    <t>A3</t>
  </si>
  <si>
    <t>T4</t>
  </si>
  <si>
    <t>H35</t>
  </si>
  <si>
    <t>41+45</t>
  </si>
  <si>
    <t>46a55</t>
  </si>
  <si>
    <t>+56</t>
  </si>
  <si>
    <t>M2</t>
  </si>
  <si>
    <t>pcc</t>
  </si>
  <si>
    <t>ujc</t>
  </si>
  <si>
    <t>CDST IDONEOS</t>
  </si>
  <si>
    <t>23/9/2015</t>
  </si>
  <si>
    <t>14/8/2013</t>
  </si>
  <si>
    <t>21/10/2015</t>
  </si>
  <si>
    <t>22/10/2015</t>
  </si>
  <si>
    <t>Ludy Noa Morales</t>
  </si>
  <si>
    <t>Necesidad de la Entidad</t>
  </si>
  <si>
    <t>Alberto de Jesus Alvarez Pérez</t>
  </si>
  <si>
    <t>16/11/2015</t>
  </si>
  <si>
    <t>Erelys Caridad Valdéz Cordovéz</t>
  </si>
  <si>
    <t>David Herrera Ríos</t>
  </si>
  <si>
    <t>Yasmany Rodríguez Pascual</t>
  </si>
  <si>
    <t>Agente  de Seguridad  y  Protección</t>
  </si>
  <si>
    <t>26/11/2015</t>
  </si>
  <si>
    <t xml:space="preserve">Yineisy Santos Pérez </t>
  </si>
  <si>
    <t xml:space="preserve">Daymara Jiménez Ortega </t>
  </si>
  <si>
    <t>Mariela Barbara  Martinez Rodriguez</t>
  </si>
  <si>
    <t>21/3/2012</t>
  </si>
  <si>
    <t>Abel Cabrera Morales</t>
  </si>
  <si>
    <t>14/12/2015</t>
  </si>
  <si>
    <t>Dianelis Aguila Soris</t>
  </si>
  <si>
    <t>Francys Joel Avila  Cárdenas</t>
  </si>
  <si>
    <t>23/12/2015</t>
  </si>
  <si>
    <t>28/12/2015</t>
  </si>
  <si>
    <t>21/6/2013</t>
  </si>
  <si>
    <t>Ernesto Enrique Salazar Garcia</t>
  </si>
  <si>
    <t>Aida Antonia Duménigo Del Castillo</t>
  </si>
  <si>
    <t>Ilen Perez Zulueta</t>
  </si>
  <si>
    <t xml:space="preserve">Manuel Faife Rodríguez </t>
  </si>
  <si>
    <t>Mauglys Rodriguez Molina</t>
  </si>
  <si>
    <t>15/4/2013</t>
  </si>
  <si>
    <t>16/6/2015</t>
  </si>
  <si>
    <t>18/1/2016</t>
  </si>
  <si>
    <t>14/1/2016</t>
  </si>
  <si>
    <t>Grettel Cuevas Barzaga</t>
  </si>
  <si>
    <t>Especialista B en Gestión de  Recursos Humanos</t>
  </si>
  <si>
    <t>Jefe de Grupo Motelera</t>
  </si>
  <si>
    <t>Jefe de Grupo de Contabilidad</t>
  </si>
  <si>
    <t>Jefe de Grupo de Selección</t>
  </si>
  <si>
    <t>Jefe de Grupo Jurídico</t>
  </si>
  <si>
    <t>Elio Cruz Sanchez Moreno</t>
  </si>
  <si>
    <t>15/7/2015</t>
  </si>
  <si>
    <t xml:space="preserve">traslado </t>
  </si>
  <si>
    <t xml:space="preserve">Odalis Rodríguez Rodríguez </t>
  </si>
  <si>
    <t>01/042016</t>
  </si>
  <si>
    <t xml:space="preserve">Problemas Familiares </t>
  </si>
  <si>
    <t>Agente de Seguridad y Protección</t>
  </si>
  <si>
    <t>Anailyn Rodríguez Medina</t>
  </si>
  <si>
    <t>Guardaparque de Areas Protegidas</t>
  </si>
  <si>
    <t xml:space="preserve">Abel Cabrera Morales      </t>
  </si>
  <si>
    <t xml:space="preserve">Francys Joel Avila  Cárdenas     </t>
  </si>
  <si>
    <t xml:space="preserve">Ernesto Hernández Rodríguez       </t>
  </si>
  <si>
    <t xml:space="preserve">Gabriel López Olivera          </t>
  </si>
  <si>
    <t xml:space="preserve">Mauglys Rodríguez Molina         </t>
  </si>
  <si>
    <t>Yaima Milián Cabrera</t>
  </si>
  <si>
    <t xml:space="preserve">Jose Gutierrez Barreda </t>
  </si>
  <si>
    <t>Yanet Pérez Guedes</t>
  </si>
  <si>
    <t xml:space="preserve">Arley Rodriguez Comesañaz      </t>
  </si>
  <si>
    <t>Claudia Caluff Herrera</t>
  </si>
  <si>
    <t xml:space="preserve">Yasel González Hernández   </t>
  </si>
  <si>
    <t>Especialista en Servicio de Alojamiento</t>
  </si>
  <si>
    <t>Jefe de Grupo de RRHH</t>
  </si>
  <si>
    <t xml:space="preserve">Yuniel Sánchez Contreras    </t>
  </si>
  <si>
    <t>Reubicado de Piedra Movida</t>
  </si>
  <si>
    <t xml:space="preserve">Obdalis Ysabel Mendoza Zamora  </t>
  </si>
  <si>
    <t>Traslado</t>
  </si>
  <si>
    <t xml:space="preserve">Juan Hector León Lugo </t>
  </si>
  <si>
    <t>Técnico en Ciencias Informáticas</t>
  </si>
  <si>
    <t xml:space="preserve">Alejandro Ramón Rodríguez Sarmiento </t>
  </si>
  <si>
    <t>Teléfono</t>
  </si>
  <si>
    <t xml:space="preserve">Estado Civil </t>
  </si>
  <si>
    <t xml:space="preserve">Nombre de Beneficiario </t>
  </si>
  <si>
    <t>Carne de Identidad</t>
  </si>
  <si>
    <t>Tiene  Carta de Presentación</t>
  </si>
  <si>
    <t xml:space="preserve">Jesús Gómez Mederos          </t>
  </si>
  <si>
    <t xml:space="preserve">Olga Lidia Ferrer Rodríguez  </t>
  </si>
  <si>
    <t>Especialista Ben Gestión de la Calidad</t>
  </si>
  <si>
    <t>Tarjeta Magnética</t>
  </si>
  <si>
    <t>Serie CI</t>
  </si>
  <si>
    <t xml:space="preserve">Nombrado por Resolución </t>
  </si>
  <si>
    <t xml:space="preserve">Yon Lesther La Fé García           </t>
  </si>
  <si>
    <r>
      <t xml:space="preserve">Reinaldo Albernal Hernández    </t>
    </r>
    <r>
      <rPr>
        <sz val="11"/>
        <color indexed="10"/>
        <rFont val="Calibri"/>
        <family val="2"/>
      </rPr>
      <t xml:space="preserve"> </t>
    </r>
  </si>
  <si>
    <t>José Antonio León Alvarez</t>
  </si>
  <si>
    <t>Claudia Rodríguez Estrada</t>
  </si>
  <si>
    <t>Chofer de Ómnibus C</t>
  </si>
  <si>
    <t>Ludy Noa Moralez</t>
  </si>
  <si>
    <t>Cierre de Contrato</t>
  </si>
  <si>
    <t>Adriel Ruiz Bravo</t>
  </si>
  <si>
    <t>Osmany Santana Romero</t>
  </si>
  <si>
    <t>Yosdel Velasco Sosa</t>
  </si>
  <si>
    <t>Cristobal León González</t>
  </si>
  <si>
    <t>Hotel Piedra Movida</t>
  </si>
  <si>
    <t>Febrero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</si>
</sst>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"/>
    <numFmt numFmtId="190" formatCode="[$-F800]dddd\,\ mmmm\ dd\,\ yyyy"/>
  </numFmts>
  <fonts count="65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indexed="10"/>
      <name val="Calibri"/>
      <family val="2"/>
    </font>
    <font>
      <sz val="12"/>
      <name val="Arial Narrow"/>
      <family val="2"/>
    </font>
    <font>
      <sz val="11"/>
      <name val="Calibri"/>
      <family val="2"/>
    </font>
    <font>
      <b/>
      <sz val="8"/>
      <name val="Arial"/>
      <family val="2"/>
    </font>
    <font>
      <b/>
      <sz val="11"/>
      <name val="Calibri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2"/>
      <color indexed="10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Arial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6"/>
      <color indexed="9"/>
      <name val="Arial"/>
      <family val="2"/>
    </font>
    <font>
      <b/>
      <sz val="16"/>
      <color indexed="12"/>
      <name val="Arial"/>
      <family val="2"/>
    </font>
    <font>
      <b/>
      <sz val="11"/>
      <color indexed="12"/>
      <name val="Arial"/>
      <family val="2"/>
    </font>
    <font>
      <sz val="11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2"/>
      <color rgb="FFFF0000"/>
      <name val="Arial Narrow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theme="1"/>
      <name val="Arial"/>
      <family val="2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indexed="18"/>
      <name val="Calibri"/>
      <family val="2"/>
      <scheme val="minor"/>
    </font>
    <font>
      <b/>
      <sz val="14"/>
      <color indexed="18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Brush Script MT"/>
      <family val="4"/>
    </font>
    <font>
      <sz val="2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65"/>
      </left>
      <right/>
      <top/>
      <bottom/>
      <diagonal/>
    </border>
    <border>
      <left style="thin">
        <color indexed="65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9" fillId="0" borderId="0"/>
  </cellStyleXfs>
  <cellXfs count="1012">
    <xf numFmtId="0" fontId="0" fillId="0" borderId="0" xfId="0"/>
    <xf numFmtId="0" fontId="2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4" fillId="2" borderId="0" xfId="0" applyFont="1" applyFill="1"/>
    <xf numFmtId="0" fontId="4" fillId="0" borderId="0" xfId="0" applyFont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" fontId="1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 applyProtection="1">
      <alignment horizontal="center" vertical="center" textRotation="90" wrapText="1"/>
      <protection locked="0"/>
    </xf>
    <xf numFmtId="49" fontId="12" fillId="3" borderId="1" xfId="0" applyNumberFormat="1" applyFont="1" applyFill="1" applyBorder="1" applyAlignment="1" applyProtection="1">
      <alignment horizontal="center" vertical="center" textRotation="90" wrapText="1"/>
      <protection locked="0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1" fontId="3" fillId="6" borderId="1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Fill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/>
    </xf>
    <xf numFmtId="0" fontId="12" fillId="0" borderId="1" xfId="0" applyFont="1" applyFill="1" applyBorder="1" applyAlignment="1" applyProtection="1">
      <alignment horizontal="center" vertical="center" textRotation="90" wrapText="1"/>
      <protection locked="0"/>
    </xf>
    <xf numFmtId="49" fontId="12" fillId="0" borderId="1" xfId="0" applyNumberFormat="1" applyFont="1" applyFill="1" applyBorder="1" applyAlignment="1" applyProtection="1">
      <alignment horizontal="center" vertical="center" textRotation="90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4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" fontId="14" fillId="0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4" fillId="0" borderId="1" xfId="0" applyFont="1" applyFill="1" applyBorder="1" applyAlignment="1">
      <alignment horizontal="left" wrapText="1"/>
    </xf>
    <xf numFmtId="0" fontId="13" fillId="0" borderId="1" xfId="0" applyFont="1" applyFill="1" applyBorder="1"/>
    <xf numFmtId="0" fontId="15" fillId="0" borderId="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14" fontId="15" fillId="0" borderId="0" xfId="0" applyNumberFormat="1" applyFont="1" applyFill="1"/>
    <xf numFmtId="0" fontId="15" fillId="0" borderId="0" xfId="0" applyFont="1" applyFill="1"/>
    <xf numFmtId="14" fontId="13" fillId="0" borderId="0" xfId="0" applyNumberFormat="1" applyFont="1" applyFill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" fontId="15" fillId="0" borderId="0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/>
    <xf numFmtId="0" fontId="16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" fontId="1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7" fillId="0" borderId="2" xfId="0" applyFont="1" applyFill="1" applyBorder="1" applyAlignment="1">
      <alignment horizontal="center"/>
    </xf>
    <xf numFmtId="1" fontId="7" fillId="0" borderId="1" xfId="0" applyNumberFormat="1" applyFont="1" applyFill="1" applyBorder="1" applyAlignment="1">
      <alignment horizontal="center"/>
    </xf>
    <xf numFmtId="1" fontId="1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 applyAlignment="1">
      <alignment horizontal="center"/>
    </xf>
    <xf numFmtId="0" fontId="11" fillId="0" borderId="0" xfId="0" applyFont="1" applyFill="1"/>
    <xf numFmtId="16" fontId="7" fillId="0" borderId="1" xfId="0" applyNumberFormat="1" applyFont="1" applyFill="1" applyBorder="1" applyAlignment="1">
      <alignment horizontal="center"/>
    </xf>
    <xf numFmtId="0" fontId="11" fillId="0" borderId="1" xfId="0" applyFont="1" applyFill="1" applyBorder="1"/>
    <xf numFmtId="0" fontId="11" fillId="0" borderId="0" xfId="0" applyFont="1" applyFill="1" applyBorder="1"/>
    <xf numFmtId="0" fontId="14" fillId="0" borderId="1" xfId="0" applyFont="1" applyFill="1" applyBorder="1" applyAlignment="1">
      <alignment horizontal="center" vertical="center" wrapText="1"/>
    </xf>
    <xf numFmtId="1" fontId="15" fillId="0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/>
    </xf>
    <xf numFmtId="14" fontId="14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14" fontId="17" fillId="0" borderId="3" xfId="0" applyNumberFormat="1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1" fontId="1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/>
    <xf numFmtId="1" fontId="14" fillId="2" borderId="1" xfId="0" applyNumberFormat="1" applyFont="1" applyFill="1" applyBorder="1" applyAlignment="1">
      <alignment horizontal="left"/>
    </xf>
    <xf numFmtId="16" fontId="14" fillId="0" borderId="1" xfId="0" applyNumberFormat="1" applyFont="1" applyFill="1" applyBorder="1" applyAlignment="1">
      <alignment horizontal="center"/>
    </xf>
    <xf numFmtId="0" fontId="14" fillId="8" borderId="1" xfId="0" applyFont="1" applyFill="1" applyBorder="1" applyAlignment="1">
      <alignment horizontal="right"/>
    </xf>
    <xf numFmtId="0" fontId="14" fillId="8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center"/>
    </xf>
    <xf numFmtId="14" fontId="14" fillId="8" borderId="1" xfId="0" applyNumberFormat="1" applyFont="1" applyFill="1" applyBorder="1" applyAlignment="1">
      <alignment horizontal="center"/>
    </xf>
    <xf numFmtId="0" fontId="14" fillId="8" borderId="2" xfId="0" applyFont="1" applyFill="1" applyBorder="1" applyAlignment="1">
      <alignment horizontal="center"/>
    </xf>
    <xf numFmtId="1" fontId="14" fillId="8" borderId="1" xfId="0" applyNumberFormat="1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/>
    <xf numFmtId="14" fontId="14" fillId="2" borderId="1" xfId="0" applyNumberFormat="1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20" fillId="0" borderId="3" xfId="0" applyFont="1" applyFill="1" applyBorder="1" applyAlignment="1">
      <alignment vertical="center" wrapText="1"/>
    </xf>
    <xf numFmtId="14" fontId="19" fillId="0" borderId="3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/>
    </xf>
    <xf numFmtId="1" fontId="13" fillId="0" borderId="0" xfId="0" applyNumberFormat="1" applyFont="1" applyFill="1" applyAlignment="1">
      <alignment horizontal="center"/>
    </xf>
    <xf numFmtId="0" fontId="4" fillId="5" borderId="0" xfId="0" applyFont="1" applyFill="1"/>
    <xf numFmtId="1" fontId="14" fillId="0" borderId="1" xfId="0" applyNumberFormat="1" applyFont="1" applyFill="1" applyBorder="1" applyAlignment="1">
      <alignment horizontal="left"/>
    </xf>
    <xf numFmtId="0" fontId="4" fillId="8" borderId="0" xfId="0" applyFont="1" applyFill="1" applyAlignment="1">
      <alignment horizontal="center"/>
    </xf>
    <xf numFmtId="0" fontId="21" fillId="0" borderId="0" xfId="0" applyFont="1" applyFill="1" applyAlignment="1">
      <alignment horizontal="right"/>
    </xf>
    <xf numFmtId="0" fontId="39" fillId="0" borderId="1" xfId="0" applyFont="1" applyFill="1" applyBorder="1" applyAlignment="1">
      <alignment horizontal="right"/>
    </xf>
    <xf numFmtId="0" fontId="39" fillId="0" borderId="1" xfId="0" applyFont="1" applyFill="1" applyBorder="1" applyAlignment="1">
      <alignment horizontal="left"/>
    </xf>
    <xf numFmtId="0" fontId="39" fillId="0" borderId="1" xfId="0" applyFont="1" applyFill="1" applyBorder="1" applyAlignment="1">
      <alignment horizontal="center"/>
    </xf>
    <xf numFmtId="14" fontId="39" fillId="0" borderId="1" xfId="0" applyNumberFormat="1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1" fontId="39" fillId="0" borderId="1" xfId="0" applyNumberFormat="1" applyFont="1" applyFill="1" applyBorder="1" applyAlignment="1">
      <alignment horizontal="center"/>
    </xf>
    <xf numFmtId="1" fontId="4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1" fillId="0" borderId="0" xfId="0" applyFont="1" applyFill="1" applyAlignment="1">
      <alignment horizontal="center"/>
    </xf>
    <xf numFmtId="0" fontId="41" fillId="0" borderId="0" xfId="0" applyFont="1" applyFill="1"/>
    <xf numFmtId="0" fontId="20" fillId="0" borderId="3" xfId="0" applyFont="1" applyBorder="1" applyAlignment="1">
      <alignment vertical="center" wrapText="1"/>
    </xf>
    <xf numFmtId="0" fontId="15" fillId="0" borderId="0" xfId="0" applyFont="1" applyFill="1" applyAlignment="1">
      <alignment horizontal="center"/>
    </xf>
    <xf numFmtId="0" fontId="42" fillId="0" borderId="1" xfId="0" applyFont="1" applyFill="1" applyBorder="1"/>
    <xf numFmtId="0" fontId="14" fillId="11" borderId="1" xfId="0" applyFont="1" applyFill="1" applyBorder="1" applyAlignment="1">
      <alignment horizontal="right"/>
    </xf>
    <xf numFmtId="0" fontId="42" fillId="12" borderId="1" xfId="0" applyFont="1" applyFill="1" applyBorder="1" applyAlignment="1">
      <alignment horizontal="center"/>
    </xf>
    <xf numFmtId="0" fontId="41" fillId="12" borderId="1" xfId="0" applyFont="1" applyFill="1" applyBorder="1" applyAlignment="1">
      <alignment horizontal="center"/>
    </xf>
    <xf numFmtId="0" fontId="41" fillId="12" borderId="3" xfId="0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0" fontId="42" fillId="12" borderId="3" xfId="0" applyFont="1" applyFill="1" applyBorder="1" applyAlignment="1">
      <alignment horizontal="center"/>
    </xf>
    <xf numFmtId="0" fontId="13" fillId="12" borderId="1" xfId="0" applyFont="1" applyFill="1" applyBorder="1"/>
    <xf numFmtId="0" fontId="11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1" fontId="11" fillId="12" borderId="1" xfId="0" applyNumberFormat="1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43" fillId="13" borderId="1" xfId="0" applyFont="1" applyFill="1" applyBorder="1" applyAlignment="1">
      <alignment horizontal="center"/>
    </xf>
    <xf numFmtId="0" fontId="13" fillId="12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1" fontId="13" fillId="0" borderId="1" xfId="0" applyNumberFormat="1" applyFont="1" applyFill="1" applyBorder="1"/>
    <xf numFmtId="1" fontId="13" fillId="0" borderId="0" xfId="0" applyNumberFormat="1" applyFont="1" applyFill="1" applyBorder="1"/>
    <xf numFmtId="0" fontId="13" fillId="14" borderId="0" xfId="0" applyFont="1" applyFill="1"/>
    <xf numFmtId="0" fontId="13" fillId="14" borderId="0" xfId="0" applyFont="1" applyFill="1" applyAlignment="1">
      <alignment horizontal="center"/>
    </xf>
    <xf numFmtId="0" fontId="13" fillId="14" borderId="1" xfId="0" applyFont="1" applyFill="1" applyBorder="1"/>
    <xf numFmtId="0" fontId="14" fillId="14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center"/>
    </xf>
    <xf numFmtId="0" fontId="15" fillId="14" borderId="0" xfId="0" applyFont="1" applyFill="1" applyAlignment="1">
      <alignment horizontal="center" vertical="center"/>
    </xf>
    <xf numFmtId="0" fontId="14" fillId="14" borderId="1" xfId="0" applyFont="1" applyFill="1" applyBorder="1" applyAlignment="1">
      <alignment horizontal="right"/>
    </xf>
    <xf numFmtId="0" fontId="13" fillId="14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1" fontId="15" fillId="14" borderId="1" xfId="0" applyNumberFormat="1" applyFont="1" applyFill="1" applyBorder="1" applyAlignment="1">
      <alignment horizontal="center" vertical="center" wrapText="1"/>
    </xf>
    <xf numFmtId="0" fontId="12" fillId="14" borderId="1" xfId="0" applyFont="1" applyFill="1" applyBorder="1" applyAlignment="1" applyProtection="1">
      <alignment horizontal="center" vertical="center" textRotation="90" wrapText="1"/>
      <protection locked="0"/>
    </xf>
    <xf numFmtId="49" fontId="12" fillId="14" borderId="1" xfId="0" applyNumberFormat="1" applyFont="1" applyFill="1" applyBorder="1" applyAlignment="1" applyProtection="1">
      <alignment horizontal="center" vertical="center" textRotation="90" wrapText="1"/>
      <protection locked="0"/>
    </xf>
    <xf numFmtId="0" fontId="14" fillId="14" borderId="2" xfId="0" applyFont="1" applyFill="1" applyBorder="1" applyAlignment="1">
      <alignment horizontal="center"/>
    </xf>
    <xf numFmtId="1" fontId="14" fillId="14" borderId="1" xfId="0" applyNumberFormat="1" applyFont="1" applyFill="1" applyBorder="1" applyAlignment="1">
      <alignment horizontal="center"/>
    </xf>
    <xf numFmtId="1" fontId="12" fillId="14" borderId="1" xfId="0" applyNumberFormat="1" applyFont="1" applyFill="1" applyBorder="1" applyAlignment="1" applyProtection="1">
      <alignment horizontal="center" vertical="center" wrapText="1"/>
      <protection locked="0"/>
    </xf>
    <xf numFmtId="1" fontId="14" fillId="14" borderId="1" xfId="0" applyNumberFormat="1" applyFont="1" applyFill="1" applyBorder="1" applyAlignment="1">
      <alignment horizontal="left"/>
    </xf>
    <xf numFmtId="14" fontId="14" fillId="14" borderId="1" xfId="0" applyNumberFormat="1" applyFont="1" applyFill="1" applyBorder="1" applyAlignment="1">
      <alignment horizontal="center"/>
    </xf>
    <xf numFmtId="14" fontId="7" fillId="14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left"/>
    </xf>
    <xf numFmtId="0" fontId="14" fillId="14" borderId="1" xfId="0" applyFont="1" applyFill="1" applyBorder="1" applyAlignment="1">
      <alignment horizontal="left" wrapText="1"/>
    </xf>
    <xf numFmtId="16" fontId="14" fillId="14" borderId="1" xfId="0" applyNumberFormat="1" applyFont="1" applyFill="1" applyBorder="1" applyAlignment="1">
      <alignment horizontal="center"/>
    </xf>
    <xf numFmtId="0" fontId="4" fillId="14" borderId="0" xfId="0" applyFont="1" applyFill="1"/>
    <xf numFmtId="0" fontId="7" fillId="14" borderId="1" xfId="0" applyFont="1" applyFill="1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16" fontId="7" fillId="14" borderId="1" xfId="0" applyNumberFormat="1" applyFont="1" applyFill="1" applyBorder="1" applyAlignment="1">
      <alignment horizontal="center"/>
    </xf>
    <xf numFmtId="1" fontId="7" fillId="14" borderId="1" xfId="0" applyNumberFormat="1" applyFont="1" applyFill="1" applyBorder="1" applyAlignment="1">
      <alignment horizontal="center"/>
    </xf>
    <xf numFmtId="1" fontId="18" fillId="1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14" borderId="0" xfId="0" applyFont="1" applyFill="1" applyAlignment="1">
      <alignment horizontal="center"/>
    </xf>
    <xf numFmtId="0" fontId="20" fillId="14" borderId="3" xfId="0" applyFont="1" applyFill="1" applyBorder="1" applyAlignment="1">
      <alignment vertical="center" wrapText="1"/>
    </xf>
    <xf numFmtId="0" fontId="20" fillId="14" borderId="3" xfId="0" applyFont="1" applyFill="1" applyBorder="1" applyAlignment="1">
      <alignment horizontal="center" vertical="center" wrapText="1"/>
    </xf>
    <xf numFmtId="0" fontId="19" fillId="14" borderId="3" xfId="0" applyFont="1" applyFill="1" applyBorder="1" applyAlignment="1">
      <alignment horizontal="center" vertical="center" wrapText="1"/>
    </xf>
    <xf numFmtId="14" fontId="19" fillId="14" borderId="3" xfId="0" applyNumberFormat="1" applyFont="1" applyFill="1" applyBorder="1" applyAlignment="1">
      <alignment horizontal="center" vertical="center" wrapText="1"/>
    </xf>
    <xf numFmtId="0" fontId="13" fillId="14" borderId="0" xfId="0" applyFont="1" applyFill="1" applyAlignment="1">
      <alignment horizontal="left"/>
    </xf>
    <xf numFmtId="1" fontId="13" fillId="14" borderId="0" xfId="0" applyNumberFormat="1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4" borderId="0" xfId="0" applyFont="1" applyFill="1"/>
    <xf numFmtId="0" fontId="11" fillId="14" borderId="1" xfId="0" applyFont="1" applyFill="1" applyBorder="1" applyAlignment="1">
      <alignment horizontal="center"/>
    </xf>
    <xf numFmtId="0" fontId="42" fillId="14" borderId="1" xfId="0" applyFont="1" applyFill="1" applyBorder="1"/>
    <xf numFmtId="0" fontId="42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1" fontId="11" fillId="14" borderId="1" xfId="0" applyNumberFormat="1" applyFont="1" applyFill="1" applyBorder="1" applyAlignment="1">
      <alignment horizontal="center"/>
    </xf>
    <xf numFmtId="0" fontId="21" fillId="14" borderId="0" xfId="0" applyFont="1" applyFill="1" applyAlignment="1">
      <alignment horizontal="right"/>
    </xf>
    <xf numFmtId="0" fontId="11" fillId="14" borderId="0" xfId="0" applyFont="1" applyFill="1" applyBorder="1"/>
    <xf numFmtId="0" fontId="11" fillId="14" borderId="1" xfId="0" applyFont="1" applyFill="1" applyBorder="1"/>
    <xf numFmtId="0" fontId="11" fillId="14" borderId="0" xfId="0" applyFont="1" applyFill="1" applyBorder="1" applyAlignment="1">
      <alignment horizontal="center"/>
    </xf>
    <xf numFmtId="0" fontId="41" fillId="14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/>
    </xf>
    <xf numFmtId="1" fontId="15" fillId="14" borderId="1" xfId="0" applyNumberFormat="1" applyFont="1" applyFill="1" applyBorder="1" applyAlignment="1">
      <alignment horizontal="center"/>
    </xf>
    <xf numFmtId="0" fontId="13" fillId="14" borderId="0" xfId="0" applyFont="1" applyFill="1" applyBorder="1"/>
    <xf numFmtId="0" fontId="42" fillId="14" borderId="3" xfId="0" applyFont="1" applyFill="1" applyBorder="1" applyAlignment="1">
      <alignment horizontal="center"/>
    </xf>
    <xf numFmtId="0" fontId="41" fillId="14" borderId="3" xfId="0" applyFont="1" applyFill="1" applyBorder="1" applyAlignment="1">
      <alignment horizontal="center"/>
    </xf>
    <xf numFmtId="0" fontId="13" fillId="14" borderId="0" xfId="0" applyFont="1" applyFill="1" applyBorder="1" applyAlignment="1">
      <alignment horizontal="center"/>
    </xf>
    <xf numFmtId="0" fontId="15" fillId="14" borderId="0" xfId="0" applyFont="1" applyFill="1" applyBorder="1" applyAlignment="1">
      <alignment horizontal="center"/>
    </xf>
    <xf numFmtId="1" fontId="15" fillId="14" borderId="0" xfId="0" applyNumberFormat="1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1" fontId="13" fillId="14" borderId="1" xfId="0" applyNumberFormat="1" applyFont="1" applyFill="1" applyBorder="1" applyAlignment="1">
      <alignment horizontal="center"/>
    </xf>
    <xf numFmtId="0" fontId="43" fillId="14" borderId="1" xfId="0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pivotButton="1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5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5" xfId="0" pivotButton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5" xfId="0" applyFill="1" applyBorder="1"/>
    <xf numFmtId="0" fontId="44" fillId="12" borderId="14" xfId="0" applyFont="1" applyFill="1" applyBorder="1" applyAlignment="1">
      <alignment horizontal="center"/>
    </xf>
    <xf numFmtId="0" fontId="37" fillId="14" borderId="0" xfId="0" applyFont="1" applyFill="1"/>
    <xf numFmtId="0" fontId="45" fillId="14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center" wrapText="1"/>
    </xf>
    <xf numFmtId="0" fontId="0" fillId="14" borderId="1" xfId="0" applyFont="1" applyFill="1" applyBorder="1" applyAlignment="1">
      <alignment horizontal="center" wrapText="1"/>
    </xf>
    <xf numFmtId="0" fontId="46" fillId="15" borderId="1" xfId="0" applyFont="1" applyFill="1" applyBorder="1" applyAlignment="1">
      <alignment horizontal="center" wrapText="1"/>
    </xf>
    <xf numFmtId="0" fontId="45" fillId="14" borderId="1" xfId="0" applyFont="1" applyFill="1" applyBorder="1" applyAlignment="1">
      <alignment horizontal="center" wrapText="1"/>
    </xf>
    <xf numFmtId="0" fontId="45" fillId="14" borderId="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vertical="center" wrapText="1"/>
    </xf>
    <xf numFmtId="0" fontId="46" fillId="15" borderId="1" xfId="0" applyFont="1" applyFill="1" applyBorder="1" applyAlignment="1">
      <alignment horizontal="center" vertical="center" wrapText="1"/>
    </xf>
    <xf numFmtId="0" fontId="46" fillId="14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5" fillId="14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14" fontId="45" fillId="1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7" fillId="16" borderId="4" xfId="0" applyFont="1" applyFill="1" applyBorder="1" applyAlignment="1">
      <alignment horizontal="center" vertical="center"/>
    </xf>
    <xf numFmtId="0" fontId="47" fillId="16" borderId="4" xfId="0" applyFont="1" applyFill="1" applyBorder="1" applyAlignment="1">
      <alignment horizontal="center" vertical="center" wrapText="1"/>
    </xf>
    <xf numFmtId="0" fontId="48" fillId="16" borderId="4" xfId="0" applyFont="1" applyFill="1" applyBorder="1" applyAlignment="1">
      <alignment horizontal="center" vertical="center" wrapText="1"/>
    </xf>
    <xf numFmtId="0" fontId="47" fillId="16" borderId="15" xfId="0" applyFont="1" applyFill="1" applyBorder="1" applyAlignment="1">
      <alignment horizontal="center" vertical="center" wrapText="1"/>
    </xf>
    <xf numFmtId="0" fontId="47" fillId="16" borderId="15" xfId="0" applyFont="1" applyFill="1" applyBorder="1" applyAlignment="1">
      <alignment horizontal="center" vertical="center"/>
    </xf>
    <xf numFmtId="1" fontId="47" fillId="16" borderId="4" xfId="0" applyNumberFormat="1" applyFont="1" applyFill="1" applyBorder="1" applyAlignment="1">
      <alignment horizontal="center" vertical="center" wrapText="1"/>
    </xf>
    <xf numFmtId="0" fontId="47" fillId="16" borderId="4" xfId="0" applyFont="1" applyFill="1" applyBorder="1" applyAlignment="1" applyProtection="1">
      <alignment horizontal="center" vertical="center" textRotation="90" wrapText="1"/>
      <protection locked="0"/>
    </xf>
    <xf numFmtId="49" fontId="47" fillId="16" borderId="4" xfId="0" applyNumberFormat="1" applyFont="1" applyFill="1" applyBorder="1" applyAlignment="1" applyProtection="1">
      <alignment horizontal="center" vertical="center" textRotation="90" wrapText="1"/>
      <protection locked="0"/>
    </xf>
    <xf numFmtId="0" fontId="45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14" fontId="13" fillId="14" borderId="1" xfId="0" applyNumberFormat="1" applyFont="1" applyFill="1" applyBorder="1" applyAlignment="1">
      <alignment horizontal="center" vertical="center"/>
    </xf>
    <xf numFmtId="14" fontId="45" fillId="14" borderId="16" xfId="0" applyNumberFormat="1" applyFont="1" applyFill="1" applyBorder="1" applyAlignment="1">
      <alignment horizontal="center" vertical="center"/>
    </xf>
    <xf numFmtId="0" fontId="45" fillId="14" borderId="16" xfId="0" applyFont="1" applyFill="1" applyBorder="1" applyAlignment="1">
      <alignment horizontal="center" vertical="center"/>
    </xf>
    <xf numFmtId="1" fontId="45" fillId="14" borderId="16" xfId="0" applyNumberFormat="1" applyFont="1" applyFill="1" applyBorder="1" applyAlignment="1" applyProtection="1">
      <alignment horizontal="center" vertical="center" wrapText="1"/>
      <protection locked="0"/>
    </xf>
    <xf numFmtId="0" fontId="0" fillId="15" borderId="1" xfId="0" applyFont="1" applyFill="1" applyBorder="1"/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1" fontId="45" fillId="14" borderId="1" xfId="0" applyNumberFormat="1" applyFont="1" applyFill="1" applyBorder="1" applyAlignment="1" applyProtection="1">
      <alignment horizontal="center" vertical="center" wrapText="1"/>
      <protection locked="0"/>
    </xf>
    <xf numFmtId="1" fontId="45" fillId="14" borderId="17" xfId="0" applyNumberFormat="1" applyFont="1" applyFill="1" applyBorder="1" applyAlignment="1" applyProtection="1">
      <alignment horizontal="center" vertical="center" wrapText="1"/>
      <protection locked="0"/>
    </xf>
    <xf numFmtId="0" fontId="0" fillId="14" borderId="1" xfId="0" applyFont="1" applyFill="1" applyBorder="1" applyAlignment="1">
      <alignment horizontal="center" vertical="center" wrapText="1"/>
    </xf>
    <xf numFmtId="0" fontId="24" fillId="14" borderId="1" xfId="0" applyFont="1" applyFill="1" applyBorder="1" applyAlignment="1">
      <alignment horizontal="center" vertical="center"/>
    </xf>
    <xf numFmtId="1" fontId="25" fillId="14" borderId="1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1" xfId="0" applyFont="1" applyBorder="1"/>
    <xf numFmtId="0" fontId="46" fillId="0" borderId="1" xfId="0" applyFont="1" applyBorder="1" applyAlignment="1">
      <alignment horizontal="center" vertical="center"/>
    </xf>
    <xf numFmtId="0" fontId="45" fillId="14" borderId="3" xfId="0" applyFont="1" applyFill="1" applyBorder="1" applyAlignment="1">
      <alignment horizontal="center" vertical="center"/>
    </xf>
    <xf numFmtId="1" fontId="45" fillId="14" borderId="3" xfId="0" applyNumberFormat="1" applyFont="1" applyFill="1" applyBorder="1" applyAlignment="1" applyProtection="1">
      <alignment horizontal="center" vertical="center" wrapText="1"/>
      <protection locked="0"/>
    </xf>
    <xf numFmtId="16" fontId="45" fillId="14" borderId="1" xfId="0" applyNumberFormat="1" applyFont="1" applyFill="1" applyBorder="1" applyAlignment="1">
      <alignment horizontal="center" vertical="center"/>
    </xf>
    <xf numFmtId="0" fontId="46" fillId="15" borderId="1" xfId="0" applyFont="1" applyFill="1" applyBorder="1"/>
    <xf numFmtId="16" fontId="45" fillId="14" borderId="18" xfId="0" applyNumberFormat="1" applyFont="1" applyFill="1" applyBorder="1" applyAlignment="1">
      <alignment horizontal="center" vertical="center"/>
    </xf>
    <xf numFmtId="1" fontId="45" fillId="14" borderId="19" xfId="0" applyNumberFormat="1" applyFont="1" applyFill="1" applyBorder="1" applyAlignment="1" applyProtection="1">
      <alignment horizontal="center" vertical="center" wrapText="1"/>
      <protection locked="0"/>
    </xf>
    <xf numFmtId="1" fontId="49" fillId="14" borderId="1" xfId="0" applyNumberFormat="1" applyFont="1" applyFill="1" applyBorder="1" applyAlignment="1" applyProtection="1">
      <alignment horizontal="center" vertical="center" wrapText="1"/>
      <protection locked="0"/>
    </xf>
    <xf numFmtId="0" fontId="45" fillId="14" borderId="1" xfId="0" applyFont="1" applyFill="1" applyBorder="1" applyAlignment="1">
      <alignment horizontal="left" vertical="center"/>
    </xf>
    <xf numFmtId="0" fontId="49" fillId="14" borderId="1" xfId="0" applyFont="1" applyFill="1" applyBorder="1" applyAlignment="1">
      <alignment horizontal="center" vertical="center"/>
    </xf>
    <xf numFmtId="16" fontId="49" fillId="14" borderId="1" xfId="0" applyNumberFormat="1" applyFont="1" applyFill="1" applyBorder="1" applyAlignment="1">
      <alignment horizontal="center" vertical="center"/>
    </xf>
    <xf numFmtId="14" fontId="45" fillId="14" borderId="1" xfId="0" applyNumberFormat="1" applyFont="1" applyFill="1" applyBorder="1" applyAlignment="1">
      <alignment horizontal="center" vertical="center" wrapText="1"/>
    </xf>
    <xf numFmtId="1" fontId="49" fillId="14" borderId="17" xfId="0" applyNumberFormat="1" applyFont="1" applyFill="1" applyBorder="1" applyAlignment="1" applyProtection="1">
      <alignment horizontal="center" vertical="center" wrapText="1"/>
      <protection locked="0"/>
    </xf>
    <xf numFmtId="0" fontId="45" fillId="14" borderId="0" xfId="0" applyFont="1" applyFill="1" applyBorder="1" applyAlignment="1">
      <alignment horizontal="center"/>
    </xf>
    <xf numFmtId="0" fontId="45" fillId="14" borderId="0" xfId="0" applyFont="1" applyFill="1" applyBorder="1"/>
    <xf numFmtId="0" fontId="45" fillId="14" borderId="0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/>
    </xf>
    <xf numFmtId="14" fontId="45" fillId="14" borderId="1" xfId="0" applyNumberFormat="1" applyFont="1" applyFill="1" applyBorder="1" applyAlignment="1">
      <alignment horizontal="left" vertical="center"/>
    </xf>
    <xf numFmtId="14" fontId="49" fillId="14" borderId="1" xfId="0" applyNumberFormat="1" applyFont="1" applyFill="1" applyBorder="1" applyAlignment="1">
      <alignment horizontal="left" vertical="center"/>
    </xf>
    <xf numFmtId="0" fontId="45" fillId="14" borderId="1" xfId="0" applyFont="1" applyFill="1" applyBorder="1" applyAlignment="1">
      <alignment horizontal="left" vertical="center" wrapText="1"/>
    </xf>
    <xf numFmtId="16" fontId="45" fillId="14" borderId="1" xfId="0" applyNumberFormat="1" applyFont="1" applyFill="1" applyBorder="1" applyAlignment="1">
      <alignment horizontal="left" vertical="center"/>
    </xf>
    <xf numFmtId="0" fontId="49" fillId="14" borderId="1" xfId="0" applyFont="1" applyFill="1" applyBorder="1" applyAlignment="1">
      <alignment horizontal="left" vertical="center"/>
    </xf>
    <xf numFmtId="16" fontId="49" fillId="14" borderId="1" xfId="0" applyNumberFormat="1" applyFont="1" applyFill="1" applyBorder="1" applyAlignment="1">
      <alignment horizontal="left" vertical="center"/>
    </xf>
    <xf numFmtId="0" fontId="45" fillId="15" borderId="1" xfId="0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0" xfId="0" applyFont="1" applyBorder="1" applyAlignment="1">
      <alignment horizontal="center" vertical="center" wrapText="1"/>
    </xf>
    <xf numFmtId="0" fontId="38" fillId="17" borderId="9" xfId="0" applyFont="1" applyFill="1" applyBorder="1" applyAlignment="1">
      <alignment horizontal="center" vertical="center" wrapText="1"/>
    </xf>
    <xf numFmtId="0" fontId="38" fillId="0" borderId="5" xfId="0" pivotButton="1" applyFont="1" applyBorder="1" applyAlignment="1">
      <alignment horizontal="center" vertical="center"/>
    </xf>
    <xf numFmtId="0" fontId="38" fillId="0" borderId="5" xfId="0" pivotButton="1" applyFont="1" applyBorder="1" applyAlignment="1">
      <alignment horizontal="center" vertical="center" wrapText="1"/>
    </xf>
    <xf numFmtId="0" fontId="45" fillId="14" borderId="1" xfId="0" applyFont="1" applyFill="1" applyBorder="1"/>
    <xf numFmtId="0" fontId="45" fillId="14" borderId="4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 wrapText="1"/>
    </xf>
    <xf numFmtId="14" fontId="0" fillId="15" borderId="1" xfId="0" applyNumberFormat="1" applyFont="1" applyFill="1" applyBorder="1" applyAlignment="1">
      <alignment horizontal="center" vertical="center" wrapText="1"/>
    </xf>
    <xf numFmtId="0" fontId="45" fillId="14" borderId="4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 vertical="center"/>
    </xf>
    <xf numFmtId="0" fontId="47" fillId="16" borderId="0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1" fontId="45" fillId="14" borderId="0" xfId="0" applyNumberFormat="1" applyFont="1" applyFill="1" applyBorder="1" applyAlignment="1" applyProtection="1">
      <alignment horizontal="center" vertical="center" wrapText="1"/>
      <protection locked="0"/>
    </xf>
    <xf numFmtId="0" fontId="47" fillId="0" borderId="20" xfId="0" applyFont="1" applyBorder="1" applyAlignment="1">
      <alignment horizontal="center" vertical="center" wrapText="1"/>
    </xf>
    <xf numFmtId="0" fontId="47" fillId="0" borderId="21" xfId="0" applyFont="1" applyBorder="1" applyAlignment="1">
      <alignment horizontal="center" vertical="center" wrapText="1"/>
    </xf>
    <xf numFmtId="0" fontId="47" fillId="14" borderId="21" xfId="0" applyFont="1" applyFill="1" applyBorder="1" applyAlignment="1">
      <alignment horizontal="center" vertical="center" wrapText="1"/>
    </xf>
    <xf numFmtId="0" fontId="47" fillId="14" borderId="21" xfId="0" applyFont="1" applyFill="1" applyBorder="1" applyAlignment="1">
      <alignment horizontal="center" vertical="center"/>
    </xf>
    <xf numFmtId="1" fontId="47" fillId="14" borderId="21" xfId="0" applyNumberFormat="1" applyFont="1" applyFill="1" applyBorder="1" applyAlignment="1">
      <alignment horizontal="center" vertical="center" wrapText="1"/>
    </xf>
    <xf numFmtId="0" fontId="47" fillId="14" borderId="21" xfId="0" applyFont="1" applyFill="1" applyBorder="1" applyAlignment="1" applyProtection="1">
      <alignment horizontal="center" vertical="center" textRotation="90" wrapText="1"/>
      <protection locked="0"/>
    </xf>
    <xf numFmtId="0" fontId="45" fillId="14" borderId="22" xfId="0" applyFont="1" applyFill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15" borderId="16" xfId="0" applyFont="1" applyFill="1" applyBorder="1" applyAlignment="1">
      <alignment horizontal="center" vertical="center"/>
    </xf>
    <xf numFmtId="0" fontId="45" fillId="14" borderId="1" xfId="1" applyFont="1" applyFill="1" applyBorder="1" applyAlignment="1">
      <alignment horizontal="left" vertical="center"/>
    </xf>
    <xf numFmtId="0" fontId="45" fillId="14" borderId="1" xfId="1" applyFont="1" applyFill="1" applyBorder="1" applyAlignment="1">
      <alignment horizontal="center" vertical="center"/>
    </xf>
    <xf numFmtId="14" fontId="45" fillId="14" borderId="1" xfId="0" applyNumberFormat="1" applyFont="1" applyFill="1" applyBorder="1" applyAlignment="1">
      <alignment horizontal="center"/>
    </xf>
    <xf numFmtId="0" fontId="50" fillId="0" borderId="1" xfId="0" applyFont="1" applyBorder="1" applyAlignment="1">
      <alignment horizontal="center" vertical="center" wrapText="1"/>
    </xf>
    <xf numFmtId="0" fontId="45" fillId="14" borderId="0" xfId="0" applyFont="1" applyFill="1" applyBorder="1" applyAlignment="1">
      <alignment wrapText="1"/>
    </xf>
    <xf numFmtId="0" fontId="45" fillId="14" borderId="0" xfId="0" applyFont="1" applyFill="1" applyBorder="1" applyAlignment="1">
      <alignment horizontal="center" vertical="center" wrapText="1"/>
    </xf>
    <xf numFmtId="1" fontId="12" fillId="14" borderId="0" xfId="0" applyNumberFormat="1" applyFont="1" applyFill="1" applyBorder="1" applyAlignment="1" applyProtection="1">
      <alignment horizontal="center" vertical="center" wrapText="1"/>
      <protection locked="0"/>
    </xf>
    <xf numFmtId="1" fontId="12" fillId="14" borderId="2" xfId="0" applyNumberFormat="1" applyFont="1" applyFill="1" applyBorder="1" applyAlignment="1" applyProtection="1">
      <alignment horizontal="center" vertical="center" wrapText="1"/>
      <protection locked="0"/>
    </xf>
    <xf numFmtId="0" fontId="38" fillId="17" borderId="12" xfId="0" applyNumberFormat="1" applyFont="1" applyFill="1" applyBorder="1" applyAlignment="1">
      <alignment horizontal="center" vertical="center"/>
    </xf>
    <xf numFmtId="0" fontId="38" fillId="17" borderId="23" xfId="0" applyNumberFormat="1" applyFont="1" applyFill="1" applyBorder="1" applyAlignment="1">
      <alignment horizontal="center" vertical="center"/>
    </xf>
    <xf numFmtId="0" fontId="38" fillId="17" borderId="14" xfId="0" applyNumberFormat="1" applyFont="1" applyFill="1" applyBorder="1" applyAlignment="1">
      <alignment horizontal="center" vertical="center"/>
    </xf>
    <xf numFmtId="0" fontId="38" fillId="17" borderId="12" xfId="0" applyFont="1" applyFill="1" applyBorder="1"/>
    <xf numFmtId="0" fontId="0" fillId="0" borderId="4" xfId="0" applyBorder="1"/>
    <xf numFmtId="0" fontId="46" fillId="15" borderId="24" xfId="0" applyFont="1" applyFill="1" applyBorder="1"/>
    <xf numFmtId="0" fontId="13" fillId="14" borderId="24" xfId="0" applyFont="1" applyFill="1" applyBorder="1"/>
    <xf numFmtId="0" fontId="0" fillId="0" borderId="9" xfId="0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0" fontId="46" fillId="15" borderId="24" xfId="0" applyFont="1" applyFill="1" applyBorder="1" applyAlignment="1">
      <alignment horizontal="left" vertical="center"/>
    </xf>
    <xf numFmtId="0" fontId="13" fillId="14" borderId="25" xfId="0" applyFont="1" applyFill="1" applyBorder="1"/>
    <xf numFmtId="0" fontId="13" fillId="14" borderId="4" xfId="0" applyFont="1" applyFill="1" applyBorder="1" applyAlignment="1">
      <alignment horizontal="center"/>
    </xf>
    <xf numFmtId="0" fontId="13" fillId="1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45" fillId="0" borderId="16" xfId="0" applyFont="1" applyBorder="1" applyAlignment="1">
      <alignment horizontal="left" vertical="center"/>
    </xf>
    <xf numFmtId="0" fontId="46" fillId="0" borderId="1" xfId="0" applyFont="1" applyBorder="1" applyAlignment="1">
      <alignment horizontal="left"/>
    </xf>
    <xf numFmtId="14" fontId="13" fillId="14" borderId="1" xfId="0" applyNumberFormat="1" applyFont="1" applyFill="1" applyBorder="1" applyAlignment="1">
      <alignment horizontal="center"/>
    </xf>
    <xf numFmtId="16" fontId="0" fillId="0" borderId="2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4" fillId="12" borderId="12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14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47" fillId="14" borderId="27" xfId="0" applyNumberFormat="1" applyFont="1" applyFill="1" applyBorder="1" applyAlignment="1" applyProtection="1">
      <alignment horizontal="center" vertical="center" textRotation="90" wrapText="1"/>
      <protection locked="0"/>
    </xf>
    <xf numFmtId="1" fontId="45" fillId="14" borderId="28" xfId="0" applyNumberFormat="1" applyFont="1" applyFill="1" applyBorder="1" applyAlignment="1" applyProtection="1">
      <alignment horizontal="center" vertical="center" wrapText="1"/>
      <protection locked="0"/>
    </xf>
    <xf numFmtId="1" fontId="45" fillId="14" borderId="2" xfId="0" applyNumberFormat="1" applyFont="1" applyFill="1" applyBorder="1" applyAlignment="1" applyProtection="1">
      <alignment horizontal="center" vertical="center" wrapText="1"/>
      <protection locked="0"/>
    </xf>
    <xf numFmtId="14" fontId="45" fillId="0" borderId="1" xfId="0" applyNumberFormat="1" applyFont="1" applyBorder="1" applyAlignment="1">
      <alignment horizontal="center" vertical="center"/>
    </xf>
    <xf numFmtId="0" fontId="45" fillId="0" borderId="29" xfId="0" applyFont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14" fontId="0" fillId="14" borderId="1" xfId="0" applyNumberFormat="1" applyFont="1" applyFill="1" applyBorder="1" applyAlignment="1">
      <alignment horizontal="center" vertical="center" wrapText="1"/>
    </xf>
    <xf numFmtId="0" fontId="0" fillId="14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15" fillId="14" borderId="0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45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4" fillId="12" borderId="14" xfId="0" applyNumberFormat="1" applyFont="1" applyFill="1" applyBorder="1" applyAlignment="1">
      <alignment horizontal="center" vertical="center"/>
    </xf>
    <xf numFmtId="0" fontId="44" fillId="12" borderId="12" xfId="0" applyFont="1" applyFill="1" applyBorder="1" applyAlignment="1">
      <alignment horizontal="center"/>
    </xf>
    <xf numFmtId="0" fontId="0" fillId="12" borderId="14" xfId="0" applyNumberFormat="1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2" xfId="0" applyNumberFormat="1" applyFill="1" applyBorder="1" applyAlignment="1">
      <alignment horizontal="center" vertical="center"/>
    </xf>
    <xf numFmtId="0" fontId="0" fillId="12" borderId="23" xfId="0" applyNumberFormat="1" applyFill="1" applyBorder="1" applyAlignment="1">
      <alignment horizontal="center" vertical="center"/>
    </xf>
    <xf numFmtId="0" fontId="0" fillId="12" borderId="30" xfId="0" applyNumberFormat="1" applyFill="1" applyBorder="1" applyAlignment="1">
      <alignment horizontal="center" vertical="center"/>
    </xf>
    <xf numFmtId="0" fontId="0" fillId="12" borderId="12" xfId="0" applyFill="1" applyBorder="1"/>
    <xf numFmtId="0" fontId="13" fillId="1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4" fillId="12" borderId="23" xfId="0" applyNumberFormat="1" applyFont="1" applyFill="1" applyBorder="1" applyAlignment="1">
      <alignment horizontal="center" vertical="center"/>
    </xf>
    <xf numFmtId="0" fontId="46" fillId="1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5" fillId="14" borderId="4" xfId="0" applyFont="1" applyFill="1" applyBorder="1" applyAlignment="1">
      <alignment horizontal="center" vertical="center" wrapText="1"/>
    </xf>
    <xf numFmtId="0" fontId="46" fillId="14" borderId="4" xfId="0" applyFont="1" applyFill="1" applyBorder="1" applyAlignment="1">
      <alignment horizontal="center" vertical="center" wrapText="1"/>
    </xf>
    <xf numFmtId="14" fontId="45" fillId="14" borderId="4" xfId="0" applyNumberFormat="1" applyFont="1" applyFill="1" applyBorder="1" applyAlignment="1">
      <alignment horizontal="center" vertical="center" wrapText="1"/>
    </xf>
    <xf numFmtId="0" fontId="45" fillId="14" borderId="4" xfId="0" applyFont="1" applyFill="1" applyBorder="1" applyAlignment="1">
      <alignment horizontal="center" wrapText="1"/>
    </xf>
    <xf numFmtId="0" fontId="45" fillId="0" borderId="4" xfId="0" applyFont="1" applyBorder="1" applyAlignment="1">
      <alignment horizontal="center" vertical="center"/>
    </xf>
    <xf numFmtId="1" fontId="12" fillId="14" borderId="4" xfId="0" applyNumberFormat="1" applyFont="1" applyFill="1" applyBorder="1" applyAlignment="1" applyProtection="1">
      <alignment horizontal="center" vertical="center" wrapText="1"/>
      <protection locked="0"/>
    </xf>
    <xf numFmtId="1" fontId="12" fillId="14" borderId="15" xfId="0" applyNumberFormat="1" applyFont="1" applyFill="1" applyBorder="1" applyAlignment="1" applyProtection="1">
      <alignment horizontal="center" vertical="center" wrapText="1"/>
      <protection locked="0"/>
    </xf>
    <xf numFmtId="0" fontId="45" fillId="14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5" fillId="14" borderId="1" xfId="0" applyNumberFormat="1" applyFont="1" applyFill="1" applyBorder="1"/>
    <xf numFmtId="14" fontId="49" fillId="14" borderId="1" xfId="0" applyNumberFormat="1" applyFont="1" applyFill="1" applyBorder="1" applyAlignment="1">
      <alignment horizontal="center" vertical="center"/>
    </xf>
    <xf numFmtId="14" fontId="49" fillId="14" borderId="4" xfId="0" applyNumberFormat="1" applyFont="1" applyFill="1" applyBorder="1" applyAlignment="1">
      <alignment horizontal="center" vertical="center"/>
    </xf>
    <xf numFmtId="0" fontId="47" fillId="1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5" fillId="14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14" borderId="4" xfId="0" applyNumberFormat="1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46" fillId="15" borderId="4" xfId="0" applyFont="1" applyFill="1" applyBorder="1" applyAlignment="1">
      <alignment horizontal="center" wrapText="1"/>
    </xf>
    <xf numFmtId="0" fontId="46" fillId="15" borderId="4" xfId="0" applyFont="1" applyFill="1" applyBorder="1" applyAlignment="1">
      <alignment horizontal="center" vertical="center" wrapText="1"/>
    </xf>
    <xf numFmtId="14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0" fillId="0" borderId="3" xfId="0" applyFont="1" applyBorder="1" applyAlignment="1">
      <alignment horizontal="left" vertical="center" wrapText="1"/>
    </xf>
    <xf numFmtId="0" fontId="50" fillId="0" borderId="3" xfId="0" applyFont="1" applyBorder="1" applyAlignment="1">
      <alignment horizontal="center" vertical="center" wrapText="1"/>
    </xf>
    <xf numFmtId="1" fontId="19" fillId="14" borderId="1" xfId="0" applyNumberFormat="1" applyFont="1" applyFill="1" applyBorder="1" applyAlignment="1">
      <alignment horizontal="center" vertical="center" wrapText="1"/>
    </xf>
    <xf numFmtId="0" fontId="53" fillId="15" borderId="1" xfId="0" applyFont="1" applyFill="1" applyBorder="1" applyAlignment="1">
      <alignment horizontal="center" vertical="center" wrapText="1"/>
    </xf>
    <xf numFmtId="0" fontId="46" fillId="0" borderId="1" xfId="0" applyFont="1" applyFill="1" applyBorder="1"/>
    <xf numFmtId="14" fontId="45" fillId="14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5" fillId="0" borderId="1" xfId="0" applyFont="1" applyFill="1" applyBorder="1" applyAlignment="1">
      <alignment horizontal="left"/>
    </xf>
    <xf numFmtId="0" fontId="45" fillId="0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horizontal="center"/>
    </xf>
    <xf numFmtId="14" fontId="45" fillId="0" borderId="1" xfId="0" applyNumberFormat="1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46" fillId="14" borderId="4" xfId="0" applyFont="1" applyFill="1" applyBorder="1" applyAlignment="1">
      <alignment horizontal="left" wrapText="1"/>
    </xf>
    <xf numFmtId="0" fontId="0" fillId="0" borderId="1" xfId="0" applyFont="1" applyBorder="1" applyAlignment="1">
      <alignment vertical="center"/>
    </xf>
    <xf numFmtId="0" fontId="0" fillId="0" borderId="32" xfId="0" applyFill="1" applyBorder="1" applyAlignment="1"/>
    <xf numFmtId="14" fontId="0" fillId="0" borderId="32" xfId="0" applyNumberFormat="1" applyFill="1" applyBorder="1" applyAlignment="1"/>
    <xf numFmtId="0" fontId="0" fillId="0" borderId="33" xfId="0" applyFill="1" applyBorder="1" applyAlignment="1"/>
    <xf numFmtId="0" fontId="54" fillId="0" borderId="3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6" fillId="14" borderId="1" xfId="0" applyFont="1" applyFill="1" applyBorder="1"/>
    <xf numFmtId="0" fontId="0" fillId="14" borderId="1" xfId="0" applyFill="1" applyBorder="1" applyAlignment="1">
      <alignment horizontal="center"/>
    </xf>
    <xf numFmtId="14" fontId="0" fillId="0" borderId="33" xfId="0" applyNumberFormat="1" applyFill="1" applyBorder="1" applyAlignment="1"/>
    <xf numFmtId="0" fontId="54" fillId="0" borderId="34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 wrapText="1"/>
    </xf>
    <xf numFmtId="0" fontId="13" fillId="0" borderId="4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4" xfId="0" applyBorder="1"/>
    <xf numFmtId="0" fontId="13" fillId="14" borderId="24" xfId="0" applyFont="1" applyFill="1" applyBorder="1" applyAlignment="1">
      <alignment horizontal="center" vertical="center"/>
    </xf>
    <xf numFmtId="0" fontId="47" fillId="16" borderId="20" xfId="0" applyFont="1" applyFill="1" applyBorder="1" applyAlignment="1">
      <alignment horizontal="center" vertical="center"/>
    </xf>
    <xf numFmtId="0" fontId="47" fillId="16" borderId="21" xfId="0" applyFont="1" applyFill="1" applyBorder="1" applyAlignment="1">
      <alignment horizontal="center" vertical="center"/>
    </xf>
    <xf numFmtId="0" fontId="47" fillId="16" borderId="21" xfId="0" applyFont="1" applyFill="1" applyBorder="1" applyAlignment="1">
      <alignment horizontal="center" vertical="center" wrapText="1"/>
    </xf>
    <xf numFmtId="0" fontId="48" fillId="16" borderId="21" xfId="0" applyFont="1" applyFill="1" applyBorder="1" applyAlignment="1">
      <alignment horizontal="center" vertical="center" wrapText="1"/>
    </xf>
    <xf numFmtId="1" fontId="47" fillId="16" borderId="21" xfId="0" applyNumberFormat="1" applyFont="1" applyFill="1" applyBorder="1" applyAlignment="1">
      <alignment horizontal="center" vertical="center" wrapText="1"/>
    </xf>
    <xf numFmtId="0" fontId="47" fillId="16" borderId="21" xfId="0" applyFont="1" applyFill="1" applyBorder="1" applyAlignment="1" applyProtection="1">
      <alignment horizontal="center" vertical="center" textRotation="90" wrapText="1"/>
      <protection locked="0"/>
    </xf>
    <xf numFmtId="49" fontId="47" fillId="16" borderId="35" xfId="0" applyNumberFormat="1" applyFont="1" applyFill="1" applyBorder="1" applyAlignment="1" applyProtection="1">
      <alignment horizontal="center" vertical="center" textRotation="90" wrapText="1"/>
      <protection locked="0"/>
    </xf>
    <xf numFmtId="16" fontId="45" fillId="14" borderId="22" xfId="0" applyNumberFormat="1" applyFont="1" applyFill="1" applyBorder="1" applyAlignment="1">
      <alignment horizontal="center" vertical="center"/>
    </xf>
    <xf numFmtId="16" fontId="45" fillId="14" borderId="16" xfId="0" applyNumberFormat="1" applyFont="1" applyFill="1" applyBorder="1" applyAlignment="1">
      <alignment horizontal="center" vertical="center"/>
    </xf>
    <xf numFmtId="0" fontId="46" fillId="15" borderId="16" xfId="0" applyFont="1" applyFill="1" applyBorder="1"/>
    <xf numFmtId="0" fontId="0" fillId="14" borderId="16" xfId="0" applyFont="1" applyFill="1" applyBorder="1" applyAlignment="1">
      <alignment horizontal="center" vertical="center"/>
    </xf>
    <xf numFmtId="0" fontId="0" fillId="15" borderId="16" xfId="0" applyFill="1" applyBorder="1" applyAlignment="1">
      <alignment horizontal="center"/>
    </xf>
    <xf numFmtId="1" fontId="45" fillId="14" borderId="36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18" xfId="0" applyNumberFormat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/>
    </xf>
    <xf numFmtId="0" fontId="0" fillId="0" borderId="37" xfId="0" applyBorder="1"/>
    <xf numFmtId="0" fontId="13" fillId="14" borderId="37" xfId="0" applyFont="1" applyFill="1" applyBorder="1" applyAlignment="1">
      <alignment horizontal="center" vertical="center"/>
    </xf>
    <xf numFmtId="0" fontId="55" fillId="0" borderId="34" xfId="0" applyFont="1" applyFill="1" applyBorder="1" applyAlignment="1">
      <alignment horizontal="center"/>
    </xf>
    <xf numFmtId="0" fontId="56" fillId="0" borderId="0" xfId="0" applyFont="1"/>
    <xf numFmtId="0" fontId="56" fillId="0" borderId="32" xfId="0" applyFont="1" applyFill="1" applyBorder="1" applyAlignment="1">
      <alignment vertical="center"/>
    </xf>
    <xf numFmtId="14" fontId="56" fillId="0" borderId="32" xfId="0" applyNumberFormat="1" applyFont="1" applyFill="1" applyBorder="1" applyAlignment="1">
      <alignment vertical="center"/>
    </xf>
    <xf numFmtId="0" fontId="56" fillId="0" borderId="0" xfId="0" applyFont="1" applyAlignment="1">
      <alignment vertical="center"/>
    </xf>
    <xf numFmtId="0" fontId="56" fillId="0" borderId="2" xfId="0" applyFont="1" applyFill="1" applyBorder="1" applyAlignment="1">
      <alignment vertical="center"/>
    </xf>
    <xf numFmtId="0" fontId="56" fillId="0" borderId="31" xfId="0" applyFont="1" applyFill="1" applyBorder="1" applyAlignment="1">
      <alignment vertical="center"/>
    </xf>
    <xf numFmtId="14" fontId="56" fillId="0" borderId="24" xfId="0" applyNumberFormat="1" applyFont="1" applyFill="1" applyBorder="1" applyAlignment="1">
      <alignment vertical="center"/>
    </xf>
    <xf numFmtId="0" fontId="56" fillId="0" borderId="0" xfId="0" applyFont="1" applyFill="1" applyBorder="1" applyAlignment="1">
      <alignment vertical="center"/>
    </xf>
    <xf numFmtId="14" fontId="56" fillId="0" borderId="0" xfId="0" applyNumberFormat="1" applyFont="1" applyFill="1" applyBorder="1" applyAlignment="1">
      <alignment vertical="center"/>
    </xf>
    <xf numFmtId="0" fontId="56" fillId="0" borderId="0" xfId="0" applyFont="1" applyBorder="1" applyAlignment="1">
      <alignment vertical="center"/>
    </xf>
    <xf numFmtId="0" fontId="56" fillId="0" borderId="38" xfId="0" applyFont="1" applyBorder="1" applyAlignment="1">
      <alignment vertical="center"/>
    </xf>
    <xf numFmtId="0" fontId="56" fillId="0" borderId="39" xfId="0" applyFont="1" applyBorder="1" applyAlignment="1">
      <alignment vertical="center"/>
    </xf>
    <xf numFmtId="0" fontId="56" fillId="0" borderId="40" xfId="0" applyFont="1" applyBorder="1" applyAlignment="1">
      <alignment vertical="center"/>
    </xf>
    <xf numFmtId="0" fontId="56" fillId="0" borderId="15" xfId="0" applyFont="1" applyBorder="1" applyAlignment="1">
      <alignment vertical="center"/>
    </xf>
    <xf numFmtId="0" fontId="56" fillId="0" borderId="41" xfId="0" applyFont="1" applyBorder="1" applyAlignment="1">
      <alignment vertical="center"/>
    </xf>
    <xf numFmtId="0" fontId="56" fillId="0" borderId="25" xfId="0" applyFont="1" applyBorder="1" applyAlignment="1">
      <alignment vertical="center"/>
    </xf>
    <xf numFmtId="0" fontId="56" fillId="0" borderId="2" xfId="0" applyFont="1" applyBorder="1" applyAlignment="1">
      <alignment vertical="center"/>
    </xf>
    <xf numFmtId="0" fontId="56" fillId="0" borderId="31" xfId="0" applyFont="1" applyBorder="1" applyAlignment="1">
      <alignment vertical="center"/>
    </xf>
    <xf numFmtId="0" fontId="57" fillId="0" borderId="32" xfId="0" applyFont="1" applyFill="1" applyBorder="1" applyAlignment="1">
      <alignment vertical="center"/>
    </xf>
    <xf numFmtId="0" fontId="57" fillId="0" borderId="31" xfId="0" applyFont="1" applyFill="1" applyBorder="1" applyAlignment="1">
      <alignment vertical="center"/>
    </xf>
    <xf numFmtId="0" fontId="57" fillId="0" borderId="39" xfId="0" applyFont="1" applyBorder="1" applyAlignment="1">
      <alignment vertical="center"/>
    </xf>
    <xf numFmtId="0" fontId="57" fillId="0" borderId="41" xfId="0" applyFont="1" applyBorder="1" applyAlignment="1">
      <alignment vertical="center"/>
    </xf>
    <xf numFmtId="0" fontId="57" fillId="0" borderId="31" xfId="0" applyFont="1" applyBorder="1" applyAlignment="1">
      <alignment vertical="center"/>
    </xf>
    <xf numFmtId="0" fontId="58" fillId="0" borderId="0" xfId="0" applyFont="1"/>
    <xf numFmtId="0" fontId="56" fillId="0" borderId="32" xfId="0" applyFont="1" applyFill="1" applyBorder="1" applyAlignment="1">
      <alignment horizontal="left" vertical="center"/>
    </xf>
    <xf numFmtId="0" fontId="57" fillId="0" borderId="3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5" fillId="0" borderId="1" xfId="0" applyFont="1" applyFill="1" applyBorder="1" applyAlignment="1" applyProtection="1">
      <alignment horizontal="center" vertical="center" wrapText="1"/>
      <protection locked="0"/>
    </xf>
    <xf numFmtId="0" fontId="46" fillId="0" borderId="1" xfId="0" applyFont="1" applyFill="1" applyBorder="1" applyAlignment="1" applyProtection="1">
      <alignment wrapText="1"/>
      <protection locked="0"/>
    </xf>
    <xf numFmtId="0" fontId="45" fillId="14" borderId="1" xfId="0" applyFont="1" applyFill="1" applyBorder="1" applyAlignment="1" applyProtection="1">
      <alignment horizontal="center" vertical="center" wrapText="1"/>
      <protection locked="0"/>
    </xf>
    <xf numFmtId="0" fontId="46" fillId="15" borderId="1" xfId="0" applyFont="1" applyFill="1" applyBorder="1" applyAlignment="1" applyProtection="1">
      <alignment horizontal="center" vertical="center" wrapText="1"/>
      <protection locked="0"/>
    </xf>
    <xf numFmtId="14" fontId="0" fillId="15" borderId="1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1" xfId="0" applyFont="1" applyFill="1" applyBorder="1" applyAlignment="1" applyProtection="1">
      <alignment vertical="center" wrapText="1"/>
      <protection locked="0"/>
    </xf>
    <xf numFmtId="0" fontId="46" fillId="0" borderId="1" xfId="0" applyFont="1" applyFill="1" applyBorder="1" applyAlignment="1" applyProtection="1">
      <alignment horizontal="center" vertical="center" wrapText="1"/>
      <protection locked="0"/>
    </xf>
    <xf numFmtId="0" fontId="45" fillId="0" borderId="1" xfId="0" applyFont="1" applyFill="1" applyBorder="1" applyAlignment="1" applyProtection="1">
      <alignment horizontal="center" vertical="center"/>
      <protection locked="0"/>
    </xf>
    <xf numFmtId="0" fontId="45" fillId="0" borderId="0" xfId="0" applyFont="1" applyFill="1" applyBorder="1" applyAlignment="1" applyProtection="1">
      <alignment horizontal="center" vertical="center" wrapText="1"/>
      <protection locked="0"/>
    </xf>
    <xf numFmtId="0" fontId="45" fillId="0" borderId="0" xfId="0" applyFont="1" applyFill="1" applyBorder="1" applyAlignment="1" applyProtection="1">
      <alignment wrapText="1"/>
      <protection locked="0"/>
    </xf>
    <xf numFmtId="14" fontId="45" fillId="14" borderId="1" xfId="0" applyNumberFormat="1" applyFont="1" applyFill="1" applyBorder="1" applyAlignment="1" applyProtection="1">
      <alignment horizontal="center" vertical="center" wrapText="1"/>
      <protection locked="0"/>
    </xf>
    <xf numFmtId="0" fontId="45" fillId="0" borderId="1" xfId="0" applyFont="1" applyFill="1" applyBorder="1" applyAlignment="1" applyProtection="1">
      <protection locked="0"/>
    </xf>
    <xf numFmtId="0" fontId="45" fillId="0" borderId="1" xfId="0" applyFont="1" applyFill="1" applyBorder="1" applyAlignment="1" applyProtection="1">
      <alignment horizontal="center"/>
      <protection locked="0"/>
    </xf>
    <xf numFmtId="0" fontId="45" fillId="14" borderId="1" xfId="0" applyFont="1" applyFill="1" applyBorder="1" applyAlignment="1" applyProtection="1">
      <alignment horizontal="center" vertical="center"/>
      <protection locked="0"/>
    </xf>
    <xf numFmtId="0" fontId="45" fillId="14" borderId="1" xfId="0" applyFont="1" applyFill="1" applyBorder="1" applyAlignment="1" applyProtection="1">
      <alignment horizontal="center"/>
      <protection locked="0"/>
    </xf>
    <xf numFmtId="14" fontId="45" fillId="14" borderId="1" xfId="0" applyNumberFormat="1" applyFont="1" applyFill="1" applyBorder="1" applyAlignment="1" applyProtection="1">
      <alignment horizontal="center" vertical="center"/>
      <protection locked="0"/>
    </xf>
    <xf numFmtId="0" fontId="45" fillId="14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0" fillId="0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left" vertical="center"/>
    </xf>
    <xf numFmtId="0" fontId="46" fillId="14" borderId="1" xfId="0" applyFont="1" applyFill="1" applyBorder="1" applyAlignment="1">
      <alignment horizontal="left" vertical="center" wrapText="1"/>
    </xf>
    <xf numFmtId="0" fontId="0" fillId="15" borderId="1" xfId="0" applyFill="1" applyBorder="1" applyAlignment="1">
      <alignment horizontal="left" vertical="center"/>
    </xf>
    <xf numFmtId="0" fontId="46" fillId="0" borderId="1" xfId="0" applyFont="1" applyBorder="1" applyAlignment="1">
      <alignment horizontal="left" vertical="center"/>
    </xf>
    <xf numFmtId="0" fontId="46" fillId="0" borderId="1" xfId="0" applyFont="1" applyBorder="1" applyAlignment="1">
      <alignment horizontal="left" vertical="center" wrapText="1"/>
    </xf>
    <xf numFmtId="0" fontId="46" fillId="15" borderId="1" xfId="0" applyFont="1" applyFill="1" applyBorder="1" applyAlignment="1">
      <alignment horizontal="left" vertical="center" wrapText="1"/>
    </xf>
    <xf numFmtId="0" fontId="46" fillId="15" borderId="4" xfId="0" applyFont="1" applyFill="1" applyBorder="1" applyAlignment="1">
      <alignment horizontal="left" wrapText="1"/>
    </xf>
    <xf numFmtId="0" fontId="50" fillId="0" borderId="40" xfId="0" applyFont="1" applyBorder="1" applyAlignment="1">
      <alignment horizontal="left" vertical="center" wrapText="1"/>
    </xf>
    <xf numFmtId="0" fontId="46" fillId="15" borderId="1" xfId="0" applyFont="1" applyFill="1" applyBorder="1" applyAlignment="1">
      <alignment horizontal="left" wrapText="1"/>
    </xf>
    <xf numFmtId="0" fontId="45" fillId="14" borderId="1" xfId="0" applyFont="1" applyFill="1" applyBorder="1" applyAlignment="1">
      <alignment horizontal="left"/>
    </xf>
    <xf numFmtId="0" fontId="45" fillId="14" borderId="4" xfId="0" applyFont="1" applyFill="1" applyBorder="1" applyAlignment="1">
      <alignment horizontal="left"/>
    </xf>
    <xf numFmtId="0" fontId="45" fillId="14" borderId="1" xfId="0" applyFont="1" applyFill="1" applyBorder="1" applyAlignment="1">
      <alignment horizontal="left" wrapText="1"/>
    </xf>
    <xf numFmtId="0" fontId="46" fillId="0" borderId="1" xfId="0" applyFont="1" applyFill="1" applyBorder="1" applyAlignment="1">
      <alignment horizontal="left" wrapText="1"/>
    </xf>
    <xf numFmtId="0" fontId="46" fillId="1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46" fillId="0" borderId="1" xfId="0" applyFont="1" applyFill="1" applyBorder="1" applyAlignment="1">
      <alignment horizontal="left" vertical="center" wrapText="1"/>
    </xf>
    <xf numFmtId="0" fontId="45" fillId="0" borderId="1" xfId="0" applyFont="1" applyFill="1" applyBorder="1" applyAlignment="1" applyProtection="1">
      <alignment horizontal="left"/>
      <protection locked="0"/>
    </xf>
    <xf numFmtId="0" fontId="45" fillId="14" borderId="1" xfId="0" applyFont="1" applyFill="1" applyBorder="1" applyAlignment="1" applyProtection="1">
      <alignment horizontal="left"/>
      <protection locked="0"/>
    </xf>
    <xf numFmtId="0" fontId="45" fillId="0" borderId="1" xfId="0" applyFont="1" applyFill="1" applyBorder="1" applyAlignment="1" applyProtection="1">
      <alignment horizontal="left" wrapText="1"/>
      <protection locked="0"/>
    </xf>
    <xf numFmtId="0" fontId="46" fillId="0" borderId="1" xfId="0" applyFont="1" applyFill="1" applyBorder="1" applyAlignment="1" applyProtection="1">
      <alignment horizontal="left" wrapText="1"/>
      <protection locked="0"/>
    </xf>
    <xf numFmtId="0" fontId="46" fillId="0" borderId="1" xfId="0" applyFont="1" applyFill="1" applyBorder="1" applyAlignment="1" applyProtection="1">
      <alignment horizontal="left"/>
      <protection locked="0"/>
    </xf>
    <xf numFmtId="0" fontId="46" fillId="0" borderId="1" xfId="0" applyFont="1" applyFill="1" applyBorder="1" applyAlignment="1" applyProtection="1">
      <alignment horizontal="left" vertical="center" wrapText="1"/>
      <protection locked="0"/>
    </xf>
    <xf numFmtId="0" fontId="0" fillId="14" borderId="2" xfId="0" applyFill="1" applyBorder="1" applyAlignment="1">
      <alignment horizontal="center" vertical="center"/>
    </xf>
    <xf numFmtId="0" fontId="45" fillId="14" borderId="24" xfId="0" applyFont="1" applyFill="1" applyBorder="1" applyAlignment="1" applyProtection="1">
      <alignment horizontal="center" vertical="center"/>
      <protection locked="0"/>
    </xf>
    <xf numFmtId="0" fontId="45" fillId="14" borderId="24" xfId="0" applyFont="1" applyFill="1" applyBorder="1" applyAlignment="1" applyProtection="1">
      <alignment horizontal="center" vertical="center" wrapText="1"/>
      <protection locked="0"/>
    </xf>
    <xf numFmtId="0" fontId="45" fillId="0" borderId="24" xfId="0" applyFont="1" applyFill="1" applyBorder="1" applyAlignment="1" applyProtection="1">
      <alignment horizontal="center" vertical="center"/>
      <protection locked="0"/>
    </xf>
    <xf numFmtId="0" fontId="46" fillId="15" borderId="24" xfId="0" applyFont="1" applyFill="1" applyBorder="1" applyAlignment="1" applyProtection="1">
      <alignment horizontal="center" vertical="center" wrapText="1"/>
      <protection locked="0"/>
    </xf>
    <xf numFmtId="0" fontId="46" fillId="0" borderId="24" xfId="0" applyFont="1" applyFill="1" applyBorder="1" applyAlignment="1" applyProtection="1">
      <alignment horizontal="center" vertical="center" wrapText="1"/>
      <protection locked="0"/>
    </xf>
    <xf numFmtId="0" fontId="45" fillId="14" borderId="24" xfId="0" applyFont="1" applyFill="1" applyBorder="1" applyAlignment="1">
      <alignment horizontal="center" vertical="center"/>
    </xf>
    <xf numFmtId="0" fontId="46" fillId="15" borderId="1" xfId="0" applyFont="1" applyFill="1" applyBorder="1" applyAlignment="1" applyProtection="1">
      <alignment horizontal="left" vertical="center" wrapText="1"/>
      <protection locked="0"/>
    </xf>
    <xf numFmtId="0" fontId="45" fillId="14" borderId="1" xfId="0" applyFont="1" applyFill="1" applyBorder="1" applyAlignment="1" applyProtection="1">
      <alignment horizontal="left" vertical="center" wrapText="1"/>
      <protection locked="0"/>
    </xf>
    <xf numFmtId="0" fontId="45" fillId="0" borderId="0" xfId="0" applyFont="1" applyFill="1" applyBorder="1" applyAlignment="1" applyProtection="1">
      <alignment wrapText="1"/>
    </xf>
    <xf numFmtId="14" fontId="45" fillId="0" borderId="0" xfId="0" applyNumberFormat="1" applyFont="1" applyFill="1" applyBorder="1" applyAlignment="1" applyProtection="1">
      <alignment wrapText="1"/>
    </xf>
    <xf numFmtId="0" fontId="0" fillId="0" borderId="1" xfId="0" applyBorder="1" applyAlignment="1">
      <alignment horizontal="center" vertical="center"/>
    </xf>
    <xf numFmtId="0" fontId="0" fillId="0" borderId="12" xfId="0" applyFill="1" applyBorder="1"/>
    <xf numFmtId="0" fontId="0" fillId="0" borderId="12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14" borderId="40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 wrapText="1"/>
    </xf>
    <xf numFmtId="0" fontId="47" fillId="14" borderId="3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 applyFill="1" applyBorder="1" applyAlignment="1">
      <alignment horizontal="center" vertical="center"/>
    </xf>
    <xf numFmtId="1" fontId="47" fillId="0" borderId="0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 wrapText="1"/>
    </xf>
    <xf numFmtId="1" fontId="47" fillId="0" borderId="0" xfId="0" applyNumberFormat="1" applyFont="1" applyFill="1" applyBorder="1" applyAlignment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textRotation="90" wrapText="1"/>
      <protection locked="0"/>
    </xf>
    <xf numFmtId="49" fontId="47" fillId="0" borderId="0" xfId="0" applyNumberFormat="1" applyFont="1" applyFill="1" applyBorder="1" applyAlignment="1" applyProtection="1">
      <alignment horizontal="center" vertical="center" textRotation="90" wrapText="1"/>
      <protection locked="0"/>
    </xf>
    <xf numFmtId="1" fontId="45" fillId="0" borderId="0" xfId="0" applyNumberFormat="1" applyFont="1" applyFill="1" applyBorder="1" applyAlignment="1">
      <alignment horizontal="center" vertical="center"/>
    </xf>
    <xf numFmtId="0" fontId="46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left" vertical="center"/>
    </xf>
    <xf numFmtId="1" fontId="4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/>
    </xf>
    <xf numFmtId="14" fontId="45" fillId="0" borderId="0" xfId="0" applyNumberFormat="1" applyFont="1" applyFill="1" applyBorder="1" applyAlignment="1">
      <alignment horizontal="left" vertical="center"/>
    </xf>
    <xf numFmtId="0" fontId="59" fillId="0" borderId="0" xfId="0" applyFont="1" applyFill="1" applyBorder="1"/>
    <xf numFmtId="14" fontId="49" fillId="0" borderId="0" xfId="0" applyNumberFormat="1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 vertical="center" wrapText="1"/>
    </xf>
    <xf numFmtId="14" fontId="45" fillId="0" borderId="0" xfId="0" applyNumberFormat="1" applyFont="1" applyFill="1" applyBorder="1" applyAlignment="1">
      <alignment horizontal="left" vertical="center" wrapText="1"/>
    </xf>
    <xf numFmtId="16" fontId="45" fillId="0" borderId="0" xfId="0" applyNumberFormat="1" applyFont="1" applyFill="1" applyBorder="1" applyAlignment="1">
      <alignment horizontal="left" vertical="center"/>
    </xf>
    <xf numFmtId="0" fontId="60" fillId="0" borderId="0" xfId="0" applyFont="1" applyFill="1" applyBorder="1"/>
    <xf numFmtId="0" fontId="61" fillId="0" borderId="0" xfId="0" applyFont="1" applyFill="1" applyBorder="1"/>
    <xf numFmtId="0" fontId="13" fillId="0" borderId="0" xfId="1" applyFont="1" applyFill="1" applyBorder="1" applyAlignment="1">
      <alignment horizontal="left" vertical="center"/>
    </xf>
    <xf numFmtId="0" fontId="45" fillId="0" borderId="0" xfId="1" applyFont="1" applyFill="1" applyBorder="1" applyAlignment="1">
      <alignment horizontal="center" vertical="center"/>
    </xf>
    <xf numFmtId="14" fontId="45" fillId="0" borderId="0" xfId="1" applyNumberFormat="1" applyFont="1" applyFill="1" applyBorder="1" applyAlignment="1">
      <alignment horizontal="center" vertical="center"/>
    </xf>
    <xf numFmtId="14" fontId="45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62" fillId="0" borderId="0" xfId="0" applyFont="1" applyFill="1" applyBorder="1"/>
    <xf numFmtId="1" fontId="45" fillId="0" borderId="0" xfId="0" applyNumberFormat="1" applyFont="1" applyFill="1" applyBorder="1" applyAlignment="1">
      <alignment horizontal="center"/>
    </xf>
    <xf numFmtId="1" fontId="45" fillId="0" borderId="0" xfId="0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45" fillId="0" borderId="0" xfId="0" applyFont="1" applyFill="1" applyBorder="1" applyAlignment="1" applyProtection="1">
      <alignment horizontal="center" vertical="center"/>
      <protection locked="0"/>
    </xf>
    <xf numFmtId="0" fontId="45" fillId="0" borderId="0" xfId="0" applyFont="1" applyFill="1" applyBorder="1" applyAlignment="1" applyProtection="1">
      <protection locked="0"/>
    </xf>
    <xf numFmtId="0" fontId="45" fillId="0" borderId="0" xfId="0" applyFont="1" applyFill="1" applyBorder="1" applyAlignment="1" applyProtection="1">
      <alignment horizontal="center"/>
      <protection locked="0"/>
    </xf>
    <xf numFmtId="14" fontId="45" fillId="0" borderId="0" xfId="0" applyNumberFormat="1" applyFont="1" applyFill="1" applyBorder="1" applyAlignment="1" applyProtection="1">
      <alignment horizontal="center" vertical="center"/>
      <protection locked="0"/>
    </xf>
    <xf numFmtId="0" fontId="45" fillId="0" borderId="0" xfId="0" applyFont="1" applyFill="1" applyBorder="1" applyAlignment="1" applyProtection="1">
      <alignment horizontal="center"/>
    </xf>
    <xf numFmtId="0" fontId="45" fillId="0" borderId="0" xfId="0" applyFont="1" applyFill="1" applyBorder="1" applyProtection="1">
      <protection locked="0"/>
    </xf>
    <xf numFmtId="0" fontId="45" fillId="0" borderId="0" xfId="0" applyFont="1" applyFill="1" applyBorder="1" applyProtection="1"/>
    <xf numFmtId="0" fontId="47" fillId="0" borderId="0" xfId="0" applyFont="1" applyFill="1" applyBorder="1" applyAlignment="1" applyProtection="1">
      <alignment horizontal="center" vertical="center"/>
      <protection locked="0"/>
    </xf>
    <xf numFmtId="0" fontId="47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1" fontId="47" fillId="0" borderId="0" xfId="0" applyNumberFormat="1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 applyProtection="1">
      <alignment wrapText="1"/>
      <protection locked="0"/>
    </xf>
    <xf numFmtId="0" fontId="46" fillId="0" borderId="0" xfId="0" applyFont="1" applyFill="1" applyBorder="1" applyAlignment="1" applyProtection="1">
      <alignment horizontal="center" vertical="center" wrapText="1"/>
      <protection locked="0"/>
    </xf>
    <xf numFmtId="0" fontId="46" fillId="0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Fill="1" applyBorder="1" applyAlignment="1" applyProtection="1">
      <alignment horizontal="center" wrapText="1"/>
      <protection locked="0"/>
    </xf>
    <xf numFmtId="0" fontId="45" fillId="0" borderId="0" xfId="0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 applyProtection="1">
      <alignment vertical="center" wrapText="1"/>
      <protection locked="0"/>
    </xf>
    <xf numFmtId="0" fontId="45" fillId="0" borderId="0" xfId="0" applyFont="1" applyFill="1" applyBorder="1" applyAlignment="1" applyProtection="1">
      <protection locked="0"/>
    </xf>
    <xf numFmtId="0" fontId="45" fillId="0" borderId="0" xfId="0" applyFont="1" applyFill="1" applyBorder="1" applyAlignment="1" applyProtection="1">
      <alignment horizontal="center" vertical="center"/>
      <protection locked="0"/>
    </xf>
    <xf numFmtId="0" fontId="45" fillId="0" borderId="0" xfId="0" applyFont="1" applyFill="1" applyBorder="1" applyAlignment="1" applyProtection="1">
      <alignment horizontal="center"/>
      <protection locked="0"/>
    </xf>
    <xf numFmtId="14" fontId="45" fillId="0" borderId="0" xfId="0" applyNumberFormat="1" applyFont="1" applyFill="1" applyBorder="1" applyAlignment="1" applyProtection="1">
      <alignment horizontal="center" vertical="center"/>
      <protection locked="0"/>
    </xf>
    <xf numFmtId="1" fontId="4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7" fillId="9" borderId="42" xfId="0" applyFont="1" applyFill="1" applyBorder="1" applyAlignment="1">
      <alignment horizontal="center" vertical="center"/>
    </xf>
    <xf numFmtId="0" fontId="27" fillId="9" borderId="43" xfId="0" applyFont="1" applyFill="1" applyBorder="1" applyAlignment="1">
      <alignment horizontal="center" vertical="center"/>
    </xf>
    <xf numFmtId="1" fontId="4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7" fillId="9" borderId="44" xfId="0" applyFont="1" applyFill="1" applyBorder="1" applyAlignment="1">
      <alignment horizontal="center" vertical="center"/>
    </xf>
    <xf numFmtId="0" fontId="28" fillId="9" borderId="43" xfId="0" applyFont="1" applyFill="1" applyBorder="1" applyAlignment="1">
      <alignment horizontal="center" vertical="center"/>
    </xf>
    <xf numFmtId="0" fontId="29" fillId="9" borderId="45" xfId="0" applyFont="1" applyFill="1" applyBorder="1" applyAlignment="1">
      <alignment horizontal="center" vertical="center" wrapText="1"/>
    </xf>
    <xf numFmtId="0" fontId="27" fillId="9" borderId="46" xfId="0" applyFont="1" applyFill="1" applyBorder="1" applyAlignment="1">
      <alignment horizontal="centerContinuous" vertical="center"/>
    </xf>
    <xf numFmtId="0" fontId="27" fillId="9" borderId="47" xfId="0" applyFont="1" applyFill="1" applyBorder="1" applyAlignment="1">
      <alignment horizontal="centerContinuous" vertical="center"/>
    </xf>
    <xf numFmtId="0" fontId="27" fillId="9" borderId="48" xfId="0" applyFont="1" applyFill="1" applyBorder="1" applyAlignment="1">
      <alignment horizontal="centerContinuous" vertical="center"/>
    </xf>
    <xf numFmtId="49" fontId="30" fillId="9" borderId="49" xfId="0" applyNumberFormat="1" applyFont="1" applyFill="1" applyBorder="1" applyAlignment="1">
      <alignment horizontal="center" vertical="center"/>
    </xf>
    <xf numFmtId="0" fontId="27" fillId="9" borderId="42" xfId="0" applyFont="1" applyFill="1" applyBorder="1" applyAlignment="1" applyProtection="1">
      <alignment horizontal="center" vertical="center" wrapText="1"/>
      <protection locked="0"/>
    </xf>
    <xf numFmtId="0" fontId="27" fillId="9" borderId="43" xfId="0" applyFont="1" applyFill="1" applyBorder="1" applyAlignment="1" applyProtection="1">
      <alignment horizontal="center" vertical="center" wrapText="1"/>
      <protection locked="0"/>
    </xf>
    <xf numFmtId="0" fontId="28" fillId="9" borderId="50" xfId="0" applyFont="1" applyFill="1" applyBorder="1" applyAlignment="1">
      <alignment horizontal="center" vertical="center"/>
    </xf>
    <xf numFmtId="0" fontId="27" fillId="0" borderId="43" xfId="0" applyFont="1" applyFill="1" applyBorder="1" applyAlignment="1" applyProtection="1">
      <alignment horizontal="center" vertical="center" wrapText="1"/>
      <protection locked="0"/>
    </xf>
    <xf numFmtId="0" fontId="26" fillId="0" borderId="22" xfId="0" applyFont="1" applyBorder="1" applyAlignment="1" applyProtection="1">
      <alignment horizontal="center" vertical="center"/>
      <protection locked="0"/>
    </xf>
    <xf numFmtId="0" fontId="26" fillId="0" borderId="51" xfId="0" applyFont="1" applyBorder="1" applyAlignment="1" applyProtection="1">
      <alignment horizontal="center" vertical="center"/>
      <protection locked="0"/>
    </xf>
    <xf numFmtId="0" fontId="26" fillId="0" borderId="3" xfId="0" applyFont="1" applyBorder="1" applyAlignment="1" applyProtection="1">
      <alignment horizontal="center" vertical="center"/>
      <protection locked="0"/>
    </xf>
    <xf numFmtId="1" fontId="31" fillId="10" borderId="19" xfId="0" applyNumberFormat="1" applyFont="1" applyFill="1" applyBorder="1" applyAlignment="1">
      <alignment horizontal="center" vertical="center"/>
    </xf>
    <xf numFmtId="0" fontId="31" fillId="10" borderId="52" xfId="0" applyFont="1" applyFill="1" applyBorder="1" applyAlignment="1">
      <alignment horizontal="center" vertical="center"/>
    </xf>
    <xf numFmtId="0" fontId="24" fillId="0" borderId="53" xfId="0" applyFont="1" applyFill="1" applyBorder="1" applyAlignment="1" applyProtection="1">
      <alignment horizontal="center" vertical="center" wrapText="1"/>
    </xf>
    <xf numFmtId="0" fontId="31" fillId="10" borderId="38" xfId="0" applyFont="1" applyFill="1" applyBorder="1" applyAlignment="1">
      <alignment horizontal="center" vertical="center"/>
    </xf>
    <xf numFmtId="0" fontId="26" fillId="0" borderId="18" xfId="0" applyFont="1" applyBorder="1" applyAlignment="1" applyProtection="1">
      <alignment horizontal="center" vertical="center"/>
      <protection locked="0"/>
    </xf>
    <xf numFmtId="0" fontId="31" fillId="10" borderId="54" xfId="0" applyFont="1" applyFill="1" applyBorder="1" applyAlignment="1">
      <alignment horizontal="center" vertical="center"/>
    </xf>
    <xf numFmtId="0" fontId="26" fillId="0" borderId="1" xfId="0" applyFont="1" applyBorder="1" applyAlignment="1" applyProtection="1">
      <alignment horizontal="center" vertical="center"/>
      <protection locked="0"/>
    </xf>
    <xf numFmtId="0" fontId="26" fillId="0" borderId="53" xfId="0" applyFont="1" applyBorder="1" applyAlignment="1" applyProtection="1">
      <alignment horizontal="center" vertical="center"/>
      <protection locked="0"/>
    </xf>
    <xf numFmtId="0" fontId="26" fillId="0" borderId="16" xfId="0" applyFont="1" applyBorder="1" applyAlignment="1" applyProtection="1">
      <alignment horizontal="center" vertical="center"/>
      <protection locked="0"/>
    </xf>
    <xf numFmtId="0" fontId="31" fillId="10" borderId="36" xfId="0" applyFont="1" applyFill="1" applyBorder="1" applyAlignment="1">
      <alignment horizontal="center" vertical="center"/>
    </xf>
    <xf numFmtId="0" fontId="31" fillId="10" borderId="22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/>
    </xf>
    <xf numFmtId="0" fontId="31" fillId="10" borderId="55" xfId="0" applyFont="1" applyFill="1" applyBorder="1" applyAlignment="1">
      <alignment horizontal="center" vertical="center"/>
    </xf>
    <xf numFmtId="0" fontId="31" fillId="0" borderId="45" xfId="0" applyFont="1" applyBorder="1" applyAlignment="1" applyProtection="1">
      <alignment horizontal="center" vertical="center"/>
      <protection locked="0"/>
    </xf>
    <xf numFmtId="2" fontId="31" fillId="10" borderId="45" xfId="0" applyNumberFormat="1" applyFont="1" applyFill="1" applyBorder="1" applyAlignment="1">
      <alignment horizontal="center" vertical="center"/>
    </xf>
    <xf numFmtId="180" fontId="32" fillId="10" borderId="40" xfId="0" applyNumberFormat="1" applyFont="1" applyFill="1" applyBorder="1" applyAlignment="1">
      <alignment horizontal="center" vertical="center"/>
    </xf>
    <xf numFmtId="0" fontId="31" fillId="10" borderId="3" xfId="0" applyFont="1" applyFill="1" applyBorder="1" applyAlignment="1">
      <alignment horizontal="center" vertical="center"/>
    </xf>
    <xf numFmtId="180" fontId="32" fillId="10" borderId="19" xfId="0" applyNumberFormat="1" applyFont="1" applyFill="1" applyBorder="1" applyAlignment="1">
      <alignment horizontal="center" vertical="center"/>
    </xf>
    <xf numFmtId="0" fontId="31" fillId="10" borderId="56" xfId="0" applyFont="1" applyFill="1" applyBorder="1" applyAlignment="1">
      <alignment horizontal="center" vertical="center"/>
    </xf>
    <xf numFmtId="180" fontId="31" fillId="10" borderId="56" xfId="0" applyNumberFormat="1" applyFont="1" applyFill="1" applyBorder="1" applyAlignment="1">
      <alignment horizontal="center" vertical="center"/>
    </xf>
    <xf numFmtId="180" fontId="32" fillId="10" borderId="1" xfId="0" applyNumberFormat="1" applyFont="1" applyFill="1" applyBorder="1" applyAlignment="1">
      <alignment horizontal="center" vertical="center"/>
    </xf>
    <xf numFmtId="180" fontId="32" fillId="10" borderId="2" xfId="0" applyNumberFormat="1" applyFont="1" applyFill="1" applyBorder="1" applyAlignment="1">
      <alignment horizontal="center" vertical="center"/>
    </xf>
    <xf numFmtId="180" fontId="31" fillId="10" borderId="51" xfId="0" applyNumberFormat="1" applyFont="1" applyFill="1" applyBorder="1" applyAlignment="1">
      <alignment horizontal="center" vertical="center"/>
    </xf>
    <xf numFmtId="180" fontId="31" fillId="10" borderId="19" xfId="0" applyNumberFormat="1" applyFont="1" applyFill="1" applyBorder="1" applyAlignment="1">
      <alignment horizontal="center" vertical="center"/>
    </xf>
    <xf numFmtId="180" fontId="31" fillId="10" borderId="39" xfId="0" applyNumberFormat="1" applyFont="1" applyFill="1" applyBorder="1" applyAlignment="1">
      <alignment horizontal="center" vertical="center"/>
    </xf>
    <xf numFmtId="2" fontId="31" fillId="10" borderId="51" xfId="0" applyNumberFormat="1" applyFont="1" applyFill="1" applyBorder="1" applyAlignment="1">
      <alignment horizontal="center" vertical="center"/>
    </xf>
    <xf numFmtId="2" fontId="31" fillId="10" borderId="19" xfId="0" applyNumberFormat="1" applyFont="1" applyFill="1" applyBorder="1" applyAlignment="1">
      <alignment horizontal="center" vertical="center"/>
    </xf>
    <xf numFmtId="2" fontId="31" fillId="10" borderId="52" xfId="0" applyNumberFormat="1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textRotation="90" wrapText="1"/>
    </xf>
    <xf numFmtId="0" fontId="27" fillId="0" borderId="21" xfId="0" applyFont="1" applyFill="1" applyBorder="1" applyAlignment="1">
      <alignment vertical="center" textRotation="90" wrapText="1"/>
    </xf>
    <xf numFmtId="14" fontId="13" fillId="14" borderId="0" xfId="0" applyNumberFormat="1" applyFont="1" applyFill="1" applyBorder="1" applyAlignment="1">
      <alignment horizontal="center"/>
    </xf>
    <xf numFmtId="0" fontId="13" fillId="12" borderId="25" xfId="0" applyFont="1" applyFill="1" applyBorder="1" applyAlignment="1">
      <alignment horizontal="center"/>
    </xf>
    <xf numFmtId="0" fontId="13" fillId="12" borderId="4" xfId="0" applyFont="1" applyFill="1" applyBorder="1"/>
    <xf numFmtId="0" fontId="13" fillId="12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/>
    </xf>
    <xf numFmtId="0" fontId="45" fillId="12" borderId="0" xfId="0" applyFont="1" applyFill="1" applyBorder="1" applyAlignment="1" applyProtection="1">
      <alignment horizontal="center" vertical="center"/>
      <protection locked="0"/>
    </xf>
    <xf numFmtId="14" fontId="13" fillId="12" borderId="1" xfId="0" applyNumberFormat="1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 vertical="center"/>
    </xf>
    <xf numFmtId="1" fontId="13" fillId="12" borderId="4" xfId="0" applyNumberFormat="1" applyFont="1" applyFill="1" applyBorder="1" applyAlignment="1">
      <alignment horizontal="center" vertical="center"/>
    </xf>
    <xf numFmtId="1" fontId="13" fillId="12" borderId="15" xfId="0" applyNumberFormat="1" applyFont="1" applyFill="1" applyBorder="1" applyAlignment="1">
      <alignment horizontal="center" vertical="center"/>
    </xf>
    <xf numFmtId="0" fontId="45" fillId="12" borderId="0" xfId="0" applyFont="1" applyFill="1" applyBorder="1" applyAlignment="1" applyProtection="1">
      <alignment horizontal="center" vertical="center" wrapText="1"/>
      <protection locked="0"/>
    </xf>
    <xf numFmtId="1" fontId="45" fillId="12" borderId="0" xfId="0" applyNumberFormat="1" applyFont="1" applyFill="1" applyBorder="1" applyAlignment="1" applyProtection="1">
      <alignment horizontal="center" vertical="center" wrapText="1"/>
      <protection locked="0"/>
    </xf>
    <xf numFmtId="0" fontId="45" fillId="12" borderId="0" xfId="0" applyFont="1" applyFill="1" applyBorder="1" applyAlignment="1" applyProtection="1">
      <alignment horizontal="center" wrapText="1"/>
    </xf>
    <xf numFmtId="14" fontId="45" fillId="12" borderId="0" xfId="0" applyNumberFormat="1" applyFont="1" applyFill="1" applyBorder="1" applyAlignment="1" applyProtection="1">
      <alignment wrapText="1"/>
    </xf>
    <xf numFmtId="0" fontId="13" fillId="12" borderId="0" xfId="0" applyFont="1" applyFill="1" applyBorder="1"/>
    <xf numFmtId="190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/>
      <protection locked="0"/>
    </xf>
    <xf numFmtId="0" fontId="24" fillId="0" borderId="51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>
      <alignment vertical="center"/>
    </xf>
    <xf numFmtId="14" fontId="45" fillId="0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14" fontId="45" fillId="0" borderId="4" xfId="0" applyNumberFormat="1" applyFont="1" applyFill="1" applyBorder="1" applyAlignment="1" applyProtection="1">
      <alignment horizontal="center" vertical="center"/>
      <protection locked="0"/>
    </xf>
    <xf numFmtId="0" fontId="45" fillId="0" borderId="4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14" fontId="45" fillId="14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Font="1" applyBorder="1" applyAlignment="1">
      <alignment vertical="center"/>
    </xf>
    <xf numFmtId="14" fontId="0" fillId="0" borderId="3" xfId="0" applyNumberFormat="1" applyFont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46" fillId="0" borderId="3" xfId="0" applyFont="1" applyFill="1" applyBorder="1" applyAlignment="1" applyProtection="1">
      <alignment wrapText="1"/>
      <protection locked="0"/>
    </xf>
    <xf numFmtId="0" fontId="45" fillId="14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>
      <alignment vertical="center"/>
    </xf>
    <xf numFmtId="14" fontId="45" fillId="14" borderId="3" xfId="0" applyNumberFormat="1" applyFont="1" applyFill="1" applyBorder="1" applyAlignment="1" applyProtection="1">
      <alignment horizontal="center" vertical="center"/>
      <protection locked="0"/>
    </xf>
    <xf numFmtId="0" fontId="45" fillId="14" borderId="3" xfId="0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wrapText="1"/>
    </xf>
    <xf numFmtId="0" fontId="46" fillId="0" borderId="1" xfId="0" applyFont="1" applyFill="1" applyBorder="1" applyAlignment="1">
      <alignment horizontal="center" vertical="center" wrapText="1"/>
    </xf>
    <xf numFmtId="0" fontId="46" fillId="0" borderId="8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45" fillId="14" borderId="4" xfId="0" applyFont="1" applyFill="1" applyBorder="1" applyAlignment="1"/>
    <xf numFmtId="0" fontId="45" fillId="14" borderId="4" xfId="0" applyFont="1" applyFill="1" applyBorder="1" applyAlignment="1" applyProtection="1">
      <alignment horizontal="center" vertical="center"/>
      <protection locked="0"/>
    </xf>
    <xf numFmtId="0" fontId="45" fillId="0" borderId="0" xfId="0" applyFont="1" applyFill="1" applyBorder="1" applyAlignment="1" applyProtection="1">
      <alignment horizontal="center" vertical="center" wrapText="1"/>
      <protection locked="0"/>
    </xf>
    <xf numFmtId="0" fontId="45" fillId="0" borderId="0" xfId="0" applyFont="1" applyFill="1" applyBorder="1" applyAlignment="1" applyProtection="1">
      <alignment horizontal="left"/>
      <protection locked="0"/>
    </xf>
    <xf numFmtId="0" fontId="47" fillId="0" borderId="0" xfId="0" applyFont="1" applyFill="1" applyBorder="1" applyAlignment="1" applyProtection="1">
      <alignment horizontal="left" vertical="center" wrapText="1"/>
      <protection locked="0"/>
    </xf>
    <xf numFmtId="0" fontId="46" fillId="0" borderId="0" xfId="0" applyFont="1" applyFill="1" applyBorder="1" applyAlignment="1" applyProtection="1">
      <alignment horizontal="left" vertical="center" wrapText="1"/>
      <protection locked="0"/>
    </xf>
    <xf numFmtId="0" fontId="26" fillId="13" borderId="45" xfId="0" applyFont="1" applyFill="1" applyBorder="1" applyAlignment="1" applyProtection="1">
      <alignment horizontal="center" vertical="center"/>
      <protection locked="0"/>
    </xf>
    <xf numFmtId="0" fontId="24" fillId="13" borderId="51" xfId="0" applyFont="1" applyFill="1" applyBorder="1" applyAlignment="1" applyProtection="1">
      <alignment horizontal="center" vertical="center"/>
      <protection locked="0"/>
    </xf>
    <xf numFmtId="0" fontId="26" fillId="14" borderId="22" xfId="0" applyFont="1" applyFill="1" applyBorder="1" applyAlignment="1" applyProtection="1">
      <alignment horizontal="center" vertical="center"/>
      <protection locked="0"/>
    </xf>
    <xf numFmtId="0" fontId="26" fillId="14" borderId="18" xfId="0" applyFont="1" applyFill="1" applyBorder="1" applyAlignment="1" applyProtection="1">
      <alignment horizontal="center" vertical="center"/>
      <protection locked="0"/>
    </xf>
    <xf numFmtId="0" fontId="47" fillId="18" borderId="85" xfId="0" applyFont="1" applyFill="1" applyBorder="1" applyAlignment="1" applyProtection="1">
      <alignment horizontal="center" vertical="center"/>
      <protection locked="0"/>
    </xf>
    <xf numFmtId="0" fontId="47" fillId="18" borderId="85" xfId="0" applyFont="1" applyFill="1" applyBorder="1" applyAlignment="1" applyProtection="1">
      <alignment horizontal="center" vertical="center" wrapText="1"/>
      <protection locked="0"/>
    </xf>
    <xf numFmtId="0" fontId="45" fillId="19" borderId="85" xfId="0" applyFont="1" applyFill="1" applyBorder="1" applyAlignment="1" applyProtection="1">
      <alignment wrapText="1"/>
      <protection locked="0"/>
    </xf>
    <xf numFmtId="0" fontId="45" fillId="0" borderId="0" xfId="0" applyFont="1" applyFill="1" applyBorder="1" applyAlignment="1" applyProtection="1">
      <alignment horizontal="center" vertical="center" wrapText="1"/>
      <protection locked="0"/>
    </xf>
    <xf numFmtId="0" fontId="47" fillId="18" borderId="0" xfId="0" applyFont="1" applyFill="1" applyBorder="1" applyAlignment="1" applyProtection="1">
      <alignment horizontal="center" vertical="center"/>
      <protection locked="0"/>
    </xf>
    <xf numFmtId="0" fontId="45" fillId="20" borderId="1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45" fillId="20" borderId="4" xfId="0" applyFont="1" applyFill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/>
    </xf>
    <xf numFmtId="0" fontId="46" fillId="20" borderId="1" xfId="0" applyFont="1" applyFill="1" applyBorder="1" applyAlignment="1">
      <alignment horizontal="center" vertical="center" wrapText="1"/>
    </xf>
    <xf numFmtId="0" fontId="45" fillId="20" borderId="1" xfId="0" applyFont="1" applyFill="1" applyBorder="1" applyAlignment="1">
      <alignment horizontal="center" vertical="center"/>
    </xf>
    <xf numFmtId="14" fontId="45" fillId="20" borderId="1" xfId="0" applyNumberFormat="1" applyFont="1" applyFill="1" applyBorder="1" applyAlignment="1">
      <alignment horizontal="center" vertical="center"/>
    </xf>
    <xf numFmtId="0" fontId="45" fillId="19" borderId="0" xfId="0" applyFont="1" applyFill="1" applyBorder="1" applyAlignment="1" applyProtection="1">
      <alignment wrapText="1"/>
      <protection locked="0"/>
    </xf>
    <xf numFmtId="0" fontId="45" fillId="20" borderId="87" xfId="0" applyFont="1" applyFill="1" applyBorder="1" applyAlignment="1">
      <alignment horizontal="center" vertical="center"/>
    </xf>
    <xf numFmtId="14" fontId="45" fillId="20" borderId="87" xfId="0" applyNumberFormat="1" applyFont="1" applyFill="1" applyBorder="1" applyAlignment="1">
      <alignment horizontal="center" vertical="center"/>
    </xf>
    <xf numFmtId="0" fontId="45" fillId="20" borderId="1" xfId="0" applyFont="1" applyFill="1" applyBorder="1" applyAlignment="1"/>
    <xf numFmtId="0" fontId="45" fillId="20" borderId="1" xfId="0" applyFont="1" applyFill="1" applyBorder="1" applyAlignment="1">
      <alignment horizontal="center"/>
    </xf>
    <xf numFmtId="0" fontId="63" fillId="0" borderId="5" xfId="0" applyNumberFormat="1" applyFont="1" applyBorder="1" applyAlignment="1">
      <alignment horizontal="center" vertical="center"/>
    </xf>
    <xf numFmtId="0" fontId="63" fillId="0" borderId="8" xfId="0" applyNumberFormat="1" applyFont="1" applyBorder="1" applyAlignment="1">
      <alignment horizontal="center" vertical="center"/>
    </xf>
    <xf numFmtId="0" fontId="63" fillId="0" borderId="12" xfId="0" applyNumberFormat="1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0" fontId="63" fillId="0" borderId="5" xfId="0" applyFont="1" applyBorder="1" applyAlignment="1">
      <alignment horizontal="center" vertical="center"/>
    </xf>
    <xf numFmtId="0" fontId="63" fillId="0" borderId="13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0" fontId="42" fillId="0" borderId="5" xfId="0" pivotButton="1" applyFont="1" applyBorder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42" fillId="0" borderId="57" xfId="0" applyFont="1" applyBorder="1" applyAlignment="1">
      <alignment horizontal="center" vertical="center"/>
    </xf>
    <xf numFmtId="0" fontId="63" fillId="0" borderId="10" xfId="0" applyNumberFormat="1" applyFont="1" applyBorder="1" applyAlignment="1">
      <alignment horizontal="center" vertical="center"/>
    </xf>
    <xf numFmtId="0" fontId="63" fillId="0" borderId="9" xfId="0" applyNumberFormat="1" applyFont="1" applyBorder="1" applyAlignment="1">
      <alignment horizontal="center" vertical="center"/>
    </xf>
    <xf numFmtId="0" fontId="63" fillId="0" borderId="8" xfId="0" applyFont="1" applyBorder="1" applyAlignment="1">
      <alignment horizontal="center" vertical="center"/>
    </xf>
    <xf numFmtId="0" fontId="63" fillId="0" borderId="0" xfId="0" applyNumberFormat="1" applyFont="1" applyAlignment="1">
      <alignment horizontal="center" vertical="center"/>
    </xf>
    <xf numFmtId="0" fontId="63" fillId="0" borderId="11" xfId="0" applyNumberFormat="1" applyFont="1" applyBorder="1" applyAlignment="1">
      <alignment horizontal="center" vertical="center"/>
    </xf>
    <xf numFmtId="0" fontId="63" fillId="0" borderId="12" xfId="0" applyFont="1" applyBorder="1" applyAlignment="1">
      <alignment horizontal="center" vertical="center"/>
    </xf>
    <xf numFmtId="0" fontId="63" fillId="0" borderId="23" xfId="0" applyNumberFormat="1" applyFont="1" applyBorder="1" applyAlignment="1">
      <alignment horizontal="center" vertical="center"/>
    </xf>
    <xf numFmtId="0" fontId="63" fillId="0" borderId="14" xfId="0" applyNumberFormat="1" applyFont="1" applyBorder="1" applyAlignment="1">
      <alignment horizontal="center" vertical="center"/>
    </xf>
    <xf numFmtId="0" fontId="63" fillId="0" borderId="8" xfId="0" pivotButton="1" applyFont="1" applyBorder="1" applyAlignment="1">
      <alignment horizontal="center" vertical="center"/>
    </xf>
    <xf numFmtId="0" fontId="63" fillId="0" borderId="58" xfId="0" pivotButton="1" applyFont="1" applyBorder="1" applyAlignment="1">
      <alignment horizontal="center" vertical="center"/>
    </xf>
    <xf numFmtId="0" fontId="63" fillId="0" borderId="58" xfId="0" applyFont="1" applyBorder="1" applyAlignment="1">
      <alignment horizontal="center" vertical="center"/>
    </xf>
    <xf numFmtId="0" fontId="63" fillId="0" borderId="59" xfId="0" applyFont="1" applyBorder="1" applyAlignment="1">
      <alignment horizontal="center" vertical="center"/>
    </xf>
    <xf numFmtId="0" fontId="45" fillId="20" borderId="4" xfId="0" applyFont="1" applyFill="1" applyBorder="1" applyAlignment="1"/>
    <xf numFmtId="0" fontId="45" fillId="20" borderId="4" xfId="0" applyFont="1" applyFill="1" applyBorder="1" applyAlignment="1">
      <alignment horizontal="center" vertical="center"/>
    </xf>
    <xf numFmtId="0" fontId="46" fillId="20" borderId="4" xfId="0" applyFont="1" applyFill="1" applyBorder="1" applyAlignment="1">
      <alignment horizontal="center" vertical="center" wrapText="1"/>
    </xf>
    <xf numFmtId="0" fontId="46" fillId="20" borderId="84" xfId="0" applyFont="1" applyFill="1" applyBorder="1" applyAlignment="1">
      <alignment horizontal="center" vertical="center" wrapText="1"/>
    </xf>
    <xf numFmtId="0" fontId="46" fillId="20" borderId="0" xfId="0" applyFont="1" applyFill="1" applyBorder="1" applyAlignment="1">
      <alignment horizontal="center" vertical="center" wrapText="1"/>
    </xf>
    <xf numFmtId="14" fontId="45" fillId="20" borderId="88" xfId="0" applyNumberFormat="1" applyFont="1" applyFill="1" applyBorder="1" applyAlignment="1">
      <alignment horizontal="center" vertical="center"/>
    </xf>
    <xf numFmtId="0" fontId="46" fillId="21" borderId="86" xfId="0" applyFont="1" applyFill="1" applyBorder="1" applyAlignment="1">
      <alignment wrapText="1"/>
    </xf>
    <xf numFmtId="0" fontId="45" fillId="21" borderId="1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 applyProtection="1">
      <alignment horizontal="center" vertical="center" wrapText="1"/>
      <protection locked="0"/>
    </xf>
    <xf numFmtId="0" fontId="64" fillId="0" borderId="0" xfId="0" applyFont="1" applyFill="1" applyBorder="1" applyAlignment="1" applyProtection="1">
      <protection locked="0"/>
    </xf>
    <xf numFmtId="0" fontId="64" fillId="0" borderId="0" xfId="0" applyFont="1" applyFill="1" applyBorder="1" applyAlignment="1" applyProtection="1">
      <alignment horizontal="center" vertical="center"/>
      <protection locked="0"/>
    </xf>
    <xf numFmtId="0" fontId="64" fillId="0" borderId="0" xfId="0" applyFont="1" applyFill="1" applyBorder="1" applyAlignment="1" applyProtection="1">
      <alignment horizontal="left"/>
      <protection locked="0"/>
    </xf>
    <xf numFmtId="14" fontId="64" fillId="0" borderId="0" xfId="0" applyNumberFormat="1" applyFont="1" applyFill="1" applyBorder="1" applyAlignment="1" applyProtection="1">
      <alignment horizontal="center" vertical="center"/>
      <protection locked="0"/>
    </xf>
    <xf numFmtId="0" fontId="64" fillId="0" borderId="0" xfId="0" applyFont="1" applyFill="1" applyBorder="1" applyAlignment="1" applyProtection="1">
      <alignment horizontal="center"/>
      <protection locked="0"/>
    </xf>
    <xf numFmtId="0" fontId="64" fillId="0" borderId="0" xfId="0" applyFont="1" applyFill="1" applyBorder="1" applyAlignment="1" applyProtection="1">
      <alignment horizontal="center" vertical="center"/>
    </xf>
    <xf numFmtId="1" fontId="6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4" fillId="0" borderId="0" xfId="0" applyFont="1" applyFill="1" applyBorder="1" applyAlignment="1" applyProtection="1">
      <alignment horizontal="center" vertical="center" wrapText="1"/>
      <protection locked="0"/>
    </xf>
    <xf numFmtId="0" fontId="26" fillId="14" borderId="3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 vertical="center" wrapText="1"/>
    </xf>
    <xf numFmtId="0" fontId="13" fillId="0" borderId="39" xfId="0" applyFont="1" applyFill="1" applyBorder="1" applyAlignment="1">
      <alignment horizontal="center"/>
    </xf>
    <xf numFmtId="0" fontId="13" fillId="14" borderId="39" xfId="0" applyFont="1" applyFill="1" applyBorder="1" applyAlignment="1">
      <alignment horizontal="center"/>
    </xf>
    <xf numFmtId="0" fontId="27" fillId="9" borderId="16" xfId="0" applyFont="1" applyFill="1" applyBorder="1" applyAlignment="1">
      <alignment horizontal="center" vertical="center"/>
    </xf>
    <xf numFmtId="0" fontId="27" fillId="9" borderId="43" xfId="0" applyFont="1" applyFill="1" applyBorder="1" applyAlignment="1">
      <alignment horizontal="center" vertical="center"/>
    </xf>
    <xf numFmtId="0" fontId="27" fillId="9" borderId="35" xfId="0" applyFont="1" applyFill="1" applyBorder="1" applyAlignment="1">
      <alignment horizontal="center" vertical="center"/>
    </xf>
    <xf numFmtId="0" fontId="27" fillId="9" borderId="61" xfId="0" applyFont="1" applyFill="1" applyBorder="1" applyAlignment="1">
      <alignment horizontal="center" vertical="center"/>
    </xf>
    <xf numFmtId="0" fontId="27" fillId="9" borderId="48" xfId="0" applyFont="1" applyFill="1" applyBorder="1" applyAlignment="1">
      <alignment horizontal="center" vertical="center" wrapText="1"/>
    </xf>
    <xf numFmtId="0" fontId="27" fillId="9" borderId="46" xfId="0" applyFont="1" applyFill="1" applyBorder="1" applyAlignment="1">
      <alignment horizontal="center" vertical="center" wrapText="1"/>
    </xf>
    <xf numFmtId="0" fontId="27" fillId="9" borderId="47" xfId="0" applyFont="1" applyFill="1" applyBorder="1" applyAlignment="1">
      <alignment horizontal="center" vertical="center" wrapText="1"/>
    </xf>
    <xf numFmtId="0" fontId="27" fillId="9" borderId="78" xfId="0" applyFont="1" applyFill="1" applyBorder="1" applyAlignment="1">
      <alignment horizontal="center" vertical="center" wrapText="1"/>
    </xf>
    <xf numFmtId="0" fontId="27" fillId="9" borderId="0" xfId="0" applyFont="1" applyFill="1" applyBorder="1" applyAlignment="1">
      <alignment horizontal="center" vertical="center" wrapText="1"/>
    </xf>
    <xf numFmtId="0" fontId="27" fillId="9" borderId="79" xfId="0" applyFont="1" applyFill="1" applyBorder="1" applyAlignment="1">
      <alignment horizontal="center" vertical="center" wrapText="1"/>
    </xf>
    <xf numFmtId="0" fontId="27" fillId="9" borderId="82" xfId="0" applyFont="1" applyFill="1" applyBorder="1" applyAlignment="1">
      <alignment horizontal="center" vertical="center" wrapText="1"/>
    </xf>
    <xf numFmtId="0" fontId="27" fillId="9" borderId="83" xfId="0" applyFont="1" applyFill="1" applyBorder="1" applyAlignment="1">
      <alignment horizontal="center" vertical="center" wrapText="1"/>
    </xf>
    <xf numFmtId="0" fontId="27" fillId="9" borderId="81" xfId="0" applyFont="1" applyFill="1" applyBorder="1" applyAlignment="1">
      <alignment horizontal="center" vertical="center" wrapText="1"/>
    </xf>
    <xf numFmtId="0" fontId="27" fillId="9" borderId="69" xfId="0" applyFont="1" applyFill="1" applyBorder="1" applyAlignment="1">
      <alignment horizontal="center" vertical="center" textRotation="90"/>
    </xf>
    <xf numFmtId="0" fontId="27" fillId="9" borderId="71" xfId="0" applyFont="1" applyFill="1" applyBorder="1" applyAlignment="1">
      <alignment horizontal="center" vertical="center" textRotation="90"/>
    </xf>
    <xf numFmtId="0" fontId="27" fillId="9" borderId="70" xfId="0" applyFont="1" applyFill="1" applyBorder="1" applyAlignment="1">
      <alignment horizontal="center" vertical="center" textRotation="90"/>
    </xf>
    <xf numFmtId="0" fontId="27" fillId="9" borderId="36" xfId="0" applyFont="1" applyFill="1" applyBorder="1" applyAlignment="1">
      <alignment horizontal="center" vertical="center"/>
    </xf>
    <xf numFmtId="0" fontId="27" fillId="9" borderId="68" xfId="0" applyFont="1" applyFill="1" applyBorder="1" applyAlignment="1">
      <alignment horizontal="center" vertical="center"/>
    </xf>
    <xf numFmtId="0" fontId="27" fillId="9" borderId="22" xfId="0" applyFont="1" applyFill="1" applyBorder="1" applyAlignment="1">
      <alignment horizontal="center" vertical="center"/>
    </xf>
    <xf numFmtId="0" fontId="27" fillId="9" borderId="42" xfId="0" applyFont="1" applyFill="1" applyBorder="1" applyAlignment="1">
      <alignment horizontal="center" vertical="center"/>
    </xf>
    <xf numFmtId="0" fontId="27" fillId="9" borderId="21" xfId="0" applyFont="1" applyFill="1" applyBorder="1" applyAlignment="1">
      <alignment horizontal="center" vertical="center" textRotation="90" wrapText="1"/>
    </xf>
    <xf numFmtId="0" fontId="27" fillId="9" borderId="67" xfId="0" applyFont="1" applyFill="1" applyBorder="1" applyAlignment="1">
      <alignment horizontal="center" vertical="center" textRotation="90" wrapText="1"/>
    </xf>
    <xf numFmtId="0" fontId="27" fillId="9" borderId="44" xfId="0" applyFont="1" applyFill="1" applyBorder="1" applyAlignment="1">
      <alignment horizontal="center" vertical="center" textRotation="90" wrapText="1"/>
    </xf>
    <xf numFmtId="0" fontId="27" fillId="9" borderId="69" xfId="0" applyFont="1" applyFill="1" applyBorder="1" applyAlignment="1" applyProtection="1">
      <alignment horizontal="center" textRotation="90" wrapText="1"/>
      <protection locked="0"/>
    </xf>
    <xf numFmtId="0" fontId="27" fillId="9" borderId="71" xfId="0" applyFont="1" applyFill="1" applyBorder="1" applyAlignment="1" applyProtection="1">
      <alignment horizontal="center" textRotation="90" wrapText="1"/>
      <protection locked="0"/>
    </xf>
    <xf numFmtId="0" fontId="27" fillId="9" borderId="70" xfId="0" applyFont="1" applyFill="1" applyBorder="1" applyAlignment="1" applyProtection="1">
      <alignment horizontal="center" textRotation="90" wrapText="1"/>
      <protection locked="0"/>
    </xf>
    <xf numFmtId="0" fontId="27" fillId="9" borderId="72" xfId="0" applyFont="1" applyFill="1" applyBorder="1" applyAlignment="1">
      <alignment horizontal="center" vertical="center" wrapText="1"/>
    </xf>
    <xf numFmtId="0" fontId="27" fillId="9" borderId="73" xfId="0" applyFont="1" applyFill="1" applyBorder="1" applyAlignment="1">
      <alignment horizontal="center" vertical="center" wrapText="1"/>
    </xf>
    <xf numFmtId="0" fontId="27" fillId="9" borderId="77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/>
    </xf>
    <xf numFmtId="0" fontId="27" fillId="9" borderId="62" xfId="0" applyFont="1" applyFill="1" applyBorder="1" applyAlignment="1">
      <alignment horizontal="center" vertical="center"/>
    </xf>
    <xf numFmtId="0" fontId="27" fillId="9" borderId="69" xfId="0" applyFont="1" applyFill="1" applyBorder="1" applyAlignment="1">
      <alignment horizontal="center" vertical="center" wrapText="1"/>
    </xf>
    <xf numFmtId="0" fontId="27" fillId="9" borderId="71" xfId="0" applyFont="1" applyFill="1" applyBorder="1" applyAlignment="1">
      <alignment horizontal="center" vertical="center" wrapText="1"/>
    </xf>
    <xf numFmtId="0" fontId="27" fillId="9" borderId="70" xfId="0" applyFont="1" applyFill="1" applyBorder="1" applyAlignment="1">
      <alignment horizontal="center" vertical="center" wrapText="1"/>
    </xf>
    <xf numFmtId="0" fontId="27" fillId="9" borderId="21" xfId="0" applyFont="1" applyFill="1" applyBorder="1" applyAlignment="1">
      <alignment horizontal="center" vertical="center"/>
    </xf>
    <xf numFmtId="0" fontId="27" fillId="9" borderId="67" xfId="0" applyFont="1" applyFill="1" applyBorder="1" applyAlignment="1">
      <alignment horizontal="center" vertical="center"/>
    </xf>
    <xf numFmtId="0" fontId="27" fillId="9" borderId="44" xfId="0" applyFont="1" applyFill="1" applyBorder="1" applyAlignment="1">
      <alignment horizontal="center" vertical="center"/>
    </xf>
    <xf numFmtId="0" fontId="27" fillId="9" borderId="21" xfId="0" applyFont="1" applyFill="1" applyBorder="1" applyAlignment="1">
      <alignment horizontal="center" vertical="center" wrapText="1"/>
    </xf>
    <xf numFmtId="0" fontId="27" fillId="9" borderId="67" xfId="0" applyFont="1" applyFill="1" applyBorder="1" applyAlignment="1">
      <alignment horizontal="center" vertical="center" wrapText="1"/>
    </xf>
    <xf numFmtId="0" fontId="27" fillId="9" borderId="44" xfId="0" applyFont="1" applyFill="1" applyBorder="1" applyAlignment="1">
      <alignment horizontal="center" vertical="center" wrapText="1"/>
    </xf>
    <xf numFmtId="0" fontId="27" fillId="9" borderId="35" xfId="0" applyFont="1" applyFill="1" applyBorder="1" applyAlignment="1">
      <alignment horizontal="center" vertical="center" wrapText="1"/>
    </xf>
    <xf numFmtId="0" fontId="27" fillId="9" borderId="65" xfId="0" applyFont="1" applyFill="1" applyBorder="1" applyAlignment="1">
      <alignment horizontal="center" vertical="center" wrapText="1"/>
    </xf>
    <xf numFmtId="0" fontId="27" fillId="9" borderId="61" xfId="0" applyFont="1" applyFill="1" applyBorder="1" applyAlignment="1">
      <alignment horizontal="center" vertical="center" wrapText="1"/>
    </xf>
    <xf numFmtId="0" fontId="28" fillId="9" borderId="35" xfId="0" applyFont="1" applyFill="1" applyBorder="1" applyAlignment="1">
      <alignment horizontal="center" vertical="center" wrapText="1"/>
    </xf>
    <xf numFmtId="0" fontId="28" fillId="9" borderId="65" xfId="0" applyFont="1" applyFill="1" applyBorder="1" applyAlignment="1">
      <alignment horizontal="center" vertical="center" wrapText="1"/>
    </xf>
    <xf numFmtId="0" fontId="28" fillId="9" borderId="61" xfId="0" applyFont="1" applyFill="1" applyBorder="1" applyAlignment="1">
      <alignment horizontal="center" vertical="center" wrapText="1"/>
    </xf>
    <xf numFmtId="0" fontId="28" fillId="9" borderId="69" xfId="0" applyFont="1" applyFill="1" applyBorder="1" applyAlignment="1">
      <alignment horizontal="center" vertical="center" wrapText="1"/>
    </xf>
    <xf numFmtId="0" fontId="28" fillId="9" borderId="71" xfId="0" applyFont="1" applyFill="1" applyBorder="1" applyAlignment="1">
      <alignment horizontal="center" vertical="center" wrapText="1"/>
    </xf>
    <xf numFmtId="0" fontId="28" fillId="9" borderId="70" xfId="0" applyFont="1" applyFill="1" applyBorder="1" applyAlignment="1">
      <alignment horizontal="center" vertical="center" wrapText="1"/>
    </xf>
    <xf numFmtId="0" fontId="27" fillId="9" borderId="28" xfId="0" applyFont="1" applyFill="1" applyBorder="1" applyAlignment="1">
      <alignment horizontal="center" vertical="center" wrapText="1"/>
    </xf>
    <xf numFmtId="0" fontId="27" fillId="9" borderId="64" xfId="0" applyFont="1" applyFill="1" applyBorder="1" applyAlignment="1">
      <alignment horizontal="center" vertical="center" wrapText="1"/>
    </xf>
    <xf numFmtId="0" fontId="28" fillId="9" borderId="78" xfId="0" applyFont="1" applyFill="1" applyBorder="1" applyAlignment="1">
      <alignment horizontal="center" vertical="center" wrapText="1"/>
    </xf>
    <xf numFmtId="0" fontId="28" fillId="9" borderId="82" xfId="0" applyFont="1" applyFill="1" applyBorder="1" applyAlignment="1">
      <alignment horizontal="center" vertical="center" wrapText="1"/>
    </xf>
    <xf numFmtId="0" fontId="27" fillId="9" borderId="72" xfId="0" applyFont="1" applyFill="1" applyBorder="1" applyAlignment="1">
      <alignment horizontal="center" vertical="center"/>
    </xf>
    <xf numFmtId="0" fontId="27" fillId="9" borderId="73" xfId="0" applyFont="1" applyFill="1" applyBorder="1" applyAlignment="1">
      <alignment horizontal="center" vertical="center"/>
    </xf>
    <xf numFmtId="0" fontId="27" fillId="9" borderId="77" xfId="0" applyFont="1" applyFill="1" applyBorder="1" applyAlignment="1">
      <alignment horizontal="center" vertical="center"/>
    </xf>
    <xf numFmtId="0" fontId="27" fillId="9" borderId="16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43" xfId="0" applyFont="1" applyFill="1" applyBorder="1" applyAlignment="1">
      <alignment horizontal="center" vertical="center" wrapText="1"/>
    </xf>
    <xf numFmtId="0" fontId="28" fillId="9" borderId="35" xfId="0" applyFont="1" applyFill="1" applyBorder="1" applyAlignment="1">
      <alignment horizontal="center" vertical="center"/>
    </xf>
    <xf numFmtId="0" fontId="28" fillId="9" borderId="65" xfId="0" applyFont="1" applyFill="1" applyBorder="1" applyAlignment="1">
      <alignment horizontal="center" vertical="center"/>
    </xf>
    <xf numFmtId="0" fontId="28" fillId="9" borderId="61" xfId="0" applyFont="1" applyFill="1" applyBorder="1" applyAlignment="1">
      <alignment horizontal="center" vertical="center"/>
    </xf>
    <xf numFmtId="0" fontId="27" fillId="9" borderId="74" xfId="0" applyFont="1" applyFill="1" applyBorder="1" applyAlignment="1">
      <alignment horizontal="center" vertical="center" textRotation="90" wrapText="1"/>
    </xf>
    <xf numFmtId="0" fontId="27" fillId="9" borderId="75" xfId="0" applyFont="1" applyFill="1" applyBorder="1" applyAlignment="1">
      <alignment horizontal="center" vertical="center" textRotation="90" wrapText="1"/>
    </xf>
    <xf numFmtId="0" fontId="27" fillId="9" borderId="76" xfId="0" applyFont="1" applyFill="1" applyBorder="1" applyAlignment="1">
      <alignment horizontal="center" vertical="center" textRotation="90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20" xfId="0" applyFont="1" applyFill="1" applyBorder="1" applyAlignment="1">
      <alignment horizontal="center" vertical="center" textRotation="90"/>
    </xf>
    <xf numFmtId="0" fontId="27" fillId="9" borderId="63" xfId="0" applyFont="1" applyFill="1" applyBorder="1" applyAlignment="1">
      <alignment horizontal="center" vertical="center" textRotation="90"/>
    </xf>
    <xf numFmtId="0" fontId="27" fillId="9" borderId="62" xfId="0" applyFont="1" applyFill="1" applyBorder="1" applyAlignment="1">
      <alignment horizontal="center" vertical="center" textRotation="90"/>
    </xf>
    <xf numFmtId="0" fontId="27" fillId="9" borderId="21" xfId="0" applyFont="1" applyFill="1" applyBorder="1" applyAlignment="1">
      <alignment horizontal="center" vertical="center" textRotation="90"/>
    </xf>
    <xf numFmtId="0" fontId="27" fillId="9" borderId="67" xfId="0" applyFont="1" applyFill="1" applyBorder="1" applyAlignment="1">
      <alignment horizontal="center" vertical="center" textRotation="90"/>
    </xf>
    <xf numFmtId="0" fontId="27" fillId="9" borderId="44" xfId="0" applyFont="1" applyFill="1" applyBorder="1" applyAlignment="1">
      <alignment horizontal="center" vertical="center" textRotation="90"/>
    </xf>
    <xf numFmtId="0" fontId="27" fillId="9" borderId="63" xfId="0" applyFont="1" applyFill="1" applyBorder="1" applyAlignment="1">
      <alignment horizontal="center" vertical="center"/>
    </xf>
    <xf numFmtId="0" fontId="28" fillId="9" borderId="72" xfId="0" applyFont="1" applyFill="1" applyBorder="1" applyAlignment="1">
      <alignment horizontal="center" vertical="center" wrapText="1"/>
    </xf>
    <xf numFmtId="0" fontId="28" fillId="9" borderId="77" xfId="0" applyFont="1" applyFill="1" applyBorder="1" applyAlignment="1">
      <alignment horizontal="center" vertical="center" wrapText="1"/>
    </xf>
    <xf numFmtId="0" fontId="28" fillId="9" borderId="48" xfId="0" applyFont="1" applyFill="1" applyBorder="1" applyAlignment="1">
      <alignment horizontal="center" vertical="center" wrapText="1"/>
    </xf>
    <xf numFmtId="0" fontId="28" fillId="9" borderId="47" xfId="0" applyFont="1" applyFill="1" applyBorder="1" applyAlignment="1">
      <alignment horizontal="center" vertical="center" wrapText="1"/>
    </xf>
    <xf numFmtId="0" fontId="28" fillId="9" borderId="79" xfId="0" applyFont="1" applyFill="1" applyBorder="1" applyAlignment="1">
      <alignment horizontal="center" vertical="center" wrapText="1"/>
    </xf>
    <xf numFmtId="0" fontId="28" fillId="9" borderId="46" xfId="0" applyFont="1" applyFill="1" applyBorder="1" applyAlignment="1">
      <alignment horizontal="center" vertical="center" wrapText="1"/>
    </xf>
    <xf numFmtId="0" fontId="28" fillId="9" borderId="39" xfId="0" applyFont="1" applyFill="1" applyBorder="1" applyAlignment="1">
      <alignment horizontal="center" vertical="center" wrapText="1"/>
    </xf>
    <xf numFmtId="0" fontId="28" fillId="9" borderId="80" xfId="0" applyFont="1" applyFill="1" applyBorder="1" applyAlignment="1">
      <alignment horizontal="center" vertical="center" wrapText="1"/>
    </xf>
    <xf numFmtId="0" fontId="28" fillId="9" borderId="52" xfId="0" applyFont="1" applyFill="1" applyBorder="1" applyAlignment="1">
      <alignment horizontal="center" vertical="center" wrapText="1"/>
    </xf>
    <xf numFmtId="0" fontId="28" fillId="9" borderId="81" xfId="0" applyFont="1" applyFill="1" applyBorder="1" applyAlignment="1">
      <alignment horizontal="center" vertical="center" wrapText="1"/>
    </xf>
    <xf numFmtId="0" fontId="27" fillId="9" borderId="22" xfId="0" applyFont="1" applyFill="1" applyBorder="1" applyAlignment="1">
      <alignment horizontal="center" vertical="center" wrapText="1"/>
    </xf>
    <xf numFmtId="0" fontId="27" fillId="9" borderId="18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42" xfId="0" applyFont="1" applyFill="1" applyBorder="1" applyAlignment="1">
      <alignment horizontal="center" vertical="center" wrapText="1"/>
    </xf>
    <xf numFmtId="0" fontId="27" fillId="9" borderId="50" xfId="0" applyFont="1" applyFill="1" applyBorder="1" applyAlignment="1">
      <alignment horizontal="center" vertical="center" wrapText="1"/>
    </xf>
    <xf numFmtId="0" fontId="27" fillId="9" borderId="36" xfId="0" applyFont="1" applyFill="1" applyBorder="1" applyAlignment="1">
      <alignment horizontal="center" vertical="center" wrapText="1"/>
    </xf>
    <xf numFmtId="0" fontId="27" fillId="9" borderId="17" xfId="0" applyFont="1" applyFill="1" applyBorder="1" applyAlignment="1">
      <alignment horizontal="center" vertical="center" wrapText="1"/>
    </xf>
    <xf numFmtId="0" fontId="27" fillId="9" borderId="68" xfId="0" applyFont="1" applyFill="1" applyBorder="1" applyAlignment="1">
      <alignment horizontal="center" vertical="center" wrapText="1"/>
    </xf>
    <xf numFmtId="0" fontId="27" fillId="9" borderId="74" xfId="0" applyFont="1" applyFill="1" applyBorder="1" applyAlignment="1">
      <alignment horizontal="center" vertical="center" wrapText="1"/>
    </xf>
    <xf numFmtId="0" fontId="27" fillId="9" borderId="75" xfId="0" applyFont="1" applyFill="1" applyBorder="1" applyAlignment="1">
      <alignment horizontal="center" vertical="center" wrapText="1"/>
    </xf>
    <xf numFmtId="0" fontId="27" fillId="9" borderId="76" xfId="0" applyFont="1" applyFill="1" applyBorder="1" applyAlignment="1">
      <alignment horizontal="center" vertical="center" wrapText="1"/>
    </xf>
    <xf numFmtId="0" fontId="27" fillId="9" borderId="66" xfId="0" applyFont="1" applyFill="1" applyBorder="1" applyAlignment="1">
      <alignment horizontal="center" vertical="center" wrapText="1"/>
    </xf>
    <xf numFmtId="0" fontId="27" fillId="9" borderId="26" xfId="0" applyFont="1" applyFill="1" applyBorder="1" applyAlignment="1">
      <alignment horizontal="center" vertical="center"/>
    </xf>
    <xf numFmtId="0" fontId="27" fillId="9" borderId="4" xfId="0" applyFont="1" applyFill="1" applyBorder="1" applyAlignment="1">
      <alignment horizontal="center" vertical="center"/>
    </xf>
    <xf numFmtId="0" fontId="27" fillId="9" borderId="56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28" fillId="9" borderId="63" xfId="0" applyFont="1" applyFill="1" applyBorder="1" applyAlignment="1">
      <alignment horizontal="center" vertical="center" wrapText="1"/>
    </xf>
    <xf numFmtId="0" fontId="28" fillId="9" borderId="62" xfId="0" applyFont="1" applyFill="1" applyBorder="1" applyAlignment="1">
      <alignment horizontal="center" vertical="center" wrapText="1"/>
    </xf>
    <xf numFmtId="0" fontId="27" fillId="9" borderId="69" xfId="0" applyFont="1" applyFill="1" applyBorder="1" applyAlignment="1">
      <alignment horizontal="center" vertical="center"/>
    </xf>
    <xf numFmtId="0" fontId="27" fillId="9" borderId="70" xfId="0" applyFont="1" applyFill="1" applyBorder="1" applyAlignment="1">
      <alignment horizontal="center" vertical="center"/>
    </xf>
    <xf numFmtId="0" fontId="27" fillId="9" borderId="66" xfId="0" applyFont="1" applyFill="1" applyBorder="1" applyAlignment="1" applyProtection="1">
      <alignment horizontal="center" vertical="center" wrapText="1"/>
      <protection locked="0"/>
    </xf>
    <xf numFmtId="0" fontId="27" fillId="9" borderId="56" xfId="0" applyFont="1" applyFill="1" applyBorder="1" applyAlignment="1" applyProtection="1">
      <alignment horizontal="center" vertical="center" wrapText="1"/>
      <protection locked="0"/>
    </xf>
    <xf numFmtId="0" fontId="27" fillId="9" borderId="64" xfId="0" applyFont="1" applyFill="1" applyBorder="1" applyAlignment="1" applyProtection="1">
      <alignment horizontal="center" vertical="center" wrapText="1"/>
      <protection locked="0"/>
    </xf>
    <xf numFmtId="0" fontId="27" fillId="9" borderId="20" xfId="0" applyFont="1" applyFill="1" applyBorder="1" applyAlignment="1">
      <alignment horizontal="center" textRotation="90" wrapText="1"/>
    </xf>
    <xf numFmtId="0" fontId="27" fillId="9" borderId="63" xfId="0" applyFont="1" applyFill="1" applyBorder="1" applyAlignment="1">
      <alignment horizontal="center" textRotation="90" wrapText="1"/>
    </xf>
    <xf numFmtId="0" fontId="27" fillId="9" borderId="62" xfId="0" applyFont="1" applyFill="1" applyBorder="1" applyAlignment="1">
      <alignment horizontal="center" textRotation="90" wrapText="1"/>
    </xf>
    <xf numFmtId="0" fontId="27" fillId="9" borderId="20" xfId="0" applyFont="1" applyFill="1" applyBorder="1" applyAlignment="1">
      <alignment horizontal="center" vertical="center" wrapText="1"/>
    </xf>
    <xf numFmtId="0" fontId="27" fillId="9" borderId="63" xfId="0" applyFont="1" applyFill="1" applyBorder="1" applyAlignment="1">
      <alignment horizontal="center" vertical="center" wrapText="1"/>
    </xf>
    <xf numFmtId="0" fontId="27" fillId="9" borderId="62" xfId="0" applyFont="1" applyFill="1" applyBorder="1" applyAlignment="1">
      <alignment horizontal="center" vertical="center" wrapText="1"/>
    </xf>
    <xf numFmtId="0" fontId="27" fillId="9" borderId="66" xfId="0" applyFont="1" applyFill="1" applyBorder="1" applyAlignment="1">
      <alignment horizontal="center" vertical="center"/>
    </xf>
    <xf numFmtId="0" fontId="27" fillId="9" borderId="64" xfId="0" applyFont="1" applyFill="1" applyBorder="1" applyAlignment="1">
      <alignment horizontal="center" vertical="center"/>
    </xf>
    <xf numFmtId="0" fontId="27" fillId="9" borderId="15" xfId="0" applyFont="1" applyFill="1" applyBorder="1" applyAlignment="1">
      <alignment horizontal="center" vertical="center"/>
    </xf>
    <xf numFmtId="0" fontId="27" fillId="9" borderId="60" xfId="0" applyFont="1" applyFill="1" applyBorder="1" applyAlignment="1">
      <alignment horizontal="center" vertical="center"/>
    </xf>
    <xf numFmtId="0" fontId="28" fillId="9" borderId="18" xfId="0" applyFont="1" applyFill="1" applyBorder="1" applyAlignment="1">
      <alignment horizontal="center" vertical="center"/>
    </xf>
    <xf numFmtId="0" fontId="28" fillId="9" borderId="17" xfId="0" applyFont="1" applyFill="1" applyBorder="1" applyAlignment="1">
      <alignment horizontal="center" vertical="center"/>
    </xf>
    <xf numFmtId="0" fontId="28" fillId="9" borderId="31" xfId="0" applyFont="1" applyFill="1" applyBorder="1" applyAlignment="1">
      <alignment horizontal="center" vertical="center"/>
    </xf>
    <xf numFmtId="0" fontId="28" fillId="9" borderId="18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29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fill>
        <patternFill patternType="solid">
          <bgColor rgb="FFFFFF00"/>
        </patternFill>
      </fill>
    </dxf>
    <dxf>
      <alignment vertic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bottom style="thin">
          <color indexed="64"/>
        </bottom>
      </border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alignment horizontal="center" readingOrder="0"/>
    </dxf>
    <dxf>
      <alignment vertical="center" readingOrder="0"/>
    </dxf>
    <dxf>
      <alignment wrapText="1" readingOrder="0"/>
    </dxf>
    <dxf>
      <alignment wrapText="1" readingOrder="0"/>
    </dxf>
    <dxf>
      <font>
        <b/>
      </font>
    </dxf>
    <dxf>
      <fill>
        <patternFill patternType="solid">
          <bgColor theme="3" tint="0.79998168889431442"/>
        </patternFill>
      </fill>
    </dxf>
    <dxf>
      <font>
        <b/>
      </font>
    </dxf>
    <dxf>
      <font>
        <b/>
      </font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alignment horizontal="center" readingOrder="0"/>
    </dxf>
    <dxf>
      <fill>
        <patternFill patternType="solid">
          <bgColor rgb="FFFFFF00"/>
        </patternFill>
      </fill>
    </dxf>
    <dxf>
      <alignment vertic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fill>
        <patternFill patternType="solid">
          <bgColor rgb="FFFFFF00"/>
        </patternFill>
      </fill>
    </dxf>
    <dxf>
      <alignment vertic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alignment wrapText="1" readingOrder="0"/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vertical="center" readingOrder="0"/>
    </dxf>
    <dxf>
      <fill>
        <patternFill>
          <bgColor rgb="FFFFFF00"/>
        </patternFill>
      </fill>
    </dxf>
    <dxf>
      <font>
        <b/>
      </font>
    </dxf>
    <dxf>
      <alignment horizontal="center" readingOrder="0"/>
    </dxf>
    <dxf>
      <font>
        <color rgb="FFFF0000"/>
      </font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alignment horizontal="center" readingOrder="0"/>
    </dxf>
    <dxf>
      <font>
        <b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font>
        <color auto="1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11"/>
      </font>
    </dxf>
    <dxf>
      <font>
        <b/>
      </font>
    </dxf>
    <dxf>
      <font>
        <name val="Calibri"/>
        <scheme val="minor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alignment horizontal="center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scheme val="none"/>
      </font>
      <fill>
        <patternFill patternType="solid">
          <fgColor indexed="64"/>
          <bgColor theme="0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pivotCacheDefinition" Target="pivotCache/pivotCacheDefinition6.xml"/><Relationship Id="rId30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nay González López" refreshedDate="41949.673310185186" createdVersion="1" refreshedVersion="4" recordCount="209" upgradeOnRefresh="1">
  <cacheSource type="worksheet">
    <worksheetSource ref="B3" sheet="BAJAS"/>
  </cacheSource>
  <cacheFields count="21">
    <cacheField name="Fecha" numFmtId="0">
      <sharedItems containsDate="1" containsBlank="1" containsMixedTypes="1" minDate="2012-07-01T00:00:00" maxDate="1899-12-31T00:01:04"/>
    </cacheField>
    <cacheField name="Causa" numFmtId="0">
      <sharedItems containsBlank="1" containsMixedTypes="1" containsNumber="1" containsInteger="1" minValue="2" maxValue="40" count="27">
        <s v="Solicitud Propia"/>
        <s v="Cierre Contrato"/>
        <s v="Medida Disciplinaria"/>
        <s v="Solicitud Propia (Jubilación)"/>
        <s v="Liberado por Resolución"/>
        <s v="Curso de Mando"/>
        <s v="Traslado "/>
        <s v="Separación definitiva"/>
        <m/>
        <s v="Causa"/>
        <s v="(en blanco)"/>
        <n v="3"/>
        <n v="37"/>
        <n v="40"/>
        <n v="34" u="1"/>
        <n v="36" u="1"/>
        <n v="38" u="1"/>
        <n v="2" u="1"/>
        <n v="35" u="1"/>
        <n v="22" u="1"/>
        <n v="23" u="1"/>
        <n v="39" u="1"/>
        <n v="25" u="1"/>
        <n v="29" u="1"/>
        <n v="30" u="1"/>
        <n v="31" u="1"/>
        <n v="32" u="1"/>
      </sharedItems>
    </cacheField>
    <cacheField name="Tipo" numFmtId="0">
      <sharedItems containsBlank="1" containsMixedTypes="1" containsNumber="1" containsInteger="1" minValue="1" maxValue="35" count="10">
        <s v="Mejora salarial"/>
        <m/>
        <s v="Tipo"/>
        <s v="Solicitud Propia"/>
        <n v="1"/>
        <n v="35" u="1"/>
        <n v="15" u="1"/>
        <n v="34" u="1"/>
        <n v="19" u="1"/>
        <n v="20" u="1"/>
      </sharedItems>
    </cacheField>
    <cacheField name="Nombre Y Apellidos" numFmtId="0">
      <sharedItems containsBlank="1" containsMixedTypes="1" containsNumber="1" containsInteger="1" minValue="15" maxValue="35"/>
    </cacheField>
    <cacheField name="Carné de Identidad" numFmtId="0">
      <sharedItems containsBlank="1" containsMixedTypes="1" containsNumber="1" containsInteger="1" minValue="1" maxValue="99123100002"/>
    </cacheField>
    <cacheField name="Cargo " numFmtId="0">
      <sharedItems containsBlank="1" containsMixedTypes="1" containsNumber="1" containsInteger="1" minValue="4" maxValue="4"/>
    </cacheField>
    <cacheField name="Grupo Escala" numFmtId="0">
      <sharedItems containsBlank="1" containsMixedTypes="1" containsNumber="1" containsInteger="1" minValue="1" maxValue="1"/>
    </cacheField>
    <cacheField name="CAT OCUP" numFmtId="0">
      <sharedItems containsBlank="1" containsMixedTypes="1" containsNumber="1" containsInteger="1" minValue="3" maxValue="3"/>
    </cacheField>
    <cacheField name="Tiene Anexo 6 CIM" numFmtId="0">
      <sharedItems containsBlank="1" containsMixedTypes="1" containsNumber="1" containsInteger="1" minValue="1" maxValue="3"/>
    </cacheField>
    <cacheField name="Tiene  Carta de Presesntación" numFmtId="0">
      <sharedItems containsDate="1" containsBlank="1" containsMixedTypes="1" minDate="2005-12-10T00:00:00" maxDate="1899-12-31T01:00:04"/>
    </cacheField>
    <cacheField name="INTEGRACIÓN POLÍTICA" numFmtId="0">
      <sharedItems containsBlank="1" containsMixedTypes="1" containsNumber="1" containsInteger="1" minValue="1" maxValue="51"/>
    </cacheField>
    <cacheField name="NIV. CUL" numFmtId="0">
      <sharedItems containsBlank="1"/>
    </cacheField>
    <cacheField name="Sexo" numFmtId="0">
      <sharedItems containsBlank="1"/>
    </cacheField>
    <cacheField name="AFECHA DE ALTA" numFmtId="0">
      <sharedItems containsDate="1" containsBlank="1" containsMixedTypes="1" minDate="2006-07-01T00:00:00" maxDate="1899-12-31T04:01:03"/>
    </cacheField>
    <cacheField name="TIPO DE CONT" numFmtId="0">
      <sharedItems containsBlank="1" containsMixedTypes="1" containsNumber="1" containsInteger="1" minValue="1" maxValue="54" count="16">
        <s v="Indeterminado"/>
        <s v="CDNS"/>
        <s v="CDST"/>
        <m/>
        <n v="36"/>
        <n v="20"/>
        <n v="38" u="1"/>
        <n v="15" u="1"/>
        <n v="2" u="1"/>
        <n v="52" u="1"/>
        <n v="54" u="1"/>
        <n v="7" u="1"/>
        <n v="35" u="1"/>
        <n v="22" u="1"/>
        <n v="1" u="1"/>
        <n v="3" u="1"/>
      </sharedItems>
    </cacheField>
    <cacheField name="SUSTITUYE A " numFmtId="0">
      <sharedItems containsString="0" containsBlank="1" containsNumber="1" containsInteger="1" minValue="1" maxValue="15"/>
    </cacheField>
    <cacheField name="Edad" numFmtId="0">
      <sharedItems containsBlank="1" containsMixedTypes="1" containsNumber="1" containsInteger="1" minValue="1" maxValue="69"/>
    </cacheField>
    <cacheField name="17 a 30" numFmtId="0">
      <sharedItems containsString="0" containsBlank="1" containsNumber="1" containsInteger="1" minValue="0" maxValue="39"/>
    </cacheField>
    <cacheField name="31 a 45" numFmtId="0">
      <sharedItems containsBlank="1" containsMixedTypes="1" containsNumber="1" containsInteger="1" minValue="0" maxValue="196"/>
    </cacheField>
    <cacheField name="46 a 55" numFmtId="0">
      <sharedItems containsString="0" containsBlank="1" containsNumber="1" containsInteger="1" minValue="0" maxValue="1"/>
    </cacheField>
    <cacheField name="+ de 55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nay González López" refreshedDate="42205.63996296296" createdVersion="1" refreshedVersion="4" recordCount="5" upgradeOnRefresh="1">
  <cacheSource type="worksheet">
    <worksheetSource ref="F1:V65536" sheet="ADIESTRADOS"/>
  </cacheSource>
  <cacheFields count="20">
    <cacheField name="No" numFmtId="0">
      <sharedItems containsString="0" containsBlank="1" containsNumber="1" containsInteger="1" minValue="1" maxValue="4"/>
    </cacheField>
    <cacheField name="Nombre Y Apellidos" numFmtId="0">
      <sharedItems containsBlank="1"/>
    </cacheField>
    <cacheField name="Carné de Identidad" numFmtId="0">
      <sharedItems containsString="0" containsBlank="1" containsNumber="1" containsInteger="1" minValue="90031932321" maxValue="90121832570"/>
    </cacheField>
    <cacheField name="Cargo " numFmtId="0">
      <sharedItems containsBlank="1"/>
    </cacheField>
    <cacheField name="Grupo Escala" numFmtId="0">
      <sharedItems containsBlank="1"/>
    </cacheField>
    <cacheField name="CAT OCUP" numFmtId="0">
      <sharedItems containsBlank="1" count="2">
        <s v="T"/>
        <m/>
      </sharedItems>
    </cacheField>
    <cacheField name="Tiene Anexo 6 CIM" numFmtId="0">
      <sharedItems containsNonDate="0" containsString="0" containsBlank="1"/>
    </cacheField>
    <cacheField name="  Carta de Presesntación de Inicio" numFmtId="0">
      <sharedItems containsNonDate="0" containsDate="1" containsString="0" containsBlank="1" minDate="2012-09-01T00:00:00" maxDate="2014-09-02T00:00:00"/>
    </cacheField>
    <cacheField name="INTEGRACIÓN POLÍTICA" numFmtId="0">
      <sharedItems containsBlank="1" count="2">
        <s v="UJC"/>
        <m/>
      </sharedItems>
    </cacheField>
    <cacheField name="NIV. CUL" numFmtId="0">
      <sharedItems containsBlank="1" count="3">
        <s v="NS"/>
        <s v="TM"/>
        <m/>
      </sharedItems>
    </cacheField>
    <cacheField name="Sexo" numFmtId="0">
      <sharedItems containsBlank="1" count="3">
        <s v="F"/>
        <s v="M"/>
        <m/>
      </sharedItems>
    </cacheField>
    <cacheField name="FECHA DE ALTA" numFmtId="0">
      <sharedItems containsNonDate="0" containsDate="1" containsString="0" containsBlank="1" minDate="2012-09-01T00:00:00" maxDate="2014-09-02T00:00:00"/>
    </cacheField>
    <cacheField name="TIPO DE CONT" numFmtId="0">
      <sharedItems containsNonDate="0" containsString="0" containsBlank="1" count="1">
        <m/>
      </sharedItems>
    </cacheField>
    <cacheField name="Color de la piel" numFmtId="0">
      <sharedItems containsNonDate="0" containsString="0" containsBlank="1"/>
    </cacheField>
    <cacheField name="SUSTITUYE A " numFmtId="0">
      <sharedItems containsNonDate="0" containsString="0" containsBlank="1"/>
    </cacheField>
    <cacheField name="Edad" numFmtId="0">
      <sharedItems containsString="0" containsBlank="1" containsNumber="1" containsInteger="1" minValue="23" maxValue="23"/>
    </cacheField>
    <cacheField name="17 a 30" numFmtId="0">
      <sharedItems containsString="0" containsBlank="1" containsNumber="1" containsInteger="1" minValue="1" maxValue="1"/>
    </cacheField>
    <cacheField name="31 a 45" numFmtId="0">
      <sharedItems containsString="0" containsBlank="1" containsNumber="1" containsInteger="1" minValue="0" maxValue="0"/>
    </cacheField>
    <cacheField name="46 a 55" numFmtId="0">
      <sharedItems containsString="0" containsBlank="1" containsNumber="1" containsInteger="1" minValue="0" maxValue="0"/>
    </cacheField>
    <cacheField name="+ de 55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anay González López" refreshedDate="42279.561340046297" createdVersion="1" refreshedVersion="4" recordCount="360" upgradeOnRefresh="1">
  <cacheSource type="worksheet">
    <worksheetSource ref="A1:S65536" sheet="CURSISTAS"/>
  </cacheSource>
  <cacheFields count="19">
    <cacheField name="No" numFmtId="0">
      <sharedItems containsString="0" containsBlank="1" containsNumber="1" containsInteger="1" minValue="1" maxValue="333"/>
    </cacheField>
    <cacheField name="Nombre Y Apellidos" numFmtId="0">
      <sharedItems containsBlank="1"/>
    </cacheField>
    <cacheField name="Carné de Identidad" numFmtId="0">
      <sharedItems containsBlank="1"/>
    </cacheField>
    <cacheField name="Cargo " numFmtId="0">
      <sharedItems containsBlank="1"/>
    </cacheField>
    <cacheField name="Grupo Escala" numFmtId="0">
      <sharedItems containsNonDate="0" containsString="0" containsBlank="1"/>
    </cacheField>
    <cacheField name="CAT OCUP" numFmtId="0">
      <sharedItems containsNonDate="0" containsString="0" containsBlank="1" count="1">
        <m/>
      </sharedItems>
    </cacheField>
    <cacheField name="Tiene Anexo 6 CIM" numFmtId="0">
      <sharedItems containsNonDate="0" containsString="0" containsBlank="1"/>
    </cacheField>
    <cacheField name="Tiene  Carta de Presesntación" numFmtId="0">
      <sharedItems containsNonDate="0" containsString="0" containsBlank="1"/>
    </cacheField>
    <cacheField name="INTEGRACIÓN POLÍTICA" numFmtId="0">
      <sharedItems containsNonDate="0" containsString="0" containsBlank="1" count="1">
        <m/>
      </sharedItems>
    </cacheField>
    <cacheField name="NIV. CUL" numFmtId="0">
      <sharedItems containsNonDate="0" containsString="0" containsBlank="1" count="1">
        <m/>
      </sharedItems>
    </cacheField>
    <cacheField name="Sexo" numFmtId="0">
      <sharedItems containsBlank="1"/>
    </cacheField>
    <cacheField name="AFECHA DE ALTA" numFmtId="0">
      <sharedItems containsNonDate="0" containsDate="1" containsString="0" containsBlank="1" minDate="2012-08-06T00:00:00" maxDate="2013-03-06T00:00:00"/>
    </cacheField>
    <cacheField name="TIPO DE CONT" numFmtId="0">
      <sharedItems containsNonDate="0" containsString="0" containsBlank="1"/>
    </cacheField>
    <cacheField name="SUSTITUYE A " numFmtId="0">
      <sharedItems containsNonDate="0" containsString="0" containsBlank="1"/>
    </cacheField>
    <cacheField name="Edad" numFmtId="0">
      <sharedItems containsString="0" containsBlank="1" containsNumber="1" containsInteger="1" minValue="19" maxValue="39"/>
    </cacheField>
    <cacheField name="17 a 30" numFmtId="0">
      <sharedItems containsString="0" containsBlank="1" containsNumber="1" containsInteger="1" minValue="0" maxValue="1"/>
    </cacheField>
    <cacheField name="31 a 45" numFmtId="0">
      <sharedItems containsString="0" containsBlank="1" containsNumber="1" containsInteger="1" minValue="0" maxValue="1"/>
    </cacheField>
    <cacheField name="46 a 55" numFmtId="0">
      <sharedItems containsString="0" containsBlank="1" containsNumber="1" containsInteger="1" minValue="0" maxValue="0"/>
    </cacheField>
    <cacheField name="+ de 55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anay González López" refreshedDate="42279.561340277774" createdVersion="1" refreshedVersion="4" recordCount="6" upgradeOnRefresh="1">
  <cacheSource type="worksheet">
    <worksheetSource name="Tabla2"/>
  </cacheSource>
  <cacheFields count="49">
    <cacheField name="No" numFmtId="0">
      <sharedItems containsSemiMixedTypes="0" containsString="0" containsNumber="1" containsInteger="1" minValue="1" maxValue="6"/>
    </cacheField>
    <cacheField name="Nombre Y Apellidos" numFmtId="0">
      <sharedItems/>
    </cacheField>
    <cacheField name="Carné de Identidad" numFmtId="0">
      <sharedItems containsSemiMixedTypes="0" containsString="0" containsNumber="1" containsInteger="1" minValue="92011333937" maxValue="92061335612"/>
    </cacheField>
    <cacheField name="Cargo " numFmtId="0">
      <sharedItems/>
    </cacheField>
    <cacheField name="Grupo Escala" numFmtId="0">
      <sharedItems/>
    </cacheField>
    <cacheField name="CAT OCUP" numFmtId="0">
      <sharedItems containsBlank="1" count="2">
        <s v="T"/>
        <m u="1"/>
      </sharedItems>
    </cacheField>
    <cacheField name="Tiene Anexo 6 CIM" numFmtId="0">
      <sharedItems containsNonDate="0" containsString="0" containsBlank="1"/>
    </cacheField>
    <cacheField name="  Carta de Presesntación de Inicio" numFmtId="0">
      <sharedItems containsNonDate="0" containsString="0" containsBlank="1"/>
    </cacheField>
    <cacheField name="INTEGRACIÓN POLÍTICA" numFmtId="0">
      <sharedItems containsBlank="1" count="2">
        <s v="UJC"/>
        <m u="1"/>
      </sharedItems>
    </cacheField>
    <cacheField name="NIV. CUL" numFmtId="0">
      <sharedItems containsBlank="1" count="2">
        <s v="NS"/>
        <m u="1"/>
      </sharedItems>
    </cacheField>
    <cacheField name="Sexo" numFmtId="0">
      <sharedItems/>
    </cacheField>
    <cacheField name="FECHA DE ALTA" numFmtId="0">
      <sharedItems containsSemiMixedTypes="0" containsNonDate="0" containsDate="1" containsString="0" minDate="2015-01-09T00:00:00" maxDate="2015-01-10T00:00:00"/>
    </cacheField>
    <cacheField name="TIPO DE CONT" numFmtId="0">
      <sharedItems/>
    </cacheField>
    <cacheField name="Color de la piel" numFmtId="0">
      <sharedItems/>
    </cacheField>
    <cacheField name="SUSTITUYE A " numFmtId="0">
      <sharedItems containsNonDate="0" containsString="0" containsBlank="1"/>
    </cacheField>
    <cacheField name="Edad" numFmtId="0">
      <sharedItems containsSemiMixedTypes="0" containsString="0" containsNumber="1" containsInteger="1" minValue="23" maxValue="23"/>
    </cacheField>
    <cacheField name="H35" numFmtId="0">
      <sharedItems containsSemiMixedTypes="0" containsString="0" containsNumber="1" containsInteger="1" minValue="1" maxValue="1"/>
    </cacheField>
    <cacheField name="36 a 40" numFmtId="0">
      <sharedItems containsSemiMixedTypes="0" containsString="0" containsNumber="1" containsInteger="1" minValue="0" maxValue="0"/>
    </cacheField>
    <cacheField name="41+45" numFmtId="0">
      <sharedItems containsSemiMixedTypes="0" containsString="0" containsNumber="1" containsInteger="1" minValue="0" maxValue="0"/>
    </cacheField>
    <cacheField name="46a55" numFmtId="0">
      <sharedItems containsSemiMixedTypes="0" containsString="0" containsNumber="1" containsInteger="1" minValue="0" maxValue="0"/>
    </cacheField>
    <cacheField name="+56" numFmtId="0">
      <sharedItems containsSemiMixedTypes="0" containsString="0" containsNumber="1" containsInteger="1" minValue="0" maxValue="0"/>
    </cacheField>
    <cacheField name="F" numFmtId="0">
      <sharedItems containsSemiMixedTypes="0" containsString="0" containsNumber="1" containsInteger="1" minValue="23" maxValue="23"/>
    </cacheField>
    <cacheField name="M" numFmtId="0">
      <sharedItems containsSemiMixedTypes="0" containsString="0" containsNumber="1" containsInteger="1" minValue="0" maxValue="0"/>
    </cacheField>
    <cacheField name="O" numFmtId="0">
      <sharedItems containsSemiMixedTypes="0" containsString="0" containsNumber="1" containsInteger="1" minValue="0" maxValue="0"/>
    </cacheField>
    <cacheField name="S" numFmtId="0">
      <sharedItems containsSemiMixedTypes="0" containsString="0" containsNumber="1" containsInteger="1" minValue="0" maxValue="0"/>
    </cacheField>
    <cacheField name="A" numFmtId="0">
      <sharedItems containsSemiMixedTypes="0" containsString="0" containsNumber="1" containsInteger="1" minValue="0" maxValue="0"/>
    </cacheField>
    <cacheField name="T" numFmtId="0">
      <sharedItems containsSemiMixedTypes="0" containsString="0" containsNumber="1" containsInteger="1" minValue="0" maxValue="0"/>
    </cacheField>
    <cacheField name="C" numFmtId="0">
      <sharedItems containsSemiMixedTypes="0" containsString="0" containsNumber="1" containsInteger="1" minValue="0" maxValue="0"/>
    </cacheField>
    <cacheField name="O2" numFmtId="0">
      <sharedItems containsSemiMixedTypes="0" containsString="0" containsNumber="1" containsInteger="1" minValue="0" maxValue="0"/>
    </cacheField>
    <cacheField name="S3" numFmtId="0">
      <sharedItems containsSemiMixedTypes="0" containsString="0" containsNumber="1" containsInteger="1" minValue="0" maxValue="0"/>
    </cacheField>
    <cacheField name="A4" numFmtId="0">
      <sharedItems containsSemiMixedTypes="0" containsString="0" containsNumber="1" containsInteger="1" minValue="0" maxValue="0"/>
    </cacheField>
    <cacheField name="T5" numFmtId="0">
      <sharedItems containsSemiMixedTypes="0" containsString="0" containsNumber="1" containsInteger="1" minValue="1" maxValue="1"/>
    </cacheField>
    <cacheField name="C6" numFmtId="0">
      <sharedItems containsSemiMixedTypes="0" containsString="0" containsNumber="1" containsInteger="1" minValue="0" maxValue="0"/>
    </cacheField>
    <cacheField name="Menos de 6to grado" numFmtId="0">
      <sharedItems containsSemiMixedTypes="0" containsString="0" containsNumber="1" containsInteger="1" minValue="0" maxValue="0"/>
    </cacheField>
    <cacheField name="6to grado" numFmtId="0">
      <sharedItems containsSemiMixedTypes="0" containsString="0" containsNumber="1" containsInteger="1" minValue="0" maxValue="0"/>
    </cacheField>
    <cacheField name="9no grado" numFmtId="0">
      <sharedItems containsSemiMixedTypes="0" containsString="0" containsNumber="1" containsInteger="1" minValue="0" maxValue="0"/>
    </cacheField>
    <cacheField name="12mo grado" numFmtId="0">
      <sharedItems containsSemiMixedTypes="0" containsString="0" containsNumber="1" containsInteger="1" minValue="0" maxValue="0"/>
    </cacheField>
    <cacheField name="Técnico Medio" numFmtId="0">
      <sharedItems containsSemiMixedTypes="0" containsString="0" containsNumber="1" containsInteger="1" minValue="0" maxValue="0"/>
    </cacheField>
    <cacheField name="Nivel Superior" numFmtId="0">
      <sharedItems containsSemiMixedTypes="0" containsString="0" containsNumber="1" containsInteger="1" minValue="1" maxValue="1"/>
    </cacheField>
    <cacheField name="B" numFmtId="0">
      <sharedItems containsSemiMixedTypes="0" containsString="0" containsNumber="1" containsInteger="1" minValue="0" maxValue="1"/>
    </cacheField>
    <cacheField name="N" numFmtId="0">
      <sharedItems containsSemiMixedTypes="0" containsString="0" containsNumber="1" containsInteger="1" minValue="0" maxValue="1"/>
    </cacheField>
    <cacheField name="M2" numFmtId="0">
      <sharedItems containsSemiMixedTypes="0" containsString="0" containsNumber="1" containsInteger="1" minValue="0" maxValue="0"/>
    </cacheField>
    <cacheField name="pcc" numFmtId="0">
      <sharedItems containsSemiMixedTypes="0" containsString="0" containsNumber="1" containsInteger="1" minValue="0" maxValue="0"/>
    </cacheField>
    <cacheField name="ujc" numFmtId="0">
      <sharedItems containsSemiMixedTypes="0" containsString="0" containsNumber="1" containsInteger="1" minValue="1" maxValue="1"/>
    </cacheField>
    <cacheField name="Columna1" numFmtId="0">
      <sharedItems/>
    </cacheField>
    <cacheField name="Columna2" numFmtId="0">
      <sharedItems/>
    </cacheField>
    <cacheField name="Columna3" numFmtId="0">
      <sharedItems/>
    </cacheField>
    <cacheField name="Columna4" numFmtId="0">
      <sharedItems containsSemiMixedTypes="0" containsNonDate="0" containsDate="1" containsString="0" minDate="1992-01-13T00:00:00" maxDate="1992-06-14T00:00:00"/>
    </cacheField>
    <cacheField name="Columna5" numFmtId="0">
      <sharedItems containsSemiMixedTypes="0" containsString="0" containsNumber="1" containsInteger="1" minValue="23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anay González López" refreshedDate="42279.561340509259" createdVersion="1" refreshedVersion="4" recordCount="354" upgradeOnRefresh="1">
  <cacheSource type="worksheet">
    <worksheetSource name="Tabla3"/>
  </cacheSource>
  <cacheFields count="19">
    <cacheField name="No" numFmtId="0">
      <sharedItems containsString="0" containsBlank="1" containsNumber="1" containsInteger="1" minValue="1" maxValue="333"/>
    </cacheField>
    <cacheField name="Nombre Y Apellidos" numFmtId="0">
      <sharedItems containsBlank="1"/>
    </cacheField>
    <cacheField name="Carné de Identidad" numFmtId="0">
      <sharedItems containsBlank="1"/>
    </cacheField>
    <cacheField name="Cargo " numFmtId="0">
      <sharedItems containsBlank="1"/>
    </cacheField>
    <cacheField name="Grupo Escala" numFmtId="0">
      <sharedItems containsNonDate="0" containsString="0" containsBlank="1"/>
    </cacheField>
    <cacheField name="CAT OCUP" numFmtId="0">
      <sharedItems containsNonDate="0" containsString="0" containsBlank="1" count="1">
        <m/>
      </sharedItems>
    </cacheField>
    <cacheField name="Tiene Anexo 6 CIM" numFmtId="0">
      <sharedItems containsNonDate="0" containsString="0" containsBlank="1"/>
    </cacheField>
    <cacheField name="Tiene  Carta de Presesntación" numFmtId="0">
      <sharedItems containsNonDate="0" containsString="0" containsBlank="1"/>
    </cacheField>
    <cacheField name="INTEGRACIÓN POLÍTICA" numFmtId="0">
      <sharedItems containsNonDate="0" containsString="0" containsBlank="1"/>
    </cacheField>
    <cacheField name="NIV. CUL" numFmtId="0">
      <sharedItems containsNonDate="0" containsString="0" containsBlank="1"/>
    </cacheField>
    <cacheField name="Sexo" numFmtId="0">
      <sharedItems containsBlank="1" count="4">
        <s v="M"/>
        <s v="F"/>
        <e v="#VALUE!"/>
        <m/>
      </sharedItems>
    </cacheField>
    <cacheField name="AFECHA DE ALTA" numFmtId="0">
      <sharedItems containsNonDate="0" containsDate="1" containsString="0" containsBlank="1" minDate="2012-08-06T00:00:00" maxDate="2013-03-06T00:00:00"/>
    </cacheField>
    <cacheField name="TIPO DE CONT" numFmtId="0">
      <sharedItems containsNonDate="0" containsString="0" containsBlank="1" count="1">
        <m/>
      </sharedItems>
    </cacheField>
    <cacheField name="SUSTITUYE A " numFmtId="0">
      <sharedItems containsNonDate="0" containsString="0" containsBlank="1"/>
    </cacheField>
    <cacheField name="Edad" numFmtId="0">
      <sharedItems containsString="0" containsBlank="1" containsNumber="1" containsInteger="1" minValue="19" maxValue="39"/>
    </cacheField>
    <cacheField name="17 a 30" numFmtId="0">
      <sharedItems containsString="0" containsBlank="1" containsNumber="1" containsInteger="1" minValue="0" maxValue="1"/>
    </cacheField>
    <cacheField name="31 a 45" numFmtId="0">
      <sharedItems containsString="0" containsBlank="1" containsNumber="1" containsInteger="1" minValue="0" maxValue="1"/>
    </cacheField>
    <cacheField name="46 a 55" numFmtId="0">
      <sharedItems containsString="0" containsBlank="1" containsNumber="1" containsInteger="1" minValue="0" maxValue="0"/>
    </cacheField>
    <cacheField name="+ de 55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anay Gonzalez Lopez" refreshedDate="42396.465053472224" createdVersion="1" refreshedVersion="4" recordCount="116" upgradeOnRefresh="1">
  <cacheSource type="worksheet">
    <worksheetSource name="Tabla1"/>
  </cacheSource>
  <cacheFields count="55">
    <cacheField name="No" numFmtId="0">
      <sharedItems containsString="0" containsBlank="1" containsNumber="1" containsInteger="1" minValue="1" maxValue="115"/>
    </cacheField>
    <cacheField name="Nombre Y Apellidos" numFmtId="0">
      <sharedItems containsBlank="1" count="140">
        <s v="Ernesto Martínez Hernández"/>
        <s v="Nolberto Santos Rodríguez"/>
        <s v="María Rosa Alfonso Ruíz"/>
        <s v="Mixllersy Rodríguez López"/>
        <s v="Oneisy Puertas Fariña"/>
        <s v="Susana Cansio Rodríguez"/>
        <s v="Joan Irán Hernández Albernas"/>
        <s v="Pánfilo Aborrezco Pérez"/>
        <s v="Edwin Ruíz Rojas"/>
        <s v="Yunialy Cabrera Castellanos"/>
        <s v="Pedro Giraldo Ariosa Abreu"/>
        <s v="José Antonio León Álvarez"/>
        <s v="Suria Navarro Santiago"/>
        <s v="Mailyn Yulexy Sanz Labrador"/>
        <s v="Benigno Ramos Hurrutinier"/>
        <s v="Camilo Antonio Compte Telles"/>
        <s v="Loreto Orestes Darias Orozco"/>
        <s v="Ramiro Roberto Velázquez Gómez"/>
        <s v="Osmany Pablo Herrera Alfonso"/>
        <s v="Juan Carlos Morales Velázquez"/>
        <s v="Mara Ibarra Gómez"/>
        <s v="Mario Daniel Manso Abascal"/>
        <s v="Santiago José Castro Cuellar"/>
        <s v="Juan José Piñero Hernández"/>
        <s v="Neisa Llerena Cejas"/>
        <s v="Silvia Novo Rodríguez"/>
        <s v="Nerelia Abreu Guerra"/>
        <s v="Anabel Fernández Delgado"/>
        <s v="Santa Teresa Fuentes de la Rosa"/>
        <s v="Amed Nuñez Gutiérrez"/>
        <s v="Orestes Rodríguez Acosta"/>
        <s v="Yanisleidy Ferrer Aguila"/>
        <s v="Roxana Benítez Hermoso"/>
        <s v="Dorgis Marín Díaz"/>
        <s v="Israel Martín Martín"/>
        <s v="Yaima González Amador"/>
        <s v="Dorgis Sarduy Herrera"/>
        <s v="Anaelys González González"/>
        <s v="Magaly González Hernández"/>
        <s v="Danay González López"/>
        <s v="Danny Luis Pérez Pomares"/>
        <s v="Alber Castro Peraza"/>
        <s v="Mercedes Piedra Gascón "/>
        <s v="Alina Rosa Herrera"/>
        <s v="Osnay Garcías Pérez"/>
        <s v="Belkis Banzo Campanioni"/>
        <s v="Dolores Herrera Mendez"/>
        <s v="Arahí Leiva Gil"/>
        <s v="Manuel Sarmiento Rodríguez"/>
        <s v="Felipe Muñiz Paradela"/>
        <s v="Luis Nibaldo Caraballé León"/>
        <s v="Neyzet Gutierrez Comas"/>
        <s v="Luis Rafael Perdigón Mollinea"/>
        <s v="Mileidys García Morera"/>
        <s v="Rolando Enrique de Armas Oña"/>
        <s v="Irguens Jiménez Machado"/>
        <s v="Rafael Verónico Herrera La Rosa"/>
        <s v="Keily Pérez Pérez"/>
        <s v="Yenisleidy Rojas Fernández"/>
        <s v="Segundo Martín Martín"/>
        <s v="Ysidoro García Velazquez"/>
        <s v="Yankiel Brito Medina "/>
        <s v="Niurbi Guerra Bermúdez"/>
        <s v="Miguel Angel Alonso Pérez"/>
        <s v="Robel Eloy Navarro Prida"/>
        <s v="Yarelis Guerra Torres"/>
        <s v="Yaimí Castillo Fuentes"/>
        <s v="Yenny Hernández Fernández"/>
        <s v="Yulema Hernández Acevedo "/>
        <s v="Amaurys Machado Rodríguez"/>
        <s v="Mercedes Cuellar Hernández "/>
        <s v="Adeimys Guerra Rivera"/>
        <s v="Lester del Río Martínez             "/>
        <s v="Diosmel Sanchez Monterrey"/>
        <s v="Ylen Salgado Rojas "/>
        <s v="Victor Rodríguez Ruiz               "/>
        <s v="Berquis Guerra Romero"/>
        <s v="Franriet Manuel Canoza García "/>
        <s v="Jesus Alberto Pérez López "/>
        <s v="Marisleidy Díaz Barata"/>
        <s v="Ana Margarita Esquivel Valdés"/>
        <s v="Alberto Dixan Riveron Quezada"/>
        <s v="Yudith Aguila González"/>
        <s v="Annielys Moreno Cruz "/>
        <s v="Cristobal León González "/>
        <s v="Elsa Yurima Morales Luna "/>
        <s v="Orlando Manuel Chavez Perdomo"/>
        <s v="Yunia Llera del Rio"/>
        <s v="Yoandry Pérez de Alejo Martínez"/>
        <s v="Reinier Correa Pérez"/>
        <s v="Yusnaivy Márquez Rodríguez"/>
        <s v="Luis Daniel Hernández Monteagudo"/>
        <s v="Ramón Arbolay Abreu "/>
        <s v="Yineisy Santos Pérez "/>
        <s v="Yosvany Echevarría Turiño"/>
        <s v="Lisbett Reyes Perera"/>
        <s v="Daymara Jiménez Ortega "/>
        <s v="Meyli Amador Glez"/>
        <s v="Lisbetty Linet Díaz Rodríguez"/>
        <s v="Yenisleidy Aguilera Hernández"/>
        <s v="Thais de las Mercedes Verdecia Rodríguez"/>
        <s v="Mailin Lorenzo López"/>
        <s v="Mariela Barbara  Martinez Rodriguez"/>
        <s v="Ludy Noa Morales"/>
        <s v="Alberto de Jesus Alvarez Pérez"/>
        <s v="Erelys Caridad Valdéz Cordovéz"/>
        <s v="David Herrera Ríos"/>
        <s v="Yasmany Rodríguez Pascual"/>
        <s v="Abel Cabrera Morales"/>
        <s v="Dianelis Aguila Soris"/>
        <s v="Francys Joel Avila  Cárdenas"/>
        <s v="Ernesto Enrique Salazar Garcia"/>
        <s v="Aida Antonia Duménigo Del Castillo"/>
        <s v="Manuel Faife Rodríguez "/>
        <s v="Mauglys Rodriguez Molina"/>
        <m/>
        <s v="Daremys Francis Padrón" u="1"/>
        <s v="Linet Lazo Gutiérrez " u="1"/>
        <s v="Yosvany Pacheco Viera" u="1"/>
        <s v="Ariel Arteaga Parrado" u="1"/>
        <s v="Ilem Pérez Zulueta" u="1"/>
        <s v="Freddy Hernández Osuna" u="1"/>
        <s v="Luis Arturo Yera Fernández" u="1"/>
        <s v="Francisco Rafael Alvarez Díaz" u="1"/>
        <s v="Dalienny Capote Hernández " u="1"/>
        <s v="Daymara Jiménez Ortega" u="1"/>
        <s v="Yesnelis Hernández Alfonso" u="1"/>
        <s v="Magdiel Hernández Díaz" u="1"/>
        <s v="Madileivy Abreu Escobar" u="1"/>
        <s v="Yisét Milán González " u="1"/>
        <s v="Laura Higinia Martínez del Río" u="1"/>
        <s v="Nelson Castro Padrón " u="1"/>
        <s v="Yunielkys Alfaro Castillo " u="1"/>
        <s v="Eneisy Mesa Morales" u="1"/>
        <s v="Yineisy Santos Pérez" u="1"/>
        <s v="Ailicec Borges Benítez" u="1"/>
        <s v="Rafael Monteagudo Costa" u="1"/>
        <s v="Eginardo Evelio Torres Ferrer" u="1"/>
        <s v="Irvin Hernández Concepción" u="1"/>
        <s v="Ramón David Santiler Camacho" u="1"/>
      </sharedItems>
    </cacheField>
    <cacheField name="Nivel Cultural" numFmtId="0">
      <sharedItems containsBlank="1"/>
    </cacheField>
    <cacheField name="Municipio" numFmtId="0">
      <sharedItems containsBlank="1"/>
    </cacheField>
    <cacheField name="Carné de Identidad" numFmtId="0">
      <sharedItems containsString="0" containsBlank="1" containsNumber="1" containsInteger="1" minValue="47031102107" maxValue="97060611874" count="138">
        <n v="73122101583"/>
        <n v="74080806828"/>
        <n v="64013024774"/>
        <n v="73022119739"/>
        <n v="81033013768"/>
        <n v="73071600737"/>
        <n v="75110330946"/>
        <n v="65051304804"/>
        <n v="75100532122"/>
        <n v="85061512174"/>
        <n v="55120502727"/>
        <n v="50122603728"/>
        <n v="75102406995"/>
        <n v="74073107352"/>
        <n v="66022800208"/>
        <n v="60011615264"/>
        <n v="56121002347"/>
        <n v="51031120921"/>
        <n v="61011515340"/>
        <n v="60062404226"/>
        <n v="78112318599"/>
        <n v="56100403766"/>
        <n v="64112117127"/>
        <n v="69101603364"/>
        <n v="60102823851"/>
        <n v="65071724696"/>
        <n v="55100302791"/>
        <n v="73072322277"/>
        <n v="62041704198"/>
        <n v="85031711382"/>
        <n v="61121303063"/>
        <n v="83052410197"/>
        <n v="87092814735"/>
        <n v="80090428365"/>
        <n v="47031102107"/>
        <n v="80050712130"/>
        <n v="82122613440"/>
        <n v="82080312633"/>
        <n v="66011605611"/>
        <n v="81022310995"/>
        <n v="84112012501"/>
        <n v="72081402085"/>
        <n v="56052103272"/>
        <n v="86070217798"/>
        <n v="73111802029"/>
        <n v="71042122479"/>
        <n v="60080402858"/>
        <n v="69012402576"/>
        <n v="78030219027"/>
        <n v="58012001048"/>
        <n v="66022803183"/>
        <n v="70041702374"/>
        <n v="62081916688"/>
        <n v="90091232456"/>
        <n v="70010116362"/>
        <n v="81112512546"/>
        <n v="64070903222"/>
        <n v="85022313313"/>
        <n v="85123112012"/>
        <n v="55060103847"/>
        <n v="65120304842"/>
        <n v="87101714422"/>
        <n v="89090730242"/>
        <n v="72042803040"/>
        <n v="93060638668"/>
        <n v="78062000111"/>
        <n v="92112611371"/>
        <n v="79082313355"/>
        <n v="88123016734"/>
        <n v="76041707409"/>
        <n v="65051822513"/>
        <n v="93100536417"/>
        <n v="90072132689"/>
        <n v="85110611861"/>
        <n v="74081007370"/>
        <n v="90102408100"/>
        <n v="72072403553"/>
        <n v="91030433543"/>
        <n v="79052612224"/>
        <n v="75033106975"/>
        <n v="87073024591"/>
        <n v="86071421146"/>
        <n v="70102403811"/>
        <n v="89121324732"/>
        <n v="90082632306"/>
        <n v="66081504534"/>
        <n v="69101903324"/>
        <n v="85081611930"/>
        <n v="79100912344"/>
        <n v="87032315462"/>
        <n v="97060611874"/>
        <n v="88100514624"/>
        <n v="64082203620"/>
        <n v="74010907751"/>
        <n v="77060911684"/>
        <n v="90121832570"/>
        <n v="81081012130"/>
        <n v="92032035617"/>
        <n v="92013033698"/>
        <n v="92011333937"/>
        <n v="92061335612"/>
        <n v="92022534897"/>
        <n v="74010306353"/>
        <n v="89012229851"/>
        <n v="64122505885"/>
        <n v="64071421786"/>
        <n v="54093002348"/>
        <n v="78090216681"/>
        <n v="69072622461"/>
        <n v="92121337015"/>
        <n v="73041401705"/>
        <n v="52052922442"/>
        <n v="59042913876"/>
        <n v="51051102503"/>
        <n v="78113023244"/>
        <m/>
        <n v="72062103321" u="1"/>
        <n v="75060230933" u="1"/>
        <n v="86010414495" u="1"/>
        <n v="58042513562" u="1"/>
        <n v="67062502776" u="1"/>
        <n v="87062230260" u="1"/>
        <n v="82011918022" u="1"/>
        <n v="78033019002" u="1"/>
        <n v="89062429980" u="1"/>
        <n v="68051415321" u="1"/>
        <n v="81101811872" u="1"/>
        <n v="80101413934" u="1"/>
        <n v="81111712478" u="1"/>
        <n v="85080311707" u="1"/>
        <n v="71011514889" u="1"/>
        <n v="89102429997" u="1"/>
        <n v="65021612988" u="1"/>
        <n v="84071810038" u="1"/>
        <n v="59120305668" u="1"/>
        <n v="80011111004" u="1"/>
        <n v="79092210787" u="1"/>
        <n v="91091835415" u="1"/>
      </sharedItems>
    </cacheField>
    <cacheField name=" " numFmtId="0">
      <sharedItems containsBlank="1"/>
    </cacheField>
    <cacheField name="0" numFmtId="0">
      <sharedItems containsBlank="1"/>
    </cacheField>
    <cacheField name="CAT OCUP" numFmtId="0">
      <sharedItems containsBlank="1" count="6">
        <s v="C"/>
        <s v="T"/>
        <s v="A"/>
        <s v="S"/>
        <s v="O"/>
        <m/>
      </sharedItems>
    </cacheField>
    <cacheField name="Tiene Anexo 6 CIM" numFmtId="0">
      <sharedItems containsString="0" containsBlank="1" containsNumber="1" containsInteger="1" minValue="1" maxValue="1"/>
    </cacheField>
    <cacheField name="Tiene  Carta de Presesntación" numFmtId="0">
      <sharedItems containsDate="1" containsBlank="1" containsMixedTypes="1" minDate="2001-01-04T00:00:00" maxDate="2016-05-02T00:00:00"/>
    </cacheField>
    <cacheField name="INTEGRACIÓN POLÍTICA" numFmtId="0">
      <sharedItems containsBlank="1" count="4">
        <s v="PCC"/>
        <s v="Ninguna"/>
        <s v="UJC"/>
        <m/>
      </sharedItems>
    </cacheField>
    <cacheField name="NIV. CUL" numFmtId="0">
      <sharedItems containsBlank="1" count="5">
        <s v="NS"/>
        <s v="TM"/>
        <s v="12mo"/>
        <s v="9no"/>
        <m/>
      </sharedItems>
    </cacheField>
    <cacheField name="Vivienda" numFmtId="0">
      <sharedItems containsBlank="1"/>
    </cacheField>
    <cacheField name="Sexo" numFmtId="0">
      <sharedItems containsBlank="1" count="4">
        <s v="M"/>
        <s v="F"/>
        <m/>
        <s v="" u="1"/>
      </sharedItems>
    </cacheField>
    <cacheField name="FECHA DE ALTA" numFmtId="0">
      <sharedItems containsDate="1" containsBlank="1" containsMixedTypes="1" minDate="2001-01-04T00:00:00" maxDate="2016-05-02T00:00:00" count="106">
        <d v="2009-10-03T00:00:00"/>
        <m/>
        <d v="2010-09-10T00:00:00"/>
        <d v="2010-12-08T00:00:00"/>
        <d v="2004-08-18T00:00:00"/>
        <d v="2009-07-01T00:00:00"/>
        <d v="2006-01-05T00:00:00"/>
        <d v="2001-01-04T00:00:00"/>
        <d v="2008-01-01T00:00:00"/>
        <d v="2012-05-09T00:00:00"/>
        <d v="2012-01-04T00:00:00"/>
        <d v="2011-11-24T00:00:00"/>
        <d v="2012-06-11T00:00:00"/>
        <d v="2012-08-27T00:00:00"/>
        <d v="2012-10-01T00:00:00"/>
        <d v="2012-11-28T00:00:00"/>
        <d v="2013-01-22T00:00:00"/>
        <d v="2013-02-06T00:00:00"/>
        <d v="2013-02-18T00:00:00"/>
        <d v="2013-03-04T00:00:00"/>
        <d v="2013-03-15T00:00:00"/>
        <d v="2013-04-15T00:00:00"/>
        <d v="2013-06-11T00:00:00"/>
        <d v="2013-07-09T00:00:00"/>
        <d v="2013-08-01T00:00:00"/>
        <d v="2013-11-01T00:00:00"/>
        <d v="2014-03-18T00:00:00"/>
        <d v="2014-03-24T00:00:00"/>
        <d v="2014-04-02T00:00:00"/>
        <d v="2014-05-27T00:00:00"/>
        <d v="2014-07-08T00:00:00"/>
        <d v="2014-08-18T00:00:00"/>
        <d v="2014-09-01T00:00:00"/>
        <d v="2014-09-11T00:00:00"/>
        <d v="2014-09-26T00:00:00"/>
        <d v="2014-10-14T00:00:00"/>
        <d v="2014-11-01T00:00:00"/>
        <d v="2014-08-12T00:00:00"/>
        <d v="2015-01-01T00:00:00"/>
        <d v="2015-07-01T00:00:00"/>
        <d v="2014-05-02T00:00:00"/>
        <s v="26/1/2015"/>
        <s v="27/2/2013"/>
        <d v="2012-01-08T00:00:00"/>
        <d v="2014-06-10T00:00:00"/>
        <s v="21/11/2014"/>
        <s v="26/12/2013"/>
        <d v="2008-08-01T00:00:00"/>
        <d v="2014-01-07T00:00:00"/>
        <d v="2014-08-11T00:00:00"/>
        <s v="28/2/2014"/>
        <s v="14/2/2015"/>
        <s v="27/2/2015"/>
        <s v="24/2/2015"/>
        <d v="2015-06-03T00:00:00"/>
        <s v="23/3/2015"/>
        <s v="18/3/2015"/>
        <s v="19/3/2015"/>
        <s v="27/4/2015"/>
        <d v="2015-04-05T00:00:00"/>
        <d v="2015-01-06T00:00:00"/>
        <d v="2015-04-06T00:00:00"/>
        <s v="17/6/2015"/>
        <d v="2015-01-07T00:00:00"/>
        <d v="2015-06-07T00:00:00"/>
        <s v="15/7/2015"/>
        <s v="16/7/2015"/>
        <s v="14/8/2015"/>
        <s v="27/8/2015"/>
        <d v="2015-01-09T00:00:00"/>
        <s v="14/9/2015"/>
        <s v="15/9/2015"/>
        <d v="2015-01-10T00:00:00"/>
        <d v="2015-01-11T00:00:00"/>
        <d v="2015-01-12T00:00:00"/>
        <d v="2015-01-13T00:00:00"/>
        <d v="2015-01-14T00:00:00"/>
        <d v="2015-01-15T00:00:00"/>
        <s v="14/10/2015"/>
        <d v="2015-10-11T00:00:00"/>
        <s v="16/11/2015"/>
        <d v="2015-09-11T00:00:00"/>
        <s v="17/11/2015"/>
        <s v="26/11/2015"/>
        <d v="2015-08-12T00:00:00"/>
        <d v="2016-01-01T00:00:00"/>
        <s v="28/12/2015"/>
        <d v="2016-05-01T00:00:00"/>
        <s v="15/1/2016"/>
        <s v="20/1/2016"/>
        <d v="2013-06-21T00:00:00" u="1"/>
        <d v="2014-07-02T00:00:00" u="1"/>
        <d v="2013-08-14T00:00:00" u="1"/>
        <s v="16/06/2015" u="1"/>
        <s v="18/5/2015" u="1"/>
        <d v="2013-12-27T00:00:00" u="1"/>
        <s v="27/7/2014" u="1"/>
        <d v="2014-09-09T00:00:00" u="1"/>
        <d v="2012-09-01T00:00:00" u="1"/>
        <d v="2015-09-01T00:00:00" u="1"/>
        <d v="2015-11-02T00:00:00" u="1"/>
        <d v="2009-07-07T00:00:00" u="1"/>
        <d v="2015-10-09T00:00:00" u="1"/>
        <d v="2014-07-03T00:00:00" u="1"/>
        <d v="2014-09-04T00:00:00" u="1"/>
        <s v="22/11/2014" u="1"/>
      </sharedItems>
    </cacheField>
    <cacheField name="TIPO DE CONT" numFmtId="0">
      <sharedItems containsBlank="1" count="3">
        <s v="Indeterminado"/>
        <s v="CDST"/>
        <m/>
      </sharedItems>
    </cacheField>
    <cacheField name="Evaluación de Idoneidad" numFmtId="0">
      <sharedItems containsBlank="1"/>
    </cacheField>
    <cacheField name="COLOR DE LA PIEL" numFmtId="0">
      <sharedItems containsBlank="1"/>
    </cacheField>
    <cacheField name="Viv" numFmtId="0">
      <sharedItems containsBlank="1"/>
    </cacheField>
    <cacheField name="Edad" numFmtId="0">
      <sharedItems containsMixedTypes="1" containsNumber="1" containsInteger="1" minValue="18" maxValue="68"/>
    </cacheField>
    <cacheField name="H35" numFmtId="0">
      <sharedItems containsMixedTypes="1" containsNumber="1" containsInteger="1" minValue="0" maxValue="1"/>
    </cacheField>
    <cacheField name="36 a 40" numFmtId="0">
      <sharedItems containsMixedTypes="1" containsNumber="1" containsInteger="1" minValue="0" maxValue="1"/>
    </cacheField>
    <cacheField name="41+45" numFmtId="0">
      <sharedItems containsMixedTypes="1" containsNumber="1" containsInteger="1" minValue="0" maxValue="1"/>
    </cacheField>
    <cacheField name="46a55" numFmtId="0">
      <sharedItems containsMixedTypes="1" containsNumber="1" containsInteger="1" minValue="0" maxValue="1"/>
    </cacheField>
    <cacheField name="+56" numFmtId="0">
      <sharedItems containsMixedTypes="1" containsNumber="1" containsInteger="1" minValue="0" maxValue="1"/>
    </cacheField>
    <cacheField name="F" numFmtId="0">
      <sharedItems containsSemiMixedTypes="0" containsString="0" containsNumber="1" containsInteger="1" minValue="0" maxValue="60"/>
    </cacheField>
    <cacheField name="M" numFmtId="0">
      <sharedItems containsSemiMixedTypes="0" containsString="0" containsNumber="1" containsInteger="1" minValue="0" maxValue="68"/>
    </cacheField>
    <cacheField name="O" numFmtId="0">
      <sharedItems containsSemiMixedTypes="0" containsString="0" containsNumber="1" containsInteger="1" minValue="0" maxValue="1"/>
    </cacheField>
    <cacheField name="S" numFmtId="0">
      <sharedItems containsSemiMixedTypes="0" containsString="0" containsNumber="1" containsInteger="1" minValue="0" maxValue="1"/>
    </cacheField>
    <cacheField name="A" numFmtId="0">
      <sharedItems containsSemiMixedTypes="0" containsString="0" containsNumber="1" containsInteger="1" minValue="0" maxValue="1"/>
    </cacheField>
    <cacheField name="T" numFmtId="0">
      <sharedItems containsSemiMixedTypes="0" containsString="0" containsNumber="1" containsInteger="1" minValue="0" maxValue="1"/>
    </cacheField>
    <cacheField name="C" numFmtId="0">
      <sharedItems containsSemiMixedTypes="0" containsString="0" containsNumber="1" containsInteger="1" minValue="0" maxValue="1"/>
    </cacheField>
    <cacheField name="Columna1" numFmtId="0">
      <sharedItems containsSemiMixedTypes="0" containsString="0" containsNumber="1" containsInteger="1" minValue="0" maxValue="1"/>
    </cacheField>
    <cacheField name="O2" numFmtId="0">
      <sharedItems containsSemiMixedTypes="0" containsString="0" containsNumber="1" containsInteger="1" minValue="0" maxValue="0"/>
    </cacheField>
    <cacheField name="S3" numFmtId="0">
      <sharedItems containsSemiMixedTypes="0" containsString="0" containsNumber="1" containsInteger="1" minValue="0" maxValue="1"/>
    </cacheField>
    <cacheField name="A4" numFmtId="0">
      <sharedItems containsSemiMixedTypes="0" containsString="0" containsNumber="1" containsInteger="1" minValue="0" maxValue="0"/>
    </cacheField>
    <cacheField name="T5" numFmtId="0">
      <sharedItems containsSemiMixedTypes="0" containsString="0" containsNumber="1" containsInteger="1" minValue="0" maxValue="0"/>
    </cacheField>
    <cacheField name="C6" numFmtId="0">
      <sharedItems containsSemiMixedTypes="0" containsString="0" containsNumber="1" containsInteger="1" minValue="0" maxValue="0"/>
    </cacheField>
    <cacheField name="CDST IDONEOS" numFmtId="0">
      <sharedItems containsSemiMixedTypes="0" containsString="0" containsNumber="1" containsInteger="1" minValue="0" maxValue="0"/>
    </cacheField>
    <cacheField name="PP" numFmtId="0">
      <sharedItems containsSemiMixedTypes="0" containsString="0" containsNumber="1" containsInteger="1" minValue="0" maxValue="1"/>
    </cacheField>
    <cacheField name="O3" numFmtId="0">
      <sharedItems containsSemiMixedTypes="0" containsString="0" containsNumber="1" containsInteger="1" minValue="0" maxValue="1"/>
    </cacheField>
    <cacheField name="S2" numFmtId="0">
      <sharedItems containsSemiMixedTypes="0" containsString="0" containsNumber="1" containsInteger="1" minValue="0" maxValue="1"/>
    </cacheField>
    <cacheField name="A3" numFmtId="0">
      <sharedItems containsSemiMixedTypes="0" containsString="0" containsNumber="1" containsInteger="1" minValue="0" maxValue="1"/>
    </cacheField>
    <cacheField name="T4" numFmtId="0">
      <sharedItems containsSemiMixedTypes="0" containsString="0" containsNumber="1" containsInteger="1" minValue="0" maxValue="1"/>
    </cacheField>
    <cacheField name="Menos de 6to grado" numFmtId="0">
      <sharedItems containsSemiMixedTypes="0" containsString="0" containsNumber="1" containsInteger="1" minValue="0" maxValue="0"/>
    </cacheField>
    <cacheField name="6to grado" numFmtId="0">
      <sharedItems containsSemiMixedTypes="0" containsString="0" containsNumber="1" containsInteger="1" minValue="0" maxValue="0"/>
    </cacheField>
    <cacheField name="9no grado" numFmtId="0">
      <sharedItems containsSemiMixedTypes="0" containsString="0" containsNumber="1" containsInteger="1" minValue="0" maxValue="1"/>
    </cacheField>
    <cacheField name="12mo grado" numFmtId="0">
      <sharedItems containsSemiMixedTypes="0" containsString="0" containsNumber="1" containsInteger="1" minValue="0" maxValue="1"/>
    </cacheField>
    <cacheField name="Técnico Medio" numFmtId="0">
      <sharedItems containsSemiMixedTypes="0" containsString="0" containsNumber="1" containsInteger="1" minValue="0" maxValue="1"/>
    </cacheField>
    <cacheField name="Nivel Superior" numFmtId="0">
      <sharedItems containsSemiMixedTypes="0" containsString="0" containsNumber="1" containsInteger="1" minValue="0" maxValue="1"/>
    </cacheField>
    <cacheField name="B" numFmtId="0">
      <sharedItems containsSemiMixedTypes="0" containsString="0" containsNumber="1" containsInteger="1" minValue="0" maxValue="1"/>
    </cacheField>
    <cacheField name="N" numFmtId="0">
      <sharedItems containsSemiMixedTypes="0" containsString="0" containsNumber="1" containsInteger="1" minValue="0" maxValue="1"/>
    </cacheField>
    <cacheField name="M2" numFmtId="0">
      <sharedItems containsSemiMixedTypes="0" containsString="0" containsNumber="1" containsInteger="1" minValue="0" maxValue="1"/>
    </cacheField>
    <cacheField name="pcc" numFmtId="0">
      <sharedItems containsSemiMixedTypes="0" containsString="0" containsNumber="1" containsInteger="1" minValue="0" maxValue="1"/>
    </cacheField>
    <cacheField name="ujc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">
  <r>
    <d v="2012-07-01T00:00:00"/>
    <x v="0"/>
    <x v="0"/>
    <s v="Yunier  Carmona Espinosa"/>
    <n v="84021612024"/>
    <s v="Instructor UJC"/>
    <s v="XIV"/>
    <s v="D"/>
    <n v="1"/>
    <m/>
    <s v="Ninguna"/>
    <s v="NS"/>
    <s v="M"/>
    <m/>
    <x v="0"/>
    <m/>
    <n v="28"/>
    <n v="1"/>
    <n v="0"/>
    <n v="0"/>
    <n v="0"/>
  </r>
  <r>
    <d v="2012-07-01T00:00:00"/>
    <x v="0"/>
    <x v="0"/>
    <s v="Jesus Alaín Fernández Lorenzo"/>
    <n v="78060313801"/>
    <s v="Director de Operaciones e Inversiones"/>
    <s v="XV"/>
    <s v="D"/>
    <n v="1"/>
    <d v="2011-01-26T00:00:00"/>
    <s v="PCC"/>
    <s v="NS"/>
    <s v="M"/>
    <m/>
    <x v="0"/>
    <m/>
    <n v="34"/>
    <n v="0"/>
    <n v="1"/>
    <n v="0"/>
    <n v="0"/>
  </r>
  <r>
    <d v="2012-07-01T00:00:00"/>
    <x v="0"/>
    <x v="0"/>
    <s v="Luis Enrique Rivero Gonzalez"/>
    <n v="69050305085"/>
    <s v="Jefe Grupo de Selección "/>
    <s v="XIV"/>
    <s v="D"/>
    <n v="1"/>
    <m/>
    <s v="PCC"/>
    <s v="NS"/>
    <s v="M"/>
    <m/>
    <x v="0"/>
    <m/>
    <n v="43"/>
    <n v="0"/>
    <n v="1"/>
    <n v="0"/>
    <n v="0"/>
  </r>
  <r>
    <d v="2012-07-01T00:00:00"/>
    <x v="0"/>
    <x v="0"/>
    <s v="Pedro Felix Hernandez Mellado"/>
    <n v="74011170614"/>
    <s v="Director de Oficina de Empleo"/>
    <s v="XV"/>
    <s v="D"/>
    <n v="1"/>
    <m/>
    <s v="PCC"/>
    <s v="NS"/>
    <s v="F"/>
    <m/>
    <x v="0"/>
    <m/>
    <n v="38"/>
    <n v="0"/>
    <n v="1"/>
    <n v="0"/>
    <n v="0"/>
  </r>
  <r>
    <d v="2012-07-01T00:00:00"/>
    <x v="1"/>
    <x v="1"/>
    <s v="Yansiel  Medina Rojas"/>
    <n v="84061112022"/>
    <s v="Investigador Verificador"/>
    <s v="IV"/>
    <s v="A"/>
    <n v="1"/>
    <d v="2011-11-24T00:00:00"/>
    <s v="PCC"/>
    <s v="12mo"/>
    <s v="M"/>
    <d v="2012-11-24T00:00:00"/>
    <x v="1"/>
    <m/>
    <n v="28"/>
    <n v="1"/>
    <n v="0"/>
    <n v="0"/>
    <n v="0"/>
  </r>
  <r>
    <d v="2012-07-24T00:00:00"/>
    <x v="2"/>
    <x v="1"/>
    <s v="Ernesto  Leon Perez"/>
    <n v="73051020721"/>
    <s v="Jefe de Grupo de Inversiones"/>
    <s v="XIV"/>
    <s v="D"/>
    <n v="1"/>
    <d v="2010-06-17T00:00:00"/>
    <s v="PCC"/>
    <s v="NS"/>
    <s v="M"/>
    <m/>
    <x v="0"/>
    <m/>
    <n v="39"/>
    <n v="0"/>
    <n v="1"/>
    <n v="0"/>
    <n v="0"/>
  </r>
  <r>
    <d v="2012-07-31T00:00:00"/>
    <x v="2"/>
    <x v="1"/>
    <s v="Yanier  Herrera Rodríguez"/>
    <n v="82100714660"/>
    <s v="Especialista B en  Inversiones"/>
    <s v="XI"/>
    <s v="T"/>
    <n v="1"/>
    <d v="2010-11-15T00:00:00"/>
    <s v="Ninguna"/>
    <s v="NS"/>
    <s v="M"/>
    <m/>
    <x v="0"/>
    <m/>
    <n v="30"/>
    <n v="1"/>
    <n v="0"/>
    <n v="0"/>
    <n v="0"/>
  </r>
  <r>
    <d v="2012-07-31T00:00:00"/>
    <x v="0"/>
    <x v="1"/>
    <s v="Osniel Maza Rojas"/>
    <n v="91021433544"/>
    <s v="Agente  De Seguridad Y Protección"/>
    <s v="XI"/>
    <s v="T"/>
    <m/>
    <m/>
    <m/>
    <s v="12mo"/>
    <s v="M"/>
    <d v="2012-07-09T00:00:00"/>
    <x v="1"/>
    <m/>
    <n v="21"/>
    <n v="1"/>
    <n v="0"/>
    <n v="0"/>
    <n v="0"/>
  </r>
  <r>
    <d v="2012-08-30T00:00:00"/>
    <x v="0"/>
    <x v="0"/>
    <s v="Iriel Ernesto Argote Fusté"/>
    <n v="87090130745"/>
    <s v="Agente  De Seguridad Y Protección"/>
    <s v="VI"/>
    <s v="S"/>
    <n v="1"/>
    <d v="2011-05-06T00:00:00"/>
    <s v="Ninguna"/>
    <s v="12mo"/>
    <s v="M"/>
    <m/>
    <x v="0"/>
    <m/>
    <n v="25"/>
    <n v="1"/>
    <n v="0"/>
    <n v="0"/>
    <n v="0"/>
  </r>
  <r>
    <d v="2012-09-01T00:00:00"/>
    <x v="1"/>
    <x v="1"/>
    <s v="Ledny Bruzares Pérez"/>
    <n v="91101035246"/>
    <s v="Agente  De Seguridad Y Protección"/>
    <s v="VI"/>
    <s v="S"/>
    <m/>
    <m/>
    <m/>
    <s v="12mo"/>
    <s v="M"/>
    <m/>
    <x v="1"/>
    <m/>
    <n v="21"/>
    <n v="1"/>
    <n v="0"/>
    <n v="0"/>
    <n v="0"/>
  </r>
  <r>
    <d v="2012-09-01T00:00:00"/>
    <x v="0"/>
    <x v="0"/>
    <s v="Lanyen Sánchez González"/>
    <n v="71032623376"/>
    <s v="Especialista B En Gestión De Los Recursos Humanos"/>
    <s v="XI"/>
    <s v="T"/>
    <n v="1"/>
    <m/>
    <s v="Ninguna"/>
    <s v="NS"/>
    <s v="F"/>
    <m/>
    <x v="0"/>
    <m/>
    <n v="41"/>
    <n v="0"/>
    <n v="1"/>
    <n v="0"/>
    <n v="0"/>
  </r>
  <r>
    <d v="2012-09-17T00:00:00"/>
    <x v="3"/>
    <x v="1"/>
    <s v="Raúl  Delgado Fernandez"/>
    <n v="53062521001"/>
    <s v="Especialista B de Seguridad y Protección"/>
    <s v="XI"/>
    <s v="T"/>
    <n v="1"/>
    <m/>
    <s v="PCC"/>
    <s v="NS"/>
    <s v="M"/>
    <m/>
    <x v="0"/>
    <m/>
    <n v="59"/>
    <n v="0"/>
    <n v="0"/>
    <n v="0"/>
    <n v="1"/>
  </r>
  <r>
    <d v="2012-09-17T00:00:00"/>
    <x v="0"/>
    <x v="0"/>
    <s v="Láider  Luis Prida Dorta"/>
    <n v="89110732346"/>
    <s v="Investigador Verificador"/>
    <s v="XI"/>
    <s v="T"/>
    <m/>
    <d v="2012-04-01T00:00:00"/>
    <s v="Ninguna"/>
    <s v="12mo"/>
    <s v="M"/>
    <d v="2011-11-01T00:00:00"/>
    <x v="1"/>
    <m/>
    <n v="23"/>
    <n v="1"/>
    <n v="0"/>
    <n v="0"/>
    <n v="0"/>
  </r>
  <r>
    <d v="2012-09-27T00:00:00"/>
    <x v="1"/>
    <x v="1"/>
    <s v="Osmedy López González"/>
    <n v="84052811708"/>
    <s v="Agente  De Seguridad Y Protección"/>
    <s v="VI"/>
    <s v="S"/>
    <n v="1"/>
    <m/>
    <m/>
    <s v="12mo"/>
    <s v="M"/>
    <m/>
    <x v="1"/>
    <m/>
    <n v="28"/>
    <n v="1"/>
    <n v="0"/>
    <n v="0"/>
    <n v="0"/>
  </r>
  <r>
    <d v="2012-09-27T00:00:00"/>
    <x v="1"/>
    <x v="1"/>
    <s v="Humberto Alfonso Roche"/>
    <n v="64030826820"/>
    <s v="Agente  De Seguridad Y Protección"/>
    <s v="VI"/>
    <s v="S"/>
    <n v="1"/>
    <d v="2012-07-01T00:00:00"/>
    <m/>
    <s v="12mo"/>
    <s v="M"/>
    <d v="2012-07-01T00:00:00"/>
    <x v="1"/>
    <m/>
    <n v="48"/>
    <n v="0"/>
    <n v="0"/>
    <n v="1"/>
    <n v="0"/>
  </r>
  <r>
    <d v="2012-09-27T00:00:00"/>
    <x v="1"/>
    <x v="1"/>
    <s v="Lester Morales Prieto"/>
    <n v="88110812508"/>
    <s v="Agente  De Seguridad Y Protección"/>
    <s v="VI"/>
    <s v="S"/>
    <n v="1"/>
    <m/>
    <m/>
    <s v="12mo"/>
    <s v="M"/>
    <d v="2012-07-04T00:00:00"/>
    <x v="1"/>
    <m/>
    <n v="24"/>
    <n v="1"/>
    <n v="0"/>
    <n v="0"/>
    <n v="0"/>
  </r>
  <r>
    <d v="2012-09-27T00:00:00"/>
    <x v="1"/>
    <x v="1"/>
    <s v="Heriberto Jesús Astray González"/>
    <n v="74022206365"/>
    <s v="Agente  De Seguridad Y Protección"/>
    <s v="VI"/>
    <s v="S"/>
    <n v="1"/>
    <m/>
    <m/>
    <s v="12mo"/>
    <s v="M"/>
    <d v="2012-07-09T00:00:00"/>
    <x v="1"/>
    <m/>
    <n v="38"/>
    <n v="0"/>
    <n v="1"/>
    <n v="0"/>
    <n v="0"/>
  </r>
  <r>
    <d v="2012-09-27T00:00:00"/>
    <x v="1"/>
    <x v="1"/>
    <s v="Arnielle Fando Gómez"/>
    <n v="72071123867"/>
    <s v="Agente  De Seguridad Y Protección"/>
    <s v="VI"/>
    <s v="S"/>
    <n v="1"/>
    <m/>
    <m/>
    <s v="12mo"/>
    <s v="M"/>
    <d v="2012-07-18T00:00:00"/>
    <x v="1"/>
    <m/>
    <n v="40"/>
    <n v="0"/>
    <n v="1"/>
    <n v="0"/>
    <n v="0"/>
  </r>
  <r>
    <d v="2012-09-27T00:00:00"/>
    <x v="1"/>
    <x v="1"/>
    <s v="Daiker Carvajal Nuñez"/>
    <n v="79072010824"/>
    <s v="Agente  De Seguridad Y Protección"/>
    <s v="VI"/>
    <s v="S"/>
    <n v="1"/>
    <m/>
    <m/>
    <s v="12mo"/>
    <s v="M"/>
    <d v="2012-07-18T00:00:00"/>
    <x v="1"/>
    <m/>
    <n v="33"/>
    <n v="0"/>
    <n v="1"/>
    <n v="0"/>
    <n v="0"/>
  </r>
  <r>
    <d v="2012-09-27T00:00:00"/>
    <x v="1"/>
    <x v="1"/>
    <s v="Lázaro Faife González"/>
    <n v="89092829966"/>
    <s v="Agente  De Seguridad Y Protección"/>
    <s v="VI"/>
    <s v="S"/>
    <n v="1"/>
    <m/>
    <m/>
    <s v="12mo"/>
    <s v="M"/>
    <d v="2012-07-18T00:00:00"/>
    <x v="1"/>
    <m/>
    <n v="23"/>
    <n v="1"/>
    <n v="0"/>
    <n v="0"/>
    <n v="0"/>
  </r>
  <r>
    <d v="2012-09-27T00:00:00"/>
    <x v="1"/>
    <x v="1"/>
    <s v="Carlos Manuel García Bernal"/>
    <n v="65111106863"/>
    <s v="Agente  De Seguridad Y Protección"/>
    <s v="VI"/>
    <s v="S"/>
    <m/>
    <m/>
    <m/>
    <s v="12mo"/>
    <s v="M"/>
    <d v="2012-08-01T00:00:00"/>
    <x v="1"/>
    <m/>
    <n v="47"/>
    <n v="0"/>
    <n v="0"/>
    <n v="1"/>
    <n v="0"/>
  </r>
  <r>
    <d v="2012-09-27T00:00:00"/>
    <x v="0"/>
    <x v="1"/>
    <s v="Mairin  Rodriguez Vita"/>
    <n v="62042715532"/>
    <s v="Especialista B En Gestión De Los Recursos Humanos"/>
    <s v="XI"/>
    <s v="T"/>
    <n v="1"/>
    <d v="2006-06-21T00:00:00"/>
    <s v="PCC"/>
    <s v="NS"/>
    <s v="F"/>
    <m/>
    <x v="0"/>
    <m/>
    <n v="50"/>
    <n v="0"/>
    <n v="0"/>
    <n v="1"/>
    <n v="0"/>
  </r>
  <r>
    <d v="2012-10-01T00:00:00"/>
    <x v="0"/>
    <x v="1"/>
    <s v="Juan  Pérez Jiménez"/>
    <n v="51112400509"/>
    <s v="Agente  De Seguridad Y Protección"/>
    <s v="VI"/>
    <s v="S"/>
    <n v="1"/>
    <m/>
    <s v="Ninguna"/>
    <s v="TM"/>
    <s v="M"/>
    <d v="2010-08-01T00:00:00"/>
    <x v="0"/>
    <m/>
    <n v="61"/>
    <n v="0"/>
    <n v="0"/>
    <n v="0"/>
    <n v="1"/>
  </r>
  <r>
    <d v="2012-10-01T00:00:00"/>
    <x v="4"/>
    <x v="1"/>
    <s v="Bertha  Maria Morales Caballero"/>
    <n v="58030502759"/>
    <s v="Director De Economía Y Finanzas"/>
    <s v="XV"/>
    <s v="D"/>
    <n v="1"/>
    <m/>
    <s v="Ninguna"/>
    <s v="NS"/>
    <s v="F"/>
    <m/>
    <x v="0"/>
    <m/>
    <n v="54"/>
    <n v="0"/>
    <n v="0"/>
    <n v="1"/>
    <n v="0"/>
  </r>
  <r>
    <s v="01/10/212"/>
    <x v="0"/>
    <x v="0"/>
    <s v="Maité Campo Suárez"/>
    <n v="83120522139"/>
    <s v="Auxiliar General De Servicios "/>
    <s v="IV"/>
    <s v="A"/>
    <n v="1"/>
    <d v="2012-01-04T00:00:00"/>
    <s v="Ninguna"/>
    <s v="9no"/>
    <s v="F"/>
    <m/>
    <x v="0"/>
    <m/>
    <n v="29"/>
    <n v="1"/>
    <n v="0"/>
    <n v="0"/>
    <n v="0"/>
  </r>
  <r>
    <d v="2012-10-04T00:00:00"/>
    <x v="0"/>
    <x v="0"/>
    <s v="Sergio Antonio Reyes Campos"/>
    <n v="81071800028"/>
    <s v="Investigador Verificador"/>
    <s v="IV"/>
    <s v="A"/>
    <m/>
    <d v="2012-05-17T00:00:00"/>
    <s v="PCC"/>
    <s v="12mo"/>
    <s v="M"/>
    <d v="2011-11-24T00:00:00"/>
    <x v="1"/>
    <m/>
    <n v="31"/>
    <n v="0"/>
    <n v="1"/>
    <n v="0"/>
    <n v="0"/>
  </r>
  <r>
    <d v="2012-10-30T00:00:00"/>
    <x v="1"/>
    <x v="1"/>
    <s v="José Luis Morrell Villa "/>
    <n v="68031822906"/>
    <s v="Agente  De Seguridad Y Protección"/>
    <s v="XI"/>
    <s v="T"/>
    <m/>
    <m/>
    <m/>
    <s v="12mo"/>
    <s v="M"/>
    <d v="2012-09-28T00:00:00"/>
    <x v="1"/>
    <m/>
    <n v="44"/>
    <n v="0"/>
    <n v="1"/>
    <n v="0"/>
    <n v="0"/>
  </r>
  <r>
    <d v="2012-10-31T00:00:00"/>
    <x v="1"/>
    <x v="1"/>
    <s v="Sergio Hernández Díaz"/>
    <n v="68061124825"/>
    <s v="Agente  De Seguridad Y Protección"/>
    <s v="XI"/>
    <s v="T"/>
    <m/>
    <m/>
    <m/>
    <s v="12mo"/>
    <s v="M"/>
    <d v="2012-09-28T00:00:00"/>
    <x v="1"/>
    <m/>
    <n v="44"/>
    <n v="0"/>
    <n v="1"/>
    <n v="0"/>
    <n v="0"/>
  </r>
  <r>
    <d v="2012-11-01T00:00:00"/>
    <x v="1"/>
    <x v="1"/>
    <s v="Michel Torres Trejo"/>
    <n v="77101511541"/>
    <s v="Agente  De Seguridad Y Protección"/>
    <s v="XI"/>
    <s v="T"/>
    <m/>
    <m/>
    <m/>
    <s v="12mo"/>
    <s v="M"/>
    <d v="2012-09-28T00:00:00"/>
    <x v="1"/>
    <m/>
    <n v="35"/>
    <n v="0"/>
    <n v="1"/>
    <n v="0"/>
    <n v="0"/>
  </r>
  <r>
    <d v="2012-11-01T00:00:00"/>
    <x v="1"/>
    <x v="1"/>
    <s v="Edilberto Carbó Pérez"/>
    <n v="90082135867"/>
    <s v="Agente  De Seguridad Y Protección"/>
    <s v="XI"/>
    <s v="T"/>
    <m/>
    <m/>
    <m/>
    <s v="12mo"/>
    <s v="M"/>
    <d v="2012-09-28T00:00:00"/>
    <x v="1"/>
    <m/>
    <n v="22"/>
    <n v="1"/>
    <n v="0"/>
    <n v="0"/>
    <n v="0"/>
  </r>
  <r>
    <d v="2012-11-01T00:00:00"/>
    <x v="0"/>
    <x v="1"/>
    <s v="Roberto Machado Noda"/>
    <n v="76061809043"/>
    <s v="Investigador Verificador"/>
    <s v="IV"/>
    <s v="A"/>
    <m/>
    <m/>
    <s v="Ninguna"/>
    <s v="12mo"/>
    <s v="M"/>
    <d v="2012-02-01T00:00:00"/>
    <x v="1"/>
    <m/>
    <n v="36"/>
    <n v="0"/>
    <n v="1"/>
    <n v="0"/>
    <n v="0"/>
  </r>
  <r>
    <d v="2012-11-01T00:00:00"/>
    <x v="0"/>
    <x v="0"/>
    <s v="Sunelys  Hernández Díaz"/>
    <n v="85042916137"/>
    <s v="Especialista B En Gestión De Los Recursos Humanos"/>
    <s v="XI"/>
    <s v="T"/>
    <n v="1"/>
    <m/>
    <s v="Ninguna"/>
    <s v="NS"/>
    <s v="F"/>
    <m/>
    <x v="0"/>
    <m/>
    <n v="27"/>
    <n v="1"/>
    <n v="0"/>
    <n v="0"/>
    <n v="0"/>
  </r>
  <r>
    <d v="2012-11-01T00:00:00"/>
    <x v="0"/>
    <x v="1"/>
    <s v="Pedro M Miranda Bermúdez"/>
    <n v="84111913306"/>
    <s v=" Esp IV en Investigación, Innovación y Desarrollo"/>
    <s v="IX"/>
    <s v="T"/>
    <m/>
    <m/>
    <m/>
    <s v="NS"/>
    <s v="M"/>
    <d v="2012-10-18T00:00:00"/>
    <x v="0"/>
    <m/>
    <n v="28"/>
    <n v="1"/>
    <n v="0"/>
    <n v="0"/>
    <n v="0"/>
  </r>
  <r>
    <d v="2012-11-18T00:00:00"/>
    <x v="0"/>
    <x v="0"/>
    <s v="Carlos Margarito Bandomo Bandomo"/>
    <n v="63033004208"/>
    <s v="Especialista A en Servicios Técnicos para el Turismo"/>
    <s v="XI"/>
    <s v="T"/>
    <n v="1"/>
    <d v="2012-03-26T00:00:00"/>
    <s v="Ninguna"/>
    <s v="NS"/>
    <s v="M"/>
    <m/>
    <x v="0"/>
    <m/>
    <n v="49"/>
    <n v="0"/>
    <n v="0"/>
    <n v="1"/>
    <n v="0"/>
  </r>
  <r>
    <d v="2012-11-09T00:00:00"/>
    <x v="0"/>
    <x v="0"/>
    <s v="Ignacio Cordero Regueira"/>
    <n v="78122520384"/>
    <s v="Especialista en Alimentos Y Bebidas"/>
    <s v="XI"/>
    <s v="T"/>
    <m/>
    <d v="2012-08-01T00:00:00"/>
    <m/>
    <s v="NS"/>
    <s v="M"/>
    <m/>
    <x v="0"/>
    <m/>
    <n v="34"/>
    <n v="0"/>
    <n v="1"/>
    <n v="0"/>
    <n v="0"/>
  </r>
  <r>
    <d v="2012-12-01T00:00:00"/>
    <x v="1"/>
    <x v="1"/>
    <s v="Miguel Aníbal Martínez Thomás "/>
    <n v="63092952186"/>
    <s v="Agente  De Seguridad Y Protección"/>
    <s v="VI"/>
    <s v="S"/>
    <m/>
    <d v="2012-09-27T00:00:00"/>
    <m/>
    <s v="12mo"/>
    <s v="M"/>
    <m/>
    <x v="1"/>
    <m/>
    <n v="49"/>
    <n v="0"/>
    <n v="0"/>
    <n v="1"/>
    <n v="0"/>
  </r>
  <r>
    <d v="2012-12-10T00:00:00"/>
    <x v="0"/>
    <x v="0"/>
    <s v="Joancy Cortes Hernandez"/>
    <n v="89060629869"/>
    <s v="Agente  De Seguridad Y Protección"/>
    <s v="VI"/>
    <s v="S"/>
    <n v="1"/>
    <d v="2012-01-04T00:00:00"/>
    <s v="Ninguna"/>
    <s v="12mo"/>
    <s v="M"/>
    <m/>
    <x v="0"/>
    <m/>
    <n v="23"/>
    <n v="1"/>
    <n v="0"/>
    <n v="0"/>
    <n v="0"/>
  </r>
  <r>
    <d v="2013-01-04T00:00:00"/>
    <x v="0"/>
    <x v="0"/>
    <s v="Duamel Álvarez Sánchez"/>
    <n v="86092811704"/>
    <s v="Agente  De Seguridad Y Protección"/>
    <s v="VI"/>
    <s v="S"/>
    <m/>
    <d v="2013-02-04T00:00:00"/>
    <m/>
    <s v="9no"/>
    <s v="M"/>
    <d v="2013-02-04T00:00:00"/>
    <x v="1"/>
    <m/>
    <n v="26"/>
    <n v="1"/>
    <n v="0"/>
    <n v="0"/>
    <n v="0"/>
  </r>
  <r>
    <d v="2013-01-04T00:00:00"/>
    <x v="0"/>
    <x v="0"/>
    <s v="Daymi Linares Depestre"/>
    <n v="82062212615"/>
    <s v="Agente  De Seguridad Y Protección"/>
    <s v="VI"/>
    <s v="S"/>
    <m/>
    <d v="2013-02-04T00:00:00"/>
    <m/>
    <s v="12mo"/>
    <s v="F"/>
    <d v="2013-02-04T00:00:00"/>
    <x v="1"/>
    <m/>
    <n v="30"/>
    <n v="1"/>
    <n v="0"/>
    <n v="0"/>
    <n v="0"/>
  </r>
  <r>
    <d v="2013-01-11T00:00:00"/>
    <x v="0"/>
    <x v="0"/>
    <s v="Yuviel Cuellar Espinosa"/>
    <n v="78102615088"/>
    <s v="Agente  De Seguridad Y Protección"/>
    <s v="VI"/>
    <s v="S"/>
    <m/>
    <d v="2012-09-27T00:00:00"/>
    <m/>
    <s v="12mo"/>
    <s v="M"/>
    <m/>
    <x v="1"/>
    <m/>
    <n v="34"/>
    <n v="0"/>
    <n v="1"/>
    <n v="0"/>
    <n v="0"/>
  </r>
  <r>
    <d v="2013-01-16T00:00:00"/>
    <x v="0"/>
    <x v="0"/>
    <s v="Milange González Estrada"/>
    <n v="70041103596"/>
    <s v="Agente  De Seguridad Y Protección"/>
    <s v="VI"/>
    <s v="S"/>
    <m/>
    <d v="2012-09-27T00:00:00"/>
    <m/>
    <s v="12mo"/>
    <s v="F"/>
    <m/>
    <x v="1"/>
    <m/>
    <n v="42"/>
    <n v="0"/>
    <n v="1"/>
    <n v="0"/>
    <n v="0"/>
  </r>
  <r>
    <d v="2013-01-25T00:00:00"/>
    <x v="0"/>
    <x v="1"/>
    <s v="Miguel Alejandro Guillén Campos"/>
    <n v="89101430123"/>
    <s v="Agente  De Seguridad Y Protección"/>
    <s v="VI"/>
    <s v="S"/>
    <m/>
    <d v="2012-09-27T00:00:00"/>
    <m/>
    <s v="12mo"/>
    <s v="M"/>
    <m/>
    <x v="1"/>
    <m/>
    <n v="23"/>
    <n v="1"/>
    <n v="0"/>
    <n v="0"/>
    <n v="0"/>
  </r>
  <r>
    <d v="2013-01-26T00:00:00"/>
    <x v="0"/>
    <x v="1"/>
    <s v="Claudia Lisi Rodríguez Lugo"/>
    <n v="87092815294"/>
    <s v="Contador B (EP)"/>
    <s v="XIII"/>
    <s v="T"/>
    <m/>
    <d v="2012-09-01T00:00:00"/>
    <m/>
    <s v="NS"/>
    <s v="F"/>
    <m/>
    <x v="0"/>
    <m/>
    <n v="25"/>
    <n v="1"/>
    <n v="0"/>
    <n v="0"/>
    <n v="0"/>
  </r>
  <r>
    <d v="2013-01-31T00:00:00"/>
    <x v="4"/>
    <x v="1"/>
    <s v="David Romero Suárez"/>
    <n v="72091412325"/>
    <s v="Director OE"/>
    <s v="XV"/>
    <s v="D"/>
    <m/>
    <m/>
    <s v="PCC"/>
    <s v="NS"/>
    <s v="M"/>
    <n v="41091"/>
    <x v="0"/>
    <m/>
    <n v="40"/>
    <n v="0"/>
    <n v="1"/>
    <n v="0"/>
    <n v="0"/>
  </r>
  <r>
    <d v="2013-02-04T00:00:00"/>
    <x v="0"/>
    <x v="0"/>
    <s v="Gustavo Emiliano González Quintero"/>
    <n v="65080826007"/>
    <s v="Agente  De Seguridad Y Protección"/>
    <s v="VI"/>
    <s v="S"/>
    <m/>
    <d v="2012-12-14T00:00:00"/>
    <m/>
    <s v="12mo"/>
    <s v="M"/>
    <m/>
    <x v="1"/>
    <m/>
    <n v="47"/>
    <n v="0"/>
    <n v="0"/>
    <n v="1"/>
    <n v="0"/>
  </r>
  <r>
    <d v="2013-02-04T00:00:00"/>
    <x v="0"/>
    <x v="0"/>
    <s v="Moraima Álvarez Roque"/>
    <n v="67100704876"/>
    <s v="Agente  De Seguridad Y Protección"/>
    <s v="VI"/>
    <s v="S"/>
    <m/>
    <d v="2013-01-09T00:00:00"/>
    <m/>
    <s v="12mo"/>
    <s v="F"/>
    <m/>
    <x v="1"/>
    <m/>
    <n v="45"/>
    <n v="0"/>
    <n v="1"/>
    <n v="0"/>
    <n v="0"/>
  </r>
  <r>
    <d v="2013-02-04T00:00:00"/>
    <x v="0"/>
    <x v="0"/>
    <s v="Luis Enrique Hernández Monteagudo"/>
    <n v="61021930584"/>
    <s v="Agente  De Seguridad Y Protección"/>
    <s v="VI"/>
    <s v="S"/>
    <m/>
    <d v="2013-01-10T00:00:00"/>
    <m/>
    <s v="12mo"/>
    <s v="M"/>
    <m/>
    <x v="1"/>
    <m/>
    <n v="51"/>
    <n v="0"/>
    <n v="0"/>
    <n v="1"/>
    <n v="0"/>
  </r>
  <r>
    <d v="2013-02-04T00:00:00"/>
    <x v="0"/>
    <x v="1"/>
    <s v="Leonaldo Dubiel Machado Pérez"/>
    <n v="86102413143"/>
    <s v="Agente  De Seguridad Y Protección"/>
    <s v="VI"/>
    <s v="S"/>
    <m/>
    <d v="2013-02-04T00:00:00"/>
    <m/>
    <s v="12mo"/>
    <s v="M"/>
    <m/>
    <x v="1"/>
    <m/>
    <n v="26"/>
    <n v="1"/>
    <n v="0"/>
    <n v="0"/>
    <n v="0"/>
  </r>
  <r>
    <d v="2013-02-15T00:00:00"/>
    <x v="2"/>
    <x v="1"/>
    <s v="Vladimir Pérez Valerón"/>
    <n v="62052516281"/>
    <s v="Investigador Verificador"/>
    <s v="IV"/>
    <s v="A"/>
    <n v="1"/>
    <d v="2006-01-16T00:00:00"/>
    <s v="PCC"/>
    <s v="TM"/>
    <s v="M"/>
    <m/>
    <x v="0"/>
    <m/>
    <n v="50"/>
    <n v="0"/>
    <n v="0"/>
    <n v="1"/>
    <n v="0"/>
  </r>
  <r>
    <d v="2013-03-01T00:00:00"/>
    <x v="0"/>
    <x v="1"/>
    <s v="Raciel Orlando Iznaga Pérez"/>
    <n v="73091013667"/>
    <s v="Especialista en Servicios de Alejamiento"/>
    <s v="XI"/>
    <s v="T"/>
    <n v="1"/>
    <d v="2012-02-20T00:00:00"/>
    <s v="PCC"/>
    <s v="NS"/>
    <s v="M"/>
    <m/>
    <x v="0"/>
    <m/>
    <n v="39"/>
    <n v="0"/>
    <n v="1"/>
    <n v="0"/>
    <n v="0"/>
  </r>
  <r>
    <d v="2013-03-12T00:00:00"/>
    <x v="1"/>
    <x v="1"/>
    <s v="Lázaro Alberto Hernández Paz"/>
    <n v="90060833148"/>
    <s v="Agente  De Seguridad Y Protección"/>
    <s v="VI"/>
    <s v="S"/>
    <m/>
    <d v="2013-02-04T00:00:00"/>
    <m/>
    <s v="12mo"/>
    <s v="M"/>
    <m/>
    <x v="1"/>
    <m/>
    <n v="22"/>
    <n v="1"/>
    <n v="0"/>
    <n v="0"/>
    <n v="0"/>
  </r>
  <r>
    <d v="2013-04-01T00:00:00"/>
    <x v="1"/>
    <x v="1"/>
    <s v="Yunio Arguelles Crespo"/>
    <n v="88052914382"/>
    <s v="Agente  De Seguridad Y Protección"/>
    <s v="VI"/>
    <s v="S"/>
    <m/>
    <d v="2013-03-02T00:00:00"/>
    <m/>
    <s v="12mo"/>
    <s v="M"/>
    <m/>
    <x v="1"/>
    <m/>
    <n v="24"/>
    <n v="1"/>
    <n v="0"/>
    <n v="0"/>
    <n v="0"/>
  </r>
  <r>
    <d v="2013-04-01T00:00:00"/>
    <x v="1"/>
    <x v="1"/>
    <s v="Ricardo Salazar Moya"/>
    <n v="91091033568"/>
    <s v="Agente  De Seguridad Y Protección"/>
    <s v="VI"/>
    <s v="S"/>
    <m/>
    <d v="2013-01-08T00:00:00"/>
    <m/>
    <s v="12mo"/>
    <s v="M"/>
    <m/>
    <x v="1"/>
    <m/>
    <n v="21"/>
    <n v="1"/>
    <n v="0"/>
    <n v="0"/>
    <n v="0"/>
  </r>
  <r>
    <d v="2013-04-12T00:00:00"/>
    <x v="1"/>
    <x v="1"/>
    <s v="Elbis Gabiel Amador Pérez"/>
    <n v="91122333544"/>
    <s v="Agente  De Seguridad Y Protección"/>
    <s v="VI"/>
    <s v="S"/>
    <m/>
    <d v="2013-04-12T00:00:00"/>
    <m/>
    <s v="12mo"/>
    <s v="M"/>
    <m/>
    <x v="1"/>
    <m/>
    <n v="21"/>
    <n v="1"/>
    <n v="0"/>
    <n v="0"/>
    <n v="0"/>
  </r>
  <r>
    <d v="2013-04-12T00:00:00"/>
    <x v="0"/>
    <x v="1"/>
    <s v="Wiliam Chapman Rodríguez"/>
    <n v="73011113069"/>
    <s v="Agente  De Seguridad Y Protección"/>
    <s v="VI"/>
    <s v="S"/>
    <m/>
    <d v="2013-04-12T00:00:00"/>
    <m/>
    <s v="12mo"/>
    <s v="M"/>
    <m/>
    <x v="1"/>
    <m/>
    <n v="39"/>
    <n v="0"/>
    <n v="1"/>
    <n v="0"/>
    <n v="0"/>
  </r>
  <r>
    <d v="2013-04-23T00:00:00"/>
    <x v="5"/>
    <x v="1"/>
    <s v="Fidel Alejandro Suárez Martell"/>
    <n v="86021512581"/>
    <s v="Jefe Grupo de Selección"/>
    <s v="XIV"/>
    <s v="D"/>
    <m/>
    <d v="2012-03-05T00:00:00"/>
    <s v="UJC"/>
    <s v="NS"/>
    <s v="M"/>
    <m/>
    <x v="0"/>
    <m/>
    <n v="26"/>
    <n v="1"/>
    <n v="0"/>
    <n v="0"/>
    <n v="0"/>
  </r>
  <r>
    <d v="2013-04-26T00:00:00"/>
    <x v="0"/>
    <x v="0"/>
    <s v="Raúl Lázaro Campos Moya"/>
    <n v="72100521289"/>
    <s v="Agente  De Seguridad Y Protección"/>
    <s v="VI"/>
    <s v="S"/>
    <m/>
    <d v="2013-02-01T00:00:00"/>
    <m/>
    <s v="12mo"/>
    <s v="M"/>
    <m/>
    <x v="1"/>
    <m/>
    <n v="40"/>
    <n v="0"/>
    <n v="1"/>
    <n v="0"/>
    <n v="0"/>
  </r>
  <r>
    <d v="2013-05-03T00:00:00"/>
    <x v="0"/>
    <x v="0"/>
    <s v="Yainel Pimienta Morrell"/>
    <n v="87071314607"/>
    <s v="Agente  De Seguridad Y Protección"/>
    <s v="VI"/>
    <s v="S"/>
    <m/>
    <d v="2013-02-01T00:00:00"/>
    <m/>
    <s v="9no"/>
    <s v="M"/>
    <m/>
    <x v="1"/>
    <m/>
    <n v="25"/>
    <n v="1"/>
    <n v="0"/>
    <n v="0"/>
    <n v="0"/>
  </r>
  <r>
    <d v="2013-05-06T00:00:00"/>
    <x v="0"/>
    <x v="0"/>
    <s v="Yuleisy Sosa Ozuna"/>
    <n v="84031412109"/>
    <s v="Agente  De Seguridad Y Protección"/>
    <s v="VI"/>
    <s v="S"/>
    <m/>
    <d v="2013-05-06T00:00:00"/>
    <m/>
    <s v="12mo"/>
    <s v="M"/>
    <m/>
    <x v="1"/>
    <m/>
    <n v="24"/>
    <n v="1"/>
    <n v="0"/>
    <n v="0"/>
    <n v="0"/>
  </r>
  <r>
    <d v="2013-05-06T00:00:00"/>
    <x v="0"/>
    <x v="1"/>
    <s v="Marco Castellano Ramos"/>
    <n v="72010702747"/>
    <s v="Agente  De Seguridad Y Protección"/>
    <s v="VI"/>
    <s v="S"/>
    <m/>
    <d v="2013-04-15T00:00:00"/>
    <m/>
    <s v="12mo"/>
    <s v="M"/>
    <m/>
    <x v="1"/>
    <m/>
    <n v="40"/>
    <n v="0"/>
    <n v="1"/>
    <n v="0"/>
    <n v="0"/>
  </r>
  <r>
    <d v="2013-05-25T00:00:00"/>
    <x v="0"/>
    <x v="1"/>
    <s v="Mario José Hernández Martín"/>
    <n v="57032303843"/>
    <s v="Especialista A en Servicios Técnicos para el Turismo"/>
    <s v="XI"/>
    <s v="T"/>
    <m/>
    <d v="2013-03-15T00:00:00"/>
    <m/>
    <s v="Ing. Mecánico"/>
    <s v="M"/>
    <m/>
    <x v="0"/>
    <m/>
    <n v="55"/>
    <n v="0"/>
    <n v="0"/>
    <n v="0"/>
    <n v="1"/>
  </r>
  <r>
    <d v="2013-05-28T00:00:00"/>
    <x v="0"/>
    <x v="0"/>
    <s v="Frankly Pérez Fernandini"/>
    <n v="83022425146"/>
    <s v="Agente  De Seguridad Y Protección"/>
    <s v="VI"/>
    <s v="S"/>
    <m/>
    <d v="2013-04-12T00:00:00"/>
    <m/>
    <m/>
    <s v="M"/>
    <m/>
    <x v="1"/>
    <m/>
    <n v="29"/>
    <n v="1"/>
    <n v="0"/>
    <n v="0"/>
    <n v="0"/>
  </r>
  <r>
    <d v="2013-05-16T00:00:00"/>
    <x v="4"/>
    <x v="1"/>
    <s v="Jose Luis Sanchez Pérez"/>
    <n v="64030903088"/>
    <s v="Delegado Adjunto"/>
    <s v="XVI"/>
    <s v="D"/>
    <m/>
    <m/>
    <m/>
    <s v="Ingeniero"/>
    <s v="M"/>
    <m/>
    <x v="0"/>
    <m/>
    <n v="48"/>
    <n v="0"/>
    <n v="0"/>
    <n v="1"/>
    <n v="0"/>
  </r>
  <r>
    <d v="2013-06-01T00:00:00"/>
    <x v="1"/>
    <x v="1"/>
    <s v="Raul del Río de Avila"/>
    <n v="62100903166"/>
    <s v="Agente  De Seguridad Y Protección"/>
    <s v="VI"/>
    <s v="S"/>
    <m/>
    <m/>
    <m/>
    <s v="12mo"/>
    <s v="M"/>
    <d v="2013-05-25T00:00:00"/>
    <x v="1"/>
    <m/>
    <n v="50"/>
    <n v="0"/>
    <n v="0"/>
    <n v="1"/>
    <n v="0"/>
  </r>
  <r>
    <d v="2013-06-01T00:00:00"/>
    <x v="0"/>
    <x v="0"/>
    <s v="Wilson Hechavarría Maceo"/>
    <n v="80081422946"/>
    <s v="Instructor UJC"/>
    <s v="XIV"/>
    <s v="D"/>
    <n v="1"/>
    <m/>
    <s v="UJC"/>
    <s v="Lic. en Educación"/>
    <s v="M"/>
    <m/>
    <x v="0"/>
    <m/>
    <n v="32"/>
    <n v="0"/>
    <n v="1"/>
    <n v="0"/>
    <n v="0"/>
  </r>
  <r>
    <d v="2013-06-03T00:00:00"/>
    <x v="0"/>
    <x v="0"/>
    <s v="Leonaldo Dubiel Machado Pérez"/>
    <n v="86102413143"/>
    <s v="Agente  De Seguridad Y Protección"/>
    <s v="VI"/>
    <s v="S"/>
    <m/>
    <m/>
    <m/>
    <s v="12mo"/>
    <s v="M"/>
    <m/>
    <x v="1"/>
    <m/>
    <n v="26"/>
    <n v="1"/>
    <n v="0"/>
    <n v="0"/>
    <n v="0"/>
  </r>
  <r>
    <d v="2013-06-10T00:00:00"/>
    <x v="0"/>
    <x v="0"/>
    <s v="Leandro Leonel Pereira Núñez"/>
    <n v="59022702645"/>
    <s v="Agente  De Seguridad Y Protección"/>
    <s v="VI"/>
    <s v="S"/>
    <m/>
    <d v="2013-04-12T00:00:00"/>
    <m/>
    <s v="12mo"/>
    <s v="M"/>
    <m/>
    <x v="1"/>
    <m/>
    <n v="53"/>
    <n v="0"/>
    <n v="0"/>
    <n v="1"/>
    <n v="0"/>
  </r>
  <r>
    <d v="2013-06-07T00:00:00"/>
    <x v="1"/>
    <x v="1"/>
    <s v="Maidel Morales Hernández"/>
    <n v="85042114501"/>
    <s v="Investigador Verificador"/>
    <s v="IV"/>
    <s v="A"/>
    <m/>
    <d v="2012-09-17T00:00:00"/>
    <s v="UJC"/>
    <s v="12mo"/>
    <s v="M"/>
    <d v="2012-09-17T00:00:00"/>
    <x v="1"/>
    <m/>
    <n v="27"/>
    <n v="1"/>
    <n v="0"/>
    <n v="0"/>
    <n v="0"/>
  </r>
  <r>
    <d v="2013-06-17T00:00:00"/>
    <x v="0"/>
    <x v="0"/>
    <s v="Joan Michel Balmaseda Cardoso"/>
    <n v="76011510042"/>
    <s v="Agente  De Seguridad Y Protección"/>
    <s v="VI"/>
    <s v="S"/>
    <m/>
    <d v="2013-04-10T00:00:00"/>
    <m/>
    <s v="12mo"/>
    <s v="M"/>
    <d v="2013-04-10T00:00:00"/>
    <x v="1"/>
    <m/>
    <n v="36"/>
    <n v="0"/>
    <n v="1"/>
    <n v="0"/>
    <n v="0"/>
  </r>
  <r>
    <d v="2013-06-17T00:00:00"/>
    <x v="0"/>
    <x v="0"/>
    <s v="Adianes Pérez Ruíz"/>
    <n v="78120619739"/>
    <s v="Investigador Verificador"/>
    <s v="IV"/>
    <s v="A"/>
    <m/>
    <d v="2005-12-10T00:00:00"/>
    <m/>
    <s v="TM Máquinaria Azucarera"/>
    <s v="F"/>
    <m/>
    <x v="0"/>
    <m/>
    <n v="34"/>
    <n v="0"/>
    <n v="1"/>
    <n v="0"/>
    <n v="0"/>
  </r>
  <r>
    <d v="2013-06-25T00:00:00"/>
    <x v="0"/>
    <x v="0"/>
    <s v="Alberto Rangel Rodríguez "/>
    <n v="60101905765"/>
    <s v="Agente  De Seguridad Y Protección"/>
    <s v="VI"/>
    <s v="S"/>
    <m/>
    <d v="2013-04-19T00:00:00"/>
    <m/>
    <s v="12mo"/>
    <s v="M"/>
    <d v="2013-04-19T00:00:00"/>
    <x v="1"/>
    <m/>
    <n v="52"/>
    <n v="0"/>
    <n v="0"/>
    <n v="1"/>
    <n v="0"/>
  </r>
  <r>
    <d v="2013-06-17T00:00:00"/>
    <x v="0"/>
    <x v="0"/>
    <s v="Marta Gertrudis  Mederos González"/>
    <n v="76091826114"/>
    <s v="Especialista B En Gestión De Los Recursos Humanos"/>
    <s v="XI"/>
    <s v="T"/>
    <m/>
    <d v="2013-04-01T00:00:00"/>
    <m/>
    <s v="Lic. en Psicología"/>
    <s v="F"/>
    <d v="2013-04-01T00:00:00"/>
    <x v="0"/>
    <m/>
    <n v="36"/>
    <n v="0"/>
    <n v="1"/>
    <n v="0"/>
    <n v="0"/>
  </r>
  <r>
    <d v="2013-06-10T00:00:00"/>
    <x v="5"/>
    <x v="1"/>
    <s v="Yenisey Pacheco López"/>
    <n v="84070512019"/>
    <s v="Asesor B Jurídico"/>
    <s v="XI"/>
    <s v="T"/>
    <m/>
    <d v="2012-03-29T00:00:00"/>
    <s v="UJC"/>
    <s v="NS"/>
    <s v="F"/>
    <d v="2012-03-28T00:00:00"/>
    <x v="2"/>
    <m/>
    <n v="28"/>
    <n v="1"/>
    <n v="0"/>
    <n v="0"/>
    <n v="0"/>
  </r>
  <r>
    <d v="2013-06-10T00:00:00"/>
    <x v="5"/>
    <x v="1"/>
    <s v="Rosel Arencibia Morales"/>
    <n v="79042812343"/>
    <s v="Investigador Verificador"/>
    <s v="IV"/>
    <s v="A"/>
    <m/>
    <d v="2012-09-01T00:00:00"/>
    <m/>
    <s v="NS"/>
    <s v="M"/>
    <d v="2012-09-01T00:00:00"/>
    <x v="0"/>
    <m/>
    <n v="33"/>
    <n v="0"/>
    <n v="1"/>
    <n v="0"/>
    <n v="0"/>
  </r>
  <r>
    <d v="2013-07-22T00:00:00"/>
    <x v="6"/>
    <x v="1"/>
    <s v="Mairelys Valdez Fernández"/>
    <n v="76100606996"/>
    <s v="Especialista B en Gestión Económica"/>
    <s v="XI"/>
    <s v="T"/>
    <m/>
    <d v="2010-02-06T00:00:00"/>
    <s v="PCC"/>
    <s v="Lic. en Educación"/>
    <s v="F"/>
    <d v="2010-02-06T00:00:00"/>
    <x v="0"/>
    <m/>
    <n v="36"/>
    <n v="0"/>
    <n v="1"/>
    <n v="0"/>
    <n v="0"/>
  </r>
  <r>
    <d v="2013-07-09T00:00:00"/>
    <x v="0"/>
    <x v="0"/>
    <s v="Emilio Corcho Armas"/>
    <n v="70110802702"/>
    <s v="Agente  De Seguridad Y Protección"/>
    <s v="VI"/>
    <s v="S"/>
    <m/>
    <d v="2013-04-08T00:00:00"/>
    <m/>
    <s v="12mo"/>
    <s v="M"/>
    <d v="2013-04-12T00:00:00"/>
    <x v="1"/>
    <m/>
    <n v="42"/>
    <n v="0"/>
    <n v="1"/>
    <n v="0"/>
    <n v="0"/>
  </r>
  <r>
    <d v="2013-07-01T00:00:00"/>
    <x v="0"/>
    <x v="0"/>
    <s v="Yunier González González"/>
    <n v="91113033488"/>
    <s v="Agente  De Seguridad Y Protección"/>
    <s v="VI"/>
    <s v="S"/>
    <m/>
    <d v="2013-05-28T00:00:00"/>
    <m/>
    <s v="12mo"/>
    <s v="M"/>
    <d v="2013-05-28T00:00:00"/>
    <x v="1"/>
    <m/>
    <n v="21"/>
    <n v="1"/>
    <n v="0"/>
    <n v="0"/>
    <n v="0"/>
  </r>
  <r>
    <d v="2013-07-12T00:00:00"/>
    <x v="0"/>
    <x v="0"/>
    <s v="Celso Luis Moreno Santana"/>
    <n v="55040613686"/>
    <s v="Agente  De Seguridad Y Protección"/>
    <s v="VI"/>
    <s v="S"/>
    <m/>
    <d v="2009-03-28T00:00:00"/>
    <m/>
    <s v="9no"/>
    <s v="M"/>
    <d v="2009-03-28T00:00:00"/>
    <x v="0"/>
    <m/>
    <n v="57"/>
    <n v="0"/>
    <n v="0"/>
    <n v="0"/>
    <n v="1"/>
  </r>
  <r>
    <d v="2013-07-01T00:00:00"/>
    <x v="1"/>
    <x v="1"/>
    <s v="Yuniesky Castro Guevara"/>
    <n v="86062011706"/>
    <s v="Agente  De Seguridad Y Protección"/>
    <s v="VI"/>
    <s v="S"/>
    <m/>
    <d v="2013-05-28T00:00:00"/>
    <m/>
    <s v="12mo"/>
    <s v="M"/>
    <d v="2013-05-28T00:00:00"/>
    <x v="1"/>
    <m/>
    <n v="26"/>
    <n v="1"/>
    <n v="0"/>
    <n v="0"/>
    <n v="0"/>
  </r>
  <r>
    <d v="2013-07-01T00:00:00"/>
    <x v="6"/>
    <x v="1"/>
    <s v="Oscar Medina Rodríguez"/>
    <n v="75091409921"/>
    <s v="Delegado Adjunto"/>
    <s v="XVI"/>
    <s v="C"/>
    <m/>
    <m/>
    <s v="PCC"/>
    <s v="NS"/>
    <s v="M"/>
    <m/>
    <x v="0"/>
    <m/>
    <n v="37"/>
    <n v="0"/>
    <n v="1"/>
    <n v="0"/>
    <n v="0"/>
  </r>
  <r>
    <d v="2013-07-01T00:00:00"/>
    <x v="6"/>
    <x v="1"/>
    <s v="Marisol Díaz Álvarez"/>
    <n v="74022408137"/>
    <s v="Instructor PCC"/>
    <s v="XV"/>
    <s v="C"/>
    <m/>
    <m/>
    <s v="PCC"/>
    <s v="NS"/>
    <s v="F"/>
    <m/>
    <x v="0"/>
    <m/>
    <n v="38"/>
    <n v="0"/>
    <n v="1"/>
    <n v="0"/>
    <n v="0"/>
  </r>
  <r>
    <d v="2013-07-01T00:00:00"/>
    <x v="6"/>
    <x v="1"/>
    <s v="Yaniel Beltrán Fonseca"/>
    <n v="99123100002"/>
    <s v="Especialista B en Inversiones"/>
    <s v="XI"/>
    <s v="T"/>
    <m/>
    <m/>
    <s v="Ninguna"/>
    <s v="NS"/>
    <s v="M"/>
    <m/>
    <x v="0"/>
    <m/>
    <n v="13"/>
    <n v="1"/>
    <n v="0"/>
    <n v="0"/>
    <n v="0"/>
  </r>
  <r>
    <d v="2013-07-01T00:00:00"/>
    <x v="6"/>
    <x v="1"/>
    <s v="Aida Esther Escobar Rodríguez"/>
    <n v="72071801897"/>
    <s v="Especialista B En Gestión De Los Recursos Humanos"/>
    <s v="XI"/>
    <s v="T"/>
    <m/>
    <m/>
    <s v="Ninguna"/>
    <s v="NS"/>
    <s v="F"/>
    <m/>
    <x v="0"/>
    <m/>
    <n v="40"/>
    <n v="0"/>
    <n v="1"/>
    <n v="0"/>
    <n v="0"/>
  </r>
  <r>
    <d v="2013-07-01T00:00:00"/>
    <x v="6"/>
    <x v="1"/>
    <s v="Nielvys Valdez Pérez"/>
    <n v="71102503872"/>
    <s v="Especialista B en Gestión de Recursos Humanos (EP)"/>
    <s v="XIII"/>
    <s v="T"/>
    <m/>
    <m/>
    <s v="Ninguna"/>
    <s v="NS"/>
    <s v="F"/>
    <m/>
    <x v="0"/>
    <m/>
    <n v="41"/>
    <n v="0"/>
    <n v="1"/>
    <n v="0"/>
    <n v="0"/>
  </r>
  <r>
    <d v="2013-07-01T00:00:00"/>
    <x v="6"/>
    <x v="1"/>
    <s v="Reina Rondón Rodriguez"/>
    <n v="73090302893"/>
    <s v="Especialista B En Gestión De Los Recursos Humanos"/>
    <s v="XI"/>
    <s v="T"/>
    <m/>
    <m/>
    <s v="Ninguna"/>
    <s v="NS"/>
    <s v="F"/>
    <m/>
    <x v="0"/>
    <m/>
    <n v="39"/>
    <n v="0"/>
    <n v="1"/>
    <n v="0"/>
    <n v="0"/>
  </r>
  <r>
    <d v="2013-07-01T00:00:00"/>
    <x v="6"/>
    <x v="1"/>
    <s v="Jose Manuel Guevara Calancha"/>
    <n v="76102606984"/>
    <s v="Asesor B Jurídico"/>
    <s v="XI"/>
    <s v="T"/>
    <m/>
    <m/>
    <s v="Ninguna"/>
    <s v="NS"/>
    <s v="M"/>
    <m/>
    <x v="0"/>
    <m/>
    <n v="36"/>
    <n v="0"/>
    <n v="1"/>
    <n v="0"/>
    <n v="0"/>
  </r>
  <r>
    <d v="2013-07-01T00:00:00"/>
    <x v="6"/>
    <x v="1"/>
    <s v="Ignacio Cecilio Salvador Quincoses"/>
    <n v="55020128328"/>
    <s v="Investigador Verificador"/>
    <s v="IV"/>
    <s v="A"/>
    <m/>
    <m/>
    <s v="Ninguna"/>
    <s v="NS"/>
    <s v="M"/>
    <m/>
    <x v="1"/>
    <m/>
    <n v="57"/>
    <n v="0"/>
    <n v="0"/>
    <n v="0"/>
    <n v="1"/>
  </r>
  <r>
    <d v="2013-07-01T00:00:00"/>
    <x v="6"/>
    <x v="1"/>
    <s v="Oscar Agüero Rossi"/>
    <n v="50040626684"/>
    <s v="Investigador Verificador"/>
    <s v="XI"/>
    <s v="A"/>
    <m/>
    <m/>
    <s v="Ninguna"/>
    <s v="TM"/>
    <s v="M"/>
    <m/>
    <x v="1"/>
    <m/>
    <n v="62"/>
    <n v="0"/>
    <n v="0"/>
    <n v="0"/>
    <n v="1"/>
  </r>
  <r>
    <d v="2013-07-01T00:00:00"/>
    <x v="6"/>
    <x v="1"/>
    <s v="Héctor Iván Antúnez Urquiza"/>
    <n v="76041614428"/>
    <s v="Especialista A en Servicios Técnicos para el Turismo"/>
    <s v="XI"/>
    <s v="T"/>
    <m/>
    <m/>
    <m/>
    <s v="NS"/>
    <s v="M"/>
    <m/>
    <x v="0"/>
    <m/>
    <n v="36"/>
    <n v="0"/>
    <n v="1"/>
    <n v="0"/>
    <n v="0"/>
  </r>
  <r>
    <d v="2013-07-01T00:00:00"/>
    <x v="6"/>
    <x v="1"/>
    <s v="Norma Gorrín Monzón"/>
    <n v="61061627838"/>
    <s v="Especialista B En Gestión De Los Recursos Humanos"/>
    <s v="XI"/>
    <s v="T"/>
    <m/>
    <m/>
    <m/>
    <m/>
    <s v="F"/>
    <m/>
    <x v="0"/>
    <m/>
    <n v="51"/>
    <n v="0"/>
    <n v="0"/>
    <n v="1"/>
    <n v="0"/>
  </r>
  <r>
    <d v="2013-07-01T00:00:00"/>
    <x v="6"/>
    <x v="1"/>
    <s v="Mireisy Barrabí Puerta"/>
    <n v="70050604070"/>
    <s v="Especialista B en Gestión Doumental"/>
    <s v="XI"/>
    <s v="T"/>
    <m/>
    <m/>
    <m/>
    <s v="NS"/>
    <s v="F"/>
    <m/>
    <x v="0"/>
    <m/>
    <n v="42"/>
    <n v="0"/>
    <n v="1"/>
    <n v="0"/>
    <n v="0"/>
  </r>
  <r>
    <d v="2013-07-01T00:00:00"/>
    <x v="6"/>
    <x v="1"/>
    <s v="Amaury Rojas Flores"/>
    <n v="74021809021"/>
    <s v="Chofer D"/>
    <s v="IV"/>
    <s v="O"/>
    <m/>
    <m/>
    <m/>
    <s v="12mo"/>
    <s v="M"/>
    <m/>
    <x v="0"/>
    <m/>
    <n v="38"/>
    <n v="0"/>
    <n v="1"/>
    <n v="0"/>
    <n v="0"/>
  </r>
  <r>
    <d v="2013-07-01T00:00:00"/>
    <x v="6"/>
    <x v="1"/>
    <s v="Jorge Ricardo Rojas Milián"/>
    <n v="73031826123"/>
    <s v="Oficial de Guardia de Servicio de Protección"/>
    <s v="VIII"/>
    <s v="T"/>
    <m/>
    <m/>
    <m/>
    <s v="12mo"/>
    <s v="M"/>
    <m/>
    <x v="0"/>
    <m/>
    <n v="39"/>
    <n v="0"/>
    <n v="1"/>
    <n v="0"/>
    <n v="0"/>
  </r>
  <r>
    <d v="2013-07-01T00:00:00"/>
    <x v="6"/>
    <x v="1"/>
    <s v="Andrés Leonel Borges Rodríguez"/>
    <n v="91031239162"/>
    <s v="Oficial de Guardia de Servicio de Protección"/>
    <s v="VIII"/>
    <s v="T"/>
    <m/>
    <m/>
    <m/>
    <s v="12mo"/>
    <s v="M"/>
    <m/>
    <x v="0"/>
    <m/>
    <n v="21"/>
    <n v="1"/>
    <n v="0"/>
    <n v="0"/>
    <n v="0"/>
  </r>
  <r>
    <d v="2013-07-01T00:00:00"/>
    <x v="6"/>
    <x v="1"/>
    <s v="Yisel Darias Hurtado"/>
    <n v="91123013058"/>
    <s v="Especialista B Gestión Documental"/>
    <s v="XI"/>
    <s v="T"/>
    <m/>
    <m/>
    <m/>
    <s v="NS"/>
    <s v="F"/>
    <m/>
    <x v="0"/>
    <m/>
    <n v="21"/>
    <n v="1"/>
    <n v="0"/>
    <n v="0"/>
    <n v="0"/>
  </r>
  <r>
    <d v="2013-07-01T00:00:00"/>
    <x v="6"/>
    <x v="1"/>
    <s v="Grisel Estrada Jiménez "/>
    <n v="85120116091"/>
    <s v="Contador B"/>
    <s v="XI"/>
    <s v="T"/>
    <m/>
    <m/>
    <m/>
    <s v="NS"/>
    <s v="F"/>
    <m/>
    <x v="0"/>
    <m/>
    <n v="27"/>
    <n v="1"/>
    <n v="0"/>
    <n v="0"/>
    <n v="0"/>
  </r>
  <r>
    <d v="2013-07-01T00:00:00"/>
    <x v="6"/>
    <x v="1"/>
    <s v="Vicente H Fernández Ibáñez."/>
    <n v="61110308466"/>
    <s v="Investigador Verificador"/>
    <s v="IV"/>
    <s v="A"/>
    <m/>
    <m/>
    <m/>
    <s v="12mo"/>
    <s v="M"/>
    <m/>
    <x v="1"/>
    <m/>
    <n v="51"/>
    <n v="0"/>
    <n v="0"/>
    <n v="1"/>
    <n v="0"/>
  </r>
  <r>
    <d v="2013-07-01T00:00:00"/>
    <x v="6"/>
    <x v="1"/>
    <s v="Robesley Hernández Verona"/>
    <n v="84061416125"/>
    <s v="Investigador Verificador"/>
    <s v="IV"/>
    <s v="A"/>
    <m/>
    <m/>
    <m/>
    <s v="12mo"/>
    <s v="M"/>
    <m/>
    <x v="1"/>
    <m/>
    <n v="28"/>
    <n v="1"/>
    <n v="0"/>
    <n v="0"/>
    <n v="0"/>
  </r>
  <r>
    <d v="2013-07-01T00:00:00"/>
    <x v="6"/>
    <x v="1"/>
    <s v="Rosana Acosta Rodríguez"/>
    <n v="68081808635"/>
    <s v="Investigador Verificador"/>
    <s v="IV"/>
    <s v="A"/>
    <m/>
    <m/>
    <m/>
    <s v="12mo"/>
    <s v="F"/>
    <m/>
    <x v="1"/>
    <m/>
    <n v="44"/>
    <n v="0"/>
    <n v="1"/>
    <n v="0"/>
    <n v="0"/>
  </r>
  <r>
    <d v="2013-07-01T00:00:00"/>
    <x v="6"/>
    <x v="1"/>
    <s v="José Ernesto Peláes"/>
    <n v="69063007882"/>
    <s v="Investigador Verificador"/>
    <s v="IV"/>
    <s v="A"/>
    <m/>
    <m/>
    <m/>
    <s v="12mo"/>
    <s v="M"/>
    <m/>
    <x v="1"/>
    <m/>
    <n v="43"/>
    <n v="0"/>
    <n v="1"/>
    <n v="0"/>
    <n v="0"/>
  </r>
  <r>
    <d v="2013-07-01T00:00:00"/>
    <x v="6"/>
    <x v="1"/>
    <s v="Yuliesky Ávila Guerra"/>
    <n v="84030216102"/>
    <s v="Oficial de Guardia de Servicio de Protección"/>
    <s v="VIII"/>
    <s v="T"/>
    <m/>
    <m/>
    <m/>
    <s v="12mo"/>
    <s v="M"/>
    <m/>
    <x v="0"/>
    <m/>
    <n v="28"/>
    <n v="1"/>
    <n v="0"/>
    <n v="0"/>
    <n v="0"/>
  </r>
  <r>
    <d v="2013-07-01T00:00:00"/>
    <x v="6"/>
    <x v="1"/>
    <s v="Yeily Yuliet Espinosa Escobedo"/>
    <n v="88102621778"/>
    <s v="Especialista B En Gestión De Los Recursos Humanos"/>
    <s v="XI"/>
    <s v="T"/>
    <m/>
    <m/>
    <m/>
    <s v="NS"/>
    <s v="F"/>
    <m/>
    <x v="0"/>
    <m/>
    <n v="24"/>
    <n v="1"/>
    <n v="0"/>
    <n v="0"/>
    <n v="0"/>
  </r>
  <r>
    <d v="2013-07-01T00:00:00"/>
    <x v="6"/>
    <x v="1"/>
    <s v="Roberto Jimenez Domínguez"/>
    <n v="78060720383"/>
    <s v="Investigador Verificador"/>
    <s v="IV"/>
    <s v="A"/>
    <m/>
    <m/>
    <m/>
    <s v="12mo"/>
    <s v="M"/>
    <m/>
    <x v="0"/>
    <m/>
    <n v="34"/>
    <n v="0"/>
    <n v="1"/>
    <n v="0"/>
    <n v="0"/>
  </r>
  <r>
    <d v="2013-08-14T00:00:00"/>
    <x v="6"/>
    <x v="0"/>
    <s v="Angel Arturo Estrada Martín"/>
    <n v="63091126022"/>
    <s v="Agente  De Seguridad Y Protección"/>
    <s v="VI"/>
    <s v="S"/>
    <m/>
    <d v="2013-06-04T00:00:00"/>
    <s v="Ninguna"/>
    <s v="12mo"/>
    <s v="M"/>
    <m/>
    <x v="1"/>
    <m/>
    <n v="49"/>
    <n v="0"/>
    <n v="0"/>
    <n v="1"/>
    <n v="0"/>
  </r>
  <r>
    <d v="2013-08-14T00:00:00"/>
    <x v="6"/>
    <x v="0"/>
    <s v="Yoinel Martín Zamora"/>
    <n v="88072900808"/>
    <s v="Agente  De Seguridad Y Protección"/>
    <s v="VI"/>
    <s v="S"/>
    <m/>
    <d v="2013-05-03T00:00:00"/>
    <s v="Ninguna"/>
    <s v="12mo"/>
    <s v="M"/>
    <d v="2013-05-03T00:00:00"/>
    <x v="1"/>
    <m/>
    <n v="24"/>
    <n v="1"/>
    <n v="0"/>
    <n v="0"/>
    <n v="0"/>
  </r>
  <r>
    <d v="2013-08-14T00:00:00"/>
    <x v="6"/>
    <x v="0"/>
    <s v="Raúl Aborrezco Pérez"/>
    <n v="71051203583"/>
    <s v="Agente  De Seguridad Y Protección"/>
    <s v="VI"/>
    <s v="S"/>
    <m/>
    <d v="2013-04-26T00:00:00"/>
    <s v="Ninguna"/>
    <s v="12mo"/>
    <s v="M"/>
    <d v="2013-04-26T00:00:00"/>
    <x v="1"/>
    <m/>
    <n v="41"/>
    <n v="0"/>
    <n v="1"/>
    <n v="0"/>
    <n v="0"/>
  </r>
  <r>
    <d v="2013-08-14T00:00:00"/>
    <x v="6"/>
    <x v="0"/>
    <s v="Wiliam Chapman Rodríguez"/>
    <n v="77011113069"/>
    <s v="Agente  De Seguridad Y Protección"/>
    <s v="VI"/>
    <s v="S"/>
    <m/>
    <d v="2013-05-03T00:00:00"/>
    <s v="Ninguna"/>
    <s v="12mo"/>
    <s v="M"/>
    <d v="2013-05-03T00:00:00"/>
    <x v="1"/>
    <m/>
    <n v="35"/>
    <n v="0"/>
    <n v="1"/>
    <n v="0"/>
    <n v="0"/>
  </r>
  <r>
    <d v="2013-08-14T00:00:00"/>
    <x v="6"/>
    <x v="0"/>
    <s v="Elvis Martínez Alcalá"/>
    <n v="92070134900"/>
    <s v="Agente  De Seguridad Y Protección"/>
    <s v="VI"/>
    <s v="S"/>
    <m/>
    <d v="2013-06-04T00:00:00"/>
    <s v="Ninguna"/>
    <s v="12mo"/>
    <s v="M"/>
    <d v="2013-06-04T00:00:00"/>
    <x v="1"/>
    <m/>
    <n v="20"/>
    <n v="1"/>
    <n v="0"/>
    <n v="0"/>
    <n v="0"/>
  </r>
  <r>
    <d v="2013-08-14T00:00:00"/>
    <x v="6"/>
    <x v="0"/>
    <s v="Miguel Yuriéc Loy Pascual"/>
    <n v="91101333482"/>
    <s v="Agente  De Seguridad Y Protección"/>
    <s v="VI"/>
    <s v="S"/>
    <m/>
    <d v="2013-06-10T00:00:00"/>
    <s v="Ninguna"/>
    <s v="12mo"/>
    <s v="M"/>
    <d v="2013-06-10T00:00:00"/>
    <x v="1"/>
    <m/>
    <n v="21"/>
    <n v="1"/>
    <n v="0"/>
    <n v="0"/>
    <n v="0"/>
  </r>
  <r>
    <d v="2013-09-01T00:00:00"/>
    <x v="6"/>
    <x v="0"/>
    <s v="Geobanis Armando González Acevedo"/>
    <n v="73012713303"/>
    <s v="Agente  De Seguridad Y Protección"/>
    <s v="VI"/>
    <s v="S"/>
    <m/>
    <d v="2013-07-04T00:00:00"/>
    <s v="Ninguna"/>
    <s v="9no"/>
    <s v="M"/>
    <d v="2013-07-04T00:00:00"/>
    <x v="1"/>
    <m/>
    <n v="39"/>
    <n v="0"/>
    <n v="1"/>
    <n v="0"/>
    <n v="0"/>
  </r>
  <r>
    <d v="2013-09-25T00:00:00"/>
    <x v="6"/>
    <x v="0"/>
    <s v="Gonzalo De La Caridad Machado Machado"/>
    <n v="55011104901"/>
    <s v="Chofer D"/>
    <s v="IV"/>
    <s v="O"/>
    <m/>
    <d v="2010-11-22T00:00:00"/>
    <s v="Ninguna"/>
    <s v="9no"/>
    <s v="M"/>
    <d v="2010-11-22T00:00:00"/>
    <x v="0"/>
    <m/>
    <n v="57"/>
    <n v="0"/>
    <n v="0"/>
    <n v="0"/>
    <n v="1"/>
  </r>
  <r>
    <d v="2013-10-01T00:00:00"/>
    <x v="6"/>
    <x v="0"/>
    <s v="Ramon Luis Pérez Vázquez"/>
    <n v="69032803700"/>
    <s v="Agente  De Seguridad Y Protección"/>
    <s v="VI"/>
    <s v="S"/>
    <m/>
    <d v="2013-07-10T00:00:00"/>
    <s v="Ninguna"/>
    <s v="9no"/>
    <s v="M"/>
    <d v="2013-07-10T00:00:00"/>
    <x v="1"/>
    <m/>
    <n v="43"/>
    <n v="0"/>
    <n v="1"/>
    <n v="0"/>
    <n v="0"/>
  </r>
  <r>
    <d v="2013-10-01T00:00:00"/>
    <x v="6"/>
    <x v="0"/>
    <s v="Osbel Gutiérrez Morales"/>
    <n v="66062024884"/>
    <s v="Investigador Verificador"/>
    <s v="IV"/>
    <s v="A"/>
    <m/>
    <d v="2011-05-25T00:00:00"/>
    <s v="PCC"/>
    <s v="TM"/>
    <s v="M"/>
    <d v="2011-05-25T00:00:00"/>
    <x v="0"/>
    <m/>
    <n v="46"/>
    <n v="0"/>
    <n v="0"/>
    <n v="1"/>
    <n v="0"/>
  </r>
  <r>
    <d v="2013-10-01T00:00:00"/>
    <x v="0"/>
    <x v="1"/>
    <s v="Yadira Martínez Díaz"/>
    <n v="79020314599"/>
    <s v="Contador B"/>
    <s v="XI"/>
    <s v="T"/>
    <m/>
    <d v="2008-05-02T00:00:00"/>
    <s v="Ninguna"/>
    <s v="Lic. en Cont y Finanzas"/>
    <s v="F"/>
    <d v="2008-05-02T00:00:00"/>
    <x v="0"/>
    <m/>
    <n v="33"/>
    <n v="0"/>
    <n v="1"/>
    <n v="0"/>
    <n v="0"/>
  </r>
  <r>
    <d v="2013-10-01T00:00:00"/>
    <x v="6"/>
    <x v="1"/>
    <s v="Nidia Cabrera Betancourt"/>
    <n v="67051104036"/>
    <s v="Instructor PCC"/>
    <s v="XV"/>
    <s v="C"/>
    <m/>
    <d v="2009-09-14T00:00:00"/>
    <s v="PCC"/>
    <s v="Lic. en Educación"/>
    <s v="F"/>
    <d v="2009-09-14T00:00:00"/>
    <x v="0"/>
    <m/>
    <n v="45"/>
    <n v="0"/>
    <n v="1"/>
    <n v="0"/>
    <n v="0"/>
  </r>
  <r>
    <d v="2013-10-01T00:00:00"/>
    <x v="6"/>
    <x v="1"/>
    <s v="Nelson Martínez Rodríguez"/>
    <n v="63121606786"/>
    <s v="Instructor PCC"/>
    <s v="XV"/>
    <s v="C"/>
    <m/>
    <d v="2010-12-01T00:00:00"/>
    <s v="PCC"/>
    <s v="NS"/>
    <s v="M"/>
    <d v="2010-12-01T00:00:00"/>
    <x v="0"/>
    <m/>
    <n v="49"/>
    <n v="0"/>
    <n v="0"/>
    <n v="1"/>
    <n v="0"/>
  </r>
  <r>
    <d v="2013-10-01T00:00:00"/>
    <x v="6"/>
    <x v="1"/>
    <s v="Rafael Verónico Herrera La Rosa"/>
    <n v="64070903222"/>
    <s v="Instructor PCC"/>
    <s v="XV"/>
    <s v="C"/>
    <m/>
    <d v="2011-03-01T00:00:00"/>
    <s v="PCC"/>
    <s v="Lic. en Educación"/>
    <s v="M"/>
    <d v="2011-03-01T00:00:00"/>
    <x v="0"/>
    <m/>
    <n v="48"/>
    <n v="0"/>
    <n v="0"/>
    <n v="1"/>
    <n v="0"/>
  </r>
  <r>
    <d v="2013-10-01T00:00:00"/>
    <x v="6"/>
    <x v="1"/>
    <s v="Roberto Boente Fernández"/>
    <n v="76022806749"/>
    <s v="Instructor PCC"/>
    <s v="XV"/>
    <s v="C"/>
    <m/>
    <d v="2012-07-10T00:00:00"/>
    <s v="PCC"/>
    <s v="Lic. en Est Socioculturales"/>
    <s v="M"/>
    <d v="2012-07-10T00:00:00"/>
    <x v="0"/>
    <m/>
    <n v="36"/>
    <n v="0"/>
    <n v="1"/>
    <n v="0"/>
    <n v="0"/>
  </r>
  <r>
    <d v="2013-10-01T00:00:00"/>
    <x v="6"/>
    <x v="1"/>
    <s v="Yenisleidy Rojas Fernández"/>
    <n v="85123112012"/>
    <s v="Instructor UJC"/>
    <s v="XIV"/>
    <s v="C"/>
    <m/>
    <d v="2011-08-10T00:00:00"/>
    <s v="UJC"/>
    <s v="12mo"/>
    <s v="F"/>
    <d v="2011-08-10T00:00:00"/>
    <x v="0"/>
    <m/>
    <n v="27"/>
    <n v="1"/>
    <n v="0"/>
    <n v="0"/>
    <n v="0"/>
  </r>
  <r>
    <d v="2013-10-01T00:00:00"/>
    <x v="6"/>
    <x v="1"/>
    <s v="Dailenys García Díaz"/>
    <n v="89052405536"/>
    <s v="Instructor UJC"/>
    <s v="XIV"/>
    <s v="C"/>
    <m/>
    <d v="2012-09-01T00:00:00"/>
    <s v="UJC"/>
    <s v="12mo"/>
    <s v="F"/>
    <d v="2012-09-01T00:00:00"/>
    <x v="0"/>
    <m/>
    <n v="23"/>
    <n v="1"/>
    <n v="0"/>
    <n v="0"/>
    <n v="0"/>
  </r>
  <r>
    <d v="2013-11-12T00:00:00"/>
    <x v="6"/>
    <x v="0"/>
    <s v="Renato Jesús Santos Mortera"/>
    <n v="81072412145"/>
    <s v="Investigador Verificador"/>
    <s v="IV"/>
    <s v="A"/>
    <m/>
    <d v="2013-03-15T00:00:00"/>
    <s v="PCC"/>
    <s v="12mo"/>
    <s v="M"/>
    <d v="2013-03-15T00:00:00"/>
    <x v="1"/>
    <m/>
    <n v="31"/>
    <n v="0"/>
    <n v="1"/>
    <n v="0"/>
    <n v="0"/>
  </r>
  <r>
    <d v="2013-11-01T00:00:00"/>
    <x v="6"/>
    <x v="0"/>
    <s v="Julio César Hernández Abreu"/>
    <n v="86062711704"/>
    <s v="Agente  De Seguridad Y Protección"/>
    <s v="VI"/>
    <s v="S"/>
    <m/>
    <d v="2013-08-14T00:00:00"/>
    <s v="Ninguna"/>
    <s v="12mo"/>
    <s v="M"/>
    <d v="2013-08-14T00:00:00"/>
    <x v="1"/>
    <m/>
    <n v="26"/>
    <n v="1"/>
    <n v="0"/>
    <n v="0"/>
    <n v="0"/>
  </r>
  <r>
    <d v="2013-11-01T00:00:00"/>
    <x v="6"/>
    <x v="0"/>
    <s v="Alvin Jorge Caturla Palacios"/>
    <n v="74010209925"/>
    <s v="Agente  De Seguridad Y Protección"/>
    <s v="VI"/>
    <s v="S"/>
    <m/>
    <d v="2013-08-14T00:00:00"/>
    <s v="PCC"/>
    <s v="12mo"/>
    <s v="M"/>
    <d v="2013-08-14T00:00:00"/>
    <x v="1"/>
    <m/>
    <n v="38"/>
    <n v="0"/>
    <n v="1"/>
    <n v="0"/>
    <n v="0"/>
  </r>
  <r>
    <d v="2013-11-13T00:00:00"/>
    <x v="6"/>
    <x v="0"/>
    <s v="Rodelquis Reñé Sardiña"/>
    <n v="76021833824"/>
    <s v="Agente  De Seguridad Y Protección"/>
    <s v="VI"/>
    <s v="S"/>
    <m/>
    <d v="2013-08-14T00:00:00"/>
    <s v="Ninguna"/>
    <s v="12mo"/>
    <s v="M"/>
    <d v="2013-08-14T00:00:00"/>
    <x v="1"/>
    <m/>
    <n v="36"/>
    <n v="0"/>
    <n v="1"/>
    <n v="0"/>
    <n v="0"/>
  </r>
  <r>
    <d v="2013-11-13T00:00:00"/>
    <x v="6"/>
    <x v="0"/>
    <s v="Didiel Vila Rodríguez"/>
    <n v="82070514665"/>
    <s v="Agente  De Seguridad Y Protección"/>
    <s v="VI"/>
    <s v="S"/>
    <m/>
    <d v="2013-08-14T00:00:00"/>
    <s v="Ninguna"/>
    <s v="9no"/>
    <s v="M"/>
    <d v="2013-08-14T00:00:00"/>
    <x v="1"/>
    <m/>
    <n v="30"/>
    <n v="1"/>
    <n v="0"/>
    <n v="0"/>
    <n v="0"/>
  </r>
  <r>
    <d v="2013-11-11T00:00:00"/>
    <x v="6"/>
    <x v="0"/>
    <s v="Elías Medinas Ilzor"/>
    <n v="70012322943"/>
    <s v="Agente  De Seguridad Y Protección"/>
    <s v="VI"/>
    <s v="S"/>
    <m/>
    <d v="2013-08-14T00:00:00"/>
    <s v="Ninguna"/>
    <s v="12mo"/>
    <s v="M"/>
    <d v="2013-08-14T00:00:00"/>
    <x v="1"/>
    <m/>
    <n v="42"/>
    <n v="0"/>
    <n v="1"/>
    <n v="0"/>
    <n v="0"/>
  </r>
  <r>
    <d v="2013-11-11T00:00:00"/>
    <x v="6"/>
    <x v="0"/>
    <s v="Antonio Reyes Leal"/>
    <n v="66120723980"/>
    <s v="Agente  De Seguridad Y Protección"/>
    <s v="VI"/>
    <s v="S"/>
    <m/>
    <d v="2013-08-14T00:00:00"/>
    <s v="PCC"/>
    <s v="12mo"/>
    <s v="M"/>
    <d v="2013-08-14T00:00:00"/>
    <x v="1"/>
    <m/>
    <n v="46"/>
    <n v="0"/>
    <n v="0"/>
    <n v="1"/>
    <n v="0"/>
  </r>
  <r>
    <d v="2013-11-13T00:00:00"/>
    <x v="6"/>
    <x v="0"/>
    <s v="Omar Martínez Ozuna"/>
    <n v="79020212721"/>
    <s v="Agente  De Seguridad Y Protección"/>
    <s v="VI"/>
    <s v="S"/>
    <m/>
    <d v="2013-08-22T00:00:00"/>
    <s v="Ninguna"/>
    <s v="12mo"/>
    <s v="M"/>
    <d v="2013-08-22T00:00:00"/>
    <x v="1"/>
    <m/>
    <n v="33"/>
    <n v="0"/>
    <n v="1"/>
    <n v="0"/>
    <n v="0"/>
  </r>
  <r>
    <d v="2013-11-18T00:00:00"/>
    <x v="6"/>
    <x v="0"/>
    <s v="Nayit Alonso Diaz"/>
    <n v="90091532343"/>
    <s v="Agente  De Seguridad Y Protección"/>
    <s v="VI"/>
    <s v="S"/>
    <m/>
    <d v="2013-08-28T00:00:00"/>
    <s v="Ninguna"/>
    <s v="TM"/>
    <s v="M"/>
    <d v="2013-08-28T00:00:00"/>
    <x v="1"/>
    <m/>
    <n v="22"/>
    <n v="1"/>
    <n v="0"/>
    <n v="0"/>
    <n v="0"/>
  </r>
  <r>
    <d v="2013-11-13T00:00:00"/>
    <x v="6"/>
    <x v="0"/>
    <s v="Orestes Montes de Oca Portal"/>
    <n v="64051904201"/>
    <s v="Agente  De Seguridad Y Protección"/>
    <s v="VI"/>
    <s v="S"/>
    <m/>
    <d v="2013-08-14T00:00:00"/>
    <s v="Ninguna"/>
    <s v="9no"/>
    <s v="M"/>
    <d v="2013-08-14T00:00:00"/>
    <x v="0"/>
    <m/>
    <n v="48"/>
    <n v="0"/>
    <n v="0"/>
    <n v="1"/>
    <n v="0"/>
  </r>
  <r>
    <d v="2013-11-25T00:00:00"/>
    <x v="6"/>
    <x v="0"/>
    <s v="Lisdan León Cartaya"/>
    <n v="82090212445"/>
    <s v="Operario General de Mantenimiento Y Reparación"/>
    <s v="IV"/>
    <s v="O"/>
    <m/>
    <d v="2013-10-05T00:00:00"/>
    <s v="Ninguna"/>
    <s v="12mo"/>
    <s v="M"/>
    <d v="2013-10-05T00:00:00"/>
    <x v="0"/>
    <m/>
    <n v="30"/>
    <n v="1"/>
    <n v="0"/>
    <n v="0"/>
    <n v="0"/>
  </r>
  <r>
    <d v="2013-11-27T00:00:00"/>
    <x v="6"/>
    <x v="0"/>
    <s v="Yunier Jorge Chávez Díaz"/>
    <n v="84031112107"/>
    <s v="Chofer de Omnibus C"/>
    <s v="V"/>
    <s v="O"/>
    <m/>
    <d v="2010-03-01T00:00:00"/>
    <s v="Ninguna"/>
    <s v="12mo"/>
    <s v="M"/>
    <d v="2010-03-01T00:00:00"/>
    <x v="0"/>
    <m/>
    <n v="28"/>
    <n v="1"/>
    <n v="0"/>
    <n v="0"/>
    <n v="0"/>
  </r>
  <r>
    <d v="2013-11-01T00:00:00"/>
    <x v="0"/>
    <x v="1"/>
    <s v="Miguel Alberto Morales Vilela"/>
    <n v="63102805389"/>
    <s v="Contador B"/>
    <s v="XI"/>
    <s v="T"/>
    <m/>
    <d v="2012-12-01T00:00:00"/>
    <s v="Ninguna"/>
    <s v="Lic. en Economía"/>
    <s v="M"/>
    <d v="2012-12-01T00:00:00"/>
    <x v="2"/>
    <m/>
    <n v="49"/>
    <n v="0"/>
    <n v="0"/>
    <n v="1"/>
    <n v="0"/>
  </r>
  <r>
    <d v="2013-12-01T00:00:00"/>
    <x v="6"/>
    <x v="0"/>
    <s v="Noelvis Ozuna Hernández"/>
    <n v="85051712023"/>
    <s v="Agente  de Seguridad Y Protección"/>
    <s v="VI"/>
    <s v="S"/>
    <m/>
    <d v="2013-10-01T00:00:00"/>
    <s v="UJC"/>
    <s v="12mo "/>
    <s v="M"/>
    <d v="2013-10-01T00:00:00"/>
    <x v="1"/>
    <m/>
    <n v="27"/>
    <n v="1"/>
    <n v="0"/>
    <n v="0"/>
    <n v="0"/>
  </r>
  <r>
    <d v="2013-12-01T00:00:00"/>
    <x v="6"/>
    <x v="0"/>
    <s v="Rogelio Moya Lima"/>
    <n v="60071002706"/>
    <s v="Agente  de Seguridad Y Protección"/>
    <s v="VI"/>
    <s v="S"/>
    <m/>
    <d v="2013-09-11T00:00:00"/>
    <s v="Ninguna"/>
    <s v="12mo"/>
    <s v="M"/>
    <d v="2013-09-11T00:00:00"/>
    <x v="1"/>
    <m/>
    <n v="52"/>
    <n v="0"/>
    <n v="0"/>
    <n v="1"/>
    <n v="0"/>
  </r>
  <r>
    <d v="2013-12-01T00:00:00"/>
    <x v="6"/>
    <x v="0"/>
    <s v="Reinier Veitia Polanco"/>
    <n v="89070929960"/>
    <s v="Agente  de Seguridad Y Protección"/>
    <s v="VI"/>
    <s v="S"/>
    <m/>
    <d v="2013-09-09T00:00:00"/>
    <s v="Ninguna"/>
    <s v="12mo "/>
    <s v="M"/>
    <d v="2013-09-09T00:00:00"/>
    <x v="1"/>
    <m/>
    <n v="23"/>
    <n v="1"/>
    <n v="0"/>
    <n v="0"/>
    <n v="0"/>
  </r>
  <r>
    <d v="2013-12-01T00:00:00"/>
    <x v="6"/>
    <x v="0"/>
    <s v="Luis Raul Martin Barnes"/>
    <n v="71080102146"/>
    <s v="Agente  de Seguridad Y Protección"/>
    <s v="VI"/>
    <s v="S"/>
    <m/>
    <d v="2013-09-06T00:00:00"/>
    <s v="Ninguna"/>
    <s v="12mo"/>
    <s v="M"/>
    <d v="2013-09-06T00:00:00"/>
    <x v="1"/>
    <m/>
    <n v="41"/>
    <n v="0"/>
    <n v="1"/>
    <n v="0"/>
    <n v="0"/>
  </r>
  <r>
    <d v="2014-01-21T00:00:00"/>
    <x v="6"/>
    <x v="0"/>
    <s v="Lester González Ramos"/>
    <n v="82102812626"/>
    <s v="Agente  de Seguridad Y Protección"/>
    <s v="VI"/>
    <s v="S"/>
    <m/>
    <d v="2013-12-04T00:00:00"/>
    <s v="PCC"/>
    <s v="12mo"/>
    <s v="M"/>
    <d v="2013-12-04T00:00:00"/>
    <x v="1"/>
    <m/>
    <n v="30"/>
    <n v="1"/>
    <n v="0"/>
    <n v="0"/>
    <n v="0"/>
  </r>
  <r>
    <d v="2014-01-01T00:00:00"/>
    <x v="0"/>
    <x v="1"/>
    <s v="Pablo Yoel Castillo Ramos"/>
    <n v="72101504109"/>
    <s v="Agente  de Seguridad Y Protección"/>
    <s v="VI"/>
    <s v="S"/>
    <m/>
    <d v="2013-12-26T00:00:00"/>
    <s v="Ninguna"/>
    <s v="12mo"/>
    <s v="M"/>
    <d v="2013-12-26T00:00:00"/>
    <x v="1"/>
    <m/>
    <n v="40"/>
    <n v="0"/>
    <n v="1"/>
    <n v="0"/>
    <n v="0"/>
  </r>
  <r>
    <d v="2014-01-22T00:00:00"/>
    <x v="0"/>
    <x v="0"/>
    <s v="Ernesto Pérez Alvarez"/>
    <n v="88030314304"/>
    <s v="Investigador Verificador"/>
    <s v="IV"/>
    <s v="A"/>
    <m/>
    <d v="2013-09-10T00:00:00"/>
    <s v="Ninguna"/>
    <s v="Téc Medio Informática"/>
    <s v="M"/>
    <d v="2013-09-10T00:00:00"/>
    <x v="1"/>
    <m/>
    <n v="24"/>
    <n v="1"/>
    <n v="0"/>
    <n v="0"/>
    <n v="0"/>
  </r>
  <r>
    <d v="2014-02-08T00:00:00"/>
    <x v="6"/>
    <x v="1"/>
    <s v="Niurys Perdomo Escanaverino"/>
    <n v="79013112350"/>
    <s v="Asesor B Jurídico"/>
    <s v="XI"/>
    <s v="T"/>
    <m/>
    <d v="2009-11-02T00:00:00"/>
    <s v="Ninguna"/>
    <s v="NS"/>
    <s v="F"/>
    <d v="2009-11-02T00:00:00"/>
    <x v="0"/>
    <m/>
    <n v="33"/>
    <n v="0"/>
    <n v="1"/>
    <n v="0"/>
    <n v="0"/>
  </r>
  <r>
    <d v="2014-02-22T00:00:00"/>
    <x v="0"/>
    <x v="1"/>
    <s v="Yudelsis Yero Suárez"/>
    <n v="88051531458"/>
    <s v="Instructor UJC"/>
    <s v="XIV"/>
    <s v="C"/>
    <m/>
    <d v="2012-08-01T00:00:00"/>
    <s v="UJC"/>
    <s v="NS"/>
    <s v="F"/>
    <d v="2012-08-01T00:00:00"/>
    <x v="0"/>
    <m/>
    <n v="24"/>
    <n v="1"/>
    <n v="0"/>
    <n v="0"/>
    <n v="0"/>
  </r>
  <r>
    <d v="2014-02-08T00:00:00"/>
    <x v="0"/>
    <x v="1"/>
    <s v="Dariel Flores Fajardo"/>
    <n v="92022835625"/>
    <s v="Chofer C"/>
    <s v="V"/>
    <s v="O"/>
    <m/>
    <d v="2012-09-06T00:00:00"/>
    <s v="Ninguna"/>
    <s v="12mo"/>
    <s v="M"/>
    <d v="2012-09-06T00:00:00"/>
    <x v="0"/>
    <m/>
    <n v="20"/>
    <n v="1"/>
    <n v="0"/>
    <n v="0"/>
    <n v="0"/>
  </r>
  <r>
    <d v="2014-02-01T00:00:00"/>
    <x v="6"/>
    <x v="1"/>
    <s v="Yudit Vizcaino Reyes"/>
    <n v="81072812450"/>
    <s v="Especialista B en Gestión de los Recursos Humanos"/>
    <s v="XI"/>
    <s v="T"/>
    <m/>
    <d v="2013-07-21T00:00:00"/>
    <s v="Ninguna"/>
    <s v="NS"/>
    <s v="F"/>
    <d v="2013-07-21T00:00:00"/>
    <x v="0"/>
    <m/>
    <n v="31"/>
    <n v="0"/>
    <n v="1"/>
    <n v="0"/>
    <n v="0"/>
  </r>
  <r>
    <d v="2014-02-05T00:00:00"/>
    <x v="1"/>
    <x v="1"/>
    <s v="Ariel Pérez Beltrán"/>
    <n v="74071606863"/>
    <s v="Especialista A en Servicios Técnicos para el Turismo"/>
    <s v="XI"/>
    <s v="T"/>
    <m/>
    <d v="2013-04-01T00:00:00"/>
    <s v="Ninguna"/>
    <s v="NS"/>
    <s v="M"/>
    <d v="2013-04-01T00:00:00"/>
    <x v="0"/>
    <m/>
    <n v="38"/>
    <n v="0"/>
    <n v="1"/>
    <n v="0"/>
    <n v="0"/>
  </r>
  <r>
    <d v="2014-02-01T00:00:00"/>
    <x v="6"/>
    <x v="1"/>
    <s v="Alain Sánchez Ledón"/>
    <n v="83121810349"/>
    <s v="Investigador Verificador"/>
    <s v="IV"/>
    <s v="A"/>
    <m/>
    <d v="2013-10-01T00:00:00"/>
    <s v="Ninguna"/>
    <s v="12mo"/>
    <s v="M"/>
    <d v="2013-10-01T00:00:00"/>
    <x v="1"/>
    <m/>
    <n v="29"/>
    <n v="1"/>
    <n v="0"/>
    <n v="0"/>
    <n v="0"/>
  </r>
  <r>
    <d v="2014-02-01T00:00:00"/>
    <x v="0"/>
    <x v="1"/>
    <s v="Gendry Molina Gómez "/>
    <n v="87020514424"/>
    <s v="Investigador Verificador"/>
    <s v="IV"/>
    <s v="A"/>
    <m/>
    <d v="2013-11-01T00:00:00"/>
    <s v="UJC"/>
    <s v="TM"/>
    <s v="M"/>
    <d v="2013-11-01T00:00:00"/>
    <x v="1"/>
    <m/>
    <n v="25"/>
    <n v="1"/>
    <n v="0"/>
    <n v="0"/>
    <n v="0"/>
  </r>
  <r>
    <d v="2014-02-06T00:00:00"/>
    <x v="0"/>
    <x v="1"/>
    <s v="Rafael Osorio Hernández"/>
    <n v="60122920160"/>
    <s v="Agente  de Seguridad Y Protección"/>
    <s v="VI"/>
    <s v="S"/>
    <m/>
    <d v="2013-12-04T00:00:00"/>
    <s v="PCC"/>
    <s v="12mo"/>
    <s v="M"/>
    <d v="2013-12-04T00:00:00"/>
    <x v="1"/>
    <m/>
    <n v="52"/>
    <n v="0"/>
    <n v="0"/>
    <n v="1"/>
    <n v="0"/>
  </r>
  <r>
    <d v="2014-02-24T00:00:00"/>
    <x v="1"/>
    <x v="1"/>
    <s v="Raiko Ulacia Francis"/>
    <n v="86091111703"/>
    <s v="Agente  de Seguridad Y Protección"/>
    <s v="VI"/>
    <s v="S"/>
    <m/>
    <d v="2013-12-04T00:00:00"/>
    <s v="Ninguna"/>
    <s v="12mo"/>
    <s v="M"/>
    <d v="2013-12-04T00:00:00"/>
    <x v="1"/>
    <m/>
    <n v="26"/>
    <n v="1"/>
    <n v="0"/>
    <n v="0"/>
    <n v="0"/>
  </r>
  <r>
    <d v="2014-02-22T00:00:00"/>
    <x v="6"/>
    <x v="1"/>
    <s v="Erik Alonso Perdomo"/>
    <n v="83102609624"/>
    <s v="Chofer D"/>
    <s v="IV"/>
    <s v="O"/>
    <m/>
    <d v="2013-09-24T00:00:00"/>
    <s v="Ninguna"/>
    <s v="12mo"/>
    <s v="M"/>
    <d v="2013-09-24T00:00:00"/>
    <x v="0"/>
    <m/>
    <n v="29"/>
    <n v="1"/>
    <n v="0"/>
    <n v="0"/>
    <n v="0"/>
  </r>
  <r>
    <d v="2014-02-14T00:00:00"/>
    <x v="1"/>
    <x v="1"/>
    <s v="Odalys Rafaela Escobar García"/>
    <n v="62051703013"/>
    <s v="Agente  de Seguridad Y Protección"/>
    <s v="VI"/>
    <s v="S"/>
    <m/>
    <d v="2014-02-08T00:00:00"/>
    <s v="Ninguna"/>
    <s v="12mo"/>
    <s v="F"/>
    <d v="2014-02-08T00:00:00"/>
    <x v="0"/>
    <m/>
    <n v="50"/>
    <n v="0"/>
    <n v="0"/>
    <n v="1"/>
    <n v="0"/>
  </r>
  <r>
    <d v="2014-03-14T00:00:00"/>
    <x v="6"/>
    <x v="1"/>
    <s v="Magdiel Guerra Ozuna"/>
    <n v="93020910981"/>
    <s v="Agente  de Seguridad Y Protección"/>
    <s v="VI"/>
    <s v="S"/>
    <m/>
    <d v="2013-12-27T00:00:00"/>
    <s v="Ninguna"/>
    <s v="12mo"/>
    <s v="M"/>
    <d v="2013-12-27T00:00:00"/>
    <x v="1"/>
    <m/>
    <n v="19"/>
    <n v="1"/>
    <n v="0"/>
    <n v="0"/>
    <n v="0"/>
  </r>
  <r>
    <d v="2014-03-24T00:00:00"/>
    <x v="6"/>
    <x v="1"/>
    <s v="Michel Torres López"/>
    <n v="77052014525"/>
    <s v="Investigador Verificador"/>
    <s v="IV"/>
    <s v="A"/>
    <m/>
    <d v="2013-10-01T00:00:00"/>
    <s v="PCC"/>
    <s v="12mo"/>
    <s v="M"/>
    <d v="2013-10-01T00:00:00"/>
    <x v="2"/>
    <m/>
    <n v="35"/>
    <n v="0"/>
    <n v="1"/>
    <n v="0"/>
    <n v="0"/>
  </r>
  <r>
    <d v="2014-03-28T00:00:00"/>
    <x v="0"/>
    <x v="1"/>
    <s v="Luis Urbay Marrero"/>
    <n v="67043003941"/>
    <s v="Oficial de Guardia de Servicio de Protección"/>
    <s v="VIII"/>
    <s v="T"/>
    <m/>
    <d v="2011-02-02T00:00:00"/>
    <s v="Ninguna"/>
    <s v="12mo"/>
    <s v="M"/>
    <d v="2011-02-02T00:00:00"/>
    <x v="0"/>
    <m/>
    <n v="45"/>
    <n v="0"/>
    <n v="1"/>
    <n v="0"/>
    <n v="0"/>
  </r>
  <r>
    <d v="2014-03-01T00:00:00"/>
    <x v="0"/>
    <x v="1"/>
    <s v="Ray Ruíz Machado "/>
    <n v="79071512205"/>
    <s v="Jefe Grupo de Selección"/>
    <s v="XIV"/>
    <s v="C"/>
    <m/>
    <d v="2013-01-04T00:00:00"/>
    <s v="PCC"/>
    <s v="NS"/>
    <s v="M"/>
    <d v="2013-01-04T00:00:00"/>
    <x v="0"/>
    <m/>
    <n v="33"/>
    <n v="0"/>
    <n v="1"/>
    <n v="0"/>
    <n v="0"/>
  </r>
  <r>
    <d v="2014-04-01T00:00:00"/>
    <x v="0"/>
    <x v="1"/>
    <s v="Sergio Antonio Reyes Campos"/>
    <n v="81071800028"/>
    <s v="Investigador Verificador"/>
    <s v="IV"/>
    <s v="A"/>
    <m/>
    <d v="2012-12-03T00:00:00"/>
    <s v="PCC"/>
    <s v="12mo"/>
    <s v="M"/>
    <d v="2012-12-03T00:00:00"/>
    <x v="1"/>
    <m/>
    <n v="31"/>
    <n v="0"/>
    <n v="1"/>
    <n v="0"/>
    <n v="0"/>
  </r>
  <r>
    <d v="2014-04-22T00:00:00"/>
    <x v="6"/>
    <x v="1"/>
    <s v="Sandor González Blanco"/>
    <n v="72021905065"/>
    <s v="Esp B Transporte Automotor"/>
    <s v="X"/>
    <s v="T"/>
    <m/>
    <d v="2006-07-01T00:00:00"/>
    <s v="PCC"/>
    <s v="Ingeniero mecánico"/>
    <s v="M"/>
    <d v="2006-07-01T00:00:00"/>
    <x v="0"/>
    <m/>
    <n v="40"/>
    <n v="0"/>
    <n v="1"/>
    <n v="0"/>
    <n v="0"/>
  </r>
  <r>
    <d v="2014-04-01T00:00:00"/>
    <x v="1"/>
    <x v="1"/>
    <s v="Jorge Alberto Consuegra López"/>
    <n v="56041904704"/>
    <s v="Agente  de Seguridad Y Protección"/>
    <s v="VI"/>
    <s v="S"/>
    <m/>
    <d v="2013-12-04T00:00:00"/>
    <s v="Ninguna"/>
    <s v="12mo"/>
    <s v="M"/>
    <d v="2013-12-04T00:00:00"/>
    <x v="1"/>
    <m/>
    <n v="56"/>
    <n v="0"/>
    <n v="0"/>
    <n v="0"/>
    <n v="1"/>
  </r>
  <r>
    <d v="2014-04-25T00:00:00"/>
    <x v="1"/>
    <x v="1"/>
    <s v="Marcos Martín Martínez"/>
    <n v="73050502720"/>
    <s v="Agente  de Seguridad Y Protección"/>
    <s v="VI"/>
    <s v="S"/>
    <m/>
    <d v="2014-04-25T00:00:00"/>
    <s v="Ninguna"/>
    <s v="12mo"/>
    <s v="M"/>
    <d v="2014-04-25T00:00:00"/>
    <x v="1"/>
    <m/>
    <n v="39"/>
    <n v="0"/>
    <n v="1"/>
    <n v="0"/>
    <n v="0"/>
  </r>
  <r>
    <d v="2014-04-25T00:00:00"/>
    <x v="1"/>
    <x v="1"/>
    <s v="Pablo Yoel Castillo Ramos"/>
    <n v="72101504109"/>
    <s v="Agente  de Seguridad Y Protección"/>
    <s v="VI"/>
    <s v="S"/>
    <m/>
    <d v="2014-02-10T00:00:00"/>
    <s v="Ninguna"/>
    <s v="12mo"/>
    <s v="M"/>
    <d v="2014-04-25T00:00:00"/>
    <x v="1"/>
    <m/>
    <n v="40"/>
    <n v="0"/>
    <n v="1"/>
    <n v="0"/>
    <n v="0"/>
  </r>
  <r>
    <d v="2014-05-12T00:00:00"/>
    <x v="1"/>
    <x v="1"/>
    <s v="Noel Martínez González"/>
    <n v="72031615264"/>
    <s v="Agente  de Seguridad Y Protección"/>
    <s v="VI"/>
    <s v="S"/>
    <m/>
    <d v="2014-01-15T00:00:00"/>
    <s v="Ninguna"/>
    <s v="12mo"/>
    <s v="M"/>
    <d v="2014-01-15T00:00:00"/>
    <x v="1"/>
    <m/>
    <n v="40"/>
    <n v="0"/>
    <n v="1"/>
    <n v="0"/>
    <n v="0"/>
  </r>
  <r>
    <d v="2014-05-12T00:00:00"/>
    <x v="1"/>
    <x v="1"/>
    <s v="Lazaro Moya García"/>
    <n v="56121702565"/>
    <s v="Agente  de Seguridad Y Protección"/>
    <s v="VI"/>
    <s v="S"/>
    <m/>
    <d v="2014-01-23T00:00:00"/>
    <s v="Ninguna"/>
    <s v="12mo"/>
    <s v="M"/>
    <d v="2014-01-23T00:00:00"/>
    <x v="1"/>
    <m/>
    <n v="56"/>
    <n v="0"/>
    <n v="0"/>
    <n v="0"/>
    <n v="1"/>
  </r>
  <r>
    <d v="2014-05-01T00:00:00"/>
    <x v="1"/>
    <x v="1"/>
    <s v="Emmairys Perdomo Prado"/>
    <n v="83011312411"/>
    <s v="Especialista B en Gestión de los Recursos Humanos"/>
    <s v="XI"/>
    <s v="T"/>
    <m/>
    <d v="2014-04-01T00:00:00"/>
    <s v="Ninguna"/>
    <s v="12mo"/>
    <s v="F"/>
    <d v="2014-04-01T00:00:00"/>
    <x v="1"/>
    <m/>
    <n v="29"/>
    <n v="1"/>
    <n v="0"/>
    <n v="0"/>
    <n v="0"/>
  </r>
  <r>
    <d v="2014-05-01T00:00:00"/>
    <x v="0"/>
    <x v="1"/>
    <s v="Roberto Rojas Cortés"/>
    <n v="43020821289"/>
    <s v="Agente  de Seguridad Y Protección"/>
    <s v="VI"/>
    <s v="S"/>
    <m/>
    <d v="2010-10-21T00:00:00"/>
    <s v="Ninguna"/>
    <s v="12mo"/>
    <s v="M"/>
    <d v="2010-10-21T00:00:00"/>
    <x v="0"/>
    <m/>
    <n v="69"/>
    <n v="0"/>
    <n v="0"/>
    <n v="0"/>
    <n v="1"/>
  </r>
  <r>
    <d v="2014-05-26T00:00:00"/>
    <x v="0"/>
    <x v="1"/>
    <s v="Joan Michel Balmaseda Cardoso"/>
    <n v="76011510042"/>
    <s v="Agente  de Seguridad Y Protección"/>
    <s v="VI"/>
    <s v="S"/>
    <m/>
    <d v="2013-11-13T00:00:00"/>
    <s v="Ninguna"/>
    <s v="12mo"/>
    <s v="M"/>
    <d v="2013-11-13T00:00:00"/>
    <x v="0"/>
    <m/>
    <n v="36"/>
    <n v="0"/>
    <n v="1"/>
    <n v="0"/>
    <n v="0"/>
  </r>
  <r>
    <d v="2014-06-01T00:00:00"/>
    <x v="6"/>
    <x v="1"/>
    <s v="Eduardo Pérez Llanes"/>
    <n v="73100102741"/>
    <s v="Guardaparque de Áreas Protegidas"/>
    <s v="V"/>
    <s v="T"/>
    <m/>
    <d v="2011-04-06T00:00:00"/>
    <s v="Ninguna"/>
    <s v="12mo"/>
    <s v="M"/>
    <d v="2013-11-14T00:00:00"/>
    <x v="0"/>
    <m/>
    <n v="39"/>
    <n v="0"/>
    <n v="1"/>
    <n v="0"/>
    <n v="0"/>
  </r>
  <r>
    <d v="2014-06-02T00:00:00"/>
    <x v="1"/>
    <x v="1"/>
    <s v="Alejandro Negrin Aguila"/>
    <n v="91121635383"/>
    <s v="Agente  de Seguridad Y Protección"/>
    <s v="VI"/>
    <s v="S"/>
    <m/>
    <d v="2014-02-07T00:00:00"/>
    <s v="Ninguna"/>
    <s v="12mo"/>
    <s v="M"/>
    <d v="2014-06-02T00:00:00"/>
    <x v="1"/>
    <m/>
    <n v="21"/>
    <n v="1"/>
    <n v="0"/>
    <n v="0"/>
    <n v="0"/>
  </r>
  <r>
    <d v="2014-06-09T00:00:00"/>
    <x v="1"/>
    <x v="1"/>
    <s v="Odaiky Depestre Cartaya"/>
    <n v="86051212496"/>
    <s v="Agente  de Seguridad Y Protección"/>
    <s v="VI"/>
    <s v="S"/>
    <m/>
    <d v="2014-02-20T00:00:00"/>
    <s v="Ninguna"/>
    <s v="12mo"/>
    <s v="F"/>
    <d v="2014-02-20T00:00:00"/>
    <x v="1"/>
    <m/>
    <n v="26"/>
    <n v="1"/>
    <n v="0"/>
    <n v="0"/>
    <n v="0"/>
  </r>
  <r>
    <d v="2014-06-09T00:00:00"/>
    <x v="1"/>
    <x v="1"/>
    <s v="Marlenis Rojas Herrera"/>
    <n v="70050102751"/>
    <s v="Agente  de Seguridad Y Protección"/>
    <s v="VI"/>
    <s v="S"/>
    <m/>
    <d v="2014-02-24T00:00:00"/>
    <s v="Ninguna"/>
    <s v="12mo"/>
    <s v="F"/>
    <d v="2014-02-24T00:00:00"/>
    <x v="1"/>
    <m/>
    <n v="42"/>
    <n v="0"/>
    <n v="1"/>
    <n v="0"/>
    <n v="0"/>
  </r>
  <r>
    <d v="2014-06-09T00:00:00"/>
    <x v="1"/>
    <x v="1"/>
    <s v="Yoandry Negrín Torres"/>
    <n v="85112511708"/>
    <s v="Agente  de Seguridad Y Protección"/>
    <s v="VI"/>
    <s v="S"/>
    <m/>
    <d v="2014-02-24T00:00:00"/>
    <s v="Ninguna"/>
    <s v="12mo"/>
    <s v="M"/>
    <d v="2014-02-24T00:00:00"/>
    <x v="1"/>
    <m/>
    <n v="27"/>
    <n v="1"/>
    <n v="0"/>
    <n v="0"/>
    <n v="0"/>
  </r>
  <r>
    <d v="2014-06-09T00:00:00"/>
    <x v="1"/>
    <x v="1"/>
    <s v="Yoandy Clavelo Rodríguez"/>
    <n v="79101212404"/>
    <s v="Agente  de Seguridad Y Protección"/>
    <s v="VI"/>
    <s v="S"/>
    <m/>
    <d v="2014-02-25T00:00:00"/>
    <s v="Ninguna"/>
    <s v="12mo"/>
    <s v="M"/>
    <d v="2014-02-25T00:00:00"/>
    <x v="1"/>
    <m/>
    <n v="33"/>
    <n v="0"/>
    <n v="1"/>
    <n v="0"/>
    <n v="0"/>
  </r>
  <r>
    <d v="2014-06-02T00:00:00"/>
    <x v="2"/>
    <x v="1"/>
    <s v="Iroel Ruiz Placencia"/>
    <n v="74040107789"/>
    <s v="Director de Protección al Medio"/>
    <s v="XV"/>
    <s v="C"/>
    <m/>
    <m/>
    <s v="PCC"/>
    <s v="NS"/>
    <s v="M"/>
    <m/>
    <x v="0"/>
    <m/>
    <n v="38"/>
    <n v="0"/>
    <n v="1"/>
    <n v="0"/>
    <n v="0"/>
  </r>
  <r>
    <d v="2014-07-07T00:00:00"/>
    <x v="1"/>
    <x v="1"/>
    <s v="Alexei Pérez Rojas"/>
    <n v="91122837726"/>
    <s v="Agente  de Seguridad Y Protección"/>
    <s v="VI"/>
    <s v="S"/>
    <m/>
    <d v="2014-01-15T00:00:00"/>
    <s v="Ninguna"/>
    <s v="12mo"/>
    <s v="M"/>
    <d v="2014-01-15T00:00:00"/>
    <x v="1"/>
    <m/>
    <n v="21"/>
    <n v="1"/>
    <n v="0"/>
    <n v="0"/>
    <n v="0"/>
  </r>
  <r>
    <d v="2014-07-02T00:00:00"/>
    <x v="6"/>
    <x v="1"/>
    <s v="Juana Crespo Colina"/>
    <n v="69012002716"/>
    <s v="Contador B (EP)"/>
    <s v="XIII"/>
    <s v="T"/>
    <m/>
    <d v="2013-02-01T00:00:00"/>
    <s v="PCC"/>
    <s v="NS"/>
    <s v="F"/>
    <d v="2013-02-01T00:00:00"/>
    <x v="0"/>
    <m/>
    <n v="43"/>
    <n v="0"/>
    <n v="1"/>
    <n v="0"/>
    <n v="0"/>
  </r>
  <r>
    <d v="2014-07-11T00:00:00"/>
    <x v="0"/>
    <x v="1"/>
    <s v="Ernesto Antonio Monteagudo Carvajal"/>
    <n v="71061303644"/>
    <s v="Guardaparques de Áreas Protegidas (Jefe Grupo)"/>
    <s v="VIII"/>
    <s v="T"/>
    <m/>
    <d v="2014-03-19T00:00:00"/>
    <s v="Ninguna"/>
    <s v="12mo"/>
    <s v="M"/>
    <d v="2014-03-19T00:00:00"/>
    <x v="0"/>
    <m/>
    <n v="41"/>
    <n v="0"/>
    <n v="1"/>
    <n v="0"/>
    <n v="0"/>
  </r>
  <r>
    <d v="2014-07-31T00:00:00"/>
    <x v="1"/>
    <x v="1"/>
    <s v="Addiel Lázaro Pérez Hernández"/>
    <n v="90010336023"/>
    <s v="Agente  de Seguridad Y Protección"/>
    <s v="VI"/>
    <s v="S"/>
    <m/>
    <d v="2014-06-03T00:00:00"/>
    <s v="Ninguna"/>
    <s v="12mo"/>
    <s v="M"/>
    <d v="2014-06-03T00:00:00"/>
    <x v="1"/>
    <m/>
    <n v="22"/>
    <n v="1"/>
    <n v="0"/>
    <n v="0"/>
    <n v="0"/>
  </r>
  <r>
    <d v="2014-08-19T00:00:00"/>
    <x v="6"/>
    <x v="1"/>
    <s v="Mario E Martínez Guzmán"/>
    <n v="65011916267"/>
    <s v="Agente  de Seguridad Y Protección"/>
    <s v="VI"/>
    <s v="S"/>
    <m/>
    <d v="2014-05-07T00:00:00"/>
    <s v="Ninguna"/>
    <s v="12mo"/>
    <s v="M"/>
    <d v="2014-05-07T00:00:00"/>
    <x v="1"/>
    <m/>
    <n v="47"/>
    <n v="0"/>
    <n v="0"/>
    <n v="1"/>
    <n v="0"/>
  </r>
  <r>
    <d v="2014-08-19T00:00:00"/>
    <x v="6"/>
    <x v="1"/>
    <s v="José Abelardo Ruiz Abuela"/>
    <n v="68082504129"/>
    <s v="Agente  de Seguridad Y Protección"/>
    <s v="VI"/>
    <s v="S"/>
    <m/>
    <d v="2014-06-06T00:00:00"/>
    <s v="Ninguna"/>
    <s v="12mo"/>
    <s v="M"/>
    <d v="2014-06-06T00:00:00"/>
    <x v="1"/>
    <m/>
    <n v="44"/>
    <n v="0"/>
    <n v="1"/>
    <n v="0"/>
    <n v="0"/>
  </r>
  <r>
    <d v="2014-08-18T00:00:00"/>
    <x v="6"/>
    <x v="1"/>
    <s v="Beatriz Victorero Crespo"/>
    <n v="91071133550"/>
    <s v="Agente  de Seguridad Y Protección"/>
    <s v="VI"/>
    <s v="S"/>
    <m/>
    <d v="2014-06-09T00:00:00"/>
    <s v="Ninguna"/>
    <s v="12mo"/>
    <s v="F"/>
    <d v="2014-06-09T00:00:00"/>
    <x v="1"/>
    <m/>
    <n v="21"/>
    <n v="1"/>
    <n v="0"/>
    <n v="0"/>
    <n v="0"/>
  </r>
  <r>
    <d v="2014-08-18T00:00:00"/>
    <x v="6"/>
    <x v="1"/>
    <s v="Yunier Luaces González"/>
    <n v="93070912682"/>
    <s v="Agente  de Seguridad Y Protección"/>
    <s v="VI"/>
    <s v="S"/>
    <m/>
    <d v="2014-06-09T00:00:00"/>
    <s v="UJC"/>
    <s v="12mo"/>
    <s v="M"/>
    <d v="2014-06-09T00:00:00"/>
    <x v="1"/>
    <m/>
    <n v="19"/>
    <n v="1"/>
    <n v="0"/>
    <n v="0"/>
    <n v="0"/>
  </r>
  <r>
    <d v="2014-08-28T00:00:00"/>
    <x v="6"/>
    <x v="1"/>
    <s v="Georvis Monteagudo Borroto"/>
    <n v="84100411781"/>
    <s v="Operario General de Mantenimiento Y Reparación"/>
    <s v="IV"/>
    <s v="O"/>
    <m/>
    <d v="2014-06-01T00:00:00"/>
    <s v="Ninguna"/>
    <s v="12mo"/>
    <s v="M"/>
    <d v="2014-06-01T00:00:00"/>
    <x v="0"/>
    <m/>
    <n v="28"/>
    <n v="1"/>
    <n v="0"/>
    <n v="0"/>
    <n v="0"/>
  </r>
  <r>
    <d v="2014-09-11T00:00:00"/>
    <x v="6"/>
    <x v="1"/>
    <s v="Miguel Fuentes Guerra"/>
    <n v="90081432583"/>
    <s v="Agente  de Seguridad Y Protección"/>
    <s v="VI"/>
    <s v="S"/>
    <m/>
    <d v="2014-06-09T00:00:00"/>
    <s v="Ninguna"/>
    <s v="12mo"/>
    <s v="M"/>
    <d v="2014-06-09T00:00:00"/>
    <x v="1"/>
    <m/>
    <n v="22"/>
    <n v="1"/>
    <n v="0"/>
    <n v="0"/>
    <n v="0"/>
  </r>
  <r>
    <d v="2014-09-11T00:00:00"/>
    <x v="6"/>
    <x v="1"/>
    <s v="Lumey González Rodríguez"/>
    <n v="82120212478"/>
    <s v="Especialista B en Gestión de los Recursos Humanos"/>
    <s v="XI"/>
    <s v="T"/>
    <m/>
    <d v="2013-03-15T00:00:00"/>
    <s v="Ninguna"/>
    <s v="NS"/>
    <s v="F"/>
    <d v="2014-03-15T00:00:00"/>
    <x v="0"/>
    <m/>
    <n v="30"/>
    <n v="1"/>
    <n v="0"/>
    <n v="0"/>
    <n v="0"/>
  </r>
  <r>
    <d v="2014-09-15T00:00:00"/>
    <x v="6"/>
    <x v="1"/>
    <s v="Osmedy López González"/>
    <n v="84052811708"/>
    <s v="Agente  de Seguridad Y Protección"/>
    <s v="VI"/>
    <s v="S"/>
    <m/>
    <d v="2012-09-27T00:00:00"/>
    <s v="Ninguna"/>
    <s v="12mo"/>
    <s v="M"/>
    <d v="2012-09-05T00:00:00"/>
    <x v="0"/>
    <m/>
    <n v="28"/>
    <n v="1"/>
    <n v="0"/>
    <n v="0"/>
    <n v="0"/>
  </r>
  <r>
    <d v="2014-09-15T00:00:00"/>
    <x v="6"/>
    <x v="1"/>
    <s v="Reinaldo Oscar Bauta Remedios"/>
    <n v="58020602183"/>
    <s v="Agente  de Seguridad Y Protección"/>
    <s v="VI"/>
    <s v="S"/>
    <m/>
    <d v="2010-02-25T00:00:00"/>
    <s v="PCC"/>
    <s v="TM"/>
    <s v="M"/>
    <d v="2007-12-17T00:00:00"/>
    <x v="0"/>
    <m/>
    <n v="54"/>
    <n v="0"/>
    <n v="0"/>
    <n v="1"/>
    <n v="0"/>
  </r>
  <r>
    <d v="2014-09-16T00:00:00"/>
    <x v="0"/>
    <x v="1"/>
    <s v="Pablo Jeovanis Águila Ruíz"/>
    <n v="70121815687"/>
    <s v="Especialista B en Inversiones"/>
    <s v="XI"/>
    <s v="T"/>
    <m/>
    <d v="2012-11-26T00:00:00"/>
    <s v="PCC"/>
    <s v="NS"/>
    <s v="M"/>
    <d v="2012-11-26T00:00:00"/>
    <x v="0"/>
    <m/>
    <n v="42"/>
    <n v="0"/>
    <n v="1"/>
    <n v="0"/>
    <n v="0"/>
  </r>
  <r>
    <d v="2014-09-26T00:00:00"/>
    <x v="7"/>
    <x v="1"/>
    <s v="Yasmanys Orozco Rodríguez"/>
    <n v="84062011708"/>
    <s v="Chofer de Omnibus C"/>
    <s v="V"/>
    <s v="O"/>
    <m/>
    <d v="2014-02-21T00:00:00"/>
    <s v="Ninguna"/>
    <s v="12mo"/>
    <s v="M"/>
    <d v="2014-02-21T00:00:00"/>
    <x v="0"/>
    <m/>
    <n v="28"/>
    <n v="1"/>
    <n v="0"/>
    <n v="0"/>
    <n v="0"/>
  </r>
  <r>
    <d v="2014-09-29T00:00:00"/>
    <x v="0"/>
    <x v="1"/>
    <s v="Jorge Roberto Celorio Blanco "/>
    <n v="58122903340"/>
    <s v="Agente  de Seguridad Y Protección"/>
    <s v="VI"/>
    <s v="S"/>
    <m/>
    <d v="2014-09-09T00:00:00"/>
    <s v="PCC"/>
    <s v="12mo"/>
    <s v="M"/>
    <d v="2014-09-29T00:00:00"/>
    <x v="0"/>
    <m/>
    <n v="54"/>
    <n v="0"/>
    <n v="0"/>
    <n v="1"/>
    <n v="0"/>
  </r>
  <r>
    <d v="2014-10-01T00:00:00"/>
    <x v="1"/>
    <x v="1"/>
    <s v="Acnia Lisbey Pérez Alonso"/>
    <n v="75101307538"/>
    <s v="Contador B"/>
    <s v="XI"/>
    <s v="T"/>
    <m/>
    <d v="2014-01-20T00:00:00"/>
    <s v="Ninguna"/>
    <s v="NS"/>
    <s v="F"/>
    <d v="2014-01-20T00:00:00"/>
    <x v="0"/>
    <m/>
    <n v="37"/>
    <n v="0"/>
    <n v="1"/>
    <n v="0"/>
    <n v="0"/>
  </r>
  <r>
    <d v="2014-10-03T00:00:00"/>
    <x v="1"/>
    <x v="1"/>
    <s v="Sergio Marcelo Reyes Romero"/>
    <n v="53011622888"/>
    <s v="Investigador Verificador"/>
    <s v="IV"/>
    <s v="A"/>
    <m/>
    <d v="2013-08-26T00:00:00"/>
    <s v="PCC"/>
    <s v="12mo"/>
    <s v="M"/>
    <d v="2013-08-26T00:00:00"/>
    <x v="1"/>
    <m/>
    <n v="59"/>
    <n v="0"/>
    <n v="0"/>
    <n v="0"/>
    <n v="1"/>
  </r>
  <r>
    <d v="2014-10-23T00:00:00"/>
    <x v="6"/>
    <x v="1"/>
    <s v="Llixiys Arletys Otero Camacho"/>
    <n v="71070803790"/>
    <s v="Agente  de Seguridad Y Protección"/>
    <s v="VI"/>
    <s v="S"/>
    <m/>
    <d v="2014-07-07T00:00:00"/>
    <s v="Ninguna"/>
    <s v="12mo"/>
    <s v="F"/>
    <d v="2014-07-07T00:00:00"/>
    <x v="1"/>
    <m/>
    <n v="41"/>
    <n v="0"/>
    <n v="1"/>
    <n v="0"/>
    <n v="0"/>
  </r>
  <r>
    <d v="2014-10-27T00:00:00"/>
    <x v="6"/>
    <x v="1"/>
    <s v="Ramon Eustasio Nodarse Lazo"/>
    <n v="63032916185"/>
    <s v="Especialista A en Servicios Técnicos para el Turismo"/>
    <s v="XI"/>
    <s v="T"/>
    <m/>
    <d v="2013-06-04T00:00:00"/>
    <s v="PCC"/>
    <s v="NS"/>
    <s v="M"/>
    <d v="2013-06-04T00:00:00"/>
    <x v="0"/>
    <m/>
    <n v="49"/>
    <n v="0"/>
    <n v="0"/>
    <n v="1"/>
    <n v="0"/>
  </r>
  <r>
    <m/>
    <x v="8"/>
    <x v="1"/>
    <m/>
    <m/>
    <m/>
    <m/>
    <m/>
    <m/>
    <m/>
    <m/>
    <m/>
    <m/>
    <m/>
    <x v="3"/>
    <m/>
    <m/>
    <m/>
    <m/>
    <m/>
    <m/>
  </r>
  <r>
    <s v="Cuenta de Carné de Identidad"/>
    <x v="9"/>
    <x v="2"/>
    <m/>
    <m/>
    <m/>
    <m/>
    <m/>
    <m/>
    <m/>
    <m/>
    <m/>
    <m/>
    <m/>
    <x v="3"/>
    <m/>
    <m/>
    <m/>
    <m/>
    <m/>
    <m/>
  </r>
  <r>
    <m/>
    <x v="1"/>
    <x v="1"/>
    <s v="Solicitud Propia"/>
    <m/>
    <s v="Medida Disciplinaria"/>
    <s v="Solicitud Propia (Jubilación)"/>
    <s v="Liberado por Resolución"/>
    <s v="Curso de Mando"/>
    <s v="Traslado "/>
    <m/>
    <s v="(en blanco)"/>
    <s v="Causa"/>
    <s v="(en blanco)"/>
    <x v="4"/>
    <n v="3"/>
    <s v="Separación definitiva"/>
    <n v="39"/>
    <s v="Total general"/>
    <m/>
    <m/>
  </r>
  <r>
    <s v="TIPO DE CONT"/>
    <x v="10"/>
    <x v="3"/>
    <s v="Mejora salarial"/>
    <s v="(en blanco)"/>
    <s v="(en blanco)"/>
    <s v="(en blanco)"/>
    <s v="(en blanco)"/>
    <s v="(en blanco)"/>
    <s v="Mejora salarial"/>
    <s v="(en blanco)"/>
    <s v="(en blanco)"/>
    <s v="Tipo"/>
    <s v="Mejora salarial"/>
    <x v="5"/>
    <n v="15"/>
    <s v="(en blanco)"/>
    <n v="35"/>
    <m/>
    <m/>
    <m/>
  </r>
  <r>
    <s v="Indeterminado"/>
    <x v="11"/>
    <x v="1"/>
    <n v="15"/>
    <n v="16"/>
    <n v="4"/>
    <n v="1"/>
    <n v="3"/>
    <n v="2"/>
    <n v="5"/>
    <n v="36"/>
    <m/>
    <m/>
    <m/>
    <x v="3"/>
    <m/>
    <n v="1"/>
    <m/>
    <n v="86"/>
    <m/>
    <m/>
  </r>
  <r>
    <s v="CDNS"/>
    <x v="12"/>
    <x v="1"/>
    <n v="20"/>
    <n v="10"/>
    <m/>
    <m/>
    <m/>
    <m/>
    <n v="22"/>
    <n v="14"/>
    <m/>
    <m/>
    <m/>
    <x v="3"/>
    <m/>
    <m/>
    <m/>
    <n v="103"/>
    <m/>
    <m/>
  </r>
  <r>
    <s v="(en blanco)"/>
    <x v="8"/>
    <x v="1"/>
    <m/>
    <m/>
    <m/>
    <m/>
    <m/>
    <m/>
    <m/>
    <m/>
    <m/>
    <m/>
    <m/>
    <x v="3"/>
    <n v="1"/>
    <m/>
    <m/>
    <n v="1"/>
    <m/>
    <m/>
  </r>
  <r>
    <n v="1"/>
    <x v="8"/>
    <x v="1"/>
    <m/>
    <m/>
    <m/>
    <m/>
    <m/>
    <m/>
    <m/>
    <m/>
    <m/>
    <m/>
    <m/>
    <x v="3"/>
    <m/>
    <m/>
    <n v="1"/>
    <n v="1"/>
    <m/>
    <m/>
  </r>
  <r>
    <n v="2"/>
    <x v="8"/>
    <x v="4"/>
    <m/>
    <m/>
    <m/>
    <m/>
    <m/>
    <m/>
    <m/>
    <m/>
    <m/>
    <m/>
    <m/>
    <x v="3"/>
    <m/>
    <m/>
    <m/>
    <n v="1"/>
    <m/>
    <m/>
  </r>
  <r>
    <s v="CDST"/>
    <x v="8"/>
    <x v="1"/>
    <m/>
    <n v="1"/>
    <m/>
    <m/>
    <m/>
    <n v="1"/>
    <m/>
    <n v="1"/>
    <m/>
    <m/>
    <m/>
    <x v="3"/>
    <m/>
    <m/>
    <m/>
    <n v="3"/>
    <m/>
    <m/>
  </r>
  <r>
    <s v="(en blanco)"/>
    <x v="8"/>
    <x v="1"/>
    <m/>
    <m/>
    <m/>
    <m/>
    <m/>
    <m/>
    <m/>
    <m/>
    <m/>
    <m/>
    <n v="1"/>
    <x v="3"/>
    <m/>
    <m/>
    <m/>
    <n v="1"/>
    <m/>
    <m/>
  </r>
  <r>
    <s v="Total general"/>
    <x v="13"/>
    <x v="4"/>
    <n v="35"/>
    <n v="27"/>
    <n v="4"/>
    <n v="1"/>
    <n v="3"/>
    <n v="3"/>
    <n v="27"/>
    <n v="51"/>
    <m/>
    <m/>
    <n v="1"/>
    <x v="3"/>
    <n v="1"/>
    <n v="1"/>
    <n v="1"/>
    <n v="196"/>
    <m/>
    <m/>
  </r>
  <r>
    <m/>
    <x v="8"/>
    <x v="1"/>
    <m/>
    <m/>
    <m/>
    <m/>
    <m/>
    <m/>
    <m/>
    <m/>
    <m/>
    <m/>
    <m/>
    <x v="3"/>
    <m/>
    <m/>
    <m/>
    <m/>
    <m/>
    <m/>
  </r>
  <r>
    <m/>
    <x v="8"/>
    <x v="1"/>
    <m/>
    <m/>
    <m/>
    <m/>
    <m/>
    <m/>
    <m/>
    <m/>
    <m/>
    <m/>
    <m/>
    <x v="3"/>
    <m/>
    <m/>
    <m/>
    <m/>
    <m/>
    <m/>
  </r>
  <r>
    <m/>
    <x v="8"/>
    <x v="1"/>
    <m/>
    <m/>
    <m/>
    <m/>
    <m/>
    <m/>
    <m/>
    <m/>
    <m/>
    <m/>
    <m/>
    <x v="3"/>
    <m/>
    <m/>
    <m/>
    <m/>
    <m/>
    <m/>
  </r>
  <r>
    <m/>
    <x v="8"/>
    <x v="1"/>
    <m/>
    <m/>
    <m/>
    <m/>
    <m/>
    <m/>
    <m/>
    <m/>
    <m/>
    <m/>
    <m/>
    <x v="3"/>
    <m/>
    <m/>
    <m/>
    <m/>
    <m/>
    <m/>
  </r>
  <r>
    <m/>
    <x v="8"/>
    <x v="1"/>
    <m/>
    <m/>
    <m/>
    <m/>
    <m/>
    <m/>
    <m/>
    <m/>
    <m/>
    <m/>
    <m/>
    <x v="3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n v="1"/>
    <s v="Idelsy Carrillo González"/>
    <n v="90110632658"/>
    <s v="Adiestrados VC"/>
    <s v="VII"/>
    <x v="0"/>
    <m/>
    <d v="2013-09-30T00:00:00"/>
    <x v="0"/>
    <x v="0"/>
    <x v="0"/>
    <d v="2013-09-02T00:00:00"/>
    <x v="0"/>
    <m/>
    <m/>
    <n v="23"/>
    <n v="1"/>
    <n v="0"/>
    <n v="0"/>
    <n v="0"/>
  </r>
  <r>
    <n v="2"/>
    <s v="Lisbett Reyes Perera"/>
    <n v="90121832570"/>
    <s v="Adiestrados VC"/>
    <s v="VII"/>
    <x v="0"/>
    <m/>
    <d v="2012-09-01T00:00:00"/>
    <x v="1"/>
    <x v="1"/>
    <x v="0"/>
    <d v="2012-09-01T00:00:00"/>
    <x v="0"/>
    <m/>
    <m/>
    <n v="23"/>
    <n v="1"/>
    <n v="0"/>
    <n v="0"/>
    <n v="0"/>
  </r>
  <r>
    <n v="3"/>
    <s v="Lisduanis Turiño Sotolongo"/>
    <n v="90051732458"/>
    <s v="Adiestrados VC"/>
    <s v="VII"/>
    <x v="0"/>
    <m/>
    <d v="2014-09-01T00:00:00"/>
    <x v="0"/>
    <x v="0"/>
    <x v="1"/>
    <d v="2014-09-01T00:00:00"/>
    <x v="0"/>
    <m/>
    <m/>
    <n v="23"/>
    <n v="1"/>
    <n v="0"/>
    <n v="0"/>
    <n v="0"/>
  </r>
  <r>
    <n v="4"/>
    <s v="Erick Luis Zamora Hondares"/>
    <n v="90031932321"/>
    <s v="Adiestrados VC"/>
    <s v="VII"/>
    <x v="0"/>
    <m/>
    <d v="2014-09-01T00:00:00"/>
    <x v="1"/>
    <x v="0"/>
    <x v="1"/>
    <d v="2014-09-01T00:00:00"/>
    <x v="0"/>
    <m/>
    <m/>
    <n v="23"/>
    <n v="1"/>
    <n v="0"/>
    <n v="0"/>
    <n v="0"/>
  </r>
  <r>
    <m/>
    <m/>
    <m/>
    <m/>
    <m/>
    <x v="1"/>
    <m/>
    <m/>
    <x v="1"/>
    <x v="2"/>
    <x v="2"/>
    <m/>
    <x v="0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60">
  <r>
    <n v="1"/>
    <s v=" GERMAN RODRIGUEZ MORALES_x0001_ "/>
    <s v="89120232348"/>
    <s v="Adiestrado Formación 85"/>
    <m/>
    <x v="0"/>
    <m/>
    <m/>
    <x v="0"/>
    <x v="0"/>
    <s v="M"/>
    <m/>
    <m/>
    <m/>
    <n v="25"/>
    <n v="1"/>
    <n v="0"/>
    <n v="0"/>
    <n v="0"/>
  </r>
  <r>
    <n v="2"/>
    <s v="ADISLEN  SANTANA  MACHADO_x0001_ "/>
    <s v="83061612332"/>
    <s v="Adiestrado Formación 85"/>
    <m/>
    <x v="0"/>
    <m/>
    <m/>
    <x v="0"/>
    <x v="0"/>
    <s v="F"/>
    <m/>
    <m/>
    <m/>
    <n v="31"/>
    <n v="0"/>
    <n v="1"/>
    <n v="0"/>
    <n v="0"/>
  </r>
  <r>
    <n v="3"/>
    <s v="ADISLEY  JAURIGA FERNANDEZ_x0001_ "/>
    <s v="86031412416"/>
    <s v="Adiestrado Formación 85"/>
    <m/>
    <x v="0"/>
    <m/>
    <m/>
    <x v="0"/>
    <x v="0"/>
    <s v="F"/>
    <m/>
    <m/>
    <m/>
    <n v="28"/>
    <n v="1"/>
    <n v="0"/>
    <n v="0"/>
    <n v="0"/>
  </r>
  <r>
    <n v="4"/>
    <s v="ADRIAN  CALZADA CRESPO_x0001_ "/>
    <s v="91022633464"/>
    <s v="Adiestrado Formación 85"/>
    <m/>
    <x v="0"/>
    <m/>
    <m/>
    <x v="0"/>
    <x v="0"/>
    <s v="M"/>
    <m/>
    <m/>
    <m/>
    <n v="23"/>
    <n v="1"/>
    <n v="0"/>
    <n v="0"/>
    <n v="0"/>
  </r>
  <r>
    <n v="5"/>
    <s v="ADRIAN  OSCAR LORA RODRIGUEZ_x0001_ "/>
    <s v="86081412107"/>
    <s v="Adiestrado Formación 85"/>
    <m/>
    <x v="0"/>
    <m/>
    <m/>
    <x v="0"/>
    <x v="0"/>
    <s v="M"/>
    <m/>
    <m/>
    <m/>
    <n v="28"/>
    <n v="1"/>
    <n v="0"/>
    <n v="0"/>
    <n v="0"/>
  </r>
  <r>
    <n v="6"/>
    <s v="ADRIAN  VALERIANO  LARA_x0001_ "/>
    <s v="88022916841"/>
    <s v="Adiestrado Formación 85"/>
    <m/>
    <x v="0"/>
    <m/>
    <m/>
    <x v="0"/>
    <x v="0"/>
    <s v="M"/>
    <m/>
    <m/>
    <m/>
    <n v="26"/>
    <n v="1"/>
    <n v="0"/>
    <n v="0"/>
    <n v="0"/>
  </r>
  <r>
    <n v="7"/>
    <s v="AIDEL  DIAZ LEYVA_x0001_"/>
    <s v="91012833509"/>
    <s v="Adiestrado Formación 85"/>
    <m/>
    <x v="0"/>
    <m/>
    <m/>
    <x v="0"/>
    <x v="0"/>
    <s v="M"/>
    <m/>
    <m/>
    <m/>
    <n v="23"/>
    <n v="1"/>
    <n v="0"/>
    <n v="0"/>
    <n v="0"/>
  </r>
  <r>
    <n v="8"/>
    <s v="AIMARA YALINA PEREZ DIAZ_x0001_ "/>
    <s v="93011412675"/>
    <s v="Adiestrado Formación 85"/>
    <m/>
    <x v="0"/>
    <m/>
    <m/>
    <x v="0"/>
    <x v="0"/>
    <s v="F"/>
    <m/>
    <m/>
    <m/>
    <n v="21"/>
    <n v="1"/>
    <n v="0"/>
    <n v="0"/>
    <n v="0"/>
  </r>
  <r>
    <n v="9"/>
    <s v="AISARAH  GALAÑEGA PANDO_x0001_ "/>
    <s v="92111311370"/>
    <s v="Adiestrado Formación 85"/>
    <m/>
    <x v="0"/>
    <m/>
    <m/>
    <x v="0"/>
    <x v="0"/>
    <s v="F"/>
    <m/>
    <m/>
    <m/>
    <n v="22"/>
    <n v="1"/>
    <n v="0"/>
    <n v="0"/>
    <n v="0"/>
  </r>
  <r>
    <n v="10"/>
    <s v="AIVIN  PEREZ DUMENINGO_x0001_ "/>
    <s v="81071912134"/>
    <s v="Adiestrado Formación 100"/>
    <m/>
    <x v="0"/>
    <m/>
    <m/>
    <x v="0"/>
    <x v="0"/>
    <s v="F"/>
    <m/>
    <m/>
    <m/>
    <n v="33"/>
    <n v="0"/>
    <n v="1"/>
    <n v="0"/>
    <n v="0"/>
  </r>
  <r>
    <n v="11"/>
    <s v="ALAIN  RODRIGUEZ POZO_x0001_ "/>
    <s v="89121330068"/>
    <s v="Adiestrado Formación 85"/>
    <m/>
    <x v="0"/>
    <m/>
    <m/>
    <x v="0"/>
    <x v="0"/>
    <s v="M"/>
    <m/>
    <m/>
    <m/>
    <n v="25"/>
    <n v="1"/>
    <n v="0"/>
    <n v="0"/>
    <n v="0"/>
  </r>
  <r>
    <n v="12"/>
    <s v="ALAIN NOEL GARCIA ESCALANTE_x0001_ "/>
    <s v="92071534187"/>
    <s v="Adiestrado Formación 85"/>
    <m/>
    <x v="0"/>
    <m/>
    <m/>
    <x v="0"/>
    <x v="0"/>
    <s v="M"/>
    <m/>
    <m/>
    <m/>
    <n v="22"/>
    <n v="1"/>
    <n v="0"/>
    <n v="0"/>
    <n v="0"/>
  </r>
  <r>
    <n v="13"/>
    <s v="ALBERTO  GARCIA GALARZA_x0001_ "/>
    <s v="92032011388"/>
    <s v="Adiestrado Formación 85"/>
    <m/>
    <x v="0"/>
    <m/>
    <m/>
    <x v="0"/>
    <x v="0"/>
    <s v="M"/>
    <m/>
    <m/>
    <m/>
    <n v="22"/>
    <n v="1"/>
    <n v="0"/>
    <n v="0"/>
    <n v="0"/>
  </r>
  <r>
    <n v="14"/>
    <s v="ALEXANDER  GONZALEZ MENDEZ_x0001_ "/>
    <s v="90013132583"/>
    <s v="Adiestrado Formación 85"/>
    <m/>
    <x v="0"/>
    <m/>
    <m/>
    <x v="0"/>
    <x v="0"/>
    <s v="M"/>
    <m/>
    <m/>
    <m/>
    <n v="24"/>
    <n v="1"/>
    <n v="0"/>
    <n v="0"/>
    <n v="0"/>
  </r>
  <r>
    <n v="15"/>
    <s v="ALEXIS MANUEL ALEGRE BURNES_x0001_ "/>
    <s v="92041248104"/>
    <s v="Adiestrado Formación 85"/>
    <m/>
    <x v="0"/>
    <m/>
    <m/>
    <x v="0"/>
    <x v="0"/>
    <s v="M"/>
    <m/>
    <m/>
    <m/>
    <n v="22"/>
    <n v="1"/>
    <n v="0"/>
    <n v="0"/>
    <n v="0"/>
  </r>
  <r>
    <n v="16"/>
    <s v="ALFREDO ERNESTO GLEZ PÉREZ_x0001_ "/>
    <s v="89101330161"/>
    <s v="Adiestrado Formación 85"/>
    <m/>
    <x v="0"/>
    <m/>
    <m/>
    <x v="0"/>
    <x v="0"/>
    <s v="M"/>
    <m/>
    <m/>
    <m/>
    <n v="25"/>
    <n v="1"/>
    <n v="0"/>
    <n v="0"/>
    <n v="0"/>
  </r>
  <r>
    <n v="17"/>
    <s v="ALICIA  PEREZ CREAGH_x0001_ "/>
    <s v="93103126091"/>
    <s v="Adiestrado Formación 85"/>
    <m/>
    <x v="0"/>
    <m/>
    <m/>
    <x v="0"/>
    <x v="0"/>
    <s v="F"/>
    <m/>
    <m/>
    <m/>
    <n v="21"/>
    <n v="1"/>
    <n v="0"/>
    <n v="0"/>
    <n v="0"/>
  </r>
  <r>
    <n v="18"/>
    <s v="ALIOSMAR  VARGAS HERNANDEZ_x0001_ "/>
    <s v="91021643822"/>
    <s v="Adiestrado Formación 85"/>
    <m/>
    <x v="0"/>
    <m/>
    <m/>
    <x v="0"/>
    <x v="0"/>
    <s v="M"/>
    <m/>
    <m/>
    <m/>
    <n v="23"/>
    <n v="1"/>
    <n v="0"/>
    <n v="0"/>
    <n v="0"/>
  </r>
  <r>
    <n v="19"/>
    <s v="ANAIS  MARTINEZ CARRILLO_x0001_ "/>
    <s v="84081412094"/>
    <s v="Adiestrado Formación 85"/>
    <m/>
    <x v="0"/>
    <m/>
    <m/>
    <x v="0"/>
    <x v="0"/>
    <s v="F"/>
    <m/>
    <m/>
    <m/>
    <n v="30"/>
    <n v="1"/>
    <n v="0"/>
    <n v="0"/>
    <n v="0"/>
  </r>
  <r>
    <n v="20"/>
    <s v="ANASSAY  VILLAVICENCIO MOYA_x0001_ "/>
    <s v="90041132339"/>
    <s v="Adiestrado Formación 85"/>
    <m/>
    <x v="0"/>
    <m/>
    <m/>
    <x v="0"/>
    <x v="0"/>
    <s v="F"/>
    <m/>
    <m/>
    <m/>
    <n v="24"/>
    <n v="1"/>
    <n v="0"/>
    <n v="0"/>
    <n v="0"/>
  </r>
  <r>
    <n v="21"/>
    <s v="ANDY  YUNIEL PEREZ LIMONTA_x0001_ "/>
    <s v="84053012103"/>
    <s v="Adiestrado Formación 85"/>
    <m/>
    <x v="0"/>
    <m/>
    <m/>
    <x v="0"/>
    <x v="0"/>
    <s v="M"/>
    <m/>
    <m/>
    <m/>
    <n v="30"/>
    <n v="1"/>
    <n v="0"/>
    <n v="0"/>
    <n v="0"/>
  </r>
  <r>
    <n v="22"/>
    <s v="ANGEL JAVIER DIAZ SUAREZ_x0001_ "/>
    <s v="86043014525"/>
    <s v="Adiestrado Formación 85"/>
    <m/>
    <x v="0"/>
    <m/>
    <m/>
    <x v="0"/>
    <x v="0"/>
    <s v="M"/>
    <m/>
    <m/>
    <m/>
    <n v="28"/>
    <n v="1"/>
    <n v="0"/>
    <n v="0"/>
    <n v="0"/>
  </r>
  <r>
    <n v="23"/>
    <s v="ANISLEISY  LLANO RIVERO_x0001_ "/>
    <s v="90032132356"/>
    <s v="Adiestrado Formación 85"/>
    <m/>
    <x v="0"/>
    <m/>
    <m/>
    <x v="0"/>
    <x v="0"/>
    <s v="F"/>
    <m/>
    <m/>
    <m/>
    <n v="24"/>
    <n v="1"/>
    <n v="0"/>
    <n v="0"/>
    <n v="0"/>
  </r>
  <r>
    <n v="24"/>
    <s v="ANISLEY  REYES BORREGO_x0001_ "/>
    <s v="91122026252"/>
    <s v="Adiestrado Formación 85"/>
    <m/>
    <x v="0"/>
    <m/>
    <m/>
    <x v="0"/>
    <x v="0"/>
    <s v="F"/>
    <m/>
    <m/>
    <m/>
    <n v="23"/>
    <n v="1"/>
    <n v="0"/>
    <n v="0"/>
    <n v="0"/>
  </r>
  <r>
    <n v="25"/>
    <s v="ARIEL  DEL RIO RECALDE_x0001_ "/>
    <s v="91052237701"/>
    <s v="Adiestrado Formación 85"/>
    <m/>
    <x v="0"/>
    <m/>
    <m/>
    <x v="0"/>
    <x v="0"/>
    <s v="M"/>
    <m/>
    <m/>
    <m/>
    <n v="23"/>
    <n v="1"/>
    <n v="0"/>
    <n v="0"/>
    <n v="0"/>
  </r>
  <r>
    <n v="26"/>
    <s v="ARLEDYS  CABRERA RODRIGUEZ_x0001_ "/>
    <s v="81101410901"/>
    <s v="Adiestrado Formación 85"/>
    <m/>
    <x v="0"/>
    <m/>
    <m/>
    <x v="0"/>
    <x v="0"/>
    <s v="M"/>
    <m/>
    <m/>
    <m/>
    <n v="33"/>
    <n v="0"/>
    <n v="1"/>
    <n v="0"/>
    <n v="0"/>
  </r>
  <r>
    <n v="27"/>
    <s v="ARLETY  DIAZ GONZALEZ_x0001_ "/>
    <s v="89030905853"/>
    <s v="Adiestrado Formación 85"/>
    <m/>
    <x v="0"/>
    <m/>
    <m/>
    <x v="0"/>
    <x v="0"/>
    <s v="F"/>
    <m/>
    <m/>
    <m/>
    <n v="25"/>
    <n v="1"/>
    <n v="0"/>
    <n v="0"/>
    <n v="0"/>
  </r>
  <r>
    <n v="28"/>
    <s v="ARMANDO  MENDEZ BORGES_x0001_ "/>
    <s v="83103012341"/>
    <s v="Adiestrado Formación 85"/>
    <m/>
    <x v="0"/>
    <m/>
    <m/>
    <x v="0"/>
    <x v="0"/>
    <s v="M"/>
    <m/>
    <m/>
    <m/>
    <n v="31"/>
    <n v="0"/>
    <n v="1"/>
    <n v="0"/>
    <n v="0"/>
  </r>
  <r>
    <n v="29"/>
    <s v="ARMANDO  RODRIGUEZ JIMENEZ_x0001_ "/>
    <s v="89020529867"/>
    <s v="Adiestrado Formación 85"/>
    <m/>
    <x v="0"/>
    <m/>
    <m/>
    <x v="0"/>
    <x v="0"/>
    <s v="M"/>
    <m/>
    <m/>
    <m/>
    <n v="25"/>
    <n v="1"/>
    <n v="0"/>
    <n v="0"/>
    <n v="0"/>
  </r>
  <r>
    <n v="30"/>
    <s v="ASBEL NOEL RUIZ AMADOR_x0001_ "/>
    <s v="88092514300"/>
    <s v="Adiestrado Formación 85"/>
    <m/>
    <x v="0"/>
    <m/>
    <m/>
    <x v="0"/>
    <x v="0"/>
    <s v="M"/>
    <m/>
    <m/>
    <m/>
    <n v="26"/>
    <n v="1"/>
    <n v="0"/>
    <n v="0"/>
    <n v="0"/>
  </r>
  <r>
    <n v="31"/>
    <s v="AYLEN DE LA CARIDAD PALLARES L"/>
    <s v="92123133938"/>
    <s v="Adiestrado Formación 85"/>
    <m/>
    <x v="0"/>
    <m/>
    <m/>
    <x v="0"/>
    <x v="0"/>
    <s v="F"/>
    <m/>
    <m/>
    <m/>
    <n v="22"/>
    <n v="1"/>
    <n v="0"/>
    <n v="0"/>
    <n v="0"/>
  </r>
  <r>
    <n v="32"/>
    <s v="BARBARA  CASTELLANOS PEREZ_x0001_ "/>
    <s v="85081112114"/>
    <s v="Adiestrado Formación 85"/>
    <m/>
    <x v="0"/>
    <m/>
    <m/>
    <x v="0"/>
    <x v="0"/>
    <s v="F"/>
    <m/>
    <m/>
    <m/>
    <n v="29"/>
    <n v="1"/>
    <n v="0"/>
    <n v="0"/>
    <n v="0"/>
  </r>
  <r>
    <n v="33"/>
    <s v="CARLOS FELIPE NIEVES ROJAS_x0001_ "/>
    <s v="84101412188"/>
    <s v="Adiestrado Formación 85"/>
    <m/>
    <x v="0"/>
    <m/>
    <m/>
    <x v="0"/>
    <x v="0"/>
    <s v="M"/>
    <m/>
    <m/>
    <m/>
    <n v="30"/>
    <n v="1"/>
    <n v="0"/>
    <n v="0"/>
    <n v="0"/>
  </r>
  <r>
    <n v="34"/>
    <s v="CECILIO   DE LEÓN AZAHARES_x0001_ "/>
    <s v="92110344588"/>
    <s v="Adiestrado Formación 85"/>
    <m/>
    <x v="0"/>
    <m/>
    <m/>
    <x v="0"/>
    <x v="0"/>
    <s v="M"/>
    <m/>
    <m/>
    <m/>
    <n v="22"/>
    <n v="1"/>
    <n v="0"/>
    <n v="0"/>
    <n v="0"/>
  </r>
  <r>
    <n v="35"/>
    <s v="CLAUDIA  PALACIO GUEVARA_x0001_ "/>
    <s v="93071338653"/>
    <s v="Adiestrado Formación 85"/>
    <m/>
    <x v="0"/>
    <m/>
    <m/>
    <x v="0"/>
    <x v="0"/>
    <s v="F"/>
    <m/>
    <m/>
    <m/>
    <n v="21"/>
    <n v="1"/>
    <n v="0"/>
    <n v="0"/>
    <n v="0"/>
  </r>
  <r>
    <n v="36"/>
    <s v="DAILANY  BOLAÑOS PEÑA_x0001_ "/>
    <s v="95110535217"/>
    <s v="Adiestrado Formación 85"/>
    <m/>
    <x v="0"/>
    <m/>
    <m/>
    <x v="0"/>
    <x v="0"/>
    <s v="F"/>
    <m/>
    <m/>
    <m/>
    <n v="19"/>
    <n v="1"/>
    <n v="0"/>
    <n v="0"/>
    <n v="0"/>
  </r>
  <r>
    <n v="37"/>
    <s v="DAMARYS  NOBA MARRERO_x0001_ "/>
    <s v="89100429878"/>
    <s v="Adiestrado Formación 85"/>
    <m/>
    <x v="0"/>
    <m/>
    <m/>
    <x v="0"/>
    <x v="0"/>
    <s v="F"/>
    <m/>
    <m/>
    <m/>
    <n v="25"/>
    <n v="1"/>
    <n v="0"/>
    <n v="0"/>
    <n v="0"/>
  </r>
  <r>
    <n v="38"/>
    <s v="DANAISY  LOY SAEZ_x0001_ "/>
    <s v="83062409774"/>
    <s v="Adiestrado Formación 85"/>
    <m/>
    <x v="0"/>
    <m/>
    <m/>
    <x v="0"/>
    <x v="0"/>
    <s v="F"/>
    <m/>
    <m/>
    <m/>
    <n v="31"/>
    <n v="0"/>
    <n v="1"/>
    <n v="0"/>
    <n v="0"/>
  </r>
  <r>
    <n v="39"/>
    <s v="DANAY  PEREZ SANTOS_x0001_ "/>
    <s v="90012032587"/>
    <s v="Adiestrado Formación 85"/>
    <m/>
    <x v="0"/>
    <m/>
    <m/>
    <x v="0"/>
    <x v="0"/>
    <s v="M"/>
    <m/>
    <m/>
    <m/>
    <n v="24"/>
    <n v="1"/>
    <n v="0"/>
    <n v="0"/>
    <n v="0"/>
  </r>
  <r>
    <n v="40"/>
    <s v="DANIA  JIMENEZ RODRIGUEZ_x0001_ "/>
    <s v="88112614197"/>
    <s v="Adiestrado Formación 85"/>
    <m/>
    <x v="0"/>
    <m/>
    <m/>
    <x v="0"/>
    <x v="0"/>
    <s v="F"/>
    <m/>
    <m/>
    <m/>
    <n v="26"/>
    <n v="1"/>
    <n v="0"/>
    <n v="0"/>
    <n v="0"/>
  </r>
  <r>
    <n v="41"/>
    <s v="DANIEL  MENDEZ DELGADO_x0001_ "/>
    <s v="88102320584"/>
    <s v="Adiestrado Formación 85"/>
    <m/>
    <x v="0"/>
    <m/>
    <m/>
    <x v="0"/>
    <x v="0"/>
    <s v="M"/>
    <m/>
    <m/>
    <m/>
    <n v="26"/>
    <n v="1"/>
    <n v="0"/>
    <n v="0"/>
    <n v="0"/>
  </r>
  <r>
    <n v="42"/>
    <s v="DANIEXYS  LUIS MARTIN_x0001_ "/>
    <s v="89041929959"/>
    <s v="Adiestrado Formación 100"/>
    <m/>
    <x v="0"/>
    <m/>
    <m/>
    <x v="0"/>
    <x v="0"/>
    <s v="F"/>
    <m/>
    <m/>
    <m/>
    <n v="25"/>
    <n v="1"/>
    <n v="0"/>
    <n v="0"/>
    <n v="0"/>
  </r>
  <r>
    <n v="43"/>
    <s v="DASIEL  DEL CAMPO DIAZ_x0001_ "/>
    <s v="91081135342"/>
    <s v="Adiestrado Formación 85"/>
    <m/>
    <x v="0"/>
    <m/>
    <m/>
    <x v="0"/>
    <x v="0"/>
    <s v="M"/>
    <m/>
    <m/>
    <m/>
    <n v="23"/>
    <n v="1"/>
    <n v="0"/>
    <n v="0"/>
    <n v="0"/>
  </r>
  <r>
    <n v="44"/>
    <s v="DASIEL  YERVILLA RAMOS_x0001_ "/>
    <s v="86071512028"/>
    <s v="Adiestrado Formación 85"/>
    <m/>
    <x v="0"/>
    <m/>
    <m/>
    <x v="0"/>
    <x v="0"/>
    <s v="M"/>
    <m/>
    <m/>
    <m/>
    <n v="28"/>
    <n v="1"/>
    <n v="0"/>
    <n v="0"/>
    <n v="0"/>
  </r>
  <r>
    <n v="45"/>
    <s v="DAYAN  ACEA GONZALEZ_x0001_ "/>
    <s v="91120835223"/>
    <s v="Adiestrado Formación 85"/>
    <m/>
    <x v="0"/>
    <m/>
    <m/>
    <x v="0"/>
    <x v="0"/>
    <s v="M"/>
    <m/>
    <m/>
    <m/>
    <n v="23"/>
    <n v="1"/>
    <n v="0"/>
    <n v="0"/>
    <n v="0"/>
  </r>
  <r>
    <n v="46"/>
    <s v="DELVIS  MARRERO DIAZ_x0001_ "/>
    <s v="90092732580"/>
    <s v="Adiestrado Formación 85"/>
    <m/>
    <x v="0"/>
    <m/>
    <m/>
    <x v="0"/>
    <x v="0"/>
    <s v="M"/>
    <m/>
    <m/>
    <m/>
    <n v="24"/>
    <n v="1"/>
    <n v="0"/>
    <n v="0"/>
    <n v="0"/>
  </r>
  <r>
    <n v="47"/>
    <s v="DENNY  MORALES BROCHE_x0001_ "/>
    <s v="91102235459"/>
    <s v="Adiestrado Formación 85"/>
    <m/>
    <x v="0"/>
    <m/>
    <m/>
    <x v="0"/>
    <x v="0"/>
    <s v="F"/>
    <m/>
    <m/>
    <m/>
    <n v="23"/>
    <n v="1"/>
    <n v="0"/>
    <n v="0"/>
    <n v="0"/>
  </r>
  <r>
    <n v="48"/>
    <s v="DIAMALIS  VERA MADERO_x0001_ "/>
    <s v="89051929773"/>
    <s v="Adiestrado Formación 85"/>
    <m/>
    <x v="0"/>
    <m/>
    <m/>
    <x v="0"/>
    <x v="0"/>
    <s v="F"/>
    <m/>
    <m/>
    <m/>
    <n v="25"/>
    <n v="1"/>
    <n v="0"/>
    <n v="0"/>
    <n v="0"/>
  </r>
  <r>
    <n v="49"/>
    <s v="DIANELYS  MONTEAGUDO FIGUEROA_x0001_"/>
    <s v="86022311857"/>
    <s v="Adiestrado Formación 85"/>
    <m/>
    <x v="0"/>
    <m/>
    <m/>
    <x v="0"/>
    <x v="0"/>
    <s v="F"/>
    <m/>
    <m/>
    <m/>
    <n v="28"/>
    <n v="1"/>
    <n v="0"/>
    <n v="0"/>
    <n v="0"/>
  </r>
  <r>
    <n v="50"/>
    <s v="DOUGLAS RAFAEL DELGADO RODRIGU"/>
    <s v="90031736026"/>
    <s v="Adiestrado Formación 85"/>
    <m/>
    <x v="0"/>
    <m/>
    <m/>
    <x v="0"/>
    <x v="0"/>
    <s v="M"/>
    <m/>
    <m/>
    <m/>
    <n v="24"/>
    <n v="1"/>
    <n v="0"/>
    <n v="0"/>
    <n v="0"/>
  </r>
  <r>
    <n v="51"/>
    <s v="DUNIA  ECHEMENDIA ROJAS_x0001_ "/>
    <s v="77012514519"/>
    <s v="Adiestrado Formación 85"/>
    <m/>
    <x v="0"/>
    <m/>
    <m/>
    <x v="0"/>
    <x v="0"/>
    <s v="F"/>
    <m/>
    <m/>
    <m/>
    <n v="37"/>
    <n v="0"/>
    <n v="1"/>
    <n v="0"/>
    <n v="0"/>
  </r>
  <r>
    <n v="52"/>
    <s v="DUNIEL  JIMENEZ ROJAS_x0001_ "/>
    <s v="86020512106"/>
    <s v="Adiestrado Formación 85"/>
    <m/>
    <x v="0"/>
    <m/>
    <m/>
    <x v="0"/>
    <x v="0"/>
    <s v="M"/>
    <m/>
    <m/>
    <m/>
    <n v="28"/>
    <n v="1"/>
    <n v="0"/>
    <n v="0"/>
    <n v="0"/>
  </r>
  <r>
    <n v="53"/>
    <s v="EDELKY  CARO  ROMERO_x0001_ "/>
    <s v="87061314744"/>
    <s v="Adiestrado Formación 85"/>
    <m/>
    <x v="0"/>
    <m/>
    <m/>
    <x v="0"/>
    <x v="0"/>
    <s v="M"/>
    <m/>
    <m/>
    <m/>
    <n v="27"/>
    <n v="1"/>
    <n v="0"/>
    <n v="0"/>
    <n v="0"/>
  </r>
  <r>
    <n v="54"/>
    <s v="EDILIO  HERNANDEZ SANTOS_x0001_ "/>
    <s v="88051020821"/>
    <s v="Adiestrado Formación 85"/>
    <m/>
    <x v="0"/>
    <m/>
    <m/>
    <x v="0"/>
    <x v="0"/>
    <s v="M"/>
    <m/>
    <m/>
    <m/>
    <n v="26"/>
    <n v="1"/>
    <n v="0"/>
    <n v="0"/>
    <n v="0"/>
  </r>
  <r>
    <n v="55"/>
    <s v="ELDI MARIE MERINA GUTIERREZ_x0001_ "/>
    <s v="93060811313"/>
    <s v="Adiestrado Formación 85"/>
    <m/>
    <x v="0"/>
    <m/>
    <m/>
    <x v="0"/>
    <x v="0"/>
    <s v="F"/>
    <m/>
    <m/>
    <m/>
    <n v="21"/>
    <n v="1"/>
    <n v="0"/>
    <n v="0"/>
    <n v="0"/>
  </r>
  <r>
    <n v="56"/>
    <s v="ELIZABETH BARBARA ORAMA HERNAN"/>
    <s v="87020614737"/>
    <s v="Adiestrado Formación 85"/>
    <m/>
    <x v="0"/>
    <m/>
    <m/>
    <x v="0"/>
    <x v="0"/>
    <s v="F"/>
    <m/>
    <m/>
    <m/>
    <n v="27"/>
    <n v="1"/>
    <n v="0"/>
    <n v="0"/>
    <n v="0"/>
  </r>
  <r>
    <n v="57"/>
    <s v="ELVIS CARLOS RODRIGUEZ CARRAZA"/>
    <s v="89080330008"/>
    <s v="Adiestrado Formación 85"/>
    <m/>
    <x v="0"/>
    <m/>
    <m/>
    <x v="0"/>
    <x v="0"/>
    <s v="M"/>
    <m/>
    <m/>
    <m/>
    <n v="25"/>
    <n v="1"/>
    <n v="0"/>
    <n v="0"/>
    <n v="0"/>
  </r>
  <r>
    <n v="58"/>
    <s v="FABIO  YUDIER BURNES BANZO_x0001_ "/>
    <s v="84072312025"/>
    <s v="Adiestrado Formación 85"/>
    <m/>
    <x v="0"/>
    <m/>
    <m/>
    <x v="0"/>
    <x v="0"/>
    <s v="M"/>
    <m/>
    <m/>
    <m/>
    <n v="30"/>
    <n v="1"/>
    <n v="0"/>
    <n v="0"/>
    <n v="0"/>
  </r>
  <r>
    <n v="59"/>
    <s v="FREDY ROBERTO HERRERA GONZALEZ"/>
    <s v="90102032585"/>
    <s v="Adiestrado Formación 85"/>
    <m/>
    <x v="0"/>
    <m/>
    <m/>
    <x v="0"/>
    <x v="0"/>
    <s v="M"/>
    <m/>
    <m/>
    <m/>
    <n v="24"/>
    <n v="1"/>
    <n v="0"/>
    <n v="0"/>
    <n v="0"/>
  </r>
  <r>
    <n v="60"/>
    <s v="GENY  LINARES HERNANDEZ_x0001_ "/>
    <s v="83110330459"/>
    <s v="Adiestrado Formación 85"/>
    <m/>
    <x v="0"/>
    <m/>
    <m/>
    <x v="0"/>
    <x v="0"/>
    <s v="F"/>
    <m/>
    <m/>
    <m/>
    <n v="31"/>
    <n v="0"/>
    <n v="1"/>
    <n v="0"/>
    <n v="0"/>
  </r>
  <r>
    <n v="61"/>
    <s v="GERDY  RAMIREZ GONZALEZ_x0001_ "/>
    <s v="91101833466"/>
    <s v="Adiestrado Formación 85"/>
    <m/>
    <x v="0"/>
    <m/>
    <m/>
    <x v="0"/>
    <x v="0"/>
    <s v="M"/>
    <m/>
    <m/>
    <m/>
    <n v="23"/>
    <n v="1"/>
    <n v="0"/>
    <n v="0"/>
    <n v="0"/>
  </r>
  <r>
    <n v="62"/>
    <s v="GLEISER   GOMEZ FERNANDEZ_x0001_ "/>
    <s v="92082208888"/>
    <s v="Adiestrado Formación 85"/>
    <m/>
    <x v="0"/>
    <m/>
    <m/>
    <x v="0"/>
    <x v="0"/>
    <s v="M"/>
    <m/>
    <m/>
    <m/>
    <n v="22"/>
    <n v="1"/>
    <n v="0"/>
    <n v="0"/>
    <n v="0"/>
  </r>
  <r>
    <n v="63"/>
    <s v="GLEYBIS  GUEVARA DEL PORTAL_x0001_ "/>
    <s v="84122511858"/>
    <s v="Adiestrado Formación 85"/>
    <m/>
    <x v="0"/>
    <m/>
    <m/>
    <x v="0"/>
    <x v="0"/>
    <s v="F"/>
    <m/>
    <m/>
    <m/>
    <n v="30"/>
    <n v="1"/>
    <n v="0"/>
    <n v="0"/>
    <n v="0"/>
  </r>
  <r>
    <n v="64"/>
    <s v="HANLYS ORELBIS GARCIAS OQUENDO"/>
    <s v="84072914445"/>
    <s v="Adiestrado Formación 85"/>
    <m/>
    <x v="0"/>
    <m/>
    <m/>
    <x v="0"/>
    <x v="0"/>
    <s v="M"/>
    <m/>
    <m/>
    <m/>
    <n v="30"/>
    <n v="1"/>
    <n v="0"/>
    <n v="0"/>
    <n v="0"/>
  </r>
  <r>
    <n v="65"/>
    <s v="HENDRY  MANZO LUIS_x0001_ "/>
    <s v="82021918024"/>
    <s v="Adiestrado Formación 85"/>
    <m/>
    <x v="0"/>
    <m/>
    <m/>
    <x v="0"/>
    <x v="0"/>
    <s v="M"/>
    <m/>
    <m/>
    <m/>
    <n v="32"/>
    <n v="0"/>
    <n v="1"/>
    <n v="0"/>
    <n v="0"/>
  </r>
  <r>
    <n v="66"/>
    <s v="HUMBERTO   HERNANDEZ GARCÍA_x0001_ "/>
    <s v="91083136700"/>
    <s v="Adiestrado Formación 85"/>
    <m/>
    <x v="0"/>
    <m/>
    <m/>
    <x v="0"/>
    <x v="0"/>
    <s v="M"/>
    <m/>
    <m/>
    <m/>
    <n v="23"/>
    <n v="1"/>
    <n v="0"/>
    <n v="0"/>
    <n v="0"/>
  </r>
  <r>
    <n v="67"/>
    <s v="HYAN  MARQUEZ DIAZ_x0001_ "/>
    <s v="83122109775"/>
    <s v="Adiestrado Formación 85"/>
    <m/>
    <x v="0"/>
    <m/>
    <m/>
    <x v="0"/>
    <x v="0"/>
    <s v="F"/>
    <m/>
    <m/>
    <m/>
    <n v="31"/>
    <n v="0"/>
    <n v="1"/>
    <n v="0"/>
    <n v="0"/>
  </r>
  <r>
    <n v="68"/>
    <s v="IDALYS  ARILÓN MENDEZ_x0001_ "/>
    <s v="88011817131"/>
    <s v="Adiestrado Formación 85"/>
    <m/>
    <x v="0"/>
    <m/>
    <m/>
    <x v="0"/>
    <x v="0"/>
    <s v="F"/>
    <m/>
    <m/>
    <m/>
    <n v="26"/>
    <n v="1"/>
    <n v="0"/>
    <n v="0"/>
    <n v="0"/>
  </r>
  <r>
    <n v="69"/>
    <s v="INGRIS ESTRELLA  PÉREZ BENÍTEZ"/>
    <s v="89061529779"/>
    <s v="Adiestrado Formación 85"/>
    <m/>
    <x v="0"/>
    <m/>
    <m/>
    <x v="0"/>
    <x v="0"/>
    <s v="F"/>
    <m/>
    <m/>
    <m/>
    <n v="25"/>
    <n v="1"/>
    <n v="0"/>
    <n v="0"/>
    <n v="0"/>
  </r>
  <r>
    <n v="70"/>
    <s v="ISABEL DE LAS MERCEDES MIRANDA"/>
    <s v="89080629897"/>
    <s v="Adiestrado Formación 85"/>
    <m/>
    <x v="0"/>
    <m/>
    <m/>
    <x v="0"/>
    <x v="0"/>
    <s v="F"/>
    <m/>
    <m/>
    <m/>
    <n v="25"/>
    <n v="1"/>
    <n v="0"/>
    <n v="0"/>
    <n v="0"/>
  </r>
  <r>
    <n v="71"/>
    <s v="ISABEL DE LAS MERCEDES PEREZ H"/>
    <s v="87082214739"/>
    <s v="Adiestrado Formación 85"/>
    <m/>
    <x v="0"/>
    <m/>
    <m/>
    <x v="0"/>
    <x v="0"/>
    <s v="F"/>
    <m/>
    <m/>
    <m/>
    <n v="27"/>
    <n v="1"/>
    <n v="0"/>
    <n v="0"/>
    <n v="0"/>
  </r>
  <r>
    <n v="72"/>
    <s v="ISMAEL  PLACENCIA MEDINA_x0001_ "/>
    <s v="83090612343"/>
    <s v="Adiestrado Formación 85"/>
    <m/>
    <x v="0"/>
    <m/>
    <m/>
    <x v="0"/>
    <x v="0"/>
    <s v="M"/>
    <m/>
    <m/>
    <m/>
    <n v="31"/>
    <n v="0"/>
    <n v="1"/>
    <n v="0"/>
    <n v="0"/>
  </r>
  <r>
    <n v="73"/>
    <s v="ISRAEL LUIS GONZALEZ GUTIERREZ"/>
    <s v="87031318263"/>
    <s v="Adiestrado Formación 85"/>
    <m/>
    <x v="0"/>
    <m/>
    <m/>
    <x v="0"/>
    <x v="0"/>
    <s v="M"/>
    <m/>
    <m/>
    <m/>
    <n v="27"/>
    <n v="1"/>
    <n v="0"/>
    <n v="0"/>
    <n v="0"/>
  </r>
  <r>
    <n v="74"/>
    <s v="IUSEL  CASTILLO ACOSTA_x0001_ "/>
    <s v="82052212647"/>
    <s v="Adiestrado Formación 85"/>
    <m/>
    <x v="0"/>
    <m/>
    <m/>
    <x v="0"/>
    <x v="0"/>
    <s v="M"/>
    <m/>
    <m/>
    <m/>
    <n v="32"/>
    <n v="0"/>
    <n v="1"/>
    <n v="0"/>
    <n v="0"/>
  </r>
  <r>
    <n v="75"/>
    <s v="IVET  PÉREZ RANGEL_x0001_ "/>
    <s v="87081514576"/>
    <s v="Adiestrado Formación 85"/>
    <m/>
    <x v="0"/>
    <m/>
    <m/>
    <x v="0"/>
    <x v="0"/>
    <s v="F"/>
    <m/>
    <m/>
    <m/>
    <n v="27"/>
    <n v="1"/>
    <n v="0"/>
    <n v="0"/>
    <n v="0"/>
  </r>
  <r>
    <n v="76"/>
    <s v="JAILEN  ABREU HERNANDEZ_x0001_ "/>
    <s v="92010235649"/>
    <s v="Adiestrado Formación 85"/>
    <m/>
    <x v="0"/>
    <m/>
    <m/>
    <x v="0"/>
    <x v="0"/>
    <s v="M"/>
    <m/>
    <m/>
    <m/>
    <n v="22"/>
    <n v="1"/>
    <n v="0"/>
    <n v="0"/>
    <n v="0"/>
  </r>
  <r>
    <n v="77"/>
    <s v="JANY  CASTRO PEREZ_x0001_ "/>
    <s v="90032533235"/>
    <s v="Adiestrado Formación 85"/>
    <m/>
    <x v="0"/>
    <m/>
    <m/>
    <x v="0"/>
    <x v="0"/>
    <s v="F"/>
    <m/>
    <m/>
    <m/>
    <n v="24"/>
    <n v="1"/>
    <n v="0"/>
    <n v="0"/>
    <n v="0"/>
  </r>
  <r>
    <n v="78"/>
    <s v="JANY YASSER PEREZ PEREZ_x0001_ "/>
    <s v="83041109783"/>
    <s v="Adiestrado Formación 85"/>
    <m/>
    <x v="0"/>
    <m/>
    <m/>
    <x v="0"/>
    <x v="0"/>
    <s v="M"/>
    <m/>
    <m/>
    <m/>
    <n v="31"/>
    <n v="0"/>
    <n v="1"/>
    <n v="0"/>
    <n v="0"/>
  </r>
  <r>
    <n v="79"/>
    <s v="JAVIER  DOMINGUEZ GONZALEZ_x0001_ "/>
    <s v="87070114826"/>
    <s v="Adiestrado Formación 85"/>
    <m/>
    <x v="0"/>
    <m/>
    <m/>
    <x v="0"/>
    <x v="0"/>
    <s v="M"/>
    <m/>
    <m/>
    <m/>
    <n v="27"/>
    <n v="1"/>
    <n v="0"/>
    <n v="0"/>
    <n v="0"/>
  </r>
  <r>
    <n v="80"/>
    <s v="JAVIER ALEJANDRO GALLUEZ MELEN"/>
    <s v="88080514580"/>
    <s v="Adiestrado Formación 85"/>
    <m/>
    <x v="0"/>
    <m/>
    <m/>
    <x v="0"/>
    <x v="0"/>
    <s v="M"/>
    <m/>
    <m/>
    <m/>
    <n v="26"/>
    <n v="1"/>
    <n v="0"/>
    <n v="0"/>
    <n v="0"/>
  </r>
  <r>
    <n v="81"/>
    <s v="JAVIER ENRIQUE DIAZ DELGADO_x0001_ "/>
    <s v="91031377708"/>
    <s v="Adiestrado Formación 85"/>
    <m/>
    <x v="0"/>
    <m/>
    <m/>
    <x v="0"/>
    <x v="0"/>
    <s v="M"/>
    <m/>
    <m/>
    <m/>
    <n v="23"/>
    <n v="1"/>
    <n v="0"/>
    <n v="0"/>
    <n v="0"/>
  </r>
  <r>
    <n v="82"/>
    <s v="JOAN  MARTINEZ ARIOSA_x0001_ "/>
    <s v="84090412027"/>
    <s v="Adiestrado Formación 85"/>
    <m/>
    <x v="0"/>
    <m/>
    <m/>
    <x v="0"/>
    <x v="0"/>
    <s v="M"/>
    <m/>
    <m/>
    <m/>
    <n v="30"/>
    <n v="1"/>
    <n v="0"/>
    <n v="0"/>
    <n v="0"/>
  </r>
  <r>
    <n v="83"/>
    <s v="JORGE FELIPE MARTINEZ SALGADO_x0001_"/>
    <s v="90083010824"/>
    <s v="Adiestrado Formación 85"/>
    <m/>
    <x v="0"/>
    <m/>
    <m/>
    <x v="0"/>
    <x v="0"/>
    <s v="M"/>
    <m/>
    <m/>
    <m/>
    <n v="24"/>
    <n v="1"/>
    <n v="0"/>
    <n v="0"/>
    <n v="0"/>
  </r>
  <r>
    <n v="84"/>
    <s v="JORGE HERMINIO LEIZA PEREZ_x0001_ "/>
    <s v="90011932686"/>
    <s v="Adiestrado Formación 85"/>
    <m/>
    <x v="0"/>
    <m/>
    <m/>
    <x v="0"/>
    <x v="0"/>
    <s v="M"/>
    <m/>
    <m/>
    <m/>
    <n v="24"/>
    <n v="1"/>
    <n v="0"/>
    <n v="0"/>
    <n v="0"/>
  </r>
  <r>
    <n v="85"/>
    <s v="JORGE LUIS OUTON PARET_x0001_ "/>
    <s v="84062812023"/>
    <s v="Adiestrado Formación 85"/>
    <m/>
    <x v="0"/>
    <m/>
    <m/>
    <x v="0"/>
    <x v="0"/>
    <s v="M"/>
    <m/>
    <m/>
    <m/>
    <n v="30"/>
    <n v="1"/>
    <n v="0"/>
    <n v="0"/>
    <n v="0"/>
  </r>
  <r>
    <n v="86"/>
    <s v="JORGE LUIS RODRIGUEZ RODRIGUEZ"/>
    <s v="90062232982"/>
    <s v="Adiestrado Formación 85"/>
    <m/>
    <x v="0"/>
    <m/>
    <m/>
    <x v="0"/>
    <x v="0"/>
    <s v="M"/>
    <m/>
    <m/>
    <m/>
    <n v="24"/>
    <n v="1"/>
    <n v="0"/>
    <n v="0"/>
    <n v="0"/>
  </r>
  <r>
    <n v="87"/>
    <s v="JORGE LUIS TORRES LOPEZ_x0001_ "/>
    <s v="91090933545"/>
    <s v="Adiestrado Formación 85"/>
    <m/>
    <x v="0"/>
    <m/>
    <m/>
    <x v="0"/>
    <x v="0"/>
    <s v="M"/>
    <m/>
    <m/>
    <m/>
    <n v="23"/>
    <n v="1"/>
    <n v="0"/>
    <n v="0"/>
    <n v="0"/>
  </r>
  <r>
    <n v="88"/>
    <s v="JORGE LUIS ZALASAR DEL TORO_x0001_ "/>
    <s v="91112633463"/>
    <s v="Adiestrado Formación 85"/>
    <m/>
    <x v="0"/>
    <m/>
    <m/>
    <x v="0"/>
    <x v="0"/>
    <s v="M"/>
    <m/>
    <m/>
    <m/>
    <n v="23"/>
    <n v="1"/>
    <n v="0"/>
    <n v="0"/>
    <n v="0"/>
  </r>
  <r>
    <n v="89"/>
    <s v="JORGE WILLIAM PEREZ CARDENAS_x0001_ "/>
    <s v="92050832069"/>
    <s v="Adiestrado Formación 85"/>
    <m/>
    <x v="0"/>
    <m/>
    <m/>
    <x v="0"/>
    <x v="0"/>
    <s v="M"/>
    <m/>
    <m/>
    <m/>
    <n v="22"/>
    <n v="1"/>
    <n v="0"/>
    <n v="0"/>
    <n v="0"/>
  </r>
  <r>
    <n v="90"/>
    <s v="JUAN LUIS ROJAS AGUILA_x0001_ "/>
    <s v="89072829865"/>
    <s v="Adiestrado Formación 85"/>
    <m/>
    <x v="0"/>
    <m/>
    <m/>
    <x v="0"/>
    <x v="0"/>
    <s v="M"/>
    <m/>
    <m/>
    <m/>
    <n v="25"/>
    <n v="1"/>
    <n v="0"/>
    <n v="0"/>
    <n v="0"/>
  </r>
  <r>
    <n v="91"/>
    <s v="JUANA DELIA 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
  </r>
  <r>
    <n v="92"/>
    <s v="KATERINE  FDEZ LÓPEZ_x0001_ "/>
    <s v="91100838251"/>
    <s v="Adiestrado Formación 85"/>
    <m/>
    <x v="0"/>
    <m/>
    <m/>
    <x v="0"/>
    <x v="0"/>
    <s v="F"/>
    <m/>
    <m/>
    <m/>
    <n v="23"/>
    <n v="1"/>
    <n v="0"/>
    <n v="0"/>
    <n v="0"/>
  </r>
  <r>
    <n v="93"/>
    <s v="KATIA  OROZCO GONZALEZ_x0001_ "/>
    <s v="92080833938"/>
    <s v="Adiestrado Formación 85"/>
    <m/>
    <x v="0"/>
    <m/>
    <m/>
    <x v="0"/>
    <x v="0"/>
    <s v="F"/>
    <m/>
    <m/>
    <m/>
    <n v="22"/>
    <n v="1"/>
    <n v="0"/>
    <n v="0"/>
    <n v="0"/>
  </r>
  <r>
    <n v="94"/>
    <s v="KATIUSKA  CARVAJAL GARCIA_x0001_ "/>
    <s v="89121630052"/>
    <s v="Adiestrado Formación 85"/>
    <m/>
    <x v="0"/>
    <m/>
    <m/>
    <x v="0"/>
    <x v="0"/>
    <s v="F"/>
    <m/>
    <m/>
    <m/>
    <n v="25"/>
    <n v="1"/>
    <n v="0"/>
    <n v="0"/>
    <n v="0"/>
  </r>
  <r>
    <n v="95"/>
    <s v="KENNY  ARIAS GOLLA_x0001_ "/>
    <s v="84120312020"/>
    <s v="Adiestrado Formación 85"/>
    <m/>
    <x v="0"/>
    <m/>
    <m/>
    <x v="0"/>
    <x v="0"/>
    <s v="M"/>
    <m/>
    <m/>
    <m/>
    <n v="30"/>
    <n v="1"/>
    <n v="0"/>
    <n v="0"/>
    <n v="0"/>
  </r>
  <r>
    <n v="96"/>
    <s v="KERVIN  MORA MONTERREY_x0001_ "/>
    <s v="91112233483"/>
    <s v="Adiestrado Formación 85"/>
    <m/>
    <x v="0"/>
    <m/>
    <m/>
    <x v="0"/>
    <x v="0"/>
    <s v="M"/>
    <m/>
    <m/>
    <m/>
    <n v="23"/>
    <n v="1"/>
    <n v="0"/>
    <n v="0"/>
    <n v="0"/>
  </r>
  <r>
    <n v="97"/>
    <s v="KETTY  COSIO LUIS_x0001_"/>
    <s v="89062424736"/>
    <s v="Adiestrado Formación 85"/>
    <m/>
    <x v="0"/>
    <m/>
    <m/>
    <x v="0"/>
    <x v="0"/>
    <s v="F"/>
    <m/>
    <m/>
    <m/>
    <n v="25"/>
    <n v="1"/>
    <n v="0"/>
    <n v="0"/>
    <n v="0"/>
  </r>
  <r>
    <n v="98"/>
    <s v="LARITZA  TRIANA DELGADO_x0001_ "/>
    <s v="90060132534"/>
    <s v="Adiestrado Formación 85"/>
    <m/>
    <x v="0"/>
    <m/>
    <m/>
    <x v="0"/>
    <x v="0"/>
    <s v="F"/>
    <m/>
    <m/>
    <m/>
    <n v="24"/>
    <n v="1"/>
    <n v="0"/>
    <n v="0"/>
    <n v="0"/>
  </r>
  <r>
    <n v="99"/>
    <s v="LARRY  LUIS SOCA_x0001_"/>
    <s v="86052911700"/>
    <s v="Adiestrado Formación 85"/>
    <m/>
    <x v="0"/>
    <m/>
    <m/>
    <x v="0"/>
    <x v="0"/>
    <s v="M"/>
    <m/>
    <m/>
    <m/>
    <n v="28"/>
    <n v="1"/>
    <n v="0"/>
    <n v="0"/>
    <n v="0"/>
  </r>
  <r>
    <n v="100"/>
    <s v="LAZARO DARIEL RODRIGUEZ LEAL_x0001_ "/>
    <s v="88113020587"/>
    <s v="Adiestrado Formación 85"/>
    <m/>
    <x v="0"/>
    <m/>
    <m/>
    <x v="0"/>
    <x v="0"/>
    <s v="M"/>
    <m/>
    <m/>
    <m/>
    <n v="26"/>
    <n v="1"/>
    <n v="0"/>
    <n v="0"/>
    <n v="0"/>
  </r>
  <r>
    <n v="101"/>
    <s v="LAZARO LIVAN LOPEZ RODRIGUEZ_x0001_ "/>
    <s v="91040636680"/>
    <s v="Adiestrado Formación 85"/>
    <m/>
    <x v="0"/>
    <m/>
    <m/>
    <x v="0"/>
    <x v="0"/>
    <s v="M"/>
    <m/>
    <m/>
    <m/>
    <n v="23"/>
    <n v="1"/>
    <n v="0"/>
    <n v="0"/>
    <n v="0"/>
  </r>
  <r>
    <n v="102"/>
    <s v="LAZARO ROBERTO CAPDESUÑER GARC"/>
    <s v="89111929823"/>
    <s v="Adiestrado Formación 85"/>
    <m/>
    <x v="0"/>
    <m/>
    <m/>
    <x v="0"/>
    <x v="0"/>
    <s v="M"/>
    <m/>
    <m/>
    <m/>
    <n v="25"/>
    <n v="1"/>
    <n v="0"/>
    <n v="0"/>
    <n v="0"/>
  </r>
  <r>
    <n v="103"/>
    <s v="LAZARO RUBEN MEDERO SAEZ_x0001_ "/>
    <s v="92111235669"/>
    <s v="Adiestrado Formación 85"/>
    <m/>
    <x v="0"/>
    <m/>
    <m/>
    <x v="0"/>
    <x v="0"/>
    <s v="M"/>
    <m/>
    <m/>
    <m/>
    <n v="22"/>
    <n v="1"/>
    <n v="0"/>
    <n v="0"/>
    <n v="0"/>
  </r>
  <r>
    <n v="104"/>
    <s v="LEANDRO ALFREDO RODRIGUEZ CRUZ"/>
    <s v="91100737706"/>
    <s v="Adiestrado Formación 85"/>
    <m/>
    <x v="0"/>
    <m/>
    <m/>
    <x v="0"/>
    <x v="0"/>
    <s v="M"/>
    <m/>
    <m/>
    <m/>
    <n v="23"/>
    <n v="1"/>
    <n v="0"/>
    <n v="0"/>
    <n v="0"/>
  </r>
  <r>
    <n v="105"/>
    <s v="LEDUAN  RODRIGUEZ RODRIGUEZ_x0001_ "/>
    <s v="87021914740"/>
    <s v="Adiestrado Formación 85"/>
    <m/>
    <x v="0"/>
    <m/>
    <m/>
    <x v="0"/>
    <x v="0"/>
    <s v="M"/>
    <m/>
    <m/>
    <m/>
    <n v="27"/>
    <n v="1"/>
    <n v="0"/>
    <n v="0"/>
    <n v="0"/>
  </r>
  <r>
    <n v="106"/>
    <s v="LEIDIANA  MORALES REYES_x0001_ "/>
    <s v="83051812338"/>
    <s v="Adiestrado Formación 85"/>
    <m/>
    <x v="0"/>
    <m/>
    <m/>
    <x v="0"/>
    <x v="0"/>
    <s v="F"/>
    <m/>
    <m/>
    <m/>
    <n v="31"/>
    <n v="0"/>
    <n v="1"/>
    <n v="0"/>
    <n v="0"/>
  </r>
  <r>
    <n v="107"/>
    <s v="LEINIER  LOPEZ ABREU_x0001_ "/>
    <s v="90021132602"/>
    <s v="Adiestrado Formación 85"/>
    <m/>
    <x v="0"/>
    <m/>
    <m/>
    <x v="0"/>
    <x v="0"/>
    <s v="M"/>
    <m/>
    <m/>
    <m/>
    <n v="24"/>
    <n v="1"/>
    <n v="0"/>
    <n v="0"/>
    <n v="0"/>
  </r>
  <r>
    <n v="108"/>
    <s v="LENIER  HERNANDEZ PEREZ_x0001_ "/>
    <s v="84052612023"/>
    <s v="Adiestrado Formación 85"/>
    <m/>
    <x v="0"/>
    <m/>
    <m/>
    <x v="0"/>
    <x v="0"/>
    <s v="M"/>
    <m/>
    <m/>
    <m/>
    <n v="30"/>
    <n v="1"/>
    <n v="0"/>
    <n v="0"/>
    <n v="0"/>
  </r>
  <r>
    <n v="109"/>
    <s v="LENIER  PORTILLO GARCIA_x0001_ "/>
    <s v="83060309627"/>
    <s v="Adiestrado Formación 85"/>
    <m/>
    <x v="0"/>
    <m/>
    <m/>
    <x v="0"/>
    <x v="0"/>
    <s v="M"/>
    <m/>
    <m/>
    <m/>
    <n v="31"/>
    <n v="0"/>
    <n v="1"/>
    <n v="0"/>
    <n v="0"/>
  </r>
  <r>
    <n v="110"/>
    <s v="LEYDIS  ARBOLAEZ MORET_x0001_ "/>
    <s v="86033112575"/>
    <s v="Adiestrado Formación 85"/>
    <m/>
    <x v="0"/>
    <m/>
    <m/>
    <x v="0"/>
    <x v="0"/>
    <s v="F"/>
    <m/>
    <m/>
    <m/>
    <n v="28"/>
    <n v="1"/>
    <n v="0"/>
    <n v="0"/>
    <n v="0"/>
  </r>
  <r>
    <n v="111"/>
    <s v="LIANNYS  TORRES SUAREZ_x0001_ "/>
    <s v="90112832351"/>
    <s v="Adiestrado Formación 85"/>
    <m/>
    <x v="0"/>
    <m/>
    <m/>
    <x v="0"/>
    <x v="0"/>
    <s v="F"/>
    <m/>
    <m/>
    <m/>
    <n v="24"/>
    <n v="1"/>
    <n v="0"/>
    <n v="0"/>
    <n v="0"/>
  </r>
  <r>
    <n v="112"/>
    <s v="LIETTER  VICIEDO GONZALEZ_x0001_ "/>
    <s v="85090712094"/>
    <s v="Adiestrado Formación 85"/>
    <m/>
    <x v="0"/>
    <m/>
    <m/>
    <x v="0"/>
    <x v="0"/>
    <s v="F"/>
    <m/>
    <m/>
    <m/>
    <n v="29"/>
    <n v="1"/>
    <n v="0"/>
    <n v="0"/>
    <n v="0"/>
  </r>
  <r>
    <n v="113"/>
    <s v="LISANDRA CARIDAD HERRERA RODRI"/>
    <s v="90090832334"/>
    <s v="Adiestrado Formación 100"/>
    <m/>
    <x v="0"/>
    <m/>
    <m/>
    <x v="0"/>
    <x v="0"/>
    <s v="F"/>
    <m/>
    <m/>
    <m/>
    <n v="24"/>
    <n v="1"/>
    <n v="0"/>
    <n v="0"/>
    <n v="0"/>
  </r>
  <r>
    <n v="114"/>
    <s v="LISAY  VELAZQUEZ RODRIGUEZ_x0001_ "/>
    <s v="89032929772"/>
    <s v="Adiestrado Formación 85"/>
    <m/>
    <x v="0"/>
    <m/>
    <m/>
    <x v="0"/>
    <x v="0"/>
    <s v="F"/>
    <m/>
    <m/>
    <m/>
    <n v="25"/>
    <n v="1"/>
    <n v="0"/>
    <n v="0"/>
    <n v="0"/>
  </r>
  <r>
    <n v="115"/>
    <s v="LISETT  CABRERA RODRIGUEZ_x0001_ "/>
    <s v="90042732653"/>
    <s v="Adiestrado Formación 100"/>
    <m/>
    <x v="0"/>
    <m/>
    <m/>
    <x v="0"/>
    <x v="0"/>
    <s v="F"/>
    <m/>
    <m/>
    <m/>
    <n v="24"/>
    <n v="1"/>
    <n v="0"/>
    <n v="0"/>
    <n v="0"/>
  </r>
  <r>
    <n v="116"/>
    <s v="LISSETTE  LORENZO RODRIGUEZ_x0001_ "/>
    <s v="89021029797"/>
    <s v="Adiestrado Formación 85"/>
    <m/>
    <x v="0"/>
    <m/>
    <m/>
    <x v="0"/>
    <x v="0"/>
    <s v="F"/>
    <m/>
    <m/>
    <m/>
    <n v="25"/>
    <n v="1"/>
    <n v="0"/>
    <n v="0"/>
    <n v="0"/>
  </r>
  <r>
    <n v="117"/>
    <s v="LISTER ISAAC MENDEZ QUINTANA_x0001_ "/>
    <s v="83092612349"/>
    <s v="Adiestrado Formación 85"/>
    <m/>
    <x v="0"/>
    <m/>
    <m/>
    <x v="0"/>
    <x v="0"/>
    <s v="M"/>
    <m/>
    <m/>
    <m/>
    <n v="31"/>
    <n v="0"/>
    <n v="1"/>
    <n v="0"/>
    <n v="0"/>
  </r>
  <r>
    <n v="118"/>
    <s v="LOYDA EUNICE PEREZ PEREZ_x0001_ "/>
    <s v="90080932572"/>
    <s v="Adiestrado Formación 85"/>
    <m/>
    <x v="0"/>
    <m/>
    <m/>
    <x v="0"/>
    <x v="0"/>
    <s v="F"/>
    <m/>
    <m/>
    <m/>
    <n v="24"/>
    <n v="1"/>
    <n v="0"/>
    <n v="0"/>
    <n v="0"/>
  </r>
  <r>
    <n v="119"/>
    <s v="LUIS ANTONIO VEGA SAEZ_x0001_ "/>
    <s v="91100633481"/>
    <s v="Adiestrado Formación 85"/>
    <m/>
    <x v="0"/>
    <m/>
    <m/>
    <x v="0"/>
    <x v="0"/>
    <s v="M"/>
    <m/>
    <m/>
    <m/>
    <n v="23"/>
    <n v="1"/>
    <n v="0"/>
    <n v="0"/>
    <n v="0"/>
  </r>
  <r>
    <n v="120"/>
    <s v="LUIS ERNESTO AGUILA BARNADA_x0001_ "/>
    <s v="90101833263"/>
    <s v="Adiestrado Formación 85"/>
    <m/>
    <x v="0"/>
    <m/>
    <m/>
    <x v="0"/>
    <x v="0"/>
    <s v="M"/>
    <m/>
    <m/>
    <m/>
    <n v="24"/>
    <n v="1"/>
    <n v="0"/>
    <n v="0"/>
    <n v="0"/>
  </r>
  <r>
    <n v="121"/>
    <s v="LUIS MARIANO BENITEZ CARRILLO_x0001_"/>
    <s v="87011514823"/>
    <s v="Adiestrado Formación 85"/>
    <m/>
    <x v="0"/>
    <m/>
    <m/>
    <x v="0"/>
    <x v="0"/>
    <s v="M"/>
    <m/>
    <m/>
    <m/>
    <n v="27"/>
    <n v="1"/>
    <n v="0"/>
    <n v="0"/>
    <n v="0"/>
  </r>
  <r>
    <n v="122"/>
    <s v="LUIS MIGUEL DELGADO RODRIGUEZ_x0001_"/>
    <s v="90120132587"/>
    <s v="Adiestrado Formación 85"/>
    <m/>
    <x v="0"/>
    <m/>
    <m/>
    <x v="0"/>
    <x v="0"/>
    <s v="M"/>
    <m/>
    <m/>
    <m/>
    <n v="24"/>
    <n v="1"/>
    <n v="0"/>
    <n v="0"/>
    <n v="0"/>
  </r>
  <r>
    <n v="123"/>
    <s v="LUIS PEDRO RODRIGUEZ RUIZ_x0001_ "/>
    <s v="90042032582"/>
    <s v="Adiestrado Formación 85"/>
    <m/>
    <x v="0"/>
    <m/>
    <m/>
    <x v="0"/>
    <x v="0"/>
    <s v="M"/>
    <m/>
    <m/>
    <m/>
    <n v="24"/>
    <n v="1"/>
    <n v="0"/>
    <n v="0"/>
    <n v="0"/>
  </r>
  <r>
    <n v="124"/>
    <s v="LUISA MARIA RAMOS BORFFILL_x0001_ "/>
    <s v="86103014510"/>
    <s v="Adiestrado Formación 85"/>
    <m/>
    <x v="0"/>
    <m/>
    <m/>
    <x v="0"/>
    <x v="0"/>
    <s v="F"/>
    <m/>
    <m/>
    <m/>
    <n v="28"/>
    <n v="1"/>
    <n v="0"/>
    <n v="0"/>
    <n v="0"/>
  </r>
  <r>
    <n v="125"/>
    <s v="LUNMAILY  PEREZ DE LA PAZ_x0001_ "/>
    <s v="86011513292"/>
    <s v="Adiestrado Formación 85"/>
    <m/>
    <x v="0"/>
    <m/>
    <m/>
    <x v="0"/>
    <x v="0"/>
    <s v="F"/>
    <m/>
    <m/>
    <m/>
    <n v="28"/>
    <n v="1"/>
    <n v="0"/>
    <n v="0"/>
    <n v="0"/>
  </r>
  <r>
    <n v="126"/>
    <s v="LUSY YANEISY MORRELL GARCIA_x0001_ "/>
    <s v="75050407033"/>
    <s v="Adiestrado Formación 85"/>
    <m/>
    <x v="0"/>
    <m/>
    <m/>
    <x v="0"/>
    <x v="0"/>
    <s v="F"/>
    <m/>
    <m/>
    <m/>
    <n v="39"/>
    <n v="0"/>
    <n v="1"/>
    <n v="0"/>
    <n v="0"/>
  </r>
  <r>
    <n v="127"/>
    <s v="LUVIA  CRUZ FUENTES_x0001_ "/>
    <s v="91040235230"/>
    <s v="Adiestrado Formación 85"/>
    <m/>
    <x v="0"/>
    <m/>
    <m/>
    <x v="0"/>
    <x v="0"/>
    <s v="F"/>
    <m/>
    <m/>
    <m/>
    <n v="23"/>
    <n v="1"/>
    <n v="0"/>
    <n v="0"/>
    <n v="0"/>
  </r>
  <r>
    <n v="128"/>
    <s v="LYNNE  ZAMORA ARAQUE_x0001_ "/>
    <s v="88010542953"/>
    <s v="Adiestrado Formación 85"/>
    <m/>
    <x v="0"/>
    <m/>
    <m/>
    <x v="0"/>
    <x v="0"/>
    <s v="F"/>
    <m/>
    <m/>
    <m/>
    <n v="26"/>
    <n v="1"/>
    <n v="0"/>
    <n v="0"/>
    <n v="0"/>
  </r>
  <r>
    <n v="129"/>
    <s v="MADELIN  BOLAÑO CABRERA_x0001_ "/>
    <s v="86020211873"/>
    <s v="Adiestrado Formación 85"/>
    <m/>
    <x v="0"/>
    <m/>
    <m/>
    <x v="0"/>
    <x v="0"/>
    <s v="F"/>
    <m/>
    <m/>
    <m/>
    <n v="28"/>
    <n v="1"/>
    <n v="0"/>
    <n v="0"/>
    <n v="0"/>
  </r>
  <r>
    <n v="130"/>
    <s v="MAEBY  ECHEVERRÍA  LÓPEZ_x0001_ "/>
    <s v="90030232655"/>
    <s v="Adiestrado Formación 85"/>
    <m/>
    <x v="0"/>
    <m/>
    <m/>
    <x v="0"/>
    <x v="0"/>
    <s v="F"/>
    <m/>
    <m/>
    <m/>
    <n v="24"/>
    <n v="1"/>
    <n v="0"/>
    <n v="0"/>
    <n v="0"/>
  </r>
  <r>
    <n v="131"/>
    <s v="MAGDELYNE  FONSECA SUAREZ_x0001_ "/>
    <s v="91062133454"/>
    <s v="Adiestrado Formación 85"/>
    <m/>
    <x v="0"/>
    <m/>
    <m/>
    <x v="0"/>
    <x v="0"/>
    <s v="F"/>
    <m/>
    <m/>
    <m/>
    <n v="23"/>
    <n v="1"/>
    <n v="0"/>
    <n v="0"/>
    <n v="0"/>
  </r>
  <r>
    <n v="132"/>
    <s v="MAILIN  LEIVA  MORENO_x0001_ "/>
    <s v="91092233470"/>
    <s v="Adiestrado Formación 85"/>
    <m/>
    <x v="0"/>
    <m/>
    <m/>
    <x v="0"/>
    <x v="0"/>
    <s v="F"/>
    <m/>
    <m/>
    <m/>
    <n v="23"/>
    <n v="1"/>
    <n v="0"/>
    <n v="0"/>
    <n v="0"/>
  </r>
  <r>
    <n v="133"/>
    <s v="MAILYN   GARCIA LEAL_x0001_ "/>
    <s v="91093009159"/>
    <s v="Adiestrado Formación 85"/>
    <m/>
    <x v="0"/>
    <m/>
    <m/>
    <x v="0"/>
    <x v="0"/>
    <s v="F"/>
    <m/>
    <m/>
    <m/>
    <n v="23"/>
    <n v="1"/>
    <n v="0"/>
    <n v="0"/>
    <n v="0"/>
  </r>
  <r>
    <n v="134"/>
    <s v="MAILYN   SILVERIO PINO_x0001_ "/>
    <s v="91123135216"/>
    <s v="Adiestrado Formación 85"/>
    <m/>
    <x v="0"/>
    <m/>
    <m/>
    <x v="0"/>
    <x v="0"/>
    <s v="F"/>
    <m/>
    <m/>
    <m/>
    <n v="23"/>
    <n v="1"/>
    <n v="0"/>
    <n v="0"/>
    <n v="0"/>
  </r>
  <r>
    <n v="135"/>
    <s v="MAILYN  BELLO  HERNÁNDEZ_x0001_ "/>
    <s v="82072612485"/>
    <s v="Adiestrado Formación 85"/>
    <m/>
    <x v="0"/>
    <m/>
    <m/>
    <x v="0"/>
    <x v="0"/>
    <s v="M"/>
    <m/>
    <m/>
    <m/>
    <n v="32"/>
    <n v="0"/>
    <n v="1"/>
    <n v="0"/>
    <n v="0"/>
  </r>
  <r>
    <n v="136"/>
    <s v="MAILYS  GUEVARA BACALLAO_x0001_ "/>
    <s v="86011212414"/>
    <s v="Adiestrado Formación 85"/>
    <m/>
    <x v="0"/>
    <m/>
    <m/>
    <x v="0"/>
    <x v="0"/>
    <s v="F"/>
    <m/>
    <m/>
    <m/>
    <n v="28"/>
    <n v="1"/>
    <n v="0"/>
    <n v="0"/>
    <n v="0"/>
  </r>
  <r>
    <n v="137"/>
    <s v="MAITE  RUIZ MORALES_x0001_ "/>
    <s v="79122410774"/>
    <s v="Adiestrado Formación 85"/>
    <m/>
    <x v="0"/>
    <m/>
    <m/>
    <x v="0"/>
    <x v="0"/>
    <s v="F"/>
    <m/>
    <m/>
    <m/>
    <n v="35"/>
    <n v="0"/>
    <n v="1"/>
    <n v="0"/>
    <n v="0"/>
  </r>
  <r>
    <n v="138"/>
    <s v="MARCOS ADRIAN GONZALEZ NAVARRO"/>
    <s v="90012632603"/>
    <s v="Adiestrado Formación 85"/>
    <m/>
    <x v="0"/>
    <m/>
    <m/>
    <x v="0"/>
    <x v="0"/>
    <s v="M"/>
    <m/>
    <m/>
    <m/>
    <n v="24"/>
    <n v="1"/>
    <n v="0"/>
    <n v="0"/>
    <n v="0"/>
  </r>
  <r>
    <n v="139"/>
    <s v="MARIA MILAGRO SUAREZ RODRIGUEZ"/>
    <s v="85120412031"/>
    <s v="Adiestrado Formación 85"/>
    <m/>
    <x v="0"/>
    <m/>
    <m/>
    <x v="0"/>
    <x v="0"/>
    <s v="F"/>
    <m/>
    <m/>
    <m/>
    <n v="29"/>
    <n v="1"/>
    <n v="0"/>
    <n v="0"/>
    <n v="0"/>
  </r>
  <r>
    <n v="140"/>
    <s v="MARIANA YAILEMA PEREZ NUÑEZ_x0001_ "/>
    <s v="89121230179"/>
    <s v="Adiestrado Formación 85"/>
    <m/>
    <x v="0"/>
    <m/>
    <m/>
    <x v="0"/>
    <x v="0"/>
    <s v="F"/>
    <m/>
    <m/>
    <m/>
    <n v="25"/>
    <n v="1"/>
    <n v="0"/>
    <n v="0"/>
    <n v="0"/>
  </r>
  <r>
    <n v="141"/>
    <s v="MARIELLYS  ESPINOSA PÉREZ_x0001_ "/>
    <s v="92061834098"/>
    <s v="Adiestrado Formación 85"/>
    <m/>
    <x v="0"/>
    <m/>
    <m/>
    <x v="0"/>
    <x v="0"/>
    <s v="F"/>
    <m/>
    <m/>
    <m/>
    <n v="22"/>
    <n v="1"/>
    <n v="0"/>
    <n v="0"/>
    <n v="0"/>
  </r>
  <r>
    <n v="142"/>
    <s v="MARILÚS  PÉREZ BARRUETO_x0001_ "/>
    <s v="86083112177"/>
    <s v="Adiestrado Formación 85"/>
    <m/>
    <x v="0"/>
    <m/>
    <m/>
    <x v="0"/>
    <x v="0"/>
    <s v="F"/>
    <m/>
    <m/>
    <m/>
    <n v="28"/>
    <n v="1"/>
    <n v="0"/>
    <n v="0"/>
    <n v="0"/>
  </r>
  <r>
    <n v="143"/>
    <s v="MARINÉ   HURTADO  PORTAL_x0001_ "/>
    <s v="89121430038"/>
    <s v="Adiestrado Formación 85"/>
    <m/>
    <x v="0"/>
    <m/>
    <m/>
    <x v="0"/>
    <x v="0"/>
    <s v="F"/>
    <m/>
    <m/>
    <m/>
    <n v="25"/>
    <n v="1"/>
    <n v="0"/>
    <n v="0"/>
    <n v="0"/>
  </r>
  <r>
    <n v="144"/>
    <s v="MARIO LUIS VIERA BETANCOURT_x0001_ "/>
    <s v="89012730022"/>
    <s v="Adiestrado Formación 85"/>
    <m/>
    <x v="0"/>
    <m/>
    <m/>
    <x v="0"/>
    <x v="0"/>
    <s v="M"/>
    <m/>
    <m/>
    <m/>
    <n v="25"/>
    <n v="1"/>
    <n v="0"/>
    <n v="0"/>
    <n v="0"/>
  </r>
  <r>
    <n v="145"/>
    <s v="MARISELA  MARTINEZ HERNANDEZ_x0001_ "/>
    <s v="95091109098"/>
    <s v="Adiestrado Formación 85"/>
    <m/>
    <x v="0"/>
    <m/>
    <m/>
    <x v="0"/>
    <x v="0"/>
    <s v="F"/>
    <m/>
    <m/>
    <m/>
    <n v="19"/>
    <n v="1"/>
    <n v="0"/>
    <n v="0"/>
    <n v="0"/>
  </r>
  <r>
    <n v="146"/>
    <s v="MARLYS MARY ALONSO SAÑUDO_x0001_ "/>
    <s v="90123032574"/>
    <s v="Adiestrado Formación 85"/>
    <m/>
    <x v="0"/>
    <m/>
    <m/>
    <x v="0"/>
    <x v="0"/>
    <s v="F"/>
    <m/>
    <m/>
    <m/>
    <n v="24"/>
    <n v="1"/>
    <n v="0"/>
    <n v="0"/>
    <n v="0"/>
  </r>
  <r>
    <n v="147"/>
    <s v="MARTA ELISA MARTÍNEZ ARIOSA_x0001_ "/>
    <s v="89062706015"/>
    <s v="Adiestrado Formación 85"/>
    <m/>
    <x v="0"/>
    <m/>
    <m/>
    <x v="0"/>
    <x v="0"/>
    <s v="F"/>
    <m/>
    <m/>
    <m/>
    <n v="25"/>
    <n v="1"/>
    <n v="0"/>
    <n v="0"/>
    <n v="0"/>
  </r>
  <r>
    <n v="148"/>
    <s v="MAYARA   MORENO  GARCIA_x0001_ "/>
    <s v="92081411399"/>
    <s v="Adiestrado Formación 85"/>
    <m/>
    <x v="0"/>
    <m/>
    <m/>
    <x v="0"/>
    <x v="0"/>
    <s v="F"/>
    <m/>
    <m/>
    <m/>
    <n v="22"/>
    <n v="1"/>
    <n v="0"/>
    <n v="0"/>
    <n v="0"/>
  </r>
  <r>
    <n v="149"/>
    <s v="MAYLET  MORERA JIMENEZ_x0001_ "/>
    <s v="82121114710"/>
    <s v="Adiestrado Formación 85"/>
    <m/>
    <x v="0"/>
    <m/>
    <m/>
    <x v="0"/>
    <x v="0"/>
    <s v="F"/>
    <m/>
    <m/>
    <m/>
    <n v="32"/>
    <n v="0"/>
    <n v="1"/>
    <n v="0"/>
    <n v="0"/>
  </r>
  <r>
    <n v="150"/>
    <s v="MAYLIN   DOMINGUEZ BLANCO_x0001_ "/>
    <s v="88062116733"/>
    <s v="Adiestrado Formación 85"/>
    <m/>
    <x v="0"/>
    <m/>
    <m/>
    <x v="0"/>
    <x v="0"/>
    <s v="F"/>
    <m/>
    <m/>
    <m/>
    <n v="26"/>
    <n v="1"/>
    <n v="0"/>
    <n v="0"/>
    <n v="0"/>
  </r>
  <r>
    <n v="151"/>
    <s v="N  JIMÉNEZ HDEZ_x0001_"/>
    <s v="870121 - MA"/>
    <s v="Adiestrado Formación 85"/>
    <m/>
    <x v="0"/>
    <m/>
    <m/>
    <x v="0"/>
    <x v="0"/>
    <e v="#VALUE!"/>
    <m/>
    <m/>
    <m/>
    <n v="27"/>
    <n v="1"/>
    <n v="0"/>
    <n v="0"/>
    <n v="0"/>
  </r>
  <r>
    <n v="152"/>
    <s v="MAYLIN  LEON RODRIGUEZ_x0001_ "/>
    <s v="87072514739"/>
    <s v="Adiestrado Formación 85"/>
    <m/>
    <x v="0"/>
    <m/>
    <m/>
    <x v="0"/>
    <x v="0"/>
    <s v="F"/>
    <m/>
    <m/>
    <m/>
    <n v="27"/>
    <n v="1"/>
    <n v="0"/>
    <n v="0"/>
    <n v="0"/>
  </r>
  <r>
    <n v="153"/>
    <s v="MAYTE  CARDENAS  JIMENEZ_x0001_ "/>
    <s v="89052130115"/>
    <s v="Adiestrado Formación 85"/>
    <m/>
    <x v="0"/>
    <m/>
    <m/>
    <x v="0"/>
    <x v="0"/>
    <s v="F"/>
    <m/>
    <m/>
    <m/>
    <n v="25"/>
    <n v="1"/>
    <n v="0"/>
    <n v="0"/>
    <n v="0"/>
  </r>
  <r>
    <n v="154"/>
    <s v="MAYTE  FERRER LASSO_x0001_ "/>
    <s v="89041829858"/>
    <s v="Adiestrado Formación 85"/>
    <m/>
    <x v="0"/>
    <m/>
    <m/>
    <x v="0"/>
    <x v="0"/>
    <s v="F"/>
    <m/>
    <m/>
    <m/>
    <n v="25"/>
    <n v="1"/>
    <n v="0"/>
    <n v="0"/>
    <n v="0"/>
  </r>
  <r>
    <n v="155"/>
    <s v="MERCEDES  REYES GARCÍA_x0001_ "/>
    <s v="86071211850"/>
    <s v="Adiestrado Formación 85"/>
    <m/>
    <x v="0"/>
    <m/>
    <m/>
    <x v="0"/>
    <x v="0"/>
    <s v="F"/>
    <m/>
    <m/>
    <m/>
    <n v="28"/>
    <n v="1"/>
    <n v="0"/>
    <n v="0"/>
    <n v="0"/>
  </r>
  <r>
    <n v="156"/>
    <s v="MERLY  OROZCO JIMENEZ_x0001_ "/>
    <s v="91011933534"/>
    <s v="Adiestrado Formación 85"/>
    <m/>
    <x v="0"/>
    <m/>
    <m/>
    <x v="0"/>
    <x v="0"/>
    <s v="F"/>
    <m/>
    <m/>
    <m/>
    <n v="23"/>
    <n v="1"/>
    <n v="0"/>
    <n v="0"/>
    <n v="0"/>
  </r>
  <r>
    <n v="157"/>
    <s v="MICHAEL  RODRIGUEZ GUTIERREZ_x0001_ "/>
    <s v="91111233545"/>
    <s v="Adiestrado Formación 85"/>
    <m/>
    <x v="0"/>
    <m/>
    <m/>
    <x v="0"/>
    <x v="0"/>
    <s v="M"/>
    <m/>
    <m/>
    <m/>
    <n v="23"/>
    <n v="1"/>
    <n v="0"/>
    <n v="0"/>
    <n v="0"/>
  </r>
  <r>
    <n v="158"/>
    <s v="MICHEL  QUINTERO BENCOMO_x0001_ "/>
    <s v="89101024922"/>
    <s v="Adiestrado Formación 85"/>
    <m/>
    <x v="0"/>
    <m/>
    <m/>
    <x v="0"/>
    <x v="0"/>
    <s v="M"/>
    <m/>
    <m/>
    <m/>
    <n v="25"/>
    <n v="1"/>
    <n v="0"/>
    <n v="0"/>
    <n v="0"/>
  </r>
  <r>
    <n v="159"/>
    <s v="MIGUEL  ERNESTO GONZALEZ RODRI"/>
    <s v="90122032589"/>
    <s v="Adiestrado Formación 85"/>
    <m/>
    <x v="0"/>
    <m/>
    <m/>
    <x v="0"/>
    <x v="0"/>
    <s v="M"/>
    <m/>
    <m/>
    <m/>
    <n v="24"/>
    <n v="1"/>
    <n v="0"/>
    <n v="0"/>
    <n v="0"/>
  </r>
  <r>
    <n v="160"/>
    <s v="MIGUEL JOSÉ RGUEZ FABREGAT_x0001_ "/>
    <s v="89022729780"/>
    <s v="Adiestrado Formación 85"/>
    <m/>
    <x v="0"/>
    <m/>
    <m/>
    <x v="0"/>
    <x v="0"/>
    <s v="M"/>
    <m/>
    <m/>
    <m/>
    <n v="25"/>
    <n v="1"/>
    <n v="0"/>
    <n v="0"/>
    <n v="0"/>
  </r>
  <r>
    <n v="161"/>
    <s v="NADIA YANET SUAREZ RODRIGUEZ_x0001_ "/>
    <s v="88122216739"/>
    <s v="Adiestrado Formación 85"/>
    <m/>
    <x v="0"/>
    <m/>
    <m/>
    <x v="0"/>
    <x v="0"/>
    <s v="F"/>
    <m/>
    <m/>
    <m/>
    <n v="26"/>
    <n v="1"/>
    <n v="0"/>
    <n v="0"/>
    <n v="0"/>
  </r>
  <r>
    <n v="162"/>
    <s v="NAYMARYS  RGUEZ GARCÍA_x0001_ "/>
    <s v="86080618116"/>
    <s v="Adiestrado Formación 85"/>
    <m/>
    <x v="0"/>
    <m/>
    <m/>
    <x v="0"/>
    <x v="0"/>
    <s v="F"/>
    <m/>
    <m/>
    <m/>
    <n v="28"/>
    <n v="1"/>
    <n v="0"/>
    <n v="0"/>
    <n v="0"/>
  </r>
  <r>
    <n v="163"/>
    <s v="NAYRÍN  MILIÁN BOLAÑOS_x0001_ "/>
    <s v="86090911875"/>
    <s v="Adiestrado Formación 85"/>
    <m/>
    <x v="0"/>
    <m/>
    <m/>
    <x v="0"/>
    <x v="0"/>
    <s v="F"/>
    <m/>
    <m/>
    <m/>
    <n v="28"/>
    <n v="1"/>
    <n v="0"/>
    <n v="0"/>
    <n v="0"/>
  </r>
  <r>
    <n v="164"/>
    <s v="NELSON  GUERRA CABRERA_x0001_ "/>
    <s v="87090518260"/>
    <s v="Adiestrado Formación 85"/>
    <m/>
    <x v="0"/>
    <m/>
    <m/>
    <x v="0"/>
    <x v="0"/>
    <s v="M"/>
    <m/>
    <m/>
    <m/>
    <n v="27"/>
    <n v="1"/>
    <n v="0"/>
    <n v="0"/>
    <n v="0"/>
  </r>
  <r>
    <n v="165"/>
    <s v="NOEL  MONTES DE OCA DARIAS_x0001_ "/>
    <s v="91021133542"/>
    <s v="Adiestrado Formación 85"/>
    <m/>
    <x v="0"/>
    <m/>
    <m/>
    <x v="0"/>
    <x v="0"/>
    <s v="M"/>
    <m/>
    <m/>
    <m/>
    <n v="23"/>
    <n v="1"/>
    <n v="0"/>
    <n v="0"/>
    <n v="0"/>
  </r>
  <r>
    <n v="166"/>
    <s v="NOEL  SANCHEZ DUMENIGO_x0001_ "/>
    <s v="90081032600"/>
    <s v="Adiestrado Formación 85"/>
    <m/>
    <x v="0"/>
    <m/>
    <m/>
    <x v="0"/>
    <x v="0"/>
    <s v="M"/>
    <m/>
    <m/>
    <m/>
    <n v="24"/>
    <n v="1"/>
    <n v="0"/>
    <n v="0"/>
    <n v="0"/>
  </r>
  <r>
    <n v="167"/>
    <s v="NOVIA DAMARY HERNANDEZ LEON_x0001_ "/>
    <s v="78032816639"/>
    <s v="Adiestrado Formación 85"/>
    <m/>
    <x v="0"/>
    <m/>
    <m/>
    <x v="0"/>
    <x v="0"/>
    <s v="F"/>
    <m/>
    <m/>
    <m/>
    <n v="36"/>
    <n v="0"/>
    <n v="1"/>
    <n v="0"/>
    <n v="0"/>
  </r>
  <r>
    <n v="168"/>
    <s v="OBDULIO  OBREGON PEREZ_x0001_ "/>
    <s v="91091237706"/>
    <s v="Adiestrado Formación 85"/>
    <m/>
    <x v="0"/>
    <m/>
    <m/>
    <x v="0"/>
    <x v="0"/>
    <s v="M"/>
    <m/>
    <m/>
    <m/>
    <n v="23"/>
    <n v="1"/>
    <n v="0"/>
    <n v="0"/>
    <n v="0"/>
  </r>
  <r>
    <n v="169"/>
    <s v="ONEL  MARCELO BARNÉS BROCHE_x0001_ "/>
    <s v="90040732607"/>
    <s v="Adiestrado Formación 85"/>
    <m/>
    <x v="0"/>
    <m/>
    <m/>
    <x v="0"/>
    <x v="0"/>
    <s v="M"/>
    <m/>
    <m/>
    <m/>
    <n v="24"/>
    <n v="1"/>
    <n v="0"/>
    <n v="0"/>
    <n v="0"/>
  </r>
  <r>
    <n v="170"/>
    <s v="ONIDIS  GARCÍA LLERENA_x0001_ "/>
    <s v="91021433489"/>
    <s v="Adiestrado Formación 85"/>
    <m/>
    <x v="0"/>
    <m/>
    <m/>
    <x v="0"/>
    <x v="0"/>
    <s v="M"/>
    <m/>
    <m/>
    <m/>
    <n v="23"/>
    <n v="1"/>
    <n v="0"/>
    <n v="0"/>
    <n v="0"/>
  </r>
  <r>
    <n v="171"/>
    <s v="ORESTES  CARRAZANA ABREU_x0001_ "/>
    <s v="89082033563"/>
    <s v="Adiestrado Formación 85"/>
    <m/>
    <x v="0"/>
    <m/>
    <m/>
    <x v="0"/>
    <x v="0"/>
    <s v="M"/>
    <m/>
    <m/>
    <m/>
    <n v="25"/>
    <n v="1"/>
    <n v="0"/>
    <n v="0"/>
    <n v="0"/>
  </r>
  <r>
    <n v="172"/>
    <s v="ORLANDO  GOMEZ MORALES_x0001_ "/>
    <s v="89022407388"/>
    <s v="Adiestrado Formación 85"/>
    <m/>
    <x v="0"/>
    <m/>
    <m/>
    <x v="0"/>
    <x v="0"/>
    <s v="M"/>
    <m/>
    <m/>
    <m/>
    <n v="25"/>
    <n v="1"/>
    <n v="0"/>
    <n v="0"/>
    <n v="0"/>
  </r>
  <r>
    <n v="173"/>
    <s v="OSBEL  CARDOSO  PRIDA_x0001_ "/>
    <s v="92021311385"/>
    <s v="Adiestrado Formación 85"/>
    <m/>
    <x v="0"/>
    <m/>
    <m/>
    <x v="0"/>
    <x v="0"/>
    <s v="M"/>
    <m/>
    <m/>
    <m/>
    <n v="22"/>
    <n v="1"/>
    <n v="0"/>
    <n v="0"/>
    <n v="0"/>
  </r>
  <r>
    <n v="174"/>
    <s v="OSCAR LUIS FRANCO LOPEZ_x0001_ "/>
    <s v="89111829065"/>
    <s v="Adiestrado Formación 85"/>
    <m/>
    <x v="0"/>
    <m/>
    <m/>
    <x v="0"/>
    <x v="0"/>
    <s v="M"/>
    <m/>
    <m/>
    <m/>
    <n v="25"/>
    <n v="1"/>
    <n v="0"/>
    <n v="0"/>
    <n v="0"/>
  </r>
  <r>
    <n v="175"/>
    <s v="OTTO RENE MELENDREZ GALLUEZ_x0001_ "/>
    <s v="88040314665"/>
    <s v="Adiestrado Formación 85"/>
    <m/>
    <x v="0"/>
    <m/>
    <m/>
    <x v="0"/>
    <x v="0"/>
    <s v="M"/>
    <m/>
    <m/>
    <m/>
    <n v="26"/>
    <n v="1"/>
    <n v="0"/>
    <n v="0"/>
    <n v="0"/>
  </r>
  <r>
    <n v="176"/>
    <s v="PABLO ERNESTO  CABRERAS CÁRDEN"/>
    <s v="92100337026"/>
    <s v="Adiestrado Formación 85"/>
    <m/>
    <x v="0"/>
    <m/>
    <m/>
    <x v="0"/>
    <x v="0"/>
    <s v="M"/>
    <m/>
    <m/>
    <m/>
    <n v="22"/>
    <n v="1"/>
    <n v="0"/>
    <n v="0"/>
    <n v="0"/>
  </r>
  <r>
    <n v="177"/>
    <s v="PEDRO MICHEL COLLAZO PEREZ_x0001_ "/>
    <s v="87022215149"/>
    <s v="Adiestrado Formación 85"/>
    <m/>
    <x v="0"/>
    <m/>
    <m/>
    <x v="0"/>
    <x v="0"/>
    <s v="M"/>
    <m/>
    <m/>
    <m/>
    <n v="27"/>
    <n v="1"/>
    <n v="0"/>
    <n v="0"/>
    <n v="0"/>
  </r>
  <r>
    <n v="178"/>
    <s v="PEDRO MIGUEL MONTANO GARCIA_x0001_ "/>
    <s v="89040224908"/>
    <s v="Adiestrado Formación 85"/>
    <m/>
    <x v="0"/>
    <m/>
    <m/>
    <x v="0"/>
    <x v="0"/>
    <s v="M"/>
    <m/>
    <m/>
    <m/>
    <n v="25"/>
    <n v="1"/>
    <n v="0"/>
    <n v="0"/>
    <n v="0"/>
  </r>
  <r>
    <n v="179"/>
    <s v="RAFAEL   EDUARDO  GLEZ SANTANA"/>
    <s v="88020516904"/>
    <s v="Adiestrado Formación 85"/>
    <m/>
    <x v="0"/>
    <m/>
    <m/>
    <x v="0"/>
    <x v="0"/>
    <s v="M"/>
    <m/>
    <m/>
    <m/>
    <n v="26"/>
    <n v="1"/>
    <n v="0"/>
    <n v="0"/>
    <n v="0"/>
  </r>
  <r>
    <n v="180"/>
    <s v="RAFAEL  CARRILLO MIRABAL_x0001_ "/>
    <s v="88122514608"/>
    <s v="Adiestrado Formación 85"/>
    <m/>
    <x v="0"/>
    <m/>
    <m/>
    <x v="0"/>
    <x v="0"/>
    <s v="M"/>
    <m/>
    <m/>
    <m/>
    <n v="26"/>
    <n v="1"/>
    <n v="0"/>
    <n v="0"/>
    <n v="0"/>
  </r>
  <r>
    <n v="181"/>
    <s v="RAFAEL ENRIQUE GALLARDO TIRADO"/>
    <s v="88091014242"/>
    <s v="Adiestrado Formación 85"/>
    <m/>
    <x v="0"/>
    <m/>
    <m/>
    <x v="0"/>
    <x v="0"/>
    <s v="M"/>
    <m/>
    <m/>
    <m/>
    <n v="26"/>
    <n v="1"/>
    <n v="0"/>
    <n v="0"/>
    <n v="0"/>
  </r>
  <r>
    <n v="182"/>
    <s v="RAINIEL RAFAEL MENA FIRIES_x0001_ "/>
    <s v="88102916822"/>
    <s v="Adiestrado Formación 85"/>
    <m/>
    <x v="0"/>
    <m/>
    <m/>
    <x v="0"/>
    <x v="0"/>
    <s v="M"/>
    <m/>
    <m/>
    <m/>
    <n v="26"/>
    <n v="1"/>
    <n v="0"/>
    <n v="0"/>
    <n v="0"/>
  </r>
  <r>
    <n v="183"/>
    <s v="RAISI  CRESPO ROJAS_x0001_ "/>
    <s v="91060133458"/>
    <s v="Adiestrado Formación 85"/>
    <m/>
    <x v="0"/>
    <m/>
    <m/>
    <x v="0"/>
    <x v="0"/>
    <s v="F"/>
    <m/>
    <m/>
    <m/>
    <n v="23"/>
    <n v="1"/>
    <n v="0"/>
    <n v="0"/>
    <n v="0"/>
  </r>
  <r>
    <n v="184"/>
    <s v="RAMON LUIS BORROTO BORREGO_x0001_ "/>
    <s v="91082333529"/>
    <s v="Adiestrado Formación 85"/>
    <m/>
    <x v="0"/>
    <m/>
    <m/>
    <x v="0"/>
    <x v="0"/>
    <s v="M"/>
    <m/>
    <m/>
    <m/>
    <n v="23"/>
    <n v="1"/>
    <n v="0"/>
    <n v="0"/>
    <n v="0"/>
  </r>
  <r>
    <n v="185"/>
    <s v="RANDY  HERNANDEZ CHAVEZ_x0001_ "/>
    <s v="88110316769"/>
    <s v="Adiestrado Formación 85"/>
    <m/>
    <x v="0"/>
    <m/>
    <m/>
    <x v="0"/>
    <x v="0"/>
    <s v="M"/>
    <m/>
    <m/>
    <m/>
    <n v="26"/>
    <n v="1"/>
    <n v="0"/>
    <n v="0"/>
    <n v="0"/>
  </r>
  <r>
    <n v="186"/>
    <s v="RANDY  LA ROSA PÉREZ_x0001_ "/>
    <s v="95010135482"/>
    <s v="Adiestrado Formación 85"/>
    <m/>
    <x v="0"/>
    <m/>
    <m/>
    <x v="0"/>
    <x v="0"/>
    <s v="M"/>
    <m/>
    <m/>
    <m/>
    <n v="19"/>
    <n v="1"/>
    <n v="0"/>
    <n v="0"/>
    <n v="0"/>
  </r>
  <r>
    <n v="187"/>
    <s v="RAYNIER  HDEZ ALFONSO_x0001_ "/>
    <s v="83020809700"/>
    <s v="Adiestrado Formación 85"/>
    <m/>
    <x v="0"/>
    <m/>
    <m/>
    <x v="0"/>
    <x v="0"/>
    <s v="M"/>
    <m/>
    <m/>
    <m/>
    <n v="31"/>
    <n v="0"/>
    <n v="1"/>
    <n v="0"/>
    <n v="0"/>
  </r>
  <r>
    <n v="188"/>
    <s v="REIKEL ABEL CRUZ VILLAVICENCIO"/>
    <s v="86060314548"/>
    <s v="Adiestrado Formación 85"/>
    <m/>
    <x v="0"/>
    <m/>
    <m/>
    <x v="0"/>
    <x v="0"/>
    <s v="M"/>
    <m/>
    <m/>
    <m/>
    <n v="28"/>
    <n v="1"/>
    <n v="0"/>
    <n v="0"/>
    <n v="0"/>
  </r>
  <r>
    <n v="189"/>
    <s v="REINALDO  DÍAZ PLASENCIA_x0001_ "/>
    <s v="94121837144"/>
    <s v="Adiestrado Formación 85"/>
    <m/>
    <x v="0"/>
    <m/>
    <m/>
    <x v="0"/>
    <x v="0"/>
    <s v="M"/>
    <m/>
    <m/>
    <m/>
    <n v="20"/>
    <n v="1"/>
    <n v="0"/>
    <n v="0"/>
    <n v="0"/>
  </r>
  <r>
    <n v="190"/>
    <s v="REINIER  DEL RIO RODRIGUEZ_x0001_ "/>
    <s v="92122641221"/>
    <s v="Adiestrado Formación 85"/>
    <m/>
    <x v="0"/>
    <m/>
    <m/>
    <x v="0"/>
    <x v="0"/>
    <s v="M"/>
    <d v="2012-08-06T00:00:00"/>
    <m/>
    <m/>
    <n v="22"/>
    <n v="1"/>
    <n v="0"/>
    <n v="0"/>
    <n v="0"/>
  </r>
  <r>
    <n v="191"/>
    <s v="REINIER  RGUEZ GIRAUD_x0001_ "/>
    <s v="86071911866"/>
    <s v="Adiestrado Formación 85"/>
    <m/>
    <x v="0"/>
    <m/>
    <m/>
    <x v="0"/>
    <x v="0"/>
    <s v="M"/>
    <d v="2012-09-01T00:00:00"/>
    <m/>
    <m/>
    <n v="28"/>
    <n v="1"/>
    <n v="0"/>
    <n v="0"/>
    <n v="0"/>
  </r>
  <r>
    <n v="192"/>
    <s v="REINIER  VALENTIN PEREZ_x0001_ "/>
    <s v="88092516742"/>
    <s v="Adiestrado Formación 85"/>
    <m/>
    <x v="0"/>
    <m/>
    <m/>
    <x v="0"/>
    <x v="0"/>
    <s v="M"/>
    <d v="2012-09-01T00:00:00"/>
    <m/>
    <m/>
    <n v="26"/>
    <n v="1"/>
    <n v="0"/>
    <n v="0"/>
    <n v="0"/>
  </r>
  <r>
    <n v="193"/>
    <s v="RICARDO  OLAVARRIA MARTINEZ_x0001_ "/>
    <s v="91061233544"/>
    <s v="Adiestrado Formación 85"/>
    <m/>
    <x v="0"/>
    <m/>
    <m/>
    <x v="0"/>
    <x v="0"/>
    <s v="M"/>
    <d v="2012-09-01T00:00:00"/>
    <m/>
    <m/>
    <n v="23"/>
    <n v="1"/>
    <n v="0"/>
    <n v="0"/>
    <n v="0"/>
  </r>
  <r>
    <n v="194"/>
    <s v="RICARDO  PINERO LOPEZ_x0001_ "/>
    <s v="92032334168"/>
    <s v="Adiestrado Formación 85"/>
    <m/>
    <x v="0"/>
    <m/>
    <m/>
    <x v="0"/>
    <x v="0"/>
    <s v="M"/>
    <d v="2012-09-01T00:00:00"/>
    <m/>
    <m/>
    <n v="22"/>
    <n v="1"/>
    <n v="0"/>
    <n v="0"/>
    <n v="0"/>
  </r>
  <r>
    <n v="195"/>
    <s v="RICARDO JAVIER NODARSE SAEZ_x0001_ "/>
    <s v="90042332267"/>
    <s v="Adiestrado Formación 85"/>
    <m/>
    <x v="0"/>
    <m/>
    <m/>
    <x v="0"/>
    <x v="0"/>
    <s v="M"/>
    <d v="2012-09-01T00:00:00"/>
    <m/>
    <m/>
    <n v="24"/>
    <n v="1"/>
    <n v="0"/>
    <n v="0"/>
    <n v="0"/>
  </r>
  <r>
    <n v="196"/>
    <s v="IDEL  ZAYAS GALARZA_x0001_ "/>
    <s v="8610304988 "/>
    <s v="Adiestrado Formación 85"/>
    <m/>
    <x v="0"/>
    <m/>
    <m/>
    <x v="0"/>
    <x v="0"/>
    <s v="M"/>
    <d v="2012-09-01T00:00:00"/>
    <m/>
    <m/>
    <n v="28"/>
    <n v="1"/>
    <n v="0"/>
    <n v="0"/>
    <n v="0"/>
  </r>
  <r>
    <n v="197"/>
    <s v="RIGOBERTO  LEIVA ALVAREZ_x0001_ "/>
    <s v="87010214747"/>
    <s v="Adiestrado Formación 85"/>
    <m/>
    <x v="0"/>
    <m/>
    <m/>
    <x v="0"/>
    <x v="0"/>
    <s v="M"/>
    <d v="2012-09-01T00:00:00"/>
    <m/>
    <m/>
    <n v="27"/>
    <n v="1"/>
    <n v="0"/>
    <n v="0"/>
    <n v="0"/>
  </r>
  <r>
    <n v="198"/>
    <s v="ROBERTO LUIS DEL RIO CABRERA_x0001_ "/>
    <s v="93011411386"/>
    <s v="Adiestrado Formación 85"/>
    <m/>
    <x v="0"/>
    <m/>
    <m/>
    <x v="0"/>
    <x v="0"/>
    <s v="M"/>
    <m/>
    <m/>
    <m/>
    <n v="22"/>
    <n v="1"/>
    <n v="0"/>
    <n v="0"/>
    <n v="0"/>
  </r>
  <r>
    <n v="199"/>
    <s v="RODNEY  ACOSTA GONZÁLEZ_x0001_ "/>
    <s v="89060629982"/>
    <s v="Adiestrado Formación 85"/>
    <m/>
    <x v="0"/>
    <m/>
    <m/>
    <x v="0"/>
    <x v="0"/>
    <s v="M"/>
    <m/>
    <m/>
    <m/>
    <n v="25"/>
    <n v="1"/>
    <n v="0"/>
    <n v="0"/>
    <n v="0"/>
  </r>
  <r>
    <n v="200"/>
    <s v="ROSANELA  POBLADOR COBA_x0001_ "/>
    <s v="89102029878"/>
    <s v="Adiestrado Formación 85"/>
    <m/>
    <x v="0"/>
    <m/>
    <m/>
    <x v="0"/>
    <x v="0"/>
    <s v="F"/>
    <m/>
    <m/>
    <m/>
    <n v="25"/>
    <n v="1"/>
    <n v="0"/>
    <n v="0"/>
    <n v="0"/>
  </r>
  <r>
    <n v="201"/>
    <s v="ROSMAY LUIS ARANSOLA MENDEZ_x0001_ "/>
    <s v="92092335645"/>
    <s v="Adiestrado Formación 85"/>
    <m/>
    <x v="0"/>
    <m/>
    <m/>
    <x v="0"/>
    <x v="0"/>
    <s v="M"/>
    <m/>
    <m/>
    <m/>
    <n v="22"/>
    <n v="1"/>
    <n v="0"/>
    <n v="0"/>
    <n v="0"/>
  </r>
  <r>
    <n v="202"/>
    <s v="ROXANNE  GONZALEZ RODRIGUEZ_x0001_ "/>
    <s v="91060333456"/>
    <s v="Adiestrado Formación 85"/>
    <m/>
    <x v="0"/>
    <m/>
    <m/>
    <x v="0"/>
    <x v="0"/>
    <s v="F"/>
    <m/>
    <m/>
    <m/>
    <n v="23"/>
    <n v="1"/>
    <n v="0"/>
    <n v="0"/>
    <n v="0"/>
  </r>
  <r>
    <n v="203"/>
    <s v="SAHILY   MORERA FUENTES_x0001_ "/>
    <s v="92050634095"/>
    <s v="Adiestrado Formación 85"/>
    <m/>
    <x v="0"/>
    <m/>
    <m/>
    <x v="0"/>
    <x v="0"/>
    <s v="F"/>
    <m/>
    <m/>
    <m/>
    <n v="22"/>
    <n v="1"/>
    <n v="0"/>
    <n v="0"/>
    <n v="0"/>
  </r>
  <r>
    <n v="204"/>
    <s v="SAIDY DE LA CARIDAD FELPETO AL"/>
    <s v="93082110995"/>
    <s v="Adiestrado Formación 85"/>
    <m/>
    <x v="0"/>
    <m/>
    <m/>
    <x v="0"/>
    <x v="0"/>
    <s v="F"/>
    <m/>
    <m/>
    <m/>
    <n v="21"/>
    <n v="1"/>
    <n v="0"/>
    <n v="0"/>
    <n v="0"/>
  </r>
  <r>
    <n v="205"/>
    <s v="SAJAY  JOVA MORALES_x0001_ "/>
    <s v="91101937456"/>
    <s v="Adiestrado Formación 85"/>
    <m/>
    <x v="0"/>
    <m/>
    <m/>
    <x v="0"/>
    <x v="0"/>
    <s v="F"/>
    <m/>
    <m/>
    <m/>
    <n v="23"/>
    <n v="1"/>
    <n v="0"/>
    <n v="0"/>
    <n v="0"/>
  </r>
  <r>
    <n v="206"/>
    <s v="SERGUEY  BERTOLY FDEZ_x0001_ "/>
    <s v="84062611867"/>
    <s v="Adiestrado Formación 85"/>
    <m/>
    <x v="0"/>
    <m/>
    <m/>
    <x v="0"/>
    <x v="0"/>
    <s v="M"/>
    <m/>
    <m/>
    <m/>
    <n v="30"/>
    <n v="1"/>
    <n v="0"/>
    <n v="0"/>
    <n v="0"/>
  </r>
  <r>
    <n v="207"/>
    <s v="SERGUEY  NAVARRO VELIZ_x0001_ "/>
    <s v="82011712620"/>
    <s v="Adiestrado Formación 85"/>
    <m/>
    <x v="0"/>
    <m/>
    <m/>
    <x v="0"/>
    <x v="0"/>
    <s v="M"/>
    <m/>
    <m/>
    <m/>
    <n v="32"/>
    <n v="0"/>
    <n v="1"/>
    <n v="0"/>
    <n v="0"/>
  </r>
  <r>
    <n v="208"/>
    <s v="SULEIDYS  RUIZ DURAN_x0001_ "/>
    <s v="93100510974"/>
    <s v="Adiestrado Formación 85"/>
    <m/>
    <x v="0"/>
    <m/>
    <m/>
    <x v="0"/>
    <x v="0"/>
    <s v="F"/>
    <m/>
    <m/>
    <m/>
    <n v="21"/>
    <n v="1"/>
    <n v="0"/>
    <n v="0"/>
    <n v="0"/>
  </r>
  <r>
    <n v="209"/>
    <s v="SULEIMY   MONTEAGUDO ZAMORA_x0001_ "/>
    <s v="86062512493"/>
    <s v="Adiestrado Formación 85"/>
    <m/>
    <x v="0"/>
    <m/>
    <m/>
    <x v="0"/>
    <x v="0"/>
    <s v="F"/>
    <m/>
    <m/>
    <m/>
    <n v="28"/>
    <n v="1"/>
    <n v="0"/>
    <n v="0"/>
    <n v="0"/>
  </r>
  <r>
    <n v="210"/>
    <s v="SUNAMY  VALENCIA SANCHEZ_x0001_ "/>
    <s v="88020614655"/>
    <s v="Adiestrado Formación 85"/>
    <m/>
    <x v="0"/>
    <m/>
    <m/>
    <x v="0"/>
    <x v="0"/>
    <s v="F"/>
    <m/>
    <m/>
    <m/>
    <n v="26"/>
    <n v="1"/>
    <n v="0"/>
    <n v="0"/>
    <n v="0"/>
  </r>
  <r>
    <n v="211"/>
    <s v="SUSANA ESMERIDA HERRERA MORENO"/>
    <s v="77050612694"/>
    <s v="Adiestrado Formación 85"/>
    <m/>
    <x v="0"/>
    <m/>
    <m/>
    <x v="0"/>
    <x v="0"/>
    <s v="F"/>
    <m/>
    <m/>
    <m/>
    <n v="37"/>
    <n v="0"/>
    <n v="1"/>
    <n v="0"/>
    <n v="0"/>
  </r>
  <r>
    <n v="212"/>
    <s v="TAHIMY  GARCIA  CAMACHO_x0001_ "/>
    <s v="89081630176"/>
    <s v="Adiestrado Formación 85"/>
    <m/>
    <x v="0"/>
    <m/>
    <m/>
    <x v="0"/>
    <x v="0"/>
    <s v="F"/>
    <m/>
    <m/>
    <m/>
    <n v="25"/>
    <n v="1"/>
    <n v="0"/>
    <n v="0"/>
    <n v="0"/>
  </r>
  <r>
    <n v="213"/>
    <s v="TAIMY MARÍA GARCÍA JIMÉNEZ_x0001_ "/>
    <s v="84102120117"/>
    <s v="Adiestrado Formación 85"/>
    <m/>
    <x v="0"/>
    <m/>
    <m/>
    <x v="0"/>
    <x v="0"/>
    <s v="F"/>
    <m/>
    <m/>
    <m/>
    <n v="30"/>
    <n v="1"/>
    <n v="0"/>
    <n v="0"/>
    <n v="0"/>
  </r>
  <r>
    <n v="214"/>
    <s v="TATIANA  RABELO LÓPEZ_x0001_ "/>
    <s v="80072712473"/>
    <s v="Adiestrado Formación 85"/>
    <m/>
    <x v="0"/>
    <m/>
    <m/>
    <x v="0"/>
    <x v="0"/>
    <s v="F"/>
    <m/>
    <m/>
    <m/>
    <n v="34"/>
    <n v="0"/>
    <n v="1"/>
    <n v="0"/>
    <n v="0"/>
  </r>
  <r>
    <n v="215"/>
    <s v="TAYRÍ  PAZ LAVÍN_x0001_"/>
    <s v="88122813078"/>
    <s v="Adiestrado Formación 85"/>
    <m/>
    <x v="0"/>
    <m/>
    <m/>
    <x v="0"/>
    <x v="0"/>
    <s v="F"/>
    <m/>
    <m/>
    <m/>
    <n v="26"/>
    <n v="1"/>
    <n v="0"/>
    <n v="0"/>
    <n v="0"/>
  </r>
  <r>
    <n v="216"/>
    <s v="TAYUMI  CEPEDA SIERRA_x0001_ "/>
    <s v="86102712173"/>
    <s v="Adiestrado Formación 85"/>
    <m/>
    <x v="0"/>
    <m/>
    <m/>
    <x v="0"/>
    <x v="0"/>
    <s v="F"/>
    <m/>
    <m/>
    <m/>
    <n v="28"/>
    <n v="1"/>
    <n v="0"/>
    <n v="0"/>
    <n v="0"/>
  </r>
  <r>
    <n v="217"/>
    <s v="VADILY  SANTIAGO SANTOS_x0001_ "/>
    <s v="87060314571"/>
    <s v="Adiestrado Formación 85"/>
    <m/>
    <x v="0"/>
    <m/>
    <m/>
    <x v="0"/>
    <x v="0"/>
    <s v="F"/>
    <m/>
    <m/>
    <m/>
    <n v="27"/>
    <n v="1"/>
    <n v="0"/>
    <n v="0"/>
    <n v="0"/>
  </r>
  <r>
    <n v="218"/>
    <s v="VICTOR  OSBEL  MORENO PÉREZ_x0001_ "/>
    <s v="89040729788"/>
    <s v="Adiestrado Formación 85"/>
    <m/>
    <x v="0"/>
    <m/>
    <m/>
    <x v="0"/>
    <x v="0"/>
    <s v="M"/>
    <m/>
    <m/>
    <m/>
    <n v="25"/>
    <n v="1"/>
    <n v="0"/>
    <n v="0"/>
    <n v="0"/>
  </r>
  <r>
    <n v="219"/>
    <s v="VICTOR  YARIEL RGUEZ  TORNA_x0001_ "/>
    <s v="90022732586"/>
    <s v="Adiestrado Formación 85"/>
    <m/>
    <x v="0"/>
    <m/>
    <m/>
    <x v="0"/>
    <x v="0"/>
    <s v="M"/>
    <m/>
    <m/>
    <m/>
    <n v="24"/>
    <n v="1"/>
    <n v="0"/>
    <n v="0"/>
    <n v="0"/>
  </r>
  <r>
    <n v="220"/>
    <s v="VIRGILIO  DOMINGUÉZ BOSCH_x0001_ "/>
    <s v="81111210882"/>
    <s v="Adiestrado Formación 85"/>
    <m/>
    <x v="0"/>
    <m/>
    <m/>
    <x v="0"/>
    <x v="0"/>
    <s v="M"/>
    <m/>
    <m/>
    <m/>
    <n v="33"/>
    <n v="0"/>
    <n v="1"/>
    <n v="0"/>
    <n v="0"/>
  </r>
  <r>
    <n v="221"/>
    <s v="WALDO MICHEL MANZO SANCHEZ_x0001_ "/>
    <s v="83122712340"/>
    <s v="Adiestrado Formación 85"/>
    <m/>
    <x v="0"/>
    <m/>
    <m/>
    <x v="0"/>
    <x v="0"/>
    <s v="M"/>
    <m/>
    <m/>
    <m/>
    <n v="31"/>
    <n v="0"/>
    <n v="1"/>
    <n v="0"/>
    <n v="0"/>
  </r>
  <r>
    <n v="222"/>
    <s v="WILLIAM ROAXY GUTIERREZ SANCHE"/>
    <s v="81082812143"/>
    <s v="Adiestrado Formación 85"/>
    <m/>
    <x v="0"/>
    <m/>
    <m/>
    <x v="0"/>
    <x v="0"/>
    <s v="M"/>
    <m/>
    <m/>
    <m/>
    <n v="33"/>
    <n v="0"/>
    <n v="1"/>
    <n v="0"/>
    <n v="0"/>
  </r>
  <r>
    <n v="223"/>
    <s v="WISAN  GALLARDO  RODRIGUEZ_x0001_ "/>
    <s v="83091010269"/>
    <s v="Adiestrado Formación 85"/>
    <m/>
    <x v="0"/>
    <m/>
    <m/>
    <x v="0"/>
    <x v="0"/>
    <s v="M"/>
    <m/>
    <m/>
    <m/>
    <n v="31"/>
    <n v="0"/>
    <n v="1"/>
    <n v="0"/>
    <n v="0"/>
  </r>
  <r>
    <n v="224"/>
    <s v="YACDELYS  SÁNCHEZ JORGE_x0001_ "/>
    <s v="88102616731"/>
    <s v="Adiestrado Formación 85"/>
    <m/>
    <x v="0"/>
    <m/>
    <m/>
    <x v="0"/>
    <x v="0"/>
    <s v="F"/>
    <m/>
    <m/>
    <m/>
    <n v="26"/>
    <n v="1"/>
    <n v="0"/>
    <n v="0"/>
    <n v="0"/>
  </r>
  <r>
    <n v="225"/>
    <s v="YADAILY  YERENA PLASENCIA_x0001_ "/>
    <s v="89072329857"/>
    <s v="Adiestrado Formación 85"/>
    <m/>
    <x v="0"/>
    <m/>
    <m/>
    <x v="0"/>
    <x v="0"/>
    <s v="F"/>
    <m/>
    <m/>
    <m/>
    <n v="25"/>
    <n v="1"/>
    <n v="0"/>
    <n v="0"/>
    <n v="0"/>
  </r>
  <r>
    <n v="226"/>
    <s v="YADIER  CARVAJAL DOMINGUEZ_x0001_ "/>
    <s v="89101929863"/>
    <s v="Adiestrado Formación 85"/>
    <m/>
    <x v="0"/>
    <m/>
    <m/>
    <x v="0"/>
    <x v="0"/>
    <s v="M"/>
    <m/>
    <m/>
    <m/>
    <n v="25"/>
    <n v="1"/>
    <n v="0"/>
    <n v="0"/>
    <n v="0"/>
  </r>
  <r>
    <n v="227"/>
    <s v="YADIER  ERNESTO BOMBINO  CASTR"/>
    <s v="92010435647"/>
    <s v="Adiestrado Formación 85"/>
    <m/>
    <x v="0"/>
    <m/>
    <m/>
    <x v="0"/>
    <x v="0"/>
    <s v="M"/>
    <m/>
    <m/>
    <m/>
    <n v="22"/>
    <n v="1"/>
    <n v="0"/>
    <n v="0"/>
    <n v="0"/>
  </r>
  <r>
    <n v="228"/>
    <s v="YADIR DIMITRI ALVAREZ COMPAN_x0001_ "/>
    <s v="90092140327"/>
    <s v="Adiestrado Formación 85"/>
    <m/>
    <x v="0"/>
    <m/>
    <m/>
    <x v="0"/>
    <x v="0"/>
    <s v="M"/>
    <m/>
    <m/>
    <m/>
    <n v="24"/>
    <n v="1"/>
    <n v="0"/>
    <n v="0"/>
    <n v="0"/>
  </r>
  <r>
    <n v="229"/>
    <s v="YAHIMI  GARCÍA MONTEAGUDO_x0001_ "/>
    <s v="92110133937"/>
    <s v="Adiestrado Formación 85"/>
    <m/>
    <x v="0"/>
    <m/>
    <m/>
    <x v="0"/>
    <x v="0"/>
    <s v="F"/>
    <m/>
    <m/>
    <m/>
    <n v="22"/>
    <n v="1"/>
    <n v="0"/>
    <n v="0"/>
    <n v="0"/>
  </r>
  <r>
    <n v="230"/>
    <s v="YAHISEL GUILLERMO MARTINEZ GAR"/>
    <s v="86100212101"/>
    <s v="Adiestrado Formación 85"/>
    <m/>
    <x v="0"/>
    <m/>
    <m/>
    <x v="0"/>
    <x v="0"/>
    <s v="M"/>
    <m/>
    <m/>
    <m/>
    <n v="28"/>
    <n v="1"/>
    <n v="0"/>
    <n v="0"/>
    <n v="0"/>
  </r>
  <r>
    <n v="231"/>
    <s v="YAILEN  IBAÑEZ LAGO_x0001_ "/>
    <s v="90032932659"/>
    <s v="Adiestrado Formación 85"/>
    <m/>
    <x v="0"/>
    <m/>
    <m/>
    <x v="0"/>
    <x v="0"/>
    <s v="F"/>
    <m/>
    <m/>
    <m/>
    <n v="24"/>
    <n v="1"/>
    <n v="0"/>
    <n v="0"/>
    <n v="0"/>
  </r>
  <r>
    <n v="232"/>
    <s v="YAILYS  FDEZ RGUEZ_x0001_ "/>
    <s v="87082723615"/>
    <s v="Adiestrado Formación 85"/>
    <m/>
    <x v="0"/>
    <m/>
    <m/>
    <x v="0"/>
    <x v="0"/>
    <s v="F"/>
    <m/>
    <m/>
    <m/>
    <n v="27"/>
    <n v="1"/>
    <n v="0"/>
    <n v="0"/>
    <n v="0"/>
  </r>
  <r>
    <n v="233"/>
    <s v="YAINY  HURTADO RGUEZ_x0001_ "/>
    <s v="89111229859"/>
    <s v="Adiestrado Formación 85"/>
    <m/>
    <x v="0"/>
    <m/>
    <m/>
    <x v="0"/>
    <x v="0"/>
    <s v="F"/>
    <m/>
    <m/>
    <m/>
    <n v="25"/>
    <n v="1"/>
    <n v="0"/>
    <n v="0"/>
    <n v="0"/>
  </r>
  <r>
    <n v="234"/>
    <s v="YAIRAN  ALVAREZ GONZALEZ_x0001_ "/>
    <s v="87010715248"/>
    <s v="Adiestrado Formación 85"/>
    <m/>
    <x v="0"/>
    <m/>
    <m/>
    <x v="0"/>
    <x v="0"/>
    <s v="M"/>
    <m/>
    <m/>
    <m/>
    <n v="27"/>
    <n v="1"/>
    <n v="0"/>
    <n v="0"/>
    <n v="0"/>
  </r>
  <r>
    <n v="235"/>
    <s v="YAISEL FERNANDO MANSO RODRIGUE"/>
    <s v="88120820346"/>
    <s v="Adiestrado Formación 85"/>
    <m/>
    <x v="0"/>
    <m/>
    <m/>
    <x v="0"/>
    <x v="0"/>
    <s v="M"/>
    <m/>
    <m/>
    <m/>
    <n v="26"/>
    <n v="1"/>
    <n v="0"/>
    <n v="0"/>
    <n v="0"/>
  </r>
  <r>
    <n v="236"/>
    <s v="YALDREY  FIGUEROA  RODRIGUEZ_x0001_ "/>
    <s v="91072133464"/>
    <s v="Adiestrado Formación 85"/>
    <m/>
    <x v="0"/>
    <m/>
    <m/>
    <x v="0"/>
    <x v="0"/>
    <s v="M"/>
    <m/>
    <m/>
    <m/>
    <n v="23"/>
    <n v="1"/>
    <n v="0"/>
    <n v="0"/>
    <n v="0"/>
  </r>
  <r>
    <n v="237"/>
    <s v="YAMILET  PARRADO LEON_x0001_ "/>
    <s v="84092711859"/>
    <s v="Adiestrado Formación 85"/>
    <m/>
    <x v="0"/>
    <m/>
    <m/>
    <x v="0"/>
    <x v="0"/>
    <s v="F"/>
    <m/>
    <m/>
    <m/>
    <n v="30"/>
    <n v="1"/>
    <n v="0"/>
    <n v="0"/>
    <n v="0"/>
  </r>
  <r>
    <n v="238"/>
    <s v="YANARA  PACHECO AGUERO_x0001_ "/>
    <s v="83060410177"/>
    <s v="Adiestrado Formación 85"/>
    <m/>
    <x v="0"/>
    <m/>
    <m/>
    <x v="0"/>
    <x v="0"/>
    <s v="F"/>
    <m/>
    <m/>
    <m/>
    <n v="31"/>
    <n v="0"/>
    <n v="1"/>
    <n v="0"/>
    <n v="0"/>
  </r>
  <r>
    <n v="239"/>
    <s v="YANARA  PEREZ BELLO_x0001_ "/>
    <s v="92052435633"/>
    <s v="Adiestrado Formación 85"/>
    <m/>
    <x v="0"/>
    <m/>
    <m/>
    <x v="0"/>
    <x v="0"/>
    <s v="F"/>
    <d v="2013-01-08T00:00:00"/>
    <m/>
    <m/>
    <n v="22"/>
    <n v="1"/>
    <n v="0"/>
    <n v="0"/>
    <n v="0"/>
  </r>
  <r>
    <n v="240"/>
    <s v="YANDRIEL  RODRIGUEZ CORTES_x0001_ "/>
    <s v="85072512022"/>
    <s v="Adiestrado Formación 85"/>
    <m/>
    <x v="0"/>
    <m/>
    <m/>
    <x v="0"/>
    <x v="0"/>
    <s v="M"/>
    <d v="2013-01-08T00:00:00"/>
    <m/>
    <m/>
    <n v="29"/>
    <n v="1"/>
    <n v="0"/>
    <n v="0"/>
    <n v="0"/>
  </r>
  <r>
    <n v="241"/>
    <s v="YANDY  ESCUELA GUTIERREZ_x0001_ "/>
    <s v="88013016820"/>
    <s v="Adiestrado Formación 85"/>
    <m/>
    <x v="0"/>
    <m/>
    <m/>
    <x v="0"/>
    <x v="0"/>
    <s v="M"/>
    <d v="2013-01-08T00:00:00"/>
    <m/>
    <m/>
    <n v="31"/>
    <n v="0"/>
    <n v="1"/>
    <n v="0"/>
    <n v="0"/>
  </r>
  <r>
    <n v="242"/>
    <s v="YANEISY  CARVAJAL MORALES_x0001_ "/>
    <s v="81113010898"/>
    <s v="Adiestrado Formación 85"/>
    <m/>
    <x v="0"/>
    <m/>
    <m/>
    <x v="0"/>
    <x v="0"/>
    <s v="F"/>
    <d v="2013-01-08T00:00:00"/>
    <m/>
    <m/>
    <n v="22"/>
    <n v="1"/>
    <n v="0"/>
    <n v="0"/>
    <n v="0"/>
  </r>
  <r>
    <n v="243"/>
    <s v="YANELIS  RGUEZ VEGA_x0001_ "/>
    <s v="85031311530"/>
    <s v="Adiestrado Formación 85"/>
    <m/>
    <x v="0"/>
    <m/>
    <m/>
    <x v="0"/>
    <x v="0"/>
    <s v="F"/>
    <d v="2013-01-08T00:00:00"/>
    <m/>
    <m/>
    <n v="33"/>
    <n v="0"/>
    <n v="1"/>
    <n v="0"/>
    <n v="0"/>
  </r>
  <r>
    <n v="244"/>
    <s v="YANESSA  PEREZ MARTINEZ_x0001_ "/>
    <s v="87011214910"/>
    <s v="Adiestrado Formación 85"/>
    <m/>
    <x v="0"/>
    <m/>
    <m/>
    <x v="0"/>
    <x v="0"/>
    <s v="F"/>
    <d v="2013-01-08T00:00:00"/>
    <m/>
    <m/>
    <n v="29"/>
    <n v="1"/>
    <n v="0"/>
    <n v="0"/>
    <n v="0"/>
  </r>
  <r>
    <n v="245"/>
    <s v="YANET   DE ARMAS PEREZ_x0001_ "/>
    <s v="80030712495"/>
    <s v="Adiestrado Formación 85"/>
    <m/>
    <x v="0"/>
    <m/>
    <m/>
    <x v="0"/>
    <x v="0"/>
    <s v="F"/>
    <d v="2013-01-08T00:00:00"/>
    <m/>
    <m/>
    <n v="27"/>
    <n v="1"/>
    <n v="0"/>
    <n v="0"/>
    <n v="0"/>
  </r>
  <r>
    <n v="246"/>
    <s v="YANET  MENDEZ GUTIERREZ_x0001_ "/>
    <s v="90011632595"/>
    <s v="Adiestrado Formación 85"/>
    <m/>
    <x v="0"/>
    <m/>
    <m/>
    <x v="0"/>
    <x v="0"/>
    <s v="F"/>
    <d v="2013-01-08T00:00:00"/>
    <m/>
    <m/>
    <n v="34"/>
    <n v="0"/>
    <n v="1"/>
    <n v="0"/>
    <n v="0"/>
  </r>
  <r>
    <n v="247"/>
    <s v="YANET ROSALINA JIMENEZ BENITEZ"/>
    <s v="80022012132"/>
    <s v="Adiestrado Formación 85"/>
    <m/>
    <x v="0"/>
    <m/>
    <m/>
    <x v="0"/>
    <x v="0"/>
    <s v="F"/>
    <d v="2013-01-08T00:00:00"/>
    <m/>
    <m/>
    <n v="24"/>
    <n v="1"/>
    <n v="0"/>
    <n v="0"/>
    <n v="0"/>
  </r>
  <r>
    <n v="248"/>
    <s v="YANEXY  RODRÍGUEZ MORENO_x0001_ "/>
    <s v="79070210779"/>
    <s v="Adiestrado Formación 85"/>
    <m/>
    <x v="0"/>
    <m/>
    <m/>
    <x v="0"/>
    <x v="0"/>
    <s v="F"/>
    <d v="2013-01-08T00:00:00"/>
    <m/>
    <m/>
    <n v="34"/>
    <n v="0"/>
    <n v="1"/>
    <n v="0"/>
    <n v="0"/>
  </r>
  <r>
    <n v="249"/>
    <s v="YANIRIS LAZARA LÓPEZ RGUEZ_x0001_ "/>
    <s v="81121612133"/>
    <s v="Adiestrado Formación 85"/>
    <m/>
    <x v="0"/>
    <m/>
    <m/>
    <x v="0"/>
    <x v="0"/>
    <s v="F"/>
    <d v="2013-01-08T00:00:00"/>
    <m/>
    <m/>
    <n v="35"/>
    <n v="0"/>
    <n v="1"/>
    <n v="0"/>
    <n v="0"/>
  </r>
  <r>
    <n v="250"/>
    <s v="YANISBET  DARIAS RAMIREZ_x0001_ "/>
    <s v="92121435635"/>
    <s v="Adiestrado Formación 85"/>
    <m/>
    <x v="0"/>
    <m/>
    <m/>
    <x v="0"/>
    <x v="0"/>
    <s v="F"/>
    <d v="2013-01-08T00:00:00"/>
    <m/>
    <m/>
    <n v="33"/>
    <n v="0"/>
    <n v="1"/>
    <n v="0"/>
    <n v="0"/>
  </r>
  <r>
    <n v="251"/>
    <s v="YANIURKA   BERMUDEZ ROMERO_x0001_ "/>
    <s v="93031838655"/>
    <s v="Adiestrado Formación 85"/>
    <m/>
    <x v="0"/>
    <m/>
    <m/>
    <x v="0"/>
    <x v="0"/>
    <s v="F"/>
    <d v="2013-01-08T00:00:00"/>
    <m/>
    <m/>
    <n v="22"/>
    <n v="1"/>
    <n v="0"/>
    <n v="0"/>
    <n v="0"/>
  </r>
  <r>
    <n v="252"/>
    <s v="YANKIEL  MORE ESQUERRA_x0001_ "/>
    <s v="88021916903"/>
    <s v="Adiestrado Formación 85"/>
    <m/>
    <x v="0"/>
    <m/>
    <m/>
    <x v="0"/>
    <x v="0"/>
    <s v="M"/>
    <d v="2013-01-08T00:00:00"/>
    <m/>
    <m/>
    <n v="21"/>
    <n v="1"/>
    <n v="0"/>
    <n v="0"/>
    <n v="0"/>
  </r>
  <r>
    <n v="253"/>
    <s v="YANNIRIS  GUERRA MORERA_x0001_ "/>
    <s v="93022812676"/>
    <s v="Adiestrado Formación 85"/>
    <m/>
    <x v="0"/>
    <m/>
    <m/>
    <x v="0"/>
    <x v="0"/>
    <s v="F"/>
    <d v="2013-01-08T00:00:00"/>
    <m/>
    <m/>
    <n v="26"/>
    <n v="1"/>
    <n v="0"/>
    <n v="0"/>
    <n v="0"/>
  </r>
  <r>
    <n v="254"/>
    <s v="YAREMY  MANSO LOY_x0001_ "/>
    <s v="90012932655"/>
    <s v="Adiestrado Formación 85"/>
    <m/>
    <x v="0"/>
    <m/>
    <m/>
    <x v="0"/>
    <x v="0"/>
    <s v="F"/>
    <d v="2013-01-08T00:00:00"/>
    <m/>
    <m/>
    <n v="21"/>
    <n v="1"/>
    <n v="0"/>
    <n v="0"/>
    <n v="0"/>
  </r>
  <r>
    <n v="255"/>
    <s v="YARIEL  ESTEVEZ IGLESIAS_x0001_ "/>
    <s v="92091834280"/>
    <s v="Adiestrado Formación 85"/>
    <m/>
    <x v="0"/>
    <m/>
    <m/>
    <x v="0"/>
    <x v="0"/>
    <s v="M"/>
    <d v="2013-01-08T00:00:00"/>
    <m/>
    <m/>
    <n v="24"/>
    <n v="1"/>
    <n v="0"/>
    <n v="0"/>
    <n v="0"/>
  </r>
  <r>
    <n v="256"/>
    <s v="YARISBEL  BARCELÓ DELGADO_x0001_ "/>
    <s v="91070633450"/>
    <s v="Adiestrado Formación 85"/>
    <m/>
    <x v="0"/>
    <m/>
    <m/>
    <x v="0"/>
    <x v="0"/>
    <s v="F"/>
    <d v="2013-01-08T00:00:00"/>
    <m/>
    <m/>
    <n v="22"/>
    <n v="1"/>
    <n v="0"/>
    <n v="0"/>
    <n v="0"/>
  </r>
  <r>
    <n v="257"/>
    <s v="YARISLEIDY  ORAMA SORIA_x0001_ "/>
    <s v="86061311852"/>
    <s v="Adiestrado Formación 85"/>
    <m/>
    <x v="0"/>
    <m/>
    <m/>
    <x v="0"/>
    <x v="0"/>
    <s v="F"/>
    <d v="2013-01-08T00:00:00"/>
    <m/>
    <m/>
    <n v="23"/>
    <n v="1"/>
    <n v="0"/>
    <n v="0"/>
    <n v="0"/>
  </r>
  <r>
    <n v="258"/>
    <s v="YASEL  HDEZ SANTIAGO_x0001_ "/>
    <s v="93100809626"/>
    <s v="Adiestrado Formación 85"/>
    <m/>
    <x v="0"/>
    <m/>
    <m/>
    <x v="0"/>
    <x v="0"/>
    <s v="M"/>
    <d v="2013-01-08T00:00:00"/>
    <m/>
    <m/>
    <n v="28"/>
    <n v="1"/>
    <n v="0"/>
    <n v="0"/>
    <n v="0"/>
  </r>
  <r>
    <n v="259"/>
    <s v="YASEL  MARTINEZ CRUZ_x0001_ "/>
    <s v="88052520426"/>
    <s v="Adiestrado Formación 85"/>
    <m/>
    <x v="0"/>
    <m/>
    <m/>
    <x v="0"/>
    <x v="0"/>
    <s v="M"/>
    <d v="2013-01-08T00:00:00"/>
    <m/>
    <m/>
    <n v="21"/>
    <n v="1"/>
    <n v="0"/>
    <n v="0"/>
    <n v="0"/>
  </r>
  <r>
    <n v="260"/>
    <s v="YASEL  SUAREZ BERMUDEZ_x0001_ "/>
    <s v="87111614349"/>
    <s v="Adiestrado Formación 85"/>
    <m/>
    <x v="0"/>
    <m/>
    <m/>
    <x v="0"/>
    <x v="0"/>
    <s v="M"/>
    <d v="2013-01-08T00:00:00"/>
    <m/>
    <m/>
    <n v="26"/>
    <n v="1"/>
    <n v="0"/>
    <n v="0"/>
    <n v="0"/>
  </r>
  <r>
    <n v="261"/>
    <s v="YASENIA  JIMENEZ  DEL RIO_x0001_ "/>
    <s v="91101833458"/>
    <s v="Adiestrado Formación 85"/>
    <m/>
    <x v="0"/>
    <m/>
    <m/>
    <x v="0"/>
    <x v="0"/>
    <s v="F"/>
    <d v="2013-01-08T00:00:00"/>
    <m/>
    <m/>
    <n v="27"/>
    <n v="1"/>
    <n v="0"/>
    <n v="0"/>
    <n v="0"/>
  </r>
  <r>
    <n v="262"/>
    <s v="YASKIEL  GONZALEZ ARIOSA_x0001_ "/>
    <s v="92043035662"/>
    <s v="Adiestrado Formación 85"/>
    <m/>
    <x v="0"/>
    <m/>
    <m/>
    <x v="0"/>
    <x v="0"/>
    <s v="M"/>
    <d v="2013-01-08T00:00:00"/>
    <m/>
    <m/>
    <n v="23"/>
    <n v="1"/>
    <n v="0"/>
    <n v="0"/>
    <n v="0"/>
  </r>
  <r>
    <n v="263"/>
    <s v="YASLEIDY  ROJAS SUERO_x0001_ "/>
    <s v="90051933135"/>
    <s v="Adiestrado Formación 85"/>
    <m/>
    <x v="0"/>
    <m/>
    <m/>
    <x v="0"/>
    <x v="0"/>
    <s v="F"/>
    <d v="2013-01-08T00:00:00"/>
    <m/>
    <m/>
    <n v="22"/>
    <n v="1"/>
    <n v="0"/>
    <n v="0"/>
    <n v="0"/>
  </r>
  <r>
    <n v="264"/>
    <s v="YASMANI  RIVERO TUERO_x0001_ "/>
    <s v="84011214549"/>
    <s v="Adiestrado Formación 85"/>
    <m/>
    <x v="0"/>
    <m/>
    <m/>
    <x v="0"/>
    <x v="0"/>
    <s v="M"/>
    <d v="2013-01-08T00:00:00"/>
    <m/>
    <m/>
    <n v="24"/>
    <n v="1"/>
    <n v="0"/>
    <n v="0"/>
    <n v="0"/>
  </r>
  <r>
    <n v="265"/>
    <s v="YASMANY  RODRIGUEZ CORTES_x0001_ "/>
    <s v="89091429789"/>
    <s v="Adiestrado Formación 85"/>
    <m/>
    <x v="0"/>
    <m/>
    <m/>
    <x v="0"/>
    <x v="0"/>
    <s v="M"/>
    <d v="2013-01-08T00:00:00"/>
    <m/>
    <m/>
    <n v="30"/>
    <n v="1"/>
    <n v="0"/>
    <n v="0"/>
    <n v="0"/>
  </r>
  <r>
    <n v="266"/>
    <s v="YASMIEL  SAURA LEON_x0001_ "/>
    <s v="89100729781"/>
    <s v="Adiestrado Formación 85"/>
    <m/>
    <x v="0"/>
    <m/>
    <m/>
    <x v="0"/>
    <x v="0"/>
    <s v="M"/>
    <d v="2013-01-08T00:00:00"/>
    <m/>
    <m/>
    <n v="25"/>
    <n v="1"/>
    <n v="0"/>
    <n v="0"/>
    <n v="0"/>
  </r>
  <r>
    <n v="267"/>
    <s v="YASNAY  ALVAREZ MOLINA_x0001_ "/>
    <s v="78092616633"/>
    <s v="Contrato Especial Aprendizaje"/>
    <m/>
    <x v="0"/>
    <m/>
    <m/>
    <x v="0"/>
    <x v="0"/>
    <s v="F"/>
    <d v="2013-02-25T00:00:00"/>
    <m/>
    <m/>
    <n v="25"/>
    <n v="1"/>
    <n v="0"/>
    <n v="0"/>
    <n v="0"/>
  </r>
  <r>
    <n v="268"/>
    <s v="YASNIEL  ESPINO HEREDERO_x0001_ "/>
    <s v="91093033467"/>
    <s v="Contrato Especial Aprendizaje"/>
    <m/>
    <x v="0"/>
    <m/>
    <m/>
    <x v="0"/>
    <x v="0"/>
    <s v="M"/>
    <d v="2013-02-25T00:00:00"/>
    <m/>
    <m/>
    <n v="36"/>
    <n v="0"/>
    <n v="1"/>
    <n v="0"/>
    <n v="0"/>
  </r>
  <r>
    <n v="269"/>
    <s v="YASNIEL DE JES REYES FERNANDEZ"/>
    <s v="89111333064"/>
    <s v="Contrato Especial Aprendizaje"/>
    <m/>
    <x v="0"/>
    <m/>
    <m/>
    <x v="0"/>
    <x v="0"/>
    <s v="M"/>
    <d v="2013-02-25T00:00:00"/>
    <m/>
    <m/>
    <n v="23"/>
    <n v="1"/>
    <n v="0"/>
    <n v="0"/>
    <n v="0"/>
  </r>
  <r>
    <n v="270"/>
    <s v="YASNIER  MARRERO TORNA_x0001_ "/>
    <s v="86112711860"/>
    <s v="Contrato Especial Aprendizaje"/>
    <m/>
    <x v="0"/>
    <m/>
    <m/>
    <x v="0"/>
    <x v="0"/>
    <s v="M"/>
    <d v="2013-02-25T00:00:00"/>
    <m/>
    <m/>
    <n v="25"/>
    <n v="1"/>
    <n v="0"/>
    <n v="0"/>
    <n v="0"/>
  </r>
  <r>
    <n v="271"/>
    <s v="YATNAY  DEL TORO GONZALEZ_x0001_ "/>
    <s v="89030429776"/>
    <s v="Contrato Especial Aprendizaje"/>
    <m/>
    <x v="0"/>
    <m/>
    <m/>
    <x v="0"/>
    <x v="0"/>
    <s v="F"/>
    <d v="2013-03-05T00:00:00"/>
    <m/>
    <m/>
    <n v="28"/>
    <n v="1"/>
    <n v="0"/>
    <n v="0"/>
    <n v="0"/>
  </r>
  <r>
    <n v="272"/>
    <s v="YEILIN  JIMENEZ GUITAR_x0001_ "/>
    <s v="89122529775"/>
    <s v="Contrato Especial Aprendizaje"/>
    <m/>
    <x v="0"/>
    <m/>
    <m/>
    <x v="0"/>
    <x v="0"/>
    <s v="F"/>
    <d v="2013-03-05T00:00:00"/>
    <m/>
    <m/>
    <n v="25"/>
    <n v="1"/>
    <n v="0"/>
    <n v="0"/>
    <n v="0"/>
  </r>
  <r>
    <n v="273"/>
    <s v="YENIEL  MIRANDA BRAVO_x0001_ "/>
    <s v="91080409146"/>
    <s v="Contrato Especial Aprendizaje"/>
    <m/>
    <x v="0"/>
    <m/>
    <m/>
    <x v="0"/>
    <x v="0"/>
    <s v="M"/>
    <d v="2013-03-05T00:00:00"/>
    <m/>
    <m/>
    <n v="25"/>
    <n v="1"/>
    <n v="0"/>
    <n v="0"/>
    <n v="0"/>
  </r>
  <r>
    <n v="274"/>
    <s v="YENISLEIDYS  GARCIA MORREL_x0001_ "/>
    <s v="90052733237"/>
    <s v="Contrato Especial Aprendizaje"/>
    <m/>
    <x v="0"/>
    <m/>
    <m/>
    <x v="0"/>
    <x v="0"/>
    <s v="F"/>
    <d v="2013-03-05T00:00:00"/>
    <m/>
    <m/>
    <n v="23"/>
    <n v="1"/>
    <n v="0"/>
    <n v="0"/>
    <n v="0"/>
  </r>
  <r>
    <n v="275"/>
    <s v="YENLYS  CUBERTIER LEÓN_x0001_ "/>
    <s v="88111520337"/>
    <s v="Contrato Especial Aprendizaje"/>
    <m/>
    <x v="0"/>
    <m/>
    <m/>
    <x v="0"/>
    <x v="0"/>
    <s v="F"/>
    <d v="2013-03-05T00:00:00"/>
    <m/>
    <m/>
    <n v="24"/>
    <n v="1"/>
    <n v="0"/>
    <n v="0"/>
    <n v="0"/>
  </r>
  <r>
    <n v="276"/>
    <s v="YERISEY  SOLER PÉREZ_x0001_ "/>
    <s v="82082113637"/>
    <s v="Contrato Especial Aprendizaje"/>
    <m/>
    <x v="0"/>
    <m/>
    <m/>
    <x v="0"/>
    <x v="0"/>
    <s v="F"/>
    <d v="2013-03-05T00:00:00"/>
    <m/>
    <m/>
    <n v="26"/>
    <n v="1"/>
    <n v="0"/>
    <n v="0"/>
    <n v="0"/>
  </r>
  <r>
    <n v="277"/>
    <s v="YILIEN  HERNANDEZ DORTA_x0001_ "/>
    <s v="94020209070"/>
    <s v="Contrato Especial Aprendizaje"/>
    <m/>
    <x v="0"/>
    <m/>
    <m/>
    <x v="0"/>
    <x v="0"/>
    <s v="F"/>
    <d v="2013-03-05T00:00:00"/>
    <m/>
    <m/>
    <n v="32"/>
    <n v="0"/>
    <n v="1"/>
    <n v="0"/>
    <n v="0"/>
  </r>
  <r>
    <n v="278"/>
    <s v="YINETT  MORENO MARTÍNEZ_x0001_ "/>
    <s v="87061714732"/>
    <s v="Adiestrado Formación 85"/>
    <m/>
    <x v="0"/>
    <m/>
    <m/>
    <x v="0"/>
    <x v="0"/>
    <s v="F"/>
    <d v="2013-03-01T00:00:00"/>
    <m/>
    <m/>
    <n v="20"/>
    <n v="1"/>
    <n v="0"/>
    <n v="0"/>
    <n v="0"/>
  </r>
  <r>
    <n v="279"/>
    <s v="YISLEINY  RUÍZ FLEITES_x0001_ "/>
    <s v="89102729999"/>
    <s v="Adiestrado Formación 85"/>
    <m/>
    <x v="0"/>
    <m/>
    <m/>
    <x v="0"/>
    <x v="0"/>
    <s v="F"/>
    <d v="2013-03-01T00:00:00"/>
    <m/>
    <m/>
    <n v="27"/>
    <n v="1"/>
    <n v="0"/>
    <n v="0"/>
    <n v="0"/>
  </r>
  <r>
    <n v="280"/>
    <s v="YISLEY  VELIZ PÉREZ_x0001_ "/>
    <s v="80092312439"/>
    <s v="Adiestrado Formación 85"/>
    <m/>
    <x v="0"/>
    <m/>
    <m/>
    <x v="0"/>
    <x v="0"/>
    <s v="F"/>
    <d v="2013-03-01T00:00:00"/>
    <m/>
    <m/>
    <n v="25"/>
    <n v="1"/>
    <n v="0"/>
    <n v="0"/>
    <n v="0"/>
  </r>
  <r>
    <n v="281"/>
    <s v="YISSEL  GARCÍA CLARO_x0001_ "/>
    <s v="87070814573"/>
    <s v="Adiestrado Formación 85"/>
    <m/>
    <x v="0"/>
    <m/>
    <m/>
    <x v="0"/>
    <x v="0"/>
    <s v="F"/>
    <d v="2013-03-01T00:00:00"/>
    <m/>
    <m/>
    <n v="34"/>
    <n v="0"/>
    <n v="1"/>
    <n v="0"/>
    <n v="0"/>
  </r>
  <r>
    <n v="282"/>
    <s v="YOAN JOSIEL MARICHAL CABRERA_x0001_ "/>
    <s v="80121613944"/>
    <s v="Adiestrado Formación 85"/>
    <m/>
    <x v="0"/>
    <m/>
    <m/>
    <x v="0"/>
    <x v="0"/>
    <s v="M"/>
    <d v="2013-03-01T00:00:00"/>
    <m/>
    <m/>
    <n v="27"/>
    <n v="1"/>
    <n v="0"/>
    <n v="0"/>
    <n v="0"/>
  </r>
  <r>
    <n v="283"/>
    <s v="YOANA  CALCINES PÉREZ_x0001_ "/>
    <s v="91062137694"/>
    <s v="Adiestrado Formación 85"/>
    <m/>
    <x v="0"/>
    <m/>
    <m/>
    <x v="0"/>
    <x v="0"/>
    <s v="F"/>
    <d v="2013-03-01T00:00:00"/>
    <m/>
    <m/>
    <n v="34"/>
    <n v="0"/>
    <n v="1"/>
    <n v="0"/>
    <n v="0"/>
  </r>
  <r>
    <n v="284"/>
    <s v="YOANDES  ROJAS ALCANTARA_x0001_ "/>
    <s v="89030729786"/>
    <s v="Adiestrado Formación 85"/>
    <m/>
    <x v="0"/>
    <m/>
    <m/>
    <x v="0"/>
    <x v="0"/>
    <s v="M"/>
    <d v="2013-03-01T00:00:00"/>
    <m/>
    <m/>
    <n v="23"/>
    <n v="1"/>
    <n v="0"/>
    <n v="0"/>
    <n v="0"/>
  </r>
  <r>
    <n v="285"/>
    <s v="YOANDRA  ESPINOSA DE LA ROSA_x0001_ "/>
    <s v="77090512698"/>
    <s v="Adiestrado Formación 85"/>
    <m/>
    <x v="0"/>
    <m/>
    <m/>
    <x v="0"/>
    <x v="0"/>
    <s v="F"/>
    <d v="2013-03-01T00:00:00"/>
    <m/>
    <m/>
    <n v="25"/>
    <n v="1"/>
    <n v="0"/>
    <n v="0"/>
    <n v="0"/>
  </r>
  <r>
    <n v="286"/>
    <s v="YOANDRY  ARTILES JIMENEZ_x0001_ "/>
    <s v="86071012028"/>
    <s v="Adiestrado Formación 85"/>
    <m/>
    <x v="0"/>
    <m/>
    <m/>
    <x v="0"/>
    <x v="0"/>
    <s v="M"/>
    <d v="2013-03-01T00:00:00"/>
    <m/>
    <m/>
    <n v="37"/>
    <n v="0"/>
    <n v="1"/>
    <n v="0"/>
    <n v="0"/>
  </r>
  <r>
    <n v="287"/>
    <s v="YOANDY  GARCIA LOPEZ_x0001_ "/>
    <s v="84061711787"/>
    <s v="Adiestrado Formación 85"/>
    <m/>
    <x v="0"/>
    <m/>
    <m/>
    <x v="0"/>
    <x v="0"/>
    <s v="M"/>
    <d v="2013-03-01T00:00:00"/>
    <m/>
    <m/>
    <n v="28"/>
    <n v="1"/>
    <n v="0"/>
    <n v="0"/>
    <n v="0"/>
  </r>
  <r>
    <n v="288"/>
    <s v="YOANDY  ORTA GONZALEZ_x0001_ "/>
    <s v="88110714226"/>
    <s v="Adiestrado Formación 85"/>
    <m/>
    <x v="0"/>
    <m/>
    <m/>
    <x v="0"/>
    <x v="0"/>
    <s v="M"/>
    <d v="2013-03-01T00:00:00"/>
    <m/>
    <m/>
    <n v="30"/>
    <n v="1"/>
    <n v="0"/>
    <n v="0"/>
    <n v="0"/>
  </r>
  <r>
    <n v="289"/>
    <s v="YOANDY  VEGA HERNÁNDEZ_x0001_ "/>
    <s v="87121215943"/>
    <s v="Adiestrado Formación 85"/>
    <m/>
    <x v="0"/>
    <m/>
    <m/>
    <x v="0"/>
    <x v="0"/>
    <s v="M"/>
    <d v="2013-03-01T00:00:00"/>
    <m/>
    <m/>
    <n v="26"/>
    <n v="1"/>
    <n v="0"/>
    <n v="0"/>
    <n v="0"/>
  </r>
  <r>
    <n v="290"/>
    <s v="YODAIMYS  MONZON TURRO_x0001_ "/>
    <s v="88112215692"/>
    <s v="Adiestrado Formación 85"/>
    <m/>
    <x v="0"/>
    <m/>
    <m/>
    <x v="0"/>
    <x v="0"/>
    <s v="F"/>
    <d v="2013-03-01T00:00:00"/>
    <m/>
    <m/>
    <n v="27"/>
    <n v="1"/>
    <n v="0"/>
    <n v="0"/>
    <n v="0"/>
  </r>
  <r>
    <n v="291"/>
    <s v="YODALYS  BURNES BANZO_x0001_ "/>
    <s v="86031712010"/>
    <s v="Adiestrado Formación 85"/>
    <m/>
    <x v="0"/>
    <m/>
    <m/>
    <x v="0"/>
    <x v="0"/>
    <s v="F"/>
    <d v="2013-03-01T00:00:00"/>
    <m/>
    <m/>
    <n v="26"/>
    <n v="1"/>
    <n v="0"/>
    <n v="0"/>
    <n v="0"/>
  </r>
  <r>
    <n v="292"/>
    <s v="YOELVYS  GONZALEZ CAMACHO_x0001_ "/>
    <s v="89101429821"/>
    <s v="Adiestrado Formación 85"/>
    <m/>
    <x v="0"/>
    <m/>
    <m/>
    <x v="0"/>
    <x v="0"/>
    <s v="M"/>
    <d v="2013-03-01T00:00:00"/>
    <m/>
    <m/>
    <n v="28"/>
    <n v="1"/>
    <n v="0"/>
    <n v="0"/>
    <n v="0"/>
  </r>
  <r>
    <n v="293"/>
    <s v="YOILAN  COMAS ARTILES_x0001_ "/>
    <s v="89010828447"/>
    <s v="Adiestrado Formación 85"/>
    <m/>
    <x v="0"/>
    <m/>
    <m/>
    <x v="0"/>
    <x v="0"/>
    <s v="M"/>
    <d v="2013-03-01T00:00:00"/>
    <m/>
    <m/>
    <n v="25"/>
    <n v="1"/>
    <n v="0"/>
    <n v="0"/>
    <n v="0"/>
  </r>
  <r>
    <n v="294"/>
    <s v="YOLEXYS   ESPINOSA MANSO_x0001_ "/>
    <s v="91052033466"/>
    <s v="Adiestrado Formación 85"/>
    <m/>
    <x v="0"/>
    <m/>
    <m/>
    <x v="0"/>
    <x v="0"/>
    <s v="M"/>
    <d v="2013-03-01T00:00:00"/>
    <m/>
    <m/>
    <n v="25"/>
    <n v="1"/>
    <n v="0"/>
    <n v="0"/>
    <n v="0"/>
  </r>
  <r>
    <n v="295"/>
    <s v="YORDANI  GONZALEZ JIMENEZ_x0001_ "/>
    <s v="86123012106"/>
    <s v="Adiestrado Formación 85"/>
    <m/>
    <x v="0"/>
    <m/>
    <m/>
    <x v="0"/>
    <x v="0"/>
    <s v="M"/>
    <d v="2013-03-01T00:00:00"/>
    <m/>
    <m/>
    <n v="23"/>
    <n v="1"/>
    <n v="0"/>
    <n v="0"/>
    <n v="0"/>
  </r>
  <r>
    <n v="296"/>
    <s v="YORDANIS   GARCIA  HERNANDEZ_x0001_ "/>
    <s v="83022809861"/>
    <s v="Adiestrado Formación 85"/>
    <m/>
    <x v="0"/>
    <m/>
    <m/>
    <x v="0"/>
    <x v="0"/>
    <s v="M"/>
    <d v="2013-03-01T00:00:00"/>
    <m/>
    <m/>
    <n v="28"/>
    <n v="1"/>
    <n v="0"/>
    <n v="0"/>
    <n v="0"/>
  </r>
  <r>
    <n v="297"/>
    <s v="YORDANIS  DE LA PAZ SUAREZ_x0001_ "/>
    <s v="85032112222"/>
    <s v="Adiestrado Formación 85"/>
    <m/>
    <x v="0"/>
    <m/>
    <m/>
    <x v="0"/>
    <x v="0"/>
    <s v="M"/>
    <d v="2013-03-01T00:00:00"/>
    <m/>
    <m/>
    <n v="31"/>
    <n v="0"/>
    <n v="1"/>
    <n v="0"/>
    <n v="0"/>
  </r>
  <r>
    <n v="298"/>
    <s v="YORDANY  ESCOBAR DELGADO_x0001_ "/>
    <s v="90120432589"/>
    <s v="Adiestrado Formación 85"/>
    <m/>
    <x v="0"/>
    <m/>
    <m/>
    <x v="0"/>
    <x v="0"/>
    <s v="M"/>
    <d v="2013-03-01T00:00:00"/>
    <m/>
    <m/>
    <n v="29"/>
    <n v="1"/>
    <n v="0"/>
    <n v="0"/>
    <n v="0"/>
  </r>
  <r>
    <n v="299"/>
    <s v="YORDANY  GLEZ GARCÍA_x0001_ "/>
    <s v="86012111700"/>
    <s v="Adiestrado Formación 85"/>
    <m/>
    <x v="0"/>
    <m/>
    <m/>
    <x v="0"/>
    <x v="0"/>
    <s v="M"/>
    <d v="2013-03-01T00:00:00"/>
    <m/>
    <m/>
    <n v="24"/>
    <n v="1"/>
    <n v="0"/>
    <n v="0"/>
    <n v="0"/>
  </r>
  <r>
    <n v="300"/>
    <s v="YOSLANDY  PACHECO ALVAREZ_x0001_ "/>
    <s v="88071116749"/>
    <s v="Adiestrado Formación 85"/>
    <m/>
    <x v="0"/>
    <m/>
    <m/>
    <x v="0"/>
    <x v="0"/>
    <s v="M"/>
    <d v="2013-03-01T00:00:00"/>
    <m/>
    <m/>
    <n v="28"/>
    <n v="1"/>
    <n v="0"/>
    <n v="0"/>
    <n v="0"/>
  </r>
  <r>
    <n v="301"/>
    <s v="YOSNIELKY  ROJAS SOTELO_x0001_ "/>
    <s v="91091033487"/>
    <s v="Adiestrado Formación 85"/>
    <m/>
    <x v="0"/>
    <m/>
    <m/>
    <x v="0"/>
    <x v="0"/>
    <s v="M"/>
    <d v="2013-03-01T00:00:00"/>
    <m/>
    <m/>
    <n v="26"/>
    <n v="1"/>
    <n v="0"/>
    <n v="0"/>
    <n v="0"/>
  </r>
  <r>
    <n v="302"/>
    <s v="YOSUANT  RODRIGUEZ MORALES_x0001_ "/>
    <s v="87110618269"/>
    <s v="Adiestrado Formación 85"/>
    <m/>
    <x v="0"/>
    <m/>
    <m/>
    <x v="0"/>
    <x v="0"/>
    <s v="M"/>
    <d v="2013-03-01T00:00:00"/>
    <m/>
    <m/>
    <n v="23"/>
    <n v="1"/>
    <n v="0"/>
    <n v="0"/>
    <n v="0"/>
  </r>
  <r>
    <n v="303"/>
    <s v="YOSVANY  JIMENEZ RODRIGUEZ_x0001_ "/>
    <s v="80121812166"/>
    <s v="Adiestrado Formación 85"/>
    <m/>
    <x v="0"/>
    <m/>
    <m/>
    <x v="0"/>
    <x v="0"/>
    <s v="M"/>
    <d v="2013-03-01T00:00:00"/>
    <m/>
    <m/>
    <n v="27"/>
    <n v="1"/>
    <n v="0"/>
    <n v="0"/>
    <n v="0"/>
  </r>
  <r>
    <n v="304"/>
    <s v="YUDELKIS  GOMEZ CRUZ_x0001_ "/>
    <s v="76091206990"/>
    <s v="Adiestrado Formación 85"/>
    <m/>
    <x v="0"/>
    <m/>
    <m/>
    <x v="0"/>
    <x v="0"/>
    <s v="F"/>
    <d v="2013-03-01T00:00:00"/>
    <m/>
    <m/>
    <n v="34"/>
    <n v="0"/>
    <n v="1"/>
    <n v="0"/>
    <n v="0"/>
  </r>
  <r>
    <n v="305"/>
    <s v="YUDIESKI  ALBERTO CABELLO RAMO"/>
    <s v="83121312341"/>
    <s v="Adiestrado Formación 85"/>
    <m/>
    <x v="0"/>
    <m/>
    <m/>
    <x v="0"/>
    <x v="0"/>
    <s v="M"/>
    <d v="2013-03-01T00:00:00"/>
    <m/>
    <m/>
    <n v="38"/>
    <n v="0"/>
    <n v="1"/>
    <n v="0"/>
    <n v="0"/>
  </r>
  <r>
    <n v="306"/>
    <s v="YULEISY  LUIS GARCIA_x0001_ "/>
    <s v="86010713657"/>
    <s v="Adiestrado Formación 85"/>
    <m/>
    <x v="0"/>
    <m/>
    <m/>
    <x v="0"/>
    <x v="0"/>
    <s v="F"/>
    <d v="2013-03-01T00:00:00"/>
    <m/>
    <m/>
    <n v="31"/>
    <n v="0"/>
    <n v="1"/>
    <n v="0"/>
    <n v="0"/>
  </r>
  <r>
    <n v="307"/>
    <s v="YULESTER  SANCHEZ RODRIGUEZ_x0001_ "/>
    <s v="92021400401"/>
    <s v="Adiestrado Formación 85"/>
    <m/>
    <x v="0"/>
    <m/>
    <m/>
    <x v="0"/>
    <x v="0"/>
    <s v="M"/>
    <d v="2013-03-01T00:00:00"/>
    <m/>
    <m/>
    <n v="28"/>
    <n v="1"/>
    <n v="0"/>
    <n v="0"/>
    <n v="0"/>
  </r>
  <r>
    <n v="308"/>
    <s v="YULIENNY  PEREZ GUEVARA_x0001_ "/>
    <s v="95040735210"/>
    <s v="Adiestrado Formación 85"/>
    <m/>
    <x v="0"/>
    <m/>
    <m/>
    <x v="0"/>
    <x v="0"/>
    <s v="F"/>
    <d v="2013-03-01T00:00:00"/>
    <m/>
    <m/>
    <n v="22"/>
    <n v="1"/>
    <n v="0"/>
    <n v="0"/>
    <n v="0"/>
  </r>
  <r>
    <n v="309"/>
    <s v="YUNET  GALLARDO OBREGON_x0001_ "/>
    <s v="90051432896"/>
    <s v="Adiestrado Formación 85"/>
    <m/>
    <x v="0"/>
    <m/>
    <m/>
    <x v="0"/>
    <x v="0"/>
    <s v="F"/>
    <d v="2013-03-01T00:00:00"/>
    <m/>
    <m/>
    <n v="19"/>
    <n v="1"/>
    <n v="0"/>
    <n v="0"/>
    <n v="0"/>
  </r>
  <r>
    <n v="310"/>
    <s v="YUNEYSI  ESPINOSA MARTINEZ_x0001_ "/>
    <s v="81031212138"/>
    <s v="Adiestrado Formación 85"/>
    <m/>
    <x v="0"/>
    <m/>
    <m/>
    <x v="0"/>
    <x v="0"/>
    <s v="F"/>
    <d v="2013-03-01T00:00:00"/>
    <m/>
    <m/>
    <n v="24"/>
    <n v="1"/>
    <n v="0"/>
    <n v="0"/>
    <n v="0"/>
  </r>
  <r>
    <n v="311"/>
    <s v="YUNIEL  DÍAZ CONSUEGRA_x0001_ "/>
    <s v="83042409623"/>
    <s v="Adiestrado Formación 85"/>
    <m/>
    <x v="0"/>
    <m/>
    <m/>
    <x v="0"/>
    <x v="0"/>
    <s v="M"/>
    <d v="2013-03-01T00:00:00"/>
    <m/>
    <m/>
    <n v="33"/>
    <n v="0"/>
    <n v="1"/>
    <n v="0"/>
    <n v="0"/>
  </r>
  <r>
    <n v="312"/>
    <s v="YUNIEL  DOMINGUEZ RODRIGUEZ_x0001_ "/>
    <s v="82062114223"/>
    <s v="Adiestrado Formación 85"/>
    <m/>
    <x v="0"/>
    <m/>
    <m/>
    <x v="0"/>
    <x v="0"/>
    <s v="M"/>
    <d v="2013-03-01T00:00:00"/>
    <m/>
    <m/>
    <n v="31"/>
    <n v="0"/>
    <n v="1"/>
    <n v="0"/>
    <n v="0"/>
  </r>
  <r>
    <n v="313"/>
    <s v="YUNIEL  MANSO LOY_x0001_ "/>
    <s v="88051016903"/>
    <s v="Adiestrado Formación 85"/>
    <m/>
    <x v="0"/>
    <m/>
    <m/>
    <x v="0"/>
    <x v="0"/>
    <s v="M"/>
    <d v="2013-03-01T00:00:00"/>
    <m/>
    <m/>
    <n v="32"/>
    <n v="0"/>
    <n v="1"/>
    <n v="0"/>
    <n v="0"/>
  </r>
  <r>
    <n v="314"/>
    <s v="YUNIEL  PEREZ BROCHE_x0001_ "/>
    <s v="90010432366"/>
    <s v="Adiestrado Formación 85"/>
    <m/>
    <x v="0"/>
    <m/>
    <m/>
    <x v="0"/>
    <x v="0"/>
    <s v="M"/>
    <d v="2013-03-01T00:00:00"/>
    <m/>
    <m/>
    <n v="26"/>
    <n v="1"/>
    <n v="0"/>
    <n v="0"/>
    <n v="0"/>
  </r>
  <r>
    <n v="315"/>
    <s v="YUNIEL CARLOS SALAZAR GONZALEZ"/>
    <s v="88112316804"/>
    <s v="Adiestrado Formación 85"/>
    <m/>
    <x v="0"/>
    <m/>
    <m/>
    <x v="0"/>
    <x v="0"/>
    <s v="M"/>
    <d v="2013-03-01T00:00:00"/>
    <m/>
    <m/>
    <n v="24"/>
    <n v="1"/>
    <n v="0"/>
    <n v="0"/>
    <n v="0"/>
  </r>
  <r>
    <n v="316"/>
    <s v="YUNIER  FULGUEIRAS ACEVEDO_x0001_ "/>
    <s v="89042329827"/>
    <s v="Adiestrado Formación 85"/>
    <m/>
    <x v="0"/>
    <m/>
    <m/>
    <x v="0"/>
    <x v="0"/>
    <s v="M"/>
    <d v="2013-03-01T00:00:00"/>
    <m/>
    <m/>
    <n v="26"/>
    <n v="1"/>
    <n v="0"/>
    <n v="0"/>
    <n v="0"/>
  </r>
  <r>
    <n v="317"/>
    <s v="YUNIESI  CUTIÑO LOBAINA_x0001_ "/>
    <s v="83042320691"/>
    <s v="Adiestrado Formación 85"/>
    <m/>
    <x v="0"/>
    <m/>
    <m/>
    <x v="0"/>
    <x v="0"/>
    <s v="F"/>
    <d v="2013-03-01T00:00:00"/>
    <m/>
    <m/>
    <n v="25"/>
    <n v="1"/>
    <n v="0"/>
    <n v="0"/>
    <n v="0"/>
  </r>
  <r>
    <n v="318"/>
    <s v="YUNIESKY   DEPESTRE SANCHEZ_x0001_ "/>
    <s v="92021134026"/>
    <s v="Adiestrado Formación 85"/>
    <m/>
    <x v="0"/>
    <m/>
    <m/>
    <x v="0"/>
    <x v="0"/>
    <s v="M"/>
    <d v="2013-03-01T00:00:00"/>
    <m/>
    <m/>
    <n v="31"/>
    <n v="0"/>
    <n v="1"/>
    <n v="0"/>
    <n v="0"/>
  </r>
  <r>
    <n v="319"/>
    <s v="YUNIESKY   PEREZ  HORTUETA_x0001_ "/>
    <s v="92090934281"/>
    <s v="Adiestrado Formación 85"/>
    <m/>
    <x v="0"/>
    <m/>
    <m/>
    <x v="0"/>
    <x v="0"/>
    <s v="M"/>
    <d v="2013-03-01T00:00:00"/>
    <m/>
    <m/>
    <n v="22"/>
    <n v="1"/>
    <n v="0"/>
    <n v="0"/>
    <n v="0"/>
  </r>
  <r>
    <n v="320"/>
    <s v="YUNIET  MORREL QUINTERO_x0001_ "/>
    <s v="91102409197"/>
    <s v="Adiestrado Formación 85"/>
    <m/>
    <x v="0"/>
    <m/>
    <m/>
    <x v="0"/>
    <x v="0"/>
    <s v="F"/>
    <d v="2013-03-01T00:00:00"/>
    <m/>
    <m/>
    <n v="22"/>
    <n v="1"/>
    <n v="0"/>
    <n v="0"/>
    <n v="0"/>
  </r>
  <r>
    <n v="321"/>
    <s v="YUNIOR  ALBERNAS MEDEROS_x0001_ "/>
    <s v="84072712021"/>
    <s v="Adiestrado Formación 85"/>
    <m/>
    <x v="0"/>
    <m/>
    <m/>
    <x v="0"/>
    <x v="0"/>
    <s v="M"/>
    <d v="2013-03-01T00:00:00"/>
    <m/>
    <m/>
    <n v="23"/>
    <n v="1"/>
    <n v="0"/>
    <n v="0"/>
    <n v="0"/>
  </r>
  <r>
    <n v="322"/>
    <s v="YUNIOR  SANTANA PEREZ_x0001_ "/>
    <s v="85071812209"/>
    <s v="Adiestrado Formación 85"/>
    <m/>
    <x v="0"/>
    <m/>
    <m/>
    <x v="0"/>
    <x v="0"/>
    <s v="M"/>
    <d v="2013-03-01T00:00:00"/>
    <m/>
    <m/>
    <n v="30"/>
    <n v="1"/>
    <n v="0"/>
    <n v="0"/>
    <n v="0"/>
  </r>
  <r>
    <n v="323"/>
    <s v="YUREY  HERNANDEZ ACOSTA_x0001_ "/>
    <s v="78111516657"/>
    <s v="Adiestrado Formación 85"/>
    <m/>
    <x v="0"/>
    <m/>
    <m/>
    <x v="0"/>
    <x v="0"/>
    <s v="F"/>
    <d v="2013-03-01T00:00:00"/>
    <m/>
    <m/>
    <n v="29"/>
    <n v="1"/>
    <n v="0"/>
    <n v="0"/>
    <n v="0"/>
  </r>
  <r>
    <n v="324"/>
    <s v="YURIEL  ACOSTA ROMAN_x0001_ "/>
    <s v="83100210429"/>
    <s v="Adiestrado Formación 85"/>
    <m/>
    <x v="0"/>
    <m/>
    <m/>
    <x v="0"/>
    <x v="0"/>
    <s v="M"/>
    <d v="2013-03-01T00:00:00"/>
    <m/>
    <m/>
    <n v="36"/>
    <n v="0"/>
    <n v="1"/>
    <n v="0"/>
    <n v="0"/>
  </r>
  <r>
    <n v="325"/>
    <s v="YURIMA  RODRIGUEZ CARRILLO_x0001_ "/>
    <s v="90082732538"/>
    <s v="Adiestrado Formación 85"/>
    <m/>
    <x v="0"/>
    <m/>
    <m/>
    <x v="0"/>
    <x v="0"/>
    <s v="F"/>
    <d v="2013-03-01T00:00:00"/>
    <m/>
    <m/>
    <n v="31"/>
    <n v="0"/>
    <n v="1"/>
    <n v="0"/>
    <n v="0"/>
  </r>
  <r>
    <n v="326"/>
    <s v="YURISLEIDY  PEREZ ROBLE_x0001_ "/>
    <s v="90090308173"/>
    <s v="Adiestrado Formación 85"/>
    <m/>
    <x v="0"/>
    <m/>
    <m/>
    <x v="0"/>
    <x v="0"/>
    <s v="F"/>
    <d v="2013-03-01T00:00:00"/>
    <m/>
    <m/>
    <n v="24"/>
    <n v="1"/>
    <n v="0"/>
    <n v="0"/>
    <n v="0"/>
  </r>
  <r>
    <n v="327"/>
    <s v="YUSDEN  PERDOMO PEREZ_x0001_ "/>
    <s v="82080314033"/>
    <s v="Adiestrado Formación 85"/>
    <m/>
    <x v="0"/>
    <m/>
    <m/>
    <x v="0"/>
    <x v="0"/>
    <s v="F"/>
    <d v="2013-03-01T00:00:00"/>
    <m/>
    <m/>
    <n v="24"/>
    <n v="1"/>
    <n v="0"/>
    <n v="0"/>
    <n v="0"/>
  </r>
  <r>
    <n v="328"/>
    <s v="YUSLEIDY  ALONSO MARTINEZ_x0001_ "/>
    <s v="77070912713"/>
    <s v="Adiestrado Formación 85"/>
    <m/>
    <x v="0"/>
    <m/>
    <m/>
    <x v="0"/>
    <x v="0"/>
    <s v="F"/>
    <d v="2013-03-01T00:00:00"/>
    <m/>
    <m/>
    <n v="32"/>
    <n v="0"/>
    <n v="1"/>
    <n v="0"/>
    <n v="0"/>
  </r>
  <r>
    <n v="329"/>
    <s v="YUSLEIDY  CABRERA GARCIA_x0001_ "/>
    <s v="90090532578"/>
    <s v="Adiestrado Formación 85"/>
    <m/>
    <x v="0"/>
    <m/>
    <m/>
    <x v="0"/>
    <x v="0"/>
    <s v="F"/>
    <d v="2013-03-01T00:00:00"/>
    <m/>
    <m/>
    <n v="37"/>
    <n v="0"/>
    <n v="1"/>
    <n v="0"/>
    <n v="0"/>
  </r>
  <r>
    <n v="330"/>
    <s v="ZENIA  PEDRAZA GARCIA_x0001_ "/>
    <s v="88112516810"/>
    <s v="Adiestrado Formación 85"/>
    <m/>
    <x v="0"/>
    <m/>
    <m/>
    <x v="0"/>
    <x v="0"/>
    <s v="F"/>
    <d v="2013-03-01T00:00:00"/>
    <m/>
    <m/>
    <n v="24"/>
    <n v="1"/>
    <n v="0"/>
    <n v="0"/>
    <n v="0"/>
  </r>
  <r>
    <n v="331"/>
    <s v="ZUAIMA  GLEZ LAUZURIGUE_x0001_ "/>
    <s v="83102509612"/>
    <s v="Adiestrado Formación 85"/>
    <m/>
    <x v="0"/>
    <m/>
    <m/>
    <x v="0"/>
    <x v="0"/>
    <s v="F"/>
    <d v="2013-03-01T00:00:00"/>
    <m/>
    <m/>
    <n v="26"/>
    <n v="1"/>
    <n v="0"/>
    <n v="0"/>
    <n v="0"/>
  </r>
  <r>
    <n v="332"/>
    <s v="ZULEIRA  PEREZ TAPANES_x0001_ "/>
    <s v="90082832655"/>
    <s v="Adiestrado Formación 85"/>
    <m/>
    <x v="0"/>
    <m/>
    <m/>
    <x v="0"/>
    <x v="0"/>
    <s v="F"/>
    <d v="2013-03-01T00:00:00"/>
    <m/>
    <m/>
    <n v="31"/>
    <n v="0"/>
    <n v="1"/>
    <n v="0"/>
    <n v="0"/>
  </r>
  <r>
    <n v="333"/>
    <s v="ZULEYKA  CORDERO MONTEAGUDO_x0001_ "/>
    <s v="83062709611"/>
    <s v="Adiestrado Formación 85"/>
    <m/>
    <x v="0"/>
    <m/>
    <m/>
    <x v="0"/>
    <x v="0"/>
    <s v="F"/>
    <d v="2013-03-01T00:00:00"/>
    <m/>
    <m/>
    <n v="24"/>
    <n v="1"/>
    <n v="0"/>
    <n v="0"/>
    <n v="0"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  <r>
    <m/>
    <m/>
    <m/>
    <m/>
    <m/>
    <x v="0"/>
    <m/>
    <m/>
    <x v="0"/>
    <x v="0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">
  <r>
    <n v="1"/>
    <s v="Meyli Amador Glez"/>
    <n v="92032035617"/>
    <s v=" Adiestrados VC"/>
    <s v="VII"/>
    <x v="0"/>
    <m/>
    <m/>
    <x v="0"/>
    <x v="0"/>
    <s v="F"/>
    <d v="2015-01-09T00:00:00"/>
    <s v="Determinado"/>
    <s v="B"/>
    <m/>
    <n v="23"/>
    <n v="1"/>
    <n v="0"/>
    <n v="0"/>
    <n v="0"/>
    <n v="0"/>
    <n v="23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s v="92"/>
    <s v="03"/>
    <s v="20"/>
    <d v="1992-03-20T00:00:00"/>
    <n v="23"/>
  </r>
  <r>
    <n v="2"/>
    <s v="Lisbetty Linet Díaz Rodríguez"/>
    <n v="92013033698"/>
    <s v=" Adiestrados VC"/>
    <s v="VII"/>
    <x v="0"/>
    <m/>
    <m/>
    <x v="0"/>
    <x v="0"/>
    <s v="F"/>
    <d v="2015-01-09T00:00:00"/>
    <s v="Determinado"/>
    <s v="B"/>
    <m/>
    <n v="23"/>
    <n v="1"/>
    <n v="0"/>
    <n v="0"/>
    <n v="0"/>
    <n v="0"/>
    <n v="23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s v="92"/>
    <s v="01"/>
    <s v="30"/>
    <d v="1992-01-30T00:00:00"/>
    <n v="23"/>
  </r>
  <r>
    <n v="3"/>
    <s v="Yenisleidy Aguilera Hernández"/>
    <n v="92011333937"/>
    <s v=" Adiestrados VC"/>
    <s v="VII"/>
    <x v="0"/>
    <m/>
    <m/>
    <x v="0"/>
    <x v="0"/>
    <s v="F"/>
    <d v="2015-01-09T00:00:00"/>
    <s v="Determinado"/>
    <s v="B"/>
    <m/>
    <n v="23"/>
    <n v="1"/>
    <n v="0"/>
    <n v="0"/>
    <n v="0"/>
    <n v="0"/>
    <n v="23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s v="92"/>
    <s v="01"/>
    <s v="13"/>
    <d v="1992-01-13T00:00:00"/>
    <n v="23"/>
  </r>
  <r>
    <n v="4"/>
    <s v="Thais de las Mercedes Verdecia Rodríguez"/>
    <n v="92061335612"/>
    <s v=" Adiestrados VC"/>
    <s v="VII"/>
    <x v="0"/>
    <m/>
    <m/>
    <x v="0"/>
    <x v="0"/>
    <s v="F"/>
    <d v="2015-01-09T00:00:00"/>
    <s v="Determinado"/>
    <s v="N"/>
    <m/>
    <n v="23"/>
    <n v="1"/>
    <n v="0"/>
    <n v="0"/>
    <n v="0"/>
    <n v="0"/>
    <n v="23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1"/>
    <s v="92"/>
    <s v="06"/>
    <s v="13"/>
    <d v="1992-06-13T00:00:00"/>
    <n v="23"/>
  </r>
  <r>
    <n v="5"/>
    <s v="Mailin Lorenzo López"/>
    <n v="92022534897"/>
    <s v=" Adiestrados VC"/>
    <s v="VII"/>
    <x v="0"/>
    <m/>
    <m/>
    <x v="0"/>
    <x v="0"/>
    <s v="F"/>
    <d v="2015-01-09T00:00:00"/>
    <s v="Determinado"/>
    <s v="B"/>
    <m/>
    <n v="23"/>
    <n v="1"/>
    <n v="0"/>
    <n v="0"/>
    <n v="0"/>
    <n v="0"/>
    <n v="23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s v="92"/>
    <s v="02"/>
    <s v="25"/>
    <d v="1992-02-25T00:00:00"/>
    <n v="23"/>
  </r>
  <r>
    <n v="6"/>
    <s v="Gretter Cuevas Barzaga"/>
    <n v="92060934112"/>
    <s v=" Adiestrados VC"/>
    <s v="VII"/>
    <x v="0"/>
    <m/>
    <m/>
    <x v="0"/>
    <x v="0"/>
    <s v="F"/>
    <d v="2015-01-09T00:00:00"/>
    <s v="Determinado"/>
    <s v="B"/>
    <m/>
    <n v="23"/>
    <n v="1"/>
    <n v="0"/>
    <n v="0"/>
    <n v="0"/>
    <n v="0"/>
    <n v="23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1"/>
    <s v="92"/>
    <s v="06"/>
    <s v="09"/>
    <d v="1992-06-09T00:00:00"/>
    <n v="2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54">
  <r>
    <n v="1"/>
    <s v=" GERMAN RODRIGUEZ MORALES_x0001_ "/>
    <s v="89120232348"/>
    <s v="Adiestrado Formación 85"/>
    <m/>
    <x v="0"/>
    <m/>
    <m/>
    <m/>
    <m/>
    <x v="0"/>
    <m/>
    <x v="0"/>
    <m/>
    <n v="25"/>
    <n v="1"/>
    <n v="0"/>
    <n v="0"/>
    <n v="0"/>
  </r>
  <r>
    <n v="2"/>
    <s v="ADISLEN  SANTANA  MACHADO_x0001_ "/>
    <s v="83061612332"/>
    <s v="Adiestrado Formación 85"/>
    <m/>
    <x v="0"/>
    <m/>
    <m/>
    <m/>
    <m/>
    <x v="1"/>
    <m/>
    <x v="0"/>
    <m/>
    <n v="31"/>
    <n v="0"/>
    <n v="1"/>
    <n v="0"/>
    <n v="0"/>
  </r>
  <r>
    <n v="3"/>
    <s v="ADISLEY  JAURIGA FERNANDEZ_x0001_ "/>
    <s v="86031412416"/>
    <s v="Adiestrado Formación 85"/>
    <m/>
    <x v="0"/>
    <m/>
    <m/>
    <m/>
    <m/>
    <x v="1"/>
    <m/>
    <x v="0"/>
    <m/>
    <n v="28"/>
    <n v="1"/>
    <n v="0"/>
    <n v="0"/>
    <n v="0"/>
  </r>
  <r>
    <n v="4"/>
    <s v="ADRIAN  CALZADA CRESPO_x0001_ "/>
    <s v="91022633464"/>
    <s v="Adiestrado Formación 85"/>
    <m/>
    <x v="0"/>
    <m/>
    <m/>
    <m/>
    <m/>
    <x v="0"/>
    <m/>
    <x v="0"/>
    <m/>
    <n v="23"/>
    <n v="1"/>
    <n v="0"/>
    <n v="0"/>
    <n v="0"/>
  </r>
  <r>
    <n v="5"/>
    <s v="ADRIAN  OSCAR LORA RODRIGUEZ_x0001_ "/>
    <s v="86081412107"/>
    <s v="Adiestrado Formación 85"/>
    <m/>
    <x v="0"/>
    <m/>
    <m/>
    <m/>
    <m/>
    <x v="0"/>
    <m/>
    <x v="0"/>
    <m/>
    <n v="28"/>
    <n v="1"/>
    <n v="0"/>
    <n v="0"/>
    <n v="0"/>
  </r>
  <r>
    <n v="6"/>
    <s v="ADRIAN  VALERIANO  LARA_x0001_ "/>
    <s v="88022916841"/>
    <s v="Adiestrado Formación 85"/>
    <m/>
    <x v="0"/>
    <m/>
    <m/>
    <m/>
    <m/>
    <x v="0"/>
    <m/>
    <x v="0"/>
    <m/>
    <n v="26"/>
    <n v="1"/>
    <n v="0"/>
    <n v="0"/>
    <n v="0"/>
  </r>
  <r>
    <n v="7"/>
    <s v="AIDEL  DIAZ LEYVA_x0001_"/>
    <s v="91012833509"/>
    <s v="Adiestrado Formación 85"/>
    <m/>
    <x v="0"/>
    <m/>
    <m/>
    <m/>
    <m/>
    <x v="0"/>
    <m/>
    <x v="0"/>
    <m/>
    <n v="23"/>
    <n v="1"/>
    <n v="0"/>
    <n v="0"/>
    <n v="0"/>
  </r>
  <r>
    <n v="8"/>
    <s v="AIMARA YALINA PEREZ DIAZ_x0001_ "/>
    <s v="93011412675"/>
    <s v="Adiestrado Formación 85"/>
    <m/>
    <x v="0"/>
    <m/>
    <m/>
    <m/>
    <m/>
    <x v="1"/>
    <m/>
    <x v="0"/>
    <m/>
    <n v="21"/>
    <n v="1"/>
    <n v="0"/>
    <n v="0"/>
    <n v="0"/>
  </r>
  <r>
    <n v="9"/>
    <s v="AISARAH  GALAÑEGA PANDO_x0001_ "/>
    <s v="92111311370"/>
    <s v="Adiestrado Formación 85"/>
    <m/>
    <x v="0"/>
    <m/>
    <m/>
    <m/>
    <m/>
    <x v="1"/>
    <m/>
    <x v="0"/>
    <m/>
    <n v="22"/>
    <n v="1"/>
    <n v="0"/>
    <n v="0"/>
    <n v="0"/>
  </r>
  <r>
    <n v="10"/>
    <s v="AIVIN  PEREZ DUMENINGO_x0001_ "/>
    <s v="81071912134"/>
    <s v="Adiestrado Formación 100"/>
    <m/>
    <x v="0"/>
    <m/>
    <m/>
    <m/>
    <m/>
    <x v="1"/>
    <m/>
    <x v="0"/>
    <m/>
    <n v="33"/>
    <n v="0"/>
    <n v="1"/>
    <n v="0"/>
    <n v="0"/>
  </r>
  <r>
    <n v="11"/>
    <s v="ALAIN  RODRIGUEZ POZO_x0001_ "/>
    <s v="89121330068"/>
    <s v="Adiestrado Formación 85"/>
    <m/>
    <x v="0"/>
    <m/>
    <m/>
    <m/>
    <m/>
    <x v="0"/>
    <m/>
    <x v="0"/>
    <m/>
    <n v="25"/>
    <n v="1"/>
    <n v="0"/>
    <n v="0"/>
    <n v="0"/>
  </r>
  <r>
    <n v="12"/>
    <s v="ALAIN NOEL GARCIA ESCALANTE_x0001_ "/>
    <s v="92071534187"/>
    <s v="Adiestrado Formación 85"/>
    <m/>
    <x v="0"/>
    <m/>
    <m/>
    <m/>
    <m/>
    <x v="0"/>
    <m/>
    <x v="0"/>
    <m/>
    <n v="22"/>
    <n v="1"/>
    <n v="0"/>
    <n v="0"/>
    <n v="0"/>
  </r>
  <r>
    <n v="13"/>
    <s v="ALBERTO  GARCIA GALARZA_x0001_ "/>
    <s v="92032011388"/>
    <s v="Adiestrado Formación 85"/>
    <m/>
    <x v="0"/>
    <m/>
    <m/>
    <m/>
    <m/>
    <x v="0"/>
    <m/>
    <x v="0"/>
    <m/>
    <n v="22"/>
    <n v="1"/>
    <n v="0"/>
    <n v="0"/>
    <n v="0"/>
  </r>
  <r>
    <n v="14"/>
    <s v="ALEXANDER  GONZALEZ MENDEZ_x0001_ "/>
    <s v="90013132583"/>
    <s v="Adiestrado Formación 85"/>
    <m/>
    <x v="0"/>
    <m/>
    <m/>
    <m/>
    <m/>
    <x v="0"/>
    <m/>
    <x v="0"/>
    <m/>
    <n v="24"/>
    <n v="1"/>
    <n v="0"/>
    <n v="0"/>
    <n v="0"/>
  </r>
  <r>
    <n v="15"/>
    <s v="ALEXIS MANUEL ALEGRE BURNES_x0001_ "/>
    <s v="92041248104"/>
    <s v="Adiestrado Formación 85"/>
    <m/>
    <x v="0"/>
    <m/>
    <m/>
    <m/>
    <m/>
    <x v="0"/>
    <m/>
    <x v="0"/>
    <m/>
    <n v="22"/>
    <n v="1"/>
    <n v="0"/>
    <n v="0"/>
    <n v="0"/>
  </r>
  <r>
    <n v="16"/>
    <s v="ALFREDO ERNESTO GLEZ PÉREZ_x0001_ "/>
    <s v="89101330161"/>
    <s v="Adiestrado Formación 85"/>
    <m/>
    <x v="0"/>
    <m/>
    <m/>
    <m/>
    <m/>
    <x v="0"/>
    <m/>
    <x v="0"/>
    <m/>
    <n v="25"/>
    <n v="1"/>
    <n v="0"/>
    <n v="0"/>
    <n v="0"/>
  </r>
  <r>
    <n v="17"/>
    <s v="ALICIA  PEREZ CREAGH_x0001_ "/>
    <s v="93103126091"/>
    <s v="Adiestrado Formación 85"/>
    <m/>
    <x v="0"/>
    <m/>
    <m/>
    <m/>
    <m/>
    <x v="1"/>
    <m/>
    <x v="0"/>
    <m/>
    <n v="21"/>
    <n v="1"/>
    <n v="0"/>
    <n v="0"/>
    <n v="0"/>
  </r>
  <r>
    <n v="18"/>
    <s v="ALIOSMAR  VARGAS HERNANDEZ_x0001_ "/>
    <s v="91021643822"/>
    <s v="Adiestrado Formación 85"/>
    <m/>
    <x v="0"/>
    <m/>
    <m/>
    <m/>
    <m/>
    <x v="0"/>
    <m/>
    <x v="0"/>
    <m/>
    <n v="23"/>
    <n v="1"/>
    <n v="0"/>
    <n v="0"/>
    <n v="0"/>
  </r>
  <r>
    <n v="19"/>
    <s v="ANAIS  MARTINEZ CARRILLO_x0001_ "/>
    <s v="84081412094"/>
    <s v="Adiestrado Formación 85"/>
    <m/>
    <x v="0"/>
    <m/>
    <m/>
    <m/>
    <m/>
    <x v="1"/>
    <m/>
    <x v="0"/>
    <m/>
    <n v="30"/>
    <n v="1"/>
    <n v="0"/>
    <n v="0"/>
    <n v="0"/>
  </r>
  <r>
    <n v="20"/>
    <s v="ANASSAY  VILLAVICENCIO MOYA_x0001_ "/>
    <s v="90041132339"/>
    <s v="Adiestrado Formación 85"/>
    <m/>
    <x v="0"/>
    <m/>
    <m/>
    <m/>
    <m/>
    <x v="1"/>
    <m/>
    <x v="0"/>
    <m/>
    <n v="24"/>
    <n v="1"/>
    <n v="0"/>
    <n v="0"/>
    <n v="0"/>
  </r>
  <r>
    <n v="21"/>
    <s v="ANDY  YUNIEL PEREZ LIMONTA_x0001_ "/>
    <s v="84053012103"/>
    <s v="Adiestrado Formación 85"/>
    <m/>
    <x v="0"/>
    <m/>
    <m/>
    <m/>
    <m/>
    <x v="0"/>
    <m/>
    <x v="0"/>
    <m/>
    <n v="30"/>
    <n v="1"/>
    <n v="0"/>
    <n v="0"/>
    <n v="0"/>
  </r>
  <r>
    <n v="22"/>
    <s v="ANGEL JAVIER DIAZ SUAREZ_x0001_ "/>
    <s v="86043014525"/>
    <s v="Adiestrado Formación 85"/>
    <m/>
    <x v="0"/>
    <m/>
    <m/>
    <m/>
    <m/>
    <x v="0"/>
    <m/>
    <x v="0"/>
    <m/>
    <n v="28"/>
    <n v="1"/>
    <n v="0"/>
    <n v="0"/>
    <n v="0"/>
  </r>
  <r>
    <n v="23"/>
    <s v="ANISLEISY  LLANO RIVERO_x0001_ "/>
    <s v="90032132356"/>
    <s v="Adiestrado Formación 85"/>
    <m/>
    <x v="0"/>
    <m/>
    <m/>
    <m/>
    <m/>
    <x v="1"/>
    <m/>
    <x v="0"/>
    <m/>
    <n v="24"/>
    <n v="1"/>
    <n v="0"/>
    <n v="0"/>
    <n v="0"/>
  </r>
  <r>
    <n v="24"/>
    <s v="ANISLEY  REYES BORREGO_x0001_ "/>
    <s v="91122026252"/>
    <s v="Adiestrado Formación 85"/>
    <m/>
    <x v="0"/>
    <m/>
    <m/>
    <m/>
    <m/>
    <x v="1"/>
    <m/>
    <x v="0"/>
    <m/>
    <n v="23"/>
    <n v="1"/>
    <n v="0"/>
    <n v="0"/>
    <n v="0"/>
  </r>
  <r>
    <n v="25"/>
    <s v="ARIEL  DEL RIO RECALDE_x0001_ "/>
    <s v="91052237701"/>
    <s v="Adiestrado Formación 85"/>
    <m/>
    <x v="0"/>
    <m/>
    <m/>
    <m/>
    <m/>
    <x v="0"/>
    <m/>
    <x v="0"/>
    <m/>
    <n v="23"/>
    <n v="1"/>
    <n v="0"/>
    <n v="0"/>
    <n v="0"/>
  </r>
  <r>
    <n v="26"/>
    <s v="ARLEDYS  CABRERA RODRIGUEZ_x0001_ "/>
    <s v="81101410901"/>
    <s v="Adiestrado Formación 85"/>
    <m/>
    <x v="0"/>
    <m/>
    <m/>
    <m/>
    <m/>
    <x v="0"/>
    <m/>
    <x v="0"/>
    <m/>
    <n v="33"/>
    <n v="0"/>
    <n v="1"/>
    <n v="0"/>
    <n v="0"/>
  </r>
  <r>
    <n v="27"/>
    <s v="ARLETY  DIAZ GONZALEZ_x0001_ "/>
    <s v="89030905853"/>
    <s v="Adiestrado Formación 85"/>
    <m/>
    <x v="0"/>
    <m/>
    <m/>
    <m/>
    <m/>
    <x v="1"/>
    <m/>
    <x v="0"/>
    <m/>
    <n v="25"/>
    <n v="1"/>
    <n v="0"/>
    <n v="0"/>
    <n v="0"/>
  </r>
  <r>
    <n v="28"/>
    <s v="ARMANDO  MENDEZ BORGES_x0001_ "/>
    <s v="83103012341"/>
    <s v="Adiestrado Formación 85"/>
    <m/>
    <x v="0"/>
    <m/>
    <m/>
    <m/>
    <m/>
    <x v="0"/>
    <m/>
    <x v="0"/>
    <m/>
    <n v="31"/>
    <n v="0"/>
    <n v="1"/>
    <n v="0"/>
    <n v="0"/>
  </r>
  <r>
    <n v="29"/>
    <s v="ARMANDO  RODRIGUEZ JIMENEZ_x0001_ "/>
    <s v="89020529867"/>
    <s v="Adiestrado Formación 85"/>
    <m/>
    <x v="0"/>
    <m/>
    <m/>
    <m/>
    <m/>
    <x v="0"/>
    <m/>
    <x v="0"/>
    <m/>
    <n v="25"/>
    <n v="1"/>
    <n v="0"/>
    <n v="0"/>
    <n v="0"/>
  </r>
  <r>
    <n v="30"/>
    <s v="ASBEL NOEL RUIZ AMADOR_x0001_ "/>
    <s v="88092514300"/>
    <s v="Adiestrado Formación 85"/>
    <m/>
    <x v="0"/>
    <m/>
    <m/>
    <m/>
    <m/>
    <x v="0"/>
    <m/>
    <x v="0"/>
    <m/>
    <n v="26"/>
    <n v="1"/>
    <n v="0"/>
    <n v="0"/>
    <n v="0"/>
  </r>
  <r>
    <n v="31"/>
    <s v="AYLEN DE LA CARIDAD PALLARES L"/>
    <s v="92123133938"/>
    <s v="Adiestrado Formación 85"/>
    <m/>
    <x v="0"/>
    <m/>
    <m/>
    <m/>
    <m/>
    <x v="1"/>
    <m/>
    <x v="0"/>
    <m/>
    <n v="22"/>
    <n v="1"/>
    <n v="0"/>
    <n v="0"/>
    <n v="0"/>
  </r>
  <r>
    <n v="32"/>
    <s v="BARBARA  CASTELLANOS PEREZ_x0001_ "/>
    <s v="85081112114"/>
    <s v="Adiestrado Formación 85"/>
    <m/>
    <x v="0"/>
    <m/>
    <m/>
    <m/>
    <m/>
    <x v="1"/>
    <m/>
    <x v="0"/>
    <m/>
    <n v="29"/>
    <n v="1"/>
    <n v="0"/>
    <n v="0"/>
    <n v="0"/>
  </r>
  <r>
    <n v="33"/>
    <s v="CARLOS FELIPE NIEVES ROJAS_x0001_ "/>
    <s v="84101412188"/>
    <s v="Adiestrado Formación 85"/>
    <m/>
    <x v="0"/>
    <m/>
    <m/>
    <m/>
    <m/>
    <x v="0"/>
    <m/>
    <x v="0"/>
    <m/>
    <n v="30"/>
    <n v="1"/>
    <n v="0"/>
    <n v="0"/>
    <n v="0"/>
  </r>
  <r>
    <n v="34"/>
    <s v="CECILIO   DE LEÓN AZAHARES_x0001_ "/>
    <s v="92110344588"/>
    <s v="Adiestrado Formación 85"/>
    <m/>
    <x v="0"/>
    <m/>
    <m/>
    <m/>
    <m/>
    <x v="0"/>
    <m/>
    <x v="0"/>
    <m/>
    <n v="22"/>
    <n v="1"/>
    <n v="0"/>
    <n v="0"/>
    <n v="0"/>
  </r>
  <r>
    <n v="35"/>
    <s v="CLAUDIA  PALACIO GUEVARA_x0001_ "/>
    <s v="93071338653"/>
    <s v="Adiestrado Formación 85"/>
    <m/>
    <x v="0"/>
    <m/>
    <m/>
    <m/>
    <m/>
    <x v="1"/>
    <m/>
    <x v="0"/>
    <m/>
    <n v="21"/>
    <n v="1"/>
    <n v="0"/>
    <n v="0"/>
    <n v="0"/>
  </r>
  <r>
    <n v="36"/>
    <s v="DAILANY  BOLAÑOS PEÑA_x0001_ "/>
    <s v="95110535217"/>
    <s v="Adiestrado Formación 85"/>
    <m/>
    <x v="0"/>
    <m/>
    <m/>
    <m/>
    <m/>
    <x v="1"/>
    <m/>
    <x v="0"/>
    <m/>
    <n v="19"/>
    <n v="1"/>
    <n v="0"/>
    <n v="0"/>
    <n v="0"/>
  </r>
  <r>
    <n v="37"/>
    <s v="DAMARYS  NOBA MARRERO_x0001_ "/>
    <s v="89100429878"/>
    <s v="Adiestrado Formación 85"/>
    <m/>
    <x v="0"/>
    <m/>
    <m/>
    <m/>
    <m/>
    <x v="1"/>
    <m/>
    <x v="0"/>
    <m/>
    <n v="25"/>
    <n v="1"/>
    <n v="0"/>
    <n v="0"/>
    <n v="0"/>
  </r>
  <r>
    <n v="38"/>
    <s v="DANAISY  LOY SAEZ_x0001_ "/>
    <s v="83062409774"/>
    <s v="Adiestrado Formación 85"/>
    <m/>
    <x v="0"/>
    <m/>
    <m/>
    <m/>
    <m/>
    <x v="1"/>
    <m/>
    <x v="0"/>
    <m/>
    <n v="31"/>
    <n v="0"/>
    <n v="1"/>
    <n v="0"/>
    <n v="0"/>
  </r>
  <r>
    <n v="39"/>
    <s v="DANAY  PEREZ SANTOS_x0001_ "/>
    <s v="90012032587"/>
    <s v="Adiestrado Formación 85"/>
    <m/>
    <x v="0"/>
    <m/>
    <m/>
    <m/>
    <m/>
    <x v="0"/>
    <m/>
    <x v="0"/>
    <m/>
    <n v="24"/>
    <n v="1"/>
    <n v="0"/>
    <n v="0"/>
    <n v="0"/>
  </r>
  <r>
    <n v="40"/>
    <s v="DANIA  JIMENEZ RODRIGUEZ_x0001_ "/>
    <s v="88112614197"/>
    <s v="Adiestrado Formación 85"/>
    <m/>
    <x v="0"/>
    <m/>
    <m/>
    <m/>
    <m/>
    <x v="1"/>
    <m/>
    <x v="0"/>
    <m/>
    <n v="26"/>
    <n v="1"/>
    <n v="0"/>
    <n v="0"/>
    <n v="0"/>
  </r>
  <r>
    <n v="41"/>
    <s v="DANIEL  MENDEZ DELGADO_x0001_ "/>
    <s v="88102320584"/>
    <s v="Adiestrado Formación 85"/>
    <m/>
    <x v="0"/>
    <m/>
    <m/>
    <m/>
    <m/>
    <x v="0"/>
    <m/>
    <x v="0"/>
    <m/>
    <n v="26"/>
    <n v="1"/>
    <n v="0"/>
    <n v="0"/>
    <n v="0"/>
  </r>
  <r>
    <n v="42"/>
    <s v="DANIEXYS  LUIS MARTIN_x0001_ "/>
    <s v="89041929959"/>
    <s v="Adiestrado Formación 100"/>
    <m/>
    <x v="0"/>
    <m/>
    <m/>
    <m/>
    <m/>
    <x v="1"/>
    <m/>
    <x v="0"/>
    <m/>
    <n v="25"/>
    <n v="1"/>
    <n v="0"/>
    <n v="0"/>
    <n v="0"/>
  </r>
  <r>
    <n v="43"/>
    <s v="DASIEL  DEL CAMPO DIAZ_x0001_ "/>
    <s v="91081135342"/>
    <s v="Adiestrado Formación 85"/>
    <m/>
    <x v="0"/>
    <m/>
    <m/>
    <m/>
    <m/>
    <x v="0"/>
    <m/>
    <x v="0"/>
    <m/>
    <n v="23"/>
    <n v="1"/>
    <n v="0"/>
    <n v="0"/>
    <n v="0"/>
  </r>
  <r>
    <n v="44"/>
    <s v="DASIEL  YERVILLA RAMOS_x0001_ "/>
    <s v="86071512028"/>
    <s v="Adiestrado Formación 85"/>
    <m/>
    <x v="0"/>
    <m/>
    <m/>
    <m/>
    <m/>
    <x v="0"/>
    <m/>
    <x v="0"/>
    <m/>
    <n v="28"/>
    <n v="1"/>
    <n v="0"/>
    <n v="0"/>
    <n v="0"/>
  </r>
  <r>
    <n v="45"/>
    <s v="DAYAN  ACEA GONZALEZ_x0001_ "/>
    <s v="91120835223"/>
    <s v="Adiestrado Formación 85"/>
    <m/>
    <x v="0"/>
    <m/>
    <m/>
    <m/>
    <m/>
    <x v="0"/>
    <m/>
    <x v="0"/>
    <m/>
    <n v="23"/>
    <n v="1"/>
    <n v="0"/>
    <n v="0"/>
    <n v="0"/>
  </r>
  <r>
    <n v="46"/>
    <s v="DELVIS  MARRERO DIAZ_x0001_ "/>
    <s v="90092732580"/>
    <s v="Adiestrado Formación 85"/>
    <m/>
    <x v="0"/>
    <m/>
    <m/>
    <m/>
    <m/>
    <x v="0"/>
    <m/>
    <x v="0"/>
    <m/>
    <n v="24"/>
    <n v="1"/>
    <n v="0"/>
    <n v="0"/>
    <n v="0"/>
  </r>
  <r>
    <n v="47"/>
    <s v="DENNY  MORALES BROCHE_x0001_ "/>
    <s v="91102235459"/>
    <s v="Adiestrado Formación 85"/>
    <m/>
    <x v="0"/>
    <m/>
    <m/>
    <m/>
    <m/>
    <x v="1"/>
    <m/>
    <x v="0"/>
    <m/>
    <n v="23"/>
    <n v="1"/>
    <n v="0"/>
    <n v="0"/>
    <n v="0"/>
  </r>
  <r>
    <n v="48"/>
    <s v="DIAMALIS  VERA MADERO_x0001_ "/>
    <s v="89051929773"/>
    <s v="Adiestrado Formación 85"/>
    <m/>
    <x v="0"/>
    <m/>
    <m/>
    <m/>
    <m/>
    <x v="1"/>
    <m/>
    <x v="0"/>
    <m/>
    <n v="25"/>
    <n v="1"/>
    <n v="0"/>
    <n v="0"/>
    <n v="0"/>
  </r>
  <r>
    <n v="49"/>
    <s v="DIANELYS  MONTEAGUDO FIGUEROA_x0001_"/>
    <s v="86022311857"/>
    <s v="Adiestrado Formación 85"/>
    <m/>
    <x v="0"/>
    <m/>
    <m/>
    <m/>
    <m/>
    <x v="1"/>
    <m/>
    <x v="0"/>
    <m/>
    <n v="28"/>
    <n v="1"/>
    <n v="0"/>
    <n v="0"/>
    <n v="0"/>
  </r>
  <r>
    <n v="50"/>
    <s v="DOUGLAS RAFAEL DELGADO RODRIGU"/>
    <s v="90031736026"/>
    <s v="Adiestrado Formación 85"/>
    <m/>
    <x v="0"/>
    <m/>
    <m/>
    <m/>
    <m/>
    <x v="0"/>
    <m/>
    <x v="0"/>
    <m/>
    <n v="24"/>
    <n v="1"/>
    <n v="0"/>
    <n v="0"/>
    <n v="0"/>
  </r>
  <r>
    <n v="51"/>
    <s v="DUNIA  ECHEMENDIA ROJAS_x0001_ "/>
    <s v="77012514519"/>
    <s v="Adiestrado Formación 85"/>
    <m/>
    <x v="0"/>
    <m/>
    <m/>
    <m/>
    <m/>
    <x v="1"/>
    <m/>
    <x v="0"/>
    <m/>
    <n v="37"/>
    <n v="0"/>
    <n v="1"/>
    <n v="0"/>
    <n v="0"/>
  </r>
  <r>
    <n v="52"/>
    <s v="DUNIEL  JIMENEZ ROJAS_x0001_ "/>
    <s v="86020512106"/>
    <s v="Adiestrado Formación 85"/>
    <m/>
    <x v="0"/>
    <m/>
    <m/>
    <m/>
    <m/>
    <x v="0"/>
    <m/>
    <x v="0"/>
    <m/>
    <n v="28"/>
    <n v="1"/>
    <n v="0"/>
    <n v="0"/>
    <n v="0"/>
  </r>
  <r>
    <n v="53"/>
    <s v="EDELKY  CARO  ROMERO_x0001_ "/>
    <s v="87061314744"/>
    <s v="Adiestrado Formación 85"/>
    <m/>
    <x v="0"/>
    <m/>
    <m/>
    <m/>
    <m/>
    <x v="0"/>
    <m/>
    <x v="0"/>
    <m/>
    <n v="27"/>
    <n v="1"/>
    <n v="0"/>
    <n v="0"/>
    <n v="0"/>
  </r>
  <r>
    <n v="54"/>
    <s v="EDILIO  HERNANDEZ SANTOS_x0001_ "/>
    <s v="88051020821"/>
    <s v="Adiestrado Formación 85"/>
    <m/>
    <x v="0"/>
    <m/>
    <m/>
    <m/>
    <m/>
    <x v="0"/>
    <m/>
    <x v="0"/>
    <m/>
    <n v="26"/>
    <n v="1"/>
    <n v="0"/>
    <n v="0"/>
    <n v="0"/>
  </r>
  <r>
    <n v="55"/>
    <s v="ELDI MARIE MERINA GUTIERREZ_x0001_ "/>
    <s v="93060811313"/>
    <s v="Adiestrado Formación 85"/>
    <m/>
    <x v="0"/>
    <m/>
    <m/>
    <m/>
    <m/>
    <x v="1"/>
    <m/>
    <x v="0"/>
    <m/>
    <n v="21"/>
    <n v="1"/>
    <n v="0"/>
    <n v="0"/>
    <n v="0"/>
  </r>
  <r>
    <n v="56"/>
    <s v="ELIZABETH BARBARA ORAMA HERNAN"/>
    <s v="87020614737"/>
    <s v="Adiestrado Formación 85"/>
    <m/>
    <x v="0"/>
    <m/>
    <m/>
    <m/>
    <m/>
    <x v="1"/>
    <m/>
    <x v="0"/>
    <m/>
    <n v="27"/>
    <n v="1"/>
    <n v="0"/>
    <n v="0"/>
    <n v="0"/>
  </r>
  <r>
    <n v="57"/>
    <s v="ELVIS CARLOS RODRIGUEZ CARRAZA"/>
    <s v="89080330008"/>
    <s v="Adiestrado Formación 85"/>
    <m/>
    <x v="0"/>
    <m/>
    <m/>
    <m/>
    <m/>
    <x v="0"/>
    <m/>
    <x v="0"/>
    <m/>
    <n v="25"/>
    <n v="1"/>
    <n v="0"/>
    <n v="0"/>
    <n v="0"/>
  </r>
  <r>
    <n v="58"/>
    <s v="FABIO  YUDIER BURNES BANZO_x0001_ "/>
    <s v="84072312025"/>
    <s v="Adiestrado Formación 85"/>
    <m/>
    <x v="0"/>
    <m/>
    <m/>
    <m/>
    <m/>
    <x v="0"/>
    <m/>
    <x v="0"/>
    <m/>
    <n v="30"/>
    <n v="1"/>
    <n v="0"/>
    <n v="0"/>
    <n v="0"/>
  </r>
  <r>
    <n v="59"/>
    <s v="FREDY ROBERTO HERRERA GONZALEZ"/>
    <s v="90102032585"/>
    <s v="Adiestrado Formación 85"/>
    <m/>
    <x v="0"/>
    <m/>
    <m/>
    <m/>
    <m/>
    <x v="0"/>
    <m/>
    <x v="0"/>
    <m/>
    <n v="24"/>
    <n v="1"/>
    <n v="0"/>
    <n v="0"/>
    <n v="0"/>
  </r>
  <r>
    <n v="60"/>
    <s v="GENY  LINARES HERNANDEZ_x0001_ "/>
    <s v="83110330459"/>
    <s v="Adiestrado Formación 85"/>
    <m/>
    <x v="0"/>
    <m/>
    <m/>
    <m/>
    <m/>
    <x v="1"/>
    <m/>
    <x v="0"/>
    <m/>
    <n v="31"/>
    <n v="0"/>
    <n v="1"/>
    <n v="0"/>
    <n v="0"/>
  </r>
  <r>
    <n v="61"/>
    <s v="GERDY  RAMIREZ GONZALEZ_x0001_ "/>
    <s v="91101833466"/>
    <s v="Adiestrado Formación 85"/>
    <m/>
    <x v="0"/>
    <m/>
    <m/>
    <m/>
    <m/>
    <x v="0"/>
    <m/>
    <x v="0"/>
    <m/>
    <n v="23"/>
    <n v="1"/>
    <n v="0"/>
    <n v="0"/>
    <n v="0"/>
  </r>
  <r>
    <n v="62"/>
    <s v="GLEISER   GOMEZ FERNANDEZ_x0001_ "/>
    <s v="92082208888"/>
    <s v="Adiestrado Formación 85"/>
    <m/>
    <x v="0"/>
    <m/>
    <m/>
    <m/>
    <m/>
    <x v="0"/>
    <m/>
    <x v="0"/>
    <m/>
    <n v="22"/>
    <n v="1"/>
    <n v="0"/>
    <n v="0"/>
    <n v="0"/>
  </r>
  <r>
    <n v="63"/>
    <s v="GLEYBIS  GUEVARA DEL PORTAL_x0001_ "/>
    <s v="84122511858"/>
    <s v="Adiestrado Formación 85"/>
    <m/>
    <x v="0"/>
    <m/>
    <m/>
    <m/>
    <m/>
    <x v="1"/>
    <m/>
    <x v="0"/>
    <m/>
    <n v="30"/>
    <n v="1"/>
    <n v="0"/>
    <n v="0"/>
    <n v="0"/>
  </r>
  <r>
    <n v="64"/>
    <s v="HANLYS ORELBIS GARCIAS OQUENDO"/>
    <s v="84072914445"/>
    <s v="Adiestrado Formación 85"/>
    <m/>
    <x v="0"/>
    <m/>
    <m/>
    <m/>
    <m/>
    <x v="0"/>
    <m/>
    <x v="0"/>
    <m/>
    <n v="30"/>
    <n v="1"/>
    <n v="0"/>
    <n v="0"/>
    <n v="0"/>
  </r>
  <r>
    <n v="65"/>
    <s v="HENDRY  MANZO LUIS_x0001_ "/>
    <s v="82021918024"/>
    <s v="Adiestrado Formación 85"/>
    <m/>
    <x v="0"/>
    <m/>
    <m/>
    <m/>
    <m/>
    <x v="0"/>
    <m/>
    <x v="0"/>
    <m/>
    <n v="32"/>
    <n v="0"/>
    <n v="1"/>
    <n v="0"/>
    <n v="0"/>
  </r>
  <r>
    <n v="66"/>
    <s v="HUMBERTO   HERNANDEZ GARCÍA_x0001_ "/>
    <s v="91083136700"/>
    <s v="Adiestrado Formación 85"/>
    <m/>
    <x v="0"/>
    <m/>
    <m/>
    <m/>
    <m/>
    <x v="0"/>
    <m/>
    <x v="0"/>
    <m/>
    <n v="23"/>
    <n v="1"/>
    <n v="0"/>
    <n v="0"/>
    <n v="0"/>
  </r>
  <r>
    <n v="67"/>
    <s v="HYAN  MARQUEZ DIAZ_x0001_ "/>
    <s v="83122109775"/>
    <s v="Adiestrado Formación 85"/>
    <m/>
    <x v="0"/>
    <m/>
    <m/>
    <m/>
    <m/>
    <x v="1"/>
    <m/>
    <x v="0"/>
    <m/>
    <n v="31"/>
    <n v="0"/>
    <n v="1"/>
    <n v="0"/>
    <n v="0"/>
  </r>
  <r>
    <n v="68"/>
    <s v="IDALYS  ARILÓN MENDEZ_x0001_ "/>
    <s v="88011817131"/>
    <s v="Adiestrado Formación 85"/>
    <m/>
    <x v="0"/>
    <m/>
    <m/>
    <m/>
    <m/>
    <x v="1"/>
    <m/>
    <x v="0"/>
    <m/>
    <n v="26"/>
    <n v="1"/>
    <n v="0"/>
    <n v="0"/>
    <n v="0"/>
  </r>
  <r>
    <n v="69"/>
    <s v="INGRIS ESTRELLA  PÉREZ BENÍTEZ"/>
    <s v="89061529779"/>
    <s v="Adiestrado Formación 85"/>
    <m/>
    <x v="0"/>
    <m/>
    <m/>
    <m/>
    <m/>
    <x v="1"/>
    <m/>
    <x v="0"/>
    <m/>
    <n v="25"/>
    <n v="1"/>
    <n v="0"/>
    <n v="0"/>
    <n v="0"/>
  </r>
  <r>
    <n v="70"/>
    <s v="ISABEL DE LAS MERCEDES MIRANDA"/>
    <s v="89080629897"/>
    <s v="Adiestrado Formación 85"/>
    <m/>
    <x v="0"/>
    <m/>
    <m/>
    <m/>
    <m/>
    <x v="1"/>
    <m/>
    <x v="0"/>
    <m/>
    <n v="25"/>
    <n v="1"/>
    <n v="0"/>
    <n v="0"/>
    <n v="0"/>
  </r>
  <r>
    <n v="71"/>
    <s v="ISABEL DE LAS MERCEDES PEREZ H"/>
    <s v="87082214739"/>
    <s v="Adiestrado Formación 85"/>
    <m/>
    <x v="0"/>
    <m/>
    <m/>
    <m/>
    <m/>
    <x v="1"/>
    <m/>
    <x v="0"/>
    <m/>
    <n v="27"/>
    <n v="1"/>
    <n v="0"/>
    <n v="0"/>
    <n v="0"/>
  </r>
  <r>
    <n v="72"/>
    <s v="ISMAEL  PLACENCIA MEDINA_x0001_ "/>
    <s v="83090612343"/>
    <s v="Adiestrado Formación 85"/>
    <m/>
    <x v="0"/>
    <m/>
    <m/>
    <m/>
    <m/>
    <x v="0"/>
    <m/>
    <x v="0"/>
    <m/>
    <n v="31"/>
    <n v="0"/>
    <n v="1"/>
    <n v="0"/>
    <n v="0"/>
  </r>
  <r>
    <n v="73"/>
    <s v="ISRAEL LUIS GONZALEZ GUTIERREZ"/>
    <s v="87031318263"/>
    <s v="Adiestrado Formación 85"/>
    <m/>
    <x v="0"/>
    <m/>
    <m/>
    <m/>
    <m/>
    <x v="0"/>
    <m/>
    <x v="0"/>
    <m/>
    <n v="27"/>
    <n v="1"/>
    <n v="0"/>
    <n v="0"/>
    <n v="0"/>
  </r>
  <r>
    <n v="74"/>
    <s v="IUSEL  CASTILLO ACOSTA_x0001_ "/>
    <s v="82052212647"/>
    <s v="Adiestrado Formación 85"/>
    <m/>
    <x v="0"/>
    <m/>
    <m/>
    <m/>
    <m/>
    <x v="0"/>
    <m/>
    <x v="0"/>
    <m/>
    <n v="32"/>
    <n v="0"/>
    <n v="1"/>
    <n v="0"/>
    <n v="0"/>
  </r>
  <r>
    <n v="75"/>
    <s v="IVET  PÉREZ RANGEL_x0001_ "/>
    <s v="87081514576"/>
    <s v="Adiestrado Formación 85"/>
    <m/>
    <x v="0"/>
    <m/>
    <m/>
    <m/>
    <m/>
    <x v="1"/>
    <m/>
    <x v="0"/>
    <m/>
    <n v="27"/>
    <n v="1"/>
    <n v="0"/>
    <n v="0"/>
    <n v="0"/>
  </r>
  <r>
    <n v="76"/>
    <s v="JAILEN  ABREU HERNANDEZ_x0001_ "/>
    <s v="92010235649"/>
    <s v="Adiestrado Formación 85"/>
    <m/>
    <x v="0"/>
    <m/>
    <m/>
    <m/>
    <m/>
    <x v="0"/>
    <m/>
    <x v="0"/>
    <m/>
    <n v="22"/>
    <n v="1"/>
    <n v="0"/>
    <n v="0"/>
    <n v="0"/>
  </r>
  <r>
    <n v="77"/>
    <s v="JANY  CASTRO PEREZ_x0001_ "/>
    <s v="90032533235"/>
    <s v="Adiestrado Formación 85"/>
    <m/>
    <x v="0"/>
    <m/>
    <m/>
    <m/>
    <m/>
    <x v="1"/>
    <m/>
    <x v="0"/>
    <m/>
    <n v="24"/>
    <n v="1"/>
    <n v="0"/>
    <n v="0"/>
    <n v="0"/>
  </r>
  <r>
    <n v="78"/>
    <s v="JANY YASSER PEREZ PEREZ_x0001_ "/>
    <s v="83041109783"/>
    <s v="Adiestrado Formación 85"/>
    <m/>
    <x v="0"/>
    <m/>
    <m/>
    <m/>
    <m/>
    <x v="0"/>
    <m/>
    <x v="0"/>
    <m/>
    <n v="31"/>
    <n v="0"/>
    <n v="1"/>
    <n v="0"/>
    <n v="0"/>
  </r>
  <r>
    <n v="79"/>
    <s v="JAVIER  DOMINGUEZ GONZALEZ_x0001_ "/>
    <s v="87070114826"/>
    <s v="Adiestrado Formación 85"/>
    <m/>
    <x v="0"/>
    <m/>
    <m/>
    <m/>
    <m/>
    <x v="0"/>
    <m/>
    <x v="0"/>
    <m/>
    <n v="27"/>
    <n v="1"/>
    <n v="0"/>
    <n v="0"/>
    <n v="0"/>
  </r>
  <r>
    <n v="80"/>
    <s v="JAVIER ALEJANDRO GALLUEZ MELEN"/>
    <s v="88080514580"/>
    <s v="Adiestrado Formación 85"/>
    <m/>
    <x v="0"/>
    <m/>
    <m/>
    <m/>
    <m/>
    <x v="0"/>
    <m/>
    <x v="0"/>
    <m/>
    <n v="26"/>
    <n v="1"/>
    <n v="0"/>
    <n v="0"/>
    <n v="0"/>
  </r>
  <r>
    <n v="81"/>
    <s v="JAVIER ENRIQUE DIAZ DELGADO_x0001_ "/>
    <s v="91031377708"/>
    <s v="Adiestrado Formación 85"/>
    <m/>
    <x v="0"/>
    <m/>
    <m/>
    <m/>
    <m/>
    <x v="0"/>
    <m/>
    <x v="0"/>
    <m/>
    <n v="23"/>
    <n v="1"/>
    <n v="0"/>
    <n v="0"/>
    <n v="0"/>
  </r>
  <r>
    <n v="82"/>
    <s v="JOAN  MARTINEZ ARIOSA_x0001_ "/>
    <s v="84090412027"/>
    <s v="Adiestrado Formación 85"/>
    <m/>
    <x v="0"/>
    <m/>
    <m/>
    <m/>
    <m/>
    <x v="0"/>
    <m/>
    <x v="0"/>
    <m/>
    <n v="30"/>
    <n v="1"/>
    <n v="0"/>
    <n v="0"/>
    <n v="0"/>
  </r>
  <r>
    <n v="83"/>
    <s v="JORGE FELIPE MARTINEZ SALGADO_x0001_"/>
    <s v="90083010824"/>
    <s v="Adiestrado Formación 85"/>
    <m/>
    <x v="0"/>
    <m/>
    <m/>
    <m/>
    <m/>
    <x v="0"/>
    <m/>
    <x v="0"/>
    <m/>
    <n v="24"/>
    <n v="1"/>
    <n v="0"/>
    <n v="0"/>
    <n v="0"/>
  </r>
  <r>
    <n v="84"/>
    <s v="JORGE HERMINIO LEIZA PEREZ_x0001_ "/>
    <s v="90011932686"/>
    <s v="Adiestrado Formación 85"/>
    <m/>
    <x v="0"/>
    <m/>
    <m/>
    <m/>
    <m/>
    <x v="0"/>
    <m/>
    <x v="0"/>
    <m/>
    <n v="24"/>
    <n v="1"/>
    <n v="0"/>
    <n v="0"/>
    <n v="0"/>
  </r>
  <r>
    <n v="85"/>
    <s v="JORGE LUIS OUTON PARET_x0001_ "/>
    <s v="84062812023"/>
    <s v="Adiestrado Formación 85"/>
    <m/>
    <x v="0"/>
    <m/>
    <m/>
    <m/>
    <m/>
    <x v="0"/>
    <m/>
    <x v="0"/>
    <m/>
    <n v="30"/>
    <n v="1"/>
    <n v="0"/>
    <n v="0"/>
    <n v="0"/>
  </r>
  <r>
    <n v="86"/>
    <s v="JORGE LUIS RODRIGUEZ RODRIGUEZ"/>
    <s v="90062232982"/>
    <s v="Adiestrado Formación 85"/>
    <m/>
    <x v="0"/>
    <m/>
    <m/>
    <m/>
    <m/>
    <x v="0"/>
    <m/>
    <x v="0"/>
    <m/>
    <n v="24"/>
    <n v="1"/>
    <n v="0"/>
    <n v="0"/>
    <n v="0"/>
  </r>
  <r>
    <n v="87"/>
    <s v="JORGE LUIS TORRES LOPEZ_x0001_ "/>
    <s v="91090933545"/>
    <s v="Adiestrado Formación 85"/>
    <m/>
    <x v="0"/>
    <m/>
    <m/>
    <m/>
    <m/>
    <x v="0"/>
    <m/>
    <x v="0"/>
    <m/>
    <n v="23"/>
    <n v="1"/>
    <n v="0"/>
    <n v="0"/>
    <n v="0"/>
  </r>
  <r>
    <n v="88"/>
    <s v="JORGE LUIS ZALASAR DEL TORO_x0001_ "/>
    <s v="91112633463"/>
    <s v="Adiestrado Formación 85"/>
    <m/>
    <x v="0"/>
    <m/>
    <m/>
    <m/>
    <m/>
    <x v="0"/>
    <m/>
    <x v="0"/>
    <m/>
    <n v="23"/>
    <n v="1"/>
    <n v="0"/>
    <n v="0"/>
    <n v="0"/>
  </r>
  <r>
    <n v="89"/>
    <s v="JORGE WILLIAM PEREZ CARDENAS_x0001_ "/>
    <s v="92050832069"/>
    <s v="Adiestrado Formación 85"/>
    <m/>
    <x v="0"/>
    <m/>
    <m/>
    <m/>
    <m/>
    <x v="0"/>
    <m/>
    <x v="0"/>
    <m/>
    <n v="22"/>
    <n v="1"/>
    <n v="0"/>
    <n v="0"/>
    <n v="0"/>
  </r>
  <r>
    <n v="90"/>
    <s v="JUAN LUIS ROJAS AGUILA_x0001_ "/>
    <s v="89072829865"/>
    <s v="Adiestrado Formación 85"/>
    <m/>
    <x v="0"/>
    <m/>
    <m/>
    <m/>
    <m/>
    <x v="0"/>
    <m/>
    <x v="0"/>
    <m/>
    <n v="25"/>
    <n v="1"/>
    <n v="0"/>
    <n v="0"/>
    <n v="0"/>
  </r>
  <r>
    <n v="91"/>
    <s v="JUANA DELIA IZNAGA BALMASEDA_x0001_ "/>
    <s v="88080216734"/>
    <s v="Adiestrado Formación 85"/>
    <m/>
    <x v="0"/>
    <m/>
    <m/>
    <m/>
    <m/>
    <x v="1"/>
    <m/>
    <x v="0"/>
    <m/>
    <n v="26"/>
    <n v="1"/>
    <n v="0"/>
    <n v="0"/>
    <n v="0"/>
  </r>
  <r>
    <n v="92"/>
    <s v="KATERINE  FDEZ LÓPEZ_x0001_ "/>
    <s v="91100838251"/>
    <s v="Adiestrado Formación 85"/>
    <m/>
    <x v="0"/>
    <m/>
    <m/>
    <m/>
    <m/>
    <x v="1"/>
    <m/>
    <x v="0"/>
    <m/>
    <n v="23"/>
    <n v="1"/>
    <n v="0"/>
    <n v="0"/>
    <n v="0"/>
  </r>
  <r>
    <n v="93"/>
    <s v="KATIA  OROZCO GONZALEZ_x0001_ "/>
    <s v="92080833938"/>
    <s v="Adiestrado Formación 85"/>
    <m/>
    <x v="0"/>
    <m/>
    <m/>
    <m/>
    <m/>
    <x v="1"/>
    <m/>
    <x v="0"/>
    <m/>
    <n v="22"/>
    <n v="1"/>
    <n v="0"/>
    <n v="0"/>
    <n v="0"/>
  </r>
  <r>
    <n v="94"/>
    <s v="KATIUSKA  CARVAJAL GARCIA_x0001_ "/>
    <s v="89121630052"/>
    <s v="Adiestrado Formación 85"/>
    <m/>
    <x v="0"/>
    <m/>
    <m/>
    <m/>
    <m/>
    <x v="1"/>
    <m/>
    <x v="0"/>
    <m/>
    <n v="25"/>
    <n v="1"/>
    <n v="0"/>
    <n v="0"/>
    <n v="0"/>
  </r>
  <r>
    <n v="95"/>
    <s v="KENNY  ARIAS GOLLA_x0001_ "/>
    <s v="84120312020"/>
    <s v="Adiestrado Formación 85"/>
    <m/>
    <x v="0"/>
    <m/>
    <m/>
    <m/>
    <m/>
    <x v="0"/>
    <m/>
    <x v="0"/>
    <m/>
    <n v="30"/>
    <n v="1"/>
    <n v="0"/>
    <n v="0"/>
    <n v="0"/>
  </r>
  <r>
    <n v="96"/>
    <s v="KERVIN  MORA MONTERREY_x0001_ "/>
    <s v="91112233483"/>
    <s v="Adiestrado Formación 85"/>
    <m/>
    <x v="0"/>
    <m/>
    <m/>
    <m/>
    <m/>
    <x v="0"/>
    <m/>
    <x v="0"/>
    <m/>
    <n v="23"/>
    <n v="1"/>
    <n v="0"/>
    <n v="0"/>
    <n v="0"/>
  </r>
  <r>
    <n v="97"/>
    <s v="KETTY  COSIO LUIS_x0001_"/>
    <s v="89062424736"/>
    <s v="Adiestrado Formación 85"/>
    <m/>
    <x v="0"/>
    <m/>
    <m/>
    <m/>
    <m/>
    <x v="1"/>
    <m/>
    <x v="0"/>
    <m/>
    <n v="25"/>
    <n v="1"/>
    <n v="0"/>
    <n v="0"/>
    <n v="0"/>
  </r>
  <r>
    <n v="98"/>
    <s v="LARITZA  TRIANA DELGADO_x0001_ "/>
    <s v="90060132534"/>
    <s v="Adiestrado Formación 85"/>
    <m/>
    <x v="0"/>
    <m/>
    <m/>
    <m/>
    <m/>
    <x v="1"/>
    <m/>
    <x v="0"/>
    <m/>
    <n v="24"/>
    <n v="1"/>
    <n v="0"/>
    <n v="0"/>
    <n v="0"/>
  </r>
  <r>
    <n v="99"/>
    <s v="LARRY  LUIS SOCA_x0001_"/>
    <s v="86052911700"/>
    <s v="Adiestrado Formación 85"/>
    <m/>
    <x v="0"/>
    <m/>
    <m/>
    <m/>
    <m/>
    <x v="0"/>
    <m/>
    <x v="0"/>
    <m/>
    <n v="28"/>
    <n v="1"/>
    <n v="0"/>
    <n v="0"/>
    <n v="0"/>
  </r>
  <r>
    <n v="100"/>
    <s v="LAZARO DARIEL RODRIGUEZ LEAL_x0001_ "/>
    <s v="88113020587"/>
    <s v="Adiestrado Formación 85"/>
    <m/>
    <x v="0"/>
    <m/>
    <m/>
    <m/>
    <m/>
    <x v="0"/>
    <m/>
    <x v="0"/>
    <m/>
    <n v="26"/>
    <n v="1"/>
    <n v="0"/>
    <n v="0"/>
    <n v="0"/>
  </r>
  <r>
    <n v="101"/>
    <s v="LAZARO LIVAN LOPEZ RODRIGUEZ_x0001_ "/>
    <s v="91040636680"/>
    <s v="Adiestrado Formación 85"/>
    <m/>
    <x v="0"/>
    <m/>
    <m/>
    <m/>
    <m/>
    <x v="0"/>
    <m/>
    <x v="0"/>
    <m/>
    <n v="23"/>
    <n v="1"/>
    <n v="0"/>
    <n v="0"/>
    <n v="0"/>
  </r>
  <r>
    <n v="102"/>
    <s v="LAZARO ROBERTO CAPDESUÑER GARC"/>
    <s v="89111929823"/>
    <s v="Adiestrado Formación 85"/>
    <m/>
    <x v="0"/>
    <m/>
    <m/>
    <m/>
    <m/>
    <x v="0"/>
    <m/>
    <x v="0"/>
    <m/>
    <n v="25"/>
    <n v="1"/>
    <n v="0"/>
    <n v="0"/>
    <n v="0"/>
  </r>
  <r>
    <n v="103"/>
    <s v="LAZARO RUBEN MEDERO SAEZ_x0001_ "/>
    <s v="92111235669"/>
    <s v="Adiestrado Formación 85"/>
    <m/>
    <x v="0"/>
    <m/>
    <m/>
    <m/>
    <m/>
    <x v="0"/>
    <m/>
    <x v="0"/>
    <m/>
    <n v="22"/>
    <n v="1"/>
    <n v="0"/>
    <n v="0"/>
    <n v="0"/>
  </r>
  <r>
    <n v="104"/>
    <s v="LEANDRO ALFREDO RODRIGUEZ CRUZ"/>
    <s v="91100737706"/>
    <s v="Adiestrado Formación 85"/>
    <m/>
    <x v="0"/>
    <m/>
    <m/>
    <m/>
    <m/>
    <x v="0"/>
    <m/>
    <x v="0"/>
    <m/>
    <n v="23"/>
    <n v="1"/>
    <n v="0"/>
    <n v="0"/>
    <n v="0"/>
  </r>
  <r>
    <n v="105"/>
    <s v="LEDUAN  RODRIGUEZ RODRIGUEZ_x0001_ "/>
    <s v="87021914740"/>
    <s v="Adiestrado Formación 85"/>
    <m/>
    <x v="0"/>
    <m/>
    <m/>
    <m/>
    <m/>
    <x v="0"/>
    <m/>
    <x v="0"/>
    <m/>
    <n v="27"/>
    <n v="1"/>
    <n v="0"/>
    <n v="0"/>
    <n v="0"/>
  </r>
  <r>
    <n v="106"/>
    <s v="LEIDIANA  MORALES REYES_x0001_ "/>
    <s v="83051812338"/>
    <s v="Adiestrado Formación 85"/>
    <m/>
    <x v="0"/>
    <m/>
    <m/>
    <m/>
    <m/>
    <x v="1"/>
    <m/>
    <x v="0"/>
    <m/>
    <n v="31"/>
    <n v="0"/>
    <n v="1"/>
    <n v="0"/>
    <n v="0"/>
  </r>
  <r>
    <n v="107"/>
    <s v="LEINIER  LOPEZ ABREU_x0001_ "/>
    <s v="90021132602"/>
    <s v="Adiestrado Formación 85"/>
    <m/>
    <x v="0"/>
    <m/>
    <m/>
    <m/>
    <m/>
    <x v="0"/>
    <m/>
    <x v="0"/>
    <m/>
    <n v="24"/>
    <n v="1"/>
    <n v="0"/>
    <n v="0"/>
    <n v="0"/>
  </r>
  <r>
    <n v="108"/>
    <s v="LENIER  HERNANDEZ PEREZ_x0001_ "/>
    <s v="84052612023"/>
    <s v="Adiestrado Formación 85"/>
    <m/>
    <x v="0"/>
    <m/>
    <m/>
    <m/>
    <m/>
    <x v="0"/>
    <m/>
    <x v="0"/>
    <m/>
    <n v="30"/>
    <n v="1"/>
    <n v="0"/>
    <n v="0"/>
    <n v="0"/>
  </r>
  <r>
    <n v="109"/>
    <s v="LENIER  PORTILLO GARCIA_x0001_ "/>
    <s v="83060309627"/>
    <s v="Adiestrado Formación 85"/>
    <m/>
    <x v="0"/>
    <m/>
    <m/>
    <m/>
    <m/>
    <x v="0"/>
    <m/>
    <x v="0"/>
    <m/>
    <n v="31"/>
    <n v="0"/>
    <n v="1"/>
    <n v="0"/>
    <n v="0"/>
  </r>
  <r>
    <n v="110"/>
    <s v="LEYDIS  ARBOLAEZ MORET_x0001_ "/>
    <s v="86033112575"/>
    <s v="Adiestrado Formación 85"/>
    <m/>
    <x v="0"/>
    <m/>
    <m/>
    <m/>
    <m/>
    <x v="1"/>
    <m/>
    <x v="0"/>
    <m/>
    <n v="28"/>
    <n v="1"/>
    <n v="0"/>
    <n v="0"/>
    <n v="0"/>
  </r>
  <r>
    <n v="111"/>
    <s v="LIANNYS  TORRES SUAREZ_x0001_ "/>
    <s v="90112832351"/>
    <s v="Adiestrado Formación 85"/>
    <m/>
    <x v="0"/>
    <m/>
    <m/>
    <m/>
    <m/>
    <x v="1"/>
    <m/>
    <x v="0"/>
    <m/>
    <n v="24"/>
    <n v="1"/>
    <n v="0"/>
    <n v="0"/>
    <n v="0"/>
  </r>
  <r>
    <n v="112"/>
    <s v="LIETTER  VICIEDO GONZALEZ_x0001_ "/>
    <s v="85090712094"/>
    <s v="Adiestrado Formación 85"/>
    <m/>
    <x v="0"/>
    <m/>
    <m/>
    <m/>
    <m/>
    <x v="1"/>
    <m/>
    <x v="0"/>
    <m/>
    <n v="29"/>
    <n v="1"/>
    <n v="0"/>
    <n v="0"/>
    <n v="0"/>
  </r>
  <r>
    <n v="113"/>
    <s v="LISANDRA CARIDAD HERRERA RODRI"/>
    <s v="90090832334"/>
    <s v="Adiestrado Formación 100"/>
    <m/>
    <x v="0"/>
    <m/>
    <m/>
    <m/>
    <m/>
    <x v="1"/>
    <m/>
    <x v="0"/>
    <m/>
    <n v="24"/>
    <n v="1"/>
    <n v="0"/>
    <n v="0"/>
    <n v="0"/>
  </r>
  <r>
    <n v="114"/>
    <s v="LISAY  VELAZQUEZ RODRIGUEZ_x0001_ "/>
    <s v="89032929772"/>
    <s v="Adiestrado Formación 85"/>
    <m/>
    <x v="0"/>
    <m/>
    <m/>
    <m/>
    <m/>
    <x v="1"/>
    <m/>
    <x v="0"/>
    <m/>
    <n v="25"/>
    <n v="1"/>
    <n v="0"/>
    <n v="0"/>
    <n v="0"/>
  </r>
  <r>
    <n v="115"/>
    <s v="LISETT  CABRERA RODRIGUEZ_x0001_ "/>
    <s v="90042732653"/>
    <s v="Adiestrado Formación 100"/>
    <m/>
    <x v="0"/>
    <m/>
    <m/>
    <m/>
    <m/>
    <x v="1"/>
    <m/>
    <x v="0"/>
    <m/>
    <n v="24"/>
    <n v="1"/>
    <n v="0"/>
    <n v="0"/>
    <n v="0"/>
  </r>
  <r>
    <n v="116"/>
    <s v="LISSETTE  LORENZO RODRIGUEZ_x0001_ "/>
    <s v="89021029797"/>
    <s v="Adiestrado Formación 85"/>
    <m/>
    <x v="0"/>
    <m/>
    <m/>
    <m/>
    <m/>
    <x v="1"/>
    <m/>
    <x v="0"/>
    <m/>
    <n v="25"/>
    <n v="1"/>
    <n v="0"/>
    <n v="0"/>
    <n v="0"/>
  </r>
  <r>
    <n v="117"/>
    <s v="LISTER ISAAC MENDEZ QUINTANA_x0001_ "/>
    <s v="83092612349"/>
    <s v="Adiestrado Formación 85"/>
    <m/>
    <x v="0"/>
    <m/>
    <m/>
    <m/>
    <m/>
    <x v="0"/>
    <m/>
    <x v="0"/>
    <m/>
    <n v="31"/>
    <n v="0"/>
    <n v="1"/>
    <n v="0"/>
    <n v="0"/>
  </r>
  <r>
    <n v="118"/>
    <s v="LOYDA EUNICE PEREZ PEREZ_x0001_ "/>
    <s v="90080932572"/>
    <s v="Adiestrado Formación 85"/>
    <m/>
    <x v="0"/>
    <m/>
    <m/>
    <m/>
    <m/>
    <x v="1"/>
    <m/>
    <x v="0"/>
    <m/>
    <n v="24"/>
    <n v="1"/>
    <n v="0"/>
    <n v="0"/>
    <n v="0"/>
  </r>
  <r>
    <n v="119"/>
    <s v="LUIS ANTONIO VEGA SAEZ_x0001_ "/>
    <s v="91100633481"/>
    <s v="Adiestrado Formación 85"/>
    <m/>
    <x v="0"/>
    <m/>
    <m/>
    <m/>
    <m/>
    <x v="0"/>
    <m/>
    <x v="0"/>
    <m/>
    <n v="23"/>
    <n v="1"/>
    <n v="0"/>
    <n v="0"/>
    <n v="0"/>
  </r>
  <r>
    <n v="120"/>
    <s v="LUIS ERNESTO AGUILA BARNADA_x0001_ "/>
    <s v="90101833263"/>
    <s v="Adiestrado Formación 85"/>
    <m/>
    <x v="0"/>
    <m/>
    <m/>
    <m/>
    <m/>
    <x v="0"/>
    <m/>
    <x v="0"/>
    <m/>
    <n v="24"/>
    <n v="1"/>
    <n v="0"/>
    <n v="0"/>
    <n v="0"/>
  </r>
  <r>
    <n v="121"/>
    <s v="LUIS MARIANO BENITEZ CARRILLO_x0001_"/>
    <s v="87011514823"/>
    <s v="Adiestrado Formación 85"/>
    <m/>
    <x v="0"/>
    <m/>
    <m/>
    <m/>
    <m/>
    <x v="0"/>
    <m/>
    <x v="0"/>
    <m/>
    <n v="27"/>
    <n v="1"/>
    <n v="0"/>
    <n v="0"/>
    <n v="0"/>
  </r>
  <r>
    <n v="122"/>
    <s v="LUIS MIGUEL DELGADO RODRIGUEZ_x0001_"/>
    <s v="90120132587"/>
    <s v="Adiestrado Formación 85"/>
    <m/>
    <x v="0"/>
    <m/>
    <m/>
    <m/>
    <m/>
    <x v="0"/>
    <m/>
    <x v="0"/>
    <m/>
    <n v="24"/>
    <n v="1"/>
    <n v="0"/>
    <n v="0"/>
    <n v="0"/>
  </r>
  <r>
    <n v="123"/>
    <s v="LUIS PEDRO RODRIGUEZ RUIZ_x0001_ "/>
    <s v="90042032582"/>
    <s v="Adiestrado Formación 85"/>
    <m/>
    <x v="0"/>
    <m/>
    <m/>
    <m/>
    <m/>
    <x v="0"/>
    <m/>
    <x v="0"/>
    <m/>
    <n v="24"/>
    <n v="1"/>
    <n v="0"/>
    <n v="0"/>
    <n v="0"/>
  </r>
  <r>
    <n v="124"/>
    <s v="LUISA MARIA RAMOS BORFFILL_x0001_ "/>
    <s v="86103014510"/>
    <s v="Adiestrado Formación 85"/>
    <m/>
    <x v="0"/>
    <m/>
    <m/>
    <m/>
    <m/>
    <x v="1"/>
    <m/>
    <x v="0"/>
    <m/>
    <n v="28"/>
    <n v="1"/>
    <n v="0"/>
    <n v="0"/>
    <n v="0"/>
  </r>
  <r>
    <n v="125"/>
    <s v="LUNMAILY  PEREZ DE LA PAZ_x0001_ "/>
    <s v="86011513292"/>
    <s v="Adiestrado Formación 85"/>
    <m/>
    <x v="0"/>
    <m/>
    <m/>
    <m/>
    <m/>
    <x v="1"/>
    <m/>
    <x v="0"/>
    <m/>
    <n v="28"/>
    <n v="1"/>
    <n v="0"/>
    <n v="0"/>
    <n v="0"/>
  </r>
  <r>
    <n v="126"/>
    <s v="LUSY YANEISY MORRELL GARCIA_x0001_ "/>
    <s v="75050407033"/>
    <s v="Adiestrado Formación 85"/>
    <m/>
    <x v="0"/>
    <m/>
    <m/>
    <m/>
    <m/>
    <x v="1"/>
    <m/>
    <x v="0"/>
    <m/>
    <n v="39"/>
    <n v="0"/>
    <n v="1"/>
    <n v="0"/>
    <n v="0"/>
  </r>
  <r>
    <n v="127"/>
    <s v="LUVIA  CRUZ FUENTES_x0001_ "/>
    <s v="91040235230"/>
    <s v="Adiestrado Formación 85"/>
    <m/>
    <x v="0"/>
    <m/>
    <m/>
    <m/>
    <m/>
    <x v="1"/>
    <m/>
    <x v="0"/>
    <m/>
    <n v="23"/>
    <n v="1"/>
    <n v="0"/>
    <n v="0"/>
    <n v="0"/>
  </r>
  <r>
    <n v="128"/>
    <s v="LYNNE  ZAMORA ARAQUE_x0001_ "/>
    <s v="88010542953"/>
    <s v="Adiestrado Formación 85"/>
    <m/>
    <x v="0"/>
    <m/>
    <m/>
    <m/>
    <m/>
    <x v="1"/>
    <m/>
    <x v="0"/>
    <m/>
    <n v="26"/>
    <n v="1"/>
    <n v="0"/>
    <n v="0"/>
    <n v="0"/>
  </r>
  <r>
    <n v="129"/>
    <s v="MADELIN  BOLAÑO CABRERA_x0001_ "/>
    <s v="86020211873"/>
    <s v="Adiestrado Formación 85"/>
    <m/>
    <x v="0"/>
    <m/>
    <m/>
    <m/>
    <m/>
    <x v="1"/>
    <m/>
    <x v="0"/>
    <m/>
    <n v="28"/>
    <n v="1"/>
    <n v="0"/>
    <n v="0"/>
    <n v="0"/>
  </r>
  <r>
    <n v="130"/>
    <s v="MAEBY  ECHEVERRÍA  LÓPEZ_x0001_ "/>
    <s v="90030232655"/>
    <s v="Adiestrado Formación 85"/>
    <m/>
    <x v="0"/>
    <m/>
    <m/>
    <m/>
    <m/>
    <x v="1"/>
    <m/>
    <x v="0"/>
    <m/>
    <n v="24"/>
    <n v="1"/>
    <n v="0"/>
    <n v="0"/>
    <n v="0"/>
  </r>
  <r>
    <n v="131"/>
    <s v="MAGDELYNE  FONSECA SUAREZ_x0001_ "/>
    <s v="91062133454"/>
    <s v="Adiestrado Formación 85"/>
    <m/>
    <x v="0"/>
    <m/>
    <m/>
    <m/>
    <m/>
    <x v="1"/>
    <m/>
    <x v="0"/>
    <m/>
    <n v="23"/>
    <n v="1"/>
    <n v="0"/>
    <n v="0"/>
    <n v="0"/>
  </r>
  <r>
    <n v="132"/>
    <s v="MAILIN  LEIVA  MORENO_x0001_ "/>
    <s v="91092233470"/>
    <s v="Adiestrado Formación 85"/>
    <m/>
    <x v="0"/>
    <m/>
    <m/>
    <m/>
    <m/>
    <x v="1"/>
    <m/>
    <x v="0"/>
    <m/>
    <n v="23"/>
    <n v="1"/>
    <n v="0"/>
    <n v="0"/>
    <n v="0"/>
  </r>
  <r>
    <n v="133"/>
    <s v="MAILYN   GARCIA LEAL_x0001_ "/>
    <s v="91093009159"/>
    <s v="Adiestrado Formación 85"/>
    <m/>
    <x v="0"/>
    <m/>
    <m/>
    <m/>
    <m/>
    <x v="1"/>
    <m/>
    <x v="0"/>
    <m/>
    <n v="23"/>
    <n v="1"/>
    <n v="0"/>
    <n v="0"/>
    <n v="0"/>
  </r>
  <r>
    <n v="134"/>
    <s v="MAILYN   SILVERIO PINO_x0001_ "/>
    <s v="91123135216"/>
    <s v="Adiestrado Formación 85"/>
    <m/>
    <x v="0"/>
    <m/>
    <m/>
    <m/>
    <m/>
    <x v="1"/>
    <m/>
    <x v="0"/>
    <m/>
    <n v="23"/>
    <n v="1"/>
    <n v="0"/>
    <n v="0"/>
    <n v="0"/>
  </r>
  <r>
    <n v="135"/>
    <s v="MAILYN  BELLO  HERNÁNDEZ_x0001_ "/>
    <s v="82072612485"/>
    <s v="Adiestrado Formación 85"/>
    <m/>
    <x v="0"/>
    <m/>
    <m/>
    <m/>
    <m/>
    <x v="0"/>
    <m/>
    <x v="0"/>
    <m/>
    <n v="32"/>
    <n v="0"/>
    <n v="1"/>
    <n v="0"/>
    <n v="0"/>
  </r>
  <r>
    <n v="136"/>
    <s v="MAILYS  GUEVARA BACALLAO_x0001_ "/>
    <s v="86011212414"/>
    <s v="Adiestrado Formación 85"/>
    <m/>
    <x v="0"/>
    <m/>
    <m/>
    <m/>
    <m/>
    <x v="1"/>
    <m/>
    <x v="0"/>
    <m/>
    <n v="28"/>
    <n v="1"/>
    <n v="0"/>
    <n v="0"/>
    <n v="0"/>
  </r>
  <r>
    <n v="137"/>
    <s v="MAITE  RUIZ MORALES_x0001_ "/>
    <s v="79122410774"/>
    <s v="Adiestrado Formación 85"/>
    <m/>
    <x v="0"/>
    <m/>
    <m/>
    <m/>
    <m/>
    <x v="1"/>
    <m/>
    <x v="0"/>
    <m/>
    <n v="35"/>
    <n v="0"/>
    <n v="1"/>
    <n v="0"/>
    <n v="0"/>
  </r>
  <r>
    <n v="138"/>
    <s v="MARCOS ADRIAN GONZALEZ NAVARRO"/>
    <s v="90012632603"/>
    <s v="Adiestrado Formación 85"/>
    <m/>
    <x v="0"/>
    <m/>
    <m/>
    <m/>
    <m/>
    <x v="0"/>
    <m/>
    <x v="0"/>
    <m/>
    <n v="24"/>
    <n v="1"/>
    <n v="0"/>
    <n v="0"/>
    <n v="0"/>
  </r>
  <r>
    <n v="139"/>
    <s v="MARIA MILAGRO SUAREZ RODRIGUEZ"/>
    <s v="85120412031"/>
    <s v="Adiestrado Formación 85"/>
    <m/>
    <x v="0"/>
    <m/>
    <m/>
    <m/>
    <m/>
    <x v="1"/>
    <m/>
    <x v="0"/>
    <m/>
    <n v="29"/>
    <n v="1"/>
    <n v="0"/>
    <n v="0"/>
    <n v="0"/>
  </r>
  <r>
    <n v="140"/>
    <s v="MARIANA YAILEMA PEREZ NUÑEZ_x0001_ "/>
    <s v="89121230179"/>
    <s v="Adiestrado Formación 85"/>
    <m/>
    <x v="0"/>
    <m/>
    <m/>
    <m/>
    <m/>
    <x v="1"/>
    <m/>
    <x v="0"/>
    <m/>
    <n v="25"/>
    <n v="1"/>
    <n v="0"/>
    <n v="0"/>
    <n v="0"/>
  </r>
  <r>
    <n v="141"/>
    <s v="MARIELLYS  ESPINOSA PÉREZ_x0001_ "/>
    <s v="92061834098"/>
    <s v="Adiestrado Formación 85"/>
    <m/>
    <x v="0"/>
    <m/>
    <m/>
    <m/>
    <m/>
    <x v="1"/>
    <m/>
    <x v="0"/>
    <m/>
    <n v="22"/>
    <n v="1"/>
    <n v="0"/>
    <n v="0"/>
    <n v="0"/>
  </r>
  <r>
    <n v="142"/>
    <s v="MARILÚS  PÉREZ BARRUETO_x0001_ "/>
    <s v="86083112177"/>
    <s v="Adiestrado Formación 85"/>
    <m/>
    <x v="0"/>
    <m/>
    <m/>
    <m/>
    <m/>
    <x v="1"/>
    <m/>
    <x v="0"/>
    <m/>
    <n v="28"/>
    <n v="1"/>
    <n v="0"/>
    <n v="0"/>
    <n v="0"/>
  </r>
  <r>
    <n v="143"/>
    <s v="MARINÉ   HURTADO  PORTAL_x0001_ "/>
    <s v="89121430038"/>
    <s v="Adiestrado Formación 85"/>
    <m/>
    <x v="0"/>
    <m/>
    <m/>
    <m/>
    <m/>
    <x v="1"/>
    <m/>
    <x v="0"/>
    <m/>
    <n v="25"/>
    <n v="1"/>
    <n v="0"/>
    <n v="0"/>
    <n v="0"/>
  </r>
  <r>
    <n v="144"/>
    <s v="MARIO LUIS VIERA BETANCOURT_x0001_ "/>
    <s v="89012730022"/>
    <s v="Adiestrado Formación 85"/>
    <m/>
    <x v="0"/>
    <m/>
    <m/>
    <m/>
    <m/>
    <x v="0"/>
    <m/>
    <x v="0"/>
    <m/>
    <n v="25"/>
    <n v="1"/>
    <n v="0"/>
    <n v="0"/>
    <n v="0"/>
  </r>
  <r>
    <n v="145"/>
    <s v="MARISELA  MARTINEZ HERNANDEZ_x0001_ "/>
    <s v="95091109098"/>
    <s v="Adiestrado Formación 85"/>
    <m/>
    <x v="0"/>
    <m/>
    <m/>
    <m/>
    <m/>
    <x v="1"/>
    <m/>
    <x v="0"/>
    <m/>
    <n v="19"/>
    <n v="1"/>
    <n v="0"/>
    <n v="0"/>
    <n v="0"/>
  </r>
  <r>
    <n v="146"/>
    <s v="MARLYS MARY ALONSO SAÑUDO_x0001_ "/>
    <s v="90123032574"/>
    <s v="Adiestrado Formación 85"/>
    <m/>
    <x v="0"/>
    <m/>
    <m/>
    <m/>
    <m/>
    <x v="1"/>
    <m/>
    <x v="0"/>
    <m/>
    <n v="24"/>
    <n v="1"/>
    <n v="0"/>
    <n v="0"/>
    <n v="0"/>
  </r>
  <r>
    <n v="147"/>
    <s v="MARTA ELISA MARTÍNEZ ARIOSA_x0001_ "/>
    <s v="89062706015"/>
    <s v="Adiestrado Formación 85"/>
    <m/>
    <x v="0"/>
    <m/>
    <m/>
    <m/>
    <m/>
    <x v="1"/>
    <m/>
    <x v="0"/>
    <m/>
    <n v="25"/>
    <n v="1"/>
    <n v="0"/>
    <n v="0"/>
    <n v="0"/>
  </r>
  <r>
    <n v="148"/>
    <s v="MAYARA   MORENO  GARCIA_x0001_ "/>
    <s v="92081411399"/>
    <s v="Adiestrado Formación 85"/>
    <m/>
    <x v="0"/>
    <m/>
    <m/>
    <m/>
    <m/>
    <x v="1"/>
    <m/>
    <x v="0"/>
    <m/>
    <n v="22"/>
    <n v="1"/>
    <n v="0"/>
    <n v="0"/>
    <n v="0"/>
  </r>
  <r>
    <n v="149"/>
    <s v="MAYLET  MORERA JIMENEZ_x0001_ "/>
    <s v="82121114710"/>
    <s v="Adiestrado Formación 85"/>
    <m/>
    <x v="0"/>
    <m/>
    <m/>
    <m/>
    <m/>
    <x v="1"/>
    <m/>
    <x v="0"/>
    <m/>
    <n v="32"/>
    <n v="0"/>
    <n v="1"/>
    <n v="0"/>
    <n v="0"/>
  </r>
  <r>
    <n v="150"/>
    <s v="MAYLIN   DOMINGUEZ BLANCO_x0001_ "/>
    <s v="88062116733"/>
    <s v="Adiestrado Formación 85"/>
    <m/>
    <x v="0"/>
    <m/>
    <m/>
    <m/>
    <m/>
    <x v="1"/>
    <m/>
    <x v="0"/>
    <m/>
    <n v="26"/>
    <n v="1"/>
    <n v="0"/>
    <n v="0"/>
    <n v="0"/>
  </r>
  <r>
    <n v="151"/>
    <s v="N  JIMÉNEZ HDEZ_x0001_"/>
    <s v="870121 - MA"/>
    <s v="Adiestrado Formación 85"/>
    <m/>
    <x v="0"/>
    <m/>
    <m/>
    <m/>
    <m/>
    <x v="2"/>
    <m/>
    <x v="0"/>
    <m/>
    <n v="27"/>
    <n v="1"/>
    <n v="0"/>
    <n v="0"/>
    <n v="0"/>
  </r>
  <r>
    <n v="152"/>
    <s v="MAYLIN  LEON RODRIGUEZ_x0001_ "/>
    <s v="87072514739"/>
    <s v="Adiestrado Formación 85"/>
    <m/>
    <x v="0"/>
    <m/>
    <m/>
    <m/>
    <m/>
    <x v="1"/>
    <m/>
    <x v="0"/>
    <m/>
    <n v="27"/>
    <n v="1"/>
    <n v="0"/>
    <n v="0"/>
    <n v="0"/>
  </r>
  <r>
    <n v="153"/>
    <s v="MAYTE  CARDENAS  JIMENEZ_x0001_ "/>
    <s v="89052130115"/>
    <s v="Adiestrado Formación 85"/>
    <m/>
    <x v="0"/>
    <m/>
    <m/>
    <m/>
    <m/>
    <x v="1"/>
    <m/>
    <x v="0"/>
    <m/>
    <n v="25"/>
    <n v="1"/>
    <n v="0"/>
    <n v="0"/>
    <n v="0"/>
  </r>
  <r>
    <n v="154"/>
    <s v="MAYTE  FERRER LASSO_x0001_ "/>
    <s v="89041829858"/>
    <s v="Adiestrado Formación 85"/>
    <m/>
    <x v="0"/>
    <m/>
    <m/>
    <m/>
    <m/>
    <x v="1"/>
    <m/>
    <x v="0"/>
    <m/>
    <n v="25"/>
    <n v="1"/>
    <n v="0"/>
    <n v="0"/>
    <n v="0"/>
  </r>
  <r>
    <n v="155"/>
    <s v="MERCEDES  REYES GARCÍA_x0001_ "/>
    <s v="86071211850"/>
    <s v="Adiestrado Formación 85"/>
    <m/>
    <x v="0"/>
    <m/>
    <m/>
    <m/>
    <m/>
    <x v="1"/>
    <m/>
    <x v="0"/>
    <m/>
    <n v="28"/>
    <n v="1"/>
    <n v="0"/>
    <n v="0"/>
    <n v="0"/>
  </r>
  <r>
    <n v="156"/>
    <s v="MERLY  OROZCO JIMENEZ_x0001_ "/>
    <s v="91011933534"/>
    <s v="Adiestrado Formación 85"/>
    <m/>
    <x v="0"/>
    <m/>
    <m/>
    <m/>
    <m/>
    <x v="1"/>
    <m/>
    <x v="0"/>
    <m/>
    <n v="23"/>
    <n v="1"/>
    <n v="0"/>
    <n v="0"/>
    <n v="0"/>
  </r>
  <r>
    <n v="157"/>
    <s v="MICHAEL  RODRIGUEZ GUTIERREZ_x0001_ "/>
    <s v="91111233545"/>
    <s v="Adiestrado Formación 85"/>
    <m/>
    <x v="0"/>
    <m/>
    <m/>
    <m/>
    <m/>
    <x v="0"/>
    <m/>
    <x v="0"/>
    <m/>
    <n v="23"/>
    <n v="1"/>
    <n v="0"/>
    <n v="0"/>
    <n v="0"/>
  </r>
  <r>
    <n v="158"/>
    <s v="MICHEL  QUINTERO BENCOMO_x0001_ "/>
    <s v="89101024922"/>
    <s v="Adiestrado Formación 85"/>
    <m/>
    <x v="0"/>
    <m/>
    <m/>
    <m/>
    <m/>
    <x v="0"/>
    <m/>
    <x v="0"/>
    <m/>
    <n v="25"/>
    <n v="1"/>
    <n v="0"/>
    <n v="0"/>
    <n v="0"/>
  </r>
  <r>
    <n v="159"/>
    <s v="MIGUEL  ERNESTO GONZALEZ RODRI"/>
    <s v="90122032589"/>
    <s v="Adiestrado Formación 85"/>
    <m/>
    <x v="0"/>
    <m/>
    <m/>
    <m/>
    <m/>
    <x v="0"/>
    <m/>
    <x v="0"/>
    <m/>
    <n v="24"/>
    <n v="1"/>
    <n v="0"/>
    <n v="0"/>
    <n v="0"/>
  </r>
  <r>
    <n v="160"/>
    <s v="MIGUEL JOSÉ RGUEZ FABREGAT_x0001_ "/>
    <s v="89022729780"/>
    <s v="Adiestrado Formación 85"/>
    <m/>
    <x v="0"/>
    <m/>
    <m/>
    <m/>
    <m/>
    <x v="0"/>
    <m/>
    <x v="0"/>
    <m/>
    <n v="25"/>
    <n v="1"/>
    <n v="0"/>
    <n v="0"/>
    <n v="0"/>
  </r>
  <r>
    <n v="161"/>
    <s v="NADIA YANET SUAREZ RODRIGUEZ_x0001_ "/>
    <s v="88122216739"/>
    <s v="Adiestrado Formación 85"/>
    <m/>
    <x v="0"/>
    <m/>
    <m/>
    <m/>
    <m/>
    <x v="1"/>
    <m/>
    <x v="0"/>
    <m/>
    <n v="26"/>
    <n v="1"/>
    <n v="0"/>
    <n v="0"/>
    <n v="0"/>
  </r>
  <r>
    <n v="162"/>
    <s v="NAYMARYS  RGUEZ GARCÍA_x0001_ "/>
    <s v="86080618116"/>
    <s v="Adiestrado Formación 85"/>
    <m/>
    <x v="0"/>
    <m/>
    <m/>
    <m/>
    <m/>
    <x v="1"/>
    <m/>
    <x v="0"/>
    <m/>
    <n v="28"/>
    <n v="1"/>
    <n v="0"/>
    <n v="0"/>
    <n v="0"/>
  </r>
  <r>
    <n v="163"/>
    <s v="NAYRÍN  MILIÁN BOLAÑOS_x0001_ "/>
    <s v="86090911875"/>
    <s v="Adiestrado Formación 85"/>
    <m/>
    <x v="0"/>
    <m/>
    <m/>
    <m/>
    <m/>
    <x v="1"/>
    <m/>
    <x v="0"/>
    <m/>
    <n v="28"/>
    <n v="1"/>
    <n v="0"/>
    <n v="0"/>
    <n v="0"/>
  </r>
  <r>
    <n v="164"/>
    <s v="NELSON  GUERRA CABRERA_x0001_ "/>
    <s v="87090518260"/>
    <s v="Adiestrado Formación 85"/>
    <m/>
    <x v="0"/>
    <m/>
    <m/>
    <m/>
    <m/>
    <x v="0"/>
    <m/>
    <x v="0"/>
    <m/>
    <n v="27"/>
    <n v="1"/>
    <n v="0"/>
    <n v="0"/>
    <n v="0"/>
  </r>
  <r>
    <n v="165"/>
    <s v="NOEL  MONTES DE OCA DARIAS_x0001_ "/>
    <s v="91021133542"/>
    <s v="Adiestrado Formación 85"/>
    <m/>
    <x v="0"/>
    <m/>
    <m/>
    <m/>
    <m/>
    <x v="0"/>
    <m/>
    <x v="0"/>
    <m/>
    <n v="23"/>
    <n v="1"/>
    <n v="0"/>
    <n v="0"/>
    <n v="0"/>
  </r>
  <r>
    <n v="166"/>
    <s v="NOEL  SANCHEZ DUMENIGO_x0001_ "/>
    <s v="90081032600"/>
    <s v="Adiestrado Formación 85"/>
    <m/>
    <x v="0"/>
    <m/>
    <m/>
    <m/>
    <m/>
    <x v="0"/>
    <m/>
    <x v="0"/>
    <m/>
    <n v="24"/>
    <n v="1"/>
    <n v="0"/>
    <n v="0"/>
    <n v="0"/>
  </r>
  <r>
    <n v="167"/>
    <s v="NOVIA DAMARY HERNANDEZ LEON_x0001_ "/>
    <s v="78032816639"/>
    <s v="Adiestrado Formación 85"/>
    <m/>
    <x v="0"/>
    <m/>
    <m/>
    <m/>
    <m/>
    <x v="1"/>
    <m/>
    <x v="0"/>
    <m/>
    <n v="36"/>
    <n v="0"/>
    <n v="1"/>
    <n v="0"/>
    <n v="0"/>
  </r>
  <r>
    <n v="168"/>
    <s v="OBDULIO  OBREGON PEREZ_x0001_ "/>
    <s v="91091237706"/>
    <s v="Adiestrado Formación 85"/>
    <m/>
    <x v="0"/>
    <m/>
    <m/>
    <m/>
    <m/>
    <x v="0"/>
    <m/>
    <x v="0"/>
    <m/>
    <n v="23"/>
    <n v="1"/>
    <n v="0"/>
    <n v="0"/>
    <n v="0"/>
  </r>
  <r>
    <n v="169"/>
    <s v="ONEL  MARCELO BARNÉS BROCHE_x0001_ "/>
    <s v="90040732607"/>
    <s v="Adiestrado Formación 85"/>
    <m/>
    <x v="0"/>
    <m/>
    <m/>
    <m/>
    <m/>
    <x v="0"/>
    <m/>
    <x v="0"/>
    <m/>
    <n v="24"/>
    <n v="1"/>
    <n v="0"/>
    <n v="0"/>
    <n v="0"/>
  </r>
  <r>
    <n v="170"/>
    <s v="ONIDIS  GARCÍA LLERENA_x0001_ "/>
    <s v="91021433489"/>
    <s v="Adiestrado Formación 85"/>
    <m/>
    <x v="0"/>
    <m/>
    <m/>
    <m/>
    <m/>
    <x v="0"/>
    <m/>
    <x v="0"/>
    <m/>
    <n v="23"/>
    <n v="1"/>
    <n v="0"/>
    <n v="0"/>
    <n v="0"/>
  </r>
  <r>
    <n v="171"/>
    <s v="ORESTES  CARRAZANA ABREU_x0001_ "/>
    <s v="89082033563"/>
    <s v="Adiestrado Formación 85"/>
    <m/>
    <x v="0"/>
    <m/>
    <m/>
    <m/>
    <m/>
    <x v="0"/>
    <m/>
    <x v="0"/>
    <m/>
    <n v="25"/>
    <n v="1"/>
    <n v="0"/>
    <n v="0"/>
    <n v="0"/>
  </r>
  <r>
    <n v="172"/>
    <s v="ORLANDO  GOMEZ MORALES_x0001_ "/>
    <s v="89022407388"/>
    <s v="Adiestrado Formación 85"/>
    <m/>
    <x v="0"/>
    <m/>
    <m/>
    <m/>
    <m/>
    <x v="0"/>
    <m/>
    <x v="0"/>
    <m/>
    <n v="25"/>
    <n v="1"/>
    <n v="0"/>
    <n v="0"/>
    <n v="0"/>
  </r>
  <r>
    <n v="173"/>
    <s v="OSBEL  CARDOSO  PRIDA_x0001_ "/>
    <s v="92021311385"/>
    <s v="Adiestrado Formación 85"/>
    <m/>
    <x v="0"/>
    <m/>
    <m/>
    <m/>
    <m/>
    <x v="0"/>
    <m/>
    <x v="0"/>
    <m/>
    <n v="22"/>
    <n v="1"/>
    <n v="0"/>
    <n v="0"/>
    <n v="0"/>
  </r>
  <r>
    <n v="174"/>
    <s v="OSCAR LUIS FRANCO LOPEZ_x0001_ "/>
    <s v="89111829065"/>
    <s v="Adiestrado Formación 85"/>
    <m/>
    <x v="0"/>
    <m/>
    <m/>
    <m/>
    <m/>
    <x v="0"/>
    <m/>
    <x v="0"/>
    <m/>
    <n v="25"/>
    <n v="1"/>
    <n v="0"/>
    <n v="0"/>
    <n v="0"/>
  </r>
  <r>
    <n v="175"/>
    <s v="OTTO RENE MELENDREZ GALLUEZ_x0001_ "/>
    <s v="88040314665"/>
    <s v="Adiestrado Formación 85"/>
    <m/>
    <x v="0"/>
    <m/>
    <m/>
    <m/>
    <m/>
    <x v="0"/>
    <m/>
    <x v="0"/>
    <m/>
    <n v="26"/>
    <n v="1"/>
    <n v="0"/>
    <n v="0"/>
    <n v="0"/>
  </r>
  <r>
    <n v="176"/>
    <s v="PABLO ERNESTO  CABRERAS CÁRDEN"/>
    <s v="92100337026"/>
    <s v="Adiestrado Formación 85"/>
    <m/>
    <x v="0"/>
    <m/>
    <m/>
    <m/>
    <m/>
    <x v="0"/>
    <m/>
    <x v="0"/>
    <m/>
    <n v="22"/>
    <n v="1"/>
    <n v="0"/>
    <n v="0"/>
    <n v="0"/>
  </r>
  <r>
    <n v="177"/>
    <s v="PEDRO MICHEL COLLAZO PEREZ_x0001_ "/>
    <s v="87022215149"/>
    <s v="Adiestrado Formación 85"/>
    <m/>
    <x v="0"/>
    <m/>
    <m/>
    <m/>
    <m/>
    <x v="0"/>
    <m/>
    <x v="0"/>
    <m/>
    <n v="27"/>
    <n v="1"/>
    <n v="0"/>
    <n v="0"/>
    <n v="0"/>
  </r>
  <r>
    <n v="178"/>
    <s v="PEDRO MIGUEL MONTANO GARCIA_x0001_ "/>
    <s v="89040224908"/>
    <s v="Adiestrado Formación 85"/>
    <m/>
    <x v="0"/>
    <m/>
    <m/>
    <m/>
    <m/>
    <x v="0"/>
    <m/>
    <x v="0"/>
    <m/>
    <n v="25"/>
    <n v="1"/>
    <n v="0"/>
    <n v="0"/>
    <n v="0"/>
  </r>
  <r>
    <n v="179"/>
    <s v="RAFAEL   EDUARDO  GLEZ SANTANA"/>
    <s v="88020516904"/>
    <s v="Adiestrado Formación 85"/>
    <m/>
    <x v="0"/>
    <m/>
    <m/>
    <m/>
    <m/>
    <x v="0"/>
    <m/>
    <x v="0"/>
    <m/>
    <n v="26"/>
    <n v="1"/>
    <n v="0"/>
    <n v="0"/>
    <n v="0"/>
  </r>
  <r>
    <n v="180"/>
    <s v="RAFAEL  CARRILLO MIRABAL_x0001_ "/>
    <s v="88122514608"/>
    <s v="Adiestrado Formación 85"/>
    <m/>
    <x v="0"/>
    <m/>
    <m/>
    <m/>
    <m/>
    <x v="0"/>
    <m/>
    <x v="0"/>
    <m/>
    <n v="26"/>
    <n v="1"/>
    <n v="0"/>
    <n v="0"/>
    <n v="0"/>
  </r>
  <r>
    <n v="181"/>
    <s v="RAFAEL ENRIQUE GALLARDO TIRADO"/>
    <s v="88091014242"/>
    <s v="Adiestrado Formación 85"/>
    <m/>
    <x v="0"/>
    <m/>
    <m/>
    <m/>
    <m/>
    <x v="0"/>
    <m/>
    <x v="0"/>
    <m/>
    <n v="26"/>
    <n v="1"/>
    <n v="0"/>
    <n v="0"/>
    <n v="0"/>
  </r>
  <r>
    <n v="182"/>
    <s v="RAINIEL RAFAEL MENA FIRIES_x0001_ "/>
    <s v="88102916822"/>
    <s v="Adiestrado Formación 85"/>
    <m/>
    <x v="0"/>
    <m/>
    <m/>
    <m/>
    <m/>
    <x v="0"/>
    <m/>
    <x v="0"/>
    <m/>
    <n v="26"/>
    <n v="1"/>
    <n v="0"/>
    <n v="0"/>
    <n v="0"/>
  </r>
  <r>
    <n v="183"/>
    <s v="RAISI  CRESPO ROJAS_x0001_ "/>
    <s v="91060133458"/>
    <s v="Adiestrado Formación 85"/>
    <m/>
    <x v="0"/>
    <m/>
    <m/>
    <m/>
    <m/>
    <x v="1"/>
    <m/>
    <x v="0"/>
    <m/>
    <n v="23"/>
    <n v="1"/>
    <n v="0"/>
    <n v="0"/>
    <n v="0"/>
  </r>
  <r>
    <n v="184"/>
    <s v="RAMON LUIS BORROTO BORREGO_x0001_ "/>
    <s v="91082333529"/>
    <s v="Adiestrado Formación 85"/>
    <m/>
    <x v="0"/>
    <m/>
    <m/>
    <m/>
    <m/>
    <x v="0"/>
    <m/>
    <x v="0"/>
    <m/>
    <n v="23"/>
    <n v="1"/>
    <n v="0"/>
    <n v="0"/>
    <n v="0"/>
  </r>
  <r>
    <n v="185"/>
    <s v="RANDY  HERNANDEZ CHAVEZ_x0001_ "/>
    <s v="88110316769"/>
    <s v="Adiestrado Formación 85"/>
    <m/>
    <x v="0"/>
    <m/>
    <m/>
    <m/>
    <m/>
    <x v="0"/>
    <m/>
    <x v="0"/>
    <m/>
    <n v="26"/>
    <n v="1"/>
    <n v="0"/>
    <n v="0"/>
    <n v="0"/>
  </r>
  <r>
    <n v="186"/>
    <s v="RANDY  LA ROSA PÉREZ_x0001_ "/>
    <s v="95010135482"/>
    <s v="Adiestrado Formación 85"/>
    <m/>
    <x v="0"/>
    <m/>
    <m/>
    <m/>
    <m/>
    <x v="0"/>
    <m/>
    <x v="0"/>
    <m/>
    <n v="19"/>
    <n v="1"/>
    <n v="0"/>
    <n v="0"/>
    <n v="0"/>
  </r>
  <r>
    <n v="187"/>
    <s v="RAYNIER  HDEZ ALFONSO_x0001_ "/>
    <s v="83020809700"/>
    <s v="Adiestrado Formación 85"/>
    <m/>
    <x v="0"/>
    <m/>
    <m/>
    <m/>
    <m/>
    <x v="0"/>
    <m/>
    <x v="0"/>
    <m/>
    <n v="31"/>
    <n v="0"/>
    <n v="1"/>
    <n v="0"/>
    <n v="0"/>
  </r>
  <r>
    <n v="188"/>
    <s v="REIKEL ABEL CRUZ VILLAVICENCIO"/>
    <s v="86060314548"/>
    <s v="Adiestrado Formación 85"/>
    <m/>
    <x v="0"/>
    <m/>
    <m/>
    <m/>
    <m/>
    <x v="0"/>
    <m/>
    <x v="0"/>
    <m/>
    <n v="28"/>
    <n v="1"/>
    <n v="0"/>
    <n v="0"/>
    <n v="0"/>
  </r>
  <r>
    <n v="189"/>
    <s v="REINALDO  DÍAZ PLASENCIA_x0001_ "/>
    <s v="94121837144"/>
    <s v="Adiestrado Formación 85"/>
    <m/>
    <x v="0"/>
    <m/>
    <m/>
    <m/>
    <m/>
    <x v="0"/>
    <m/>
    <x v="0"/>
    <m/>
    <n v="20"/>
    <n v="1"/>
    <n v="0"/>
    <n v="0"/>
    <n v="0"/>
  </r>
  <r>
    <n v="190"/>
    <s v="REINIER  DEL RIO RODRIGUEZ_x0001_ "/>
    <s v="92122641221"/>
    <s v="Adiestrado Formación 85"/>
    <m/>
    <x v="0"/>
    <m/>
    <m/>
    <m/>
    <m/>
    <x v="0"/>
    <d v="2012-08-06T00:00:00"/>
    <x v="0"/>
    <m/>
    <n v="22"/>
    <n v="1"/>
    <n v="0"/>
    <n v="0"/>
    <n v="0"/>
  </r>
  <r>
    <n v="191"/>
    <s v="REINIER  RGUEZ GIRAUD_x0001_ "/>
    <s v="86071911866"/>
    <s v="Adiestrado Formación 85"/>
    <m/>
    <x v="0"/>
    <m/>
    <m/>
    <m/>
    <m/>
    <x v="0"/>
    <d v="2012-09-01T00:00:00"/>
    <x v="0"/>
    <m/>
    <n v="28"/>
    <n v="1"/>
    <n v="0"/>
    <n v="0"/>
    <n v="0"/>
  </r>
  <r>
    <n v="192"/>
    <s v="REINIER  VALENTIN PEREZ_x0001_ "/>
    <s v="88092516742"/>
    <s v="Adiestrado Formación 85"/>
    <m/>
    <x v="0"/>
    <m/>
    <m/>
    <m/>
    <m/>
    <x v="0"/>
    <d v="2012-09-01T00:00:00"/>
    <x v="0"/>
    <m/>
    <n v="26"/>
    <n v="1"/>
    <n v="0"/>
    <n v="0"/>
    <n v="0"/>
  </r>
  <r>
    <n v="193"/>
    <s v="RICARDO  OLAVARRIA MARTINEZ_x0001_ "/>
    <s v="91061233544"/>
    <s v="Adiestrado Formación 85"/>
    <m/>
    <x v="0"/>
    <m/>
    <m/>
    <m/>
    <m/>
    <x v="0"/>
    <d v="2012-09-01T00:00:00"/>
    <x v="0"/>
    <m/>
    <n v="23"/>
    <n v="1"/>
    <n v="0"/>
    <n v="0"/>
    <n v="0"/>
  </r>
  <r>
    <n v="194"/>
    <s v="RICARDO  PINERO LOPEZ_x0001_ "/>
    <s v="92032334168"/>
    <s v="Adiestrado Formación 85"/>
    <m/>
    <x v="0"/>
    <m/>
    <m/>
    <m/>
    <m/>
    <x v="0"/>
    <d v="2012-09-01T00:00:00"/>
    <x v="0"/>
    <m/>
    <n v="22"/>
    <n v="1"/>
    <n v="0"/>
    <n v="0"/>
    <n v="0"/>
  </r>
  <r>
    <n v="195"/>
    <s v="RICARDO JAVIER NODARSE SAEZ_x0001_ "/>
    <s v="90042332267"/>
    <s v="Adiestrado Formación 85"/>
    <m/>
    <x v="0"/>
    <m/>
    <m/>
    <m/>
    <m/>
    <x v="0"/>
    <d v="2012-09-01T00:00:00"/>
    <x v="0"/>
    <m/>
    <n v="24"/>
    <n v="1"/>
    <n v="0"/>
    <n v="0"/>
    <n v="0"/>
  </r>
  <r>
    <n v="196"/>
    <s v="IDEL  ZAYAS GALARZA_x0001_ "/>
    <s v="8610304988 "/>
    <s v="Adiestrado Formación 85"/>
    <m/>
    <x v="0"/>
    <m/>
    <m/>
    <m/>
    <m/>
    <x v="0"/>
    <d v="2012-09-01T00:00:00"/>
    <x v="0"/>
    <m/>
    <n v="28"/>
    <n v="1"/>
    <n v="0"/>
    <n v="0"/>
    <n v="0"/>
  </r>
  <r>
    <n v="197"/>
    <s v="RIGOBERTO  LEIVA ALVAREZ_x0001_ "/>
    <s v="87010214747"/>
    <s v="Adiestrado Formación 85"/>
    <m/>
    <x v="0"/>
    <m/>
    <m/>
    <m/>
    <m/>
    <x v="0"/>
    <d v="2012-09-01T00:00:00"/>
    <x v="0"/>
    <m/>
    <n v="27"/>
    <n v="1"/>
    <n v="0"/>
    <n v="0"/>
    <n v="0"/>
  </r>
  <r>
    <n v="198"/>
    <s v="ROBERTO LUIS DEL RIO CABRERA_x0001_ "/>
    <s v="93011411386"/>
    <s v="Adiestrado Formación 85"/>
    <m/>
    <x v="0"/>
    <m/>
    <m/>
    <m/>
    <m/>
    <x v="0"/>
    <m/>
    <x v="0"/>
    <m/>
    <n v="22"/>
    <n v="1"/>
    <n v="0"/>
    <n v="0"/>
    <n v="0"/>
  </r>
  <r>
    <n v="199"/>
    <s v="RODNEY  ACOSTA GONZÁLEZ_x0001_ "/>
    <s v="89060629982"/>
    <s v="Adiestrado Formación 85"/>
    <m/>
    <x v="0"/>
    <m/>
    <m/>
    <m/>
    <m/>
    <x v="0"/>
    <m/>
    <x v="0"/>
    <m/>
    <n v="25"/>
    <n v="1"/>
    <n v="0"/>
    <n v="0"/>
    <n v="0"/>
  </r>
  <r>
    <n v="200"/>
    <s v="ROSANELA  POBLADOR COBA_x0001_ "/>
    <s v="89102029878"/>
    <s v="Adiestrado Formación 85"/>
    <m/>
    <x v="0"/>
    <m/>
    <m/>
    <m/>
    <m/>
    <x v="1"/>
    <m/>
    <x v="0"/>
    <m/>
    <n v="25"/>
    <n v="1"/>
    <n v="0"/>
    <n v="0"/>
    <n v="0"/>
  </r>
  <r>
    <n v="201"/>
    <s v="ROSMAY LUIS ARANSOLA MENDEZ_x0001_ "/>
    <s v="92092335645"/>
    <s v="Adiestrado Formación 85"/>
    <m/>
    <x v="0"/>
    <m/>
    <m/>
    <m/>
    <m/>
    <x v="0"/>
    <m/>
    <x v="0"/>
    <m/>
    <n v="22"/>
    <n v="1"/>
    <n v="0"/>
    <n v="0"/>
    <n v="0"/>
  </r>
  <r>
    <n v="202"/>
    <s v="ROXANNE  GONZALEZ RODRIGUEZ_x0001_ "/>
    <s v="91060333456"/>
    <s v="Adiestrado Formación 85"/>
    <m/>
    <x v="0"/>
    <m/>
    <m/>
    <m/>
    <m/>
    <x v="1"/>
    <m/>
    <x v="0"/>
    <m/>
    <n v="23"/>
    <n v="1"/>
    <n v="0"/>
    <n v="0"/>
    <n v="0"/>
  </r>
  <r>
    <n v="203"/>
    <s v="SAHILY   MORERA FUENTES_x0001_ "/>
    <s v="92050634095"/>
    <s v="Adiestrado Formación 85"/>
    <m/>
    <x v="0"/>
    <m/>
    <m/>
    <m/>
    <m/>
    <x v="1"/>
    <m/>
    <x v="0"/>
    <m/>
    <n v="22"/>
    <n v="1"/>
    <n v="0"/>
    <n v="0"/>
    <n v="0"/>
  </r>
  <r>
    <n v="204"/>
    <s v="SAIDY DE LA CARIDAD FELPETO AL"/>
    <s v="93082110995"/>
    <s v="Adiestrado Formación 85"/>
    <m/>
    <x v="0"/>
    <m/>
    <m/>
    <m/>
    <m/>
    <x v="1"/>
    <m/>
    <x v="0"/>
    <m/>
    <n v="21"/>
    <n v="1"/>
    <n v="0"/>
    <n v="0"/>
    <n v="0"/>
  </r>
  <r>
    <n v="205"/>
    <s v="SAJAY  JOVA MORALES_x0001_ "/>
    <s v="91101937456"/>
    <s v="Adiestrado Formación 85"/>
    <m/>
    <x v="0"/>
    <m/>
    <m/>
    <m/>
    <m/>
    <x v="1"/>
    <m/>
    <x v="0"/>
    <m/>
    <n v="23"/>
    <n v="1"/>
    <n v="0"/>
    <n v="0"/>
    <n v="0"/>
  </r>
  <r>
    <n v="206"/>
    <s v="SERGUEY  BERTOLY FDEZ_x0001_ "/>
    <s v="84062611867"/>
    <s v="Adiestrado Formación 85"/>
    <m/>
    <x v="0"/>
    <m/>
    <m/>
    <m/>
    <m/>
    <x v="0"/>
    <m/>
    <x v="0"/>
    <m/>
    <n v="30"/>
    <n v="1"/>
    <n v="0"/>
    <n v="0"/>
    <n v="0"/>
  </r>
  <r>
    <n v="207"/>
    <s v="SERGUEY  NAVARRO VELIZ_x0001_ "/>
    <s v="82011712620"/>
    <s v="Adiestrado Formación 85"/>
    <m/>
    <x v="0"/>
    <m/>
    <m/>
    <m/>
    <m/>
    <x v="0"/>
    <m/>
    <x v="0"/>
    <m/>
    <n v="32"/>
    <n v="0"/>
    <n v="1"/>
    <n v="0"/>
    <n v="0"/>
  </r>
  <r>
    <n v="208"/>
    <s v="SULEIDYS  RUIZ DURAN_x0001_ "/>
    <s v="93100510974"/>
    <s v="Adiestrado Formación 85"/>
    <m/>
    <x v="0"/>
    <m/>
    <m/>
    <m/>
    <m/>
    <x v="1"/>
    <m/>
    <x v="0"/>
    <m/>
    <n v="21"/>
    <n v="1"/>
    <n v="0"/>
    <n v="0"/>
    <n v="0"/>
  </r>
  <r>
    <n v="209"/>
    <s v="SULEIMY   MONTEAGUDO ZAMORA_x0001_ "/>
    <s v="86062512493"/>
    <s v="Adiestrado Formación 85"/>
    <m/>
    <x v="0"/>
    <m/>
    <m/>
    <m/>
    <m/>
    <x v="1"/>
    <m/>
    <x v="0"/>
    <m/>
    <n v="28"/>
    <n v="1"/>
    <n v="0"/>
    <n v="0"/>
    <n v="0"/>
  </r>
  <r>
    <n v="210"/>
    <s v="SUNAMY  VALENCIA SANCHEZ_x0001_ "/>
    <s v="88020614655"/>
    <s v="Adiestrado Formación 85"/>
    <m/>
    <x v="0"/>
    <m/>
    <m/>
    <m/>
    <m/>
    <x v="1"/>
    <m/>
    <x v="0"/>
    <m/>
    <n v="26"/>
    <n v="1"/>
    <n v="0"/>
    <n v="0"/>
    <n v="0"/>
  </r>
  <r>
    <n v="211"/>
    <s v="SUSANA ESMERIDA HERRERA MORENO"/>
    <s v="77050612694"/>
    <s v="Adiestrado Formación 85"/>
    <m/>
    <x v="0"/>
    <m/>
    <m/>
    <m/>
    <m/>
    <x v="1"/>
    <m/>
    <x v="0"/>
    <m/>
    <n v="37"/>
    <n v="0"/>
    <n v="1"/>
    <n v="0"/>
    <n v="0"/>
  </r>
  <r>
    <n v="212"/>
    <s v="TAHIMY  GARCIA  CAMACHO_x0001_ "/>
    <s v="89081630176"/>
    <s v="Adiestrado Formación 85"/>
    <m/>
    <x v="0"/>
    <m/>
    <m/>
    <m/>
    <m/>
    <x v="1"/>
    <m/>
    <x v="0"/>
    <m/>
    <n v="25"/>
    <n v="1"/>
    <n v="0"/>
    <n v="0"/>
    <n v="0"/>
  </r>
  <r>
    <n v="213"/>
    <s v="TAIMY MARÍA GARCÍA JIMÉNEZ_x0001_ "/>
    <s v="84102120117"/>
    <s v="Adiestrado Formación 85"/>
    <m/>
    <x v="0"/>
    <m/>
    <m/>
    <m/>
    <m/>
    <x v="1"/>
    <m/>
    <x v="0"/>
    <m/>
    <n v="30"/>
    <n v="1"/>
    <n v="0"/>
    <n v="0"/>
    <n v="0"/>
  </r>
  <r>
    <n v="214"/>
    <s v="TATIANA  RABELO LÓPEZ_x0001_ "/>
    <s v="80072712473"/>
    <s v="Adiestrado Formación 85"/>
    <m/>
    <x v="0"/>
    <m/>
    <m/>
    <m/>
    <m/>
    <x v="1"/>
    <m/>
    <x v="0"/>
    <m/>
    <n v="34"/>
    <n v="0"/>
    <n v="1"/>
    <n v="0"/>
    <n v="0"/>
  </r>
  <r>
    <n v="215"/>
    <s v="TAYRÍ  PAZ LAVÍN_x0001_"/>
    <s v="88122813078"/>
    <s v="Adiestrado Formación 85"/>
    <m/>
    <x v="0"/>
    <m/>
    <m/>
    <m/>
    <m/>
    <x v="1"/>
    <m/>
    <x v="0"/>
    <m/>
    <n v="26"/>
    <n v="1"/>
    <n v="0"/>
    <n v="0"/>
    <n v="0"/>
  </r>
  <r>
    <n v="216"/>
    <s v="TAYUMI  CEPEDA SIERRA_x0001_ "/>
    <s v="86102712173"/>
    <s v="Adiestrado Formación 85"/>
    <m/>
    <x v="0"/>
    <m/>
    <m/>
    <m/>
    <m/>
    <x v="1"/>
    <m/>
    <x v="0"/>
    <m/>
    <n v="28"/>
    <n v="1"/>
    <n v="0"/>
    <n v="0"/>
    <n v="0"/>
  </r>
  <r>
    <n v="217"/>
    <s v="VADILY  SANTIAGO SANTOS_x0001_ "/>
    <s v="87060314571"/>
    <s v="Adiestrado Formación 85"/>
    <m/>
    <x v="0"/>
    <m/>
    <m/>
    <m/>
    <m/>
    <x v="1"/>
    <m/>
    <x v="0"/>
    <m/>
    <n v="27"/>
    <n v="1"/>
    <n v="0"/>
    <n v="0"/>
    <n v="0"/>
  </r>
  <r>
    <n v="218"/>
    <s v="VICTOR  OSBEL  MORENO PÉREZ_x0001_ "/>
    <s v="89040729788"/>
    <s v="Adiestrado Formación 85"/>
    <m/>
    <x v="0"/>
    <m/>
    <m/>
    <m/>
    <m/>
    <x v="0"/>
    <m/>
    <x v="0"/>
    <m/>
    <n v="25"/>
    <n v="1"/>
    <n v="0"/>
    <n v="0"/>
    <n v="0"/>
  </r>
  <r>
    <n v="219"/>
    <s v="VICTOR  YARIEL RGUEZ  TORNA_x0001_ "/>
    <s v="90022732586"/>
    <s v="Adiestrado Formación 85"/>
    <m/>
    <x v="0"/>
    <m/>
    <m/>
    <m/>
    <m/>
    <x v="0"/>
    <m/>
    <x v="0"/>
    <m/>
    <n v="24"/>
    <n v="1"/>
    <n v="0"/>
    <n v="0"/>
    <n v="0"/>
  </r>
  <r>
    <n v="220"/>
    <s v="VIRGILIO  DOMINGUÉZ BOSCH_x0001_ "/>
    <s v="81111210882"/>
    <s v="Adiestrado Formación 85"/>
    <m/>
    <x v="0"/>
    <m/>
    <m/>
    <m/>
    <m/>
    <x v="0"/>
    <m/>
    <x v="0"/>
    <m/>
    <n v="33"/>
    <n v="0"/>
    <n v="1"/>
    <n v="0"/>
    <n v="0"/>
  </r>
  <r>
    <n v="221"/>
    <s v="WALDO MICHEL MANZO SANCHEZ_x0001_ "/>
    <s v="83122712340"/>
    <s v="Adiestrado Formación 85"/>
    <m/>
    <x v="0"/>
    <m/>
    <m/>
    <m/>
    <m/>
    <x v="0"/>
    <m/>
    <x v="0"/>
    <m/>
    <n v="31"/>
    <n v="0"/>
    <n v="1"/>
    <n v="0"/>
    <n v="0"/>
  </r>
  <r>
    <n v="222"/>
    <s v="WILLIAM ROAXY GUTIERREZ SANCHE"/>
    <s v="81082812143"/>
    <s v="Adiestrado Formación 85"/>
    <m/>
    <x v="0"/>
    <m/>
    <m/>
    <m/>
    <m/>
    <x v="0"/>
    <m/>
    <x v="0"/>
    <m/>
    <n v="33"/>
    <n v="0"/>
    <n v="1"/>
    <n v="0"/>
    <n v="0"/>
  </r>
  <r>
    <n v="223"/>
    <s v="WISAN  GALLARDO  RODRIGUEZ_x0001_ "/>
    <s v="83091010269"/>
    <s v="Adiestrado Formación 85"/>
    <m/>
    <x v="0"/>
    <m/>
    <m/>
    <m/>
    <m/>
    <x v="0"/>
    <m/>
    <x v="0"/>
    <m/>
    <n v="31"/>
    <n v="0"/>
    <n v="1"/>
    <n v="0"/>
    <n v="0"/>
  </r>
  <r>
    <n v="224"/>
    <s v="YACDELYS  SÁNCHEZ JORGE_x0001_ "/>
    <s v="88102616731"/>
    <s v="Adiestrado Formación 85"/>
    <m/>
    <x v="0"/>
    <m/>
    <m/>
    <m/>
    <m/>
    <x v="1"/>
    <m/>
    <x v="0"/>
    <m/>
    <n v="26"/>
    <n v="1"/>
    <n v="0"/>
    <n v="0"/>
    <n v="0"/>
  </r>
  <r>
    <n v="225"/>
    <s v="YADAILY  YERENA PLASENCIA_x0001_ "/>
    <s v="89072329857"/>
    <s v="Adiestrado Formación 85"/>
    <m/>
    <x v="0"/>
    <m/>
    <m/>
    <m/>
    <m/>
    <x v="1"/>
    <m/>
    <x v="0"/>
    <m/>
    <n v="25"/>
    <n v="1"/>
    <n v="0"/>
    <n v="0"/>
    <n v="0"/>
  </r>
  <r>
    <n v="226"/>
    <s v="YADIER  CARVAJAL DOMINGUEZ_x0001_ "/>
    <s v="89101929863"/>
    <s v="Adiestrado Formación 85"/>
    <m/>
    <x v="0"/>
    <m/>
    <m/>
    <m/>
    <m/>
    <x v="0"/>
    <m/>
    <x v="0"/>
    <m/>
    <n v="25"/>
    <n v="1"/>
    <n v="0"/>
    <n v="0"/>
    <n v="0"/>
  </r>
  <r>
    <n v="227"/>
    <s v="YADIER  ERNESTO BOMBINO  CASTR"/>
    <s v="92010435647"/>
    <s v="Adiestrado Formación 85"/>
    <m/>
    <x v="0"/>
    <m/>
    <m/>
    <m/>
    <m/>
    <x v="0"/>
    <m/>
    <x v="0"/>
    <m/>
    <n v="22"/>
    <n v="1"/>
    <n v="0"/>
    <n v="0"/>
    <n v="0"/>
  </r>
  <r>
    <n v="228"/>
    <s v="YADIR DIMITRI ALVAREZ COMPAN_x0001_ "/>
    <s v="90092140327"/>
    <s v="Adiestrado Formación 85"/>
    <m/>
    <x v="0"/>
    <m/>
    <m/>
    <m/>
    <m/>
    <x v="0"/>
    <m/>
    <x v="0"/>
    <m/>
    <n v="24"/>
    <n v="1"/>
    <n v="0"/>
    <n v="0"/>
    <n v="0"/>
  </r>
  <r>
    <n v="229"/>
    <s v="YAHIMI  GARCÍA MONTEAGUDO_x0001_ "/>
    <s v="92110133937"/>
    <s v="Adiestrado Formación 85"/>
    <m/>
    <x v="0"/>
    <m/>
    <m/>
    <m/>
    <m/>
    <x v="1"/>
    <m/>
    <x v="0"/>
    <m/>
    <n v="22"/>
    <n v="1"/>
    <n v="0"/>
    <n v="0"/>
    <n v="0"/>
  </r>
  <r>
    <n v="230"/>
    <s v="YAHISEL GUILLERMO MARTINEZ GAR"/>
    <s v="86100212101"/>
    <s v="Adiestrado Formación 85"/>
    <m/>
    <x v="0"/>
    <m/>
    <m/>
    <m/>
    <m/>
    <x v="0"/>
    <m/>
    <x v="0"/>
    <m/>
    <n v="28"/>
    <n v="1"/>
    <n v="0"/>
    <n v="0"/>
    <n v="0"/>
  </r>
  <r>
    <n v="231"/>
    <s v="YAILEN  IBAÑEZ LAGO_x0001_ "/>
    <s v="90032932659"/>
    <s v="Adiestrado Formación 85"/>
    <m/>
    <x v="0"/>
    <m/>
    <m/>
    <m/>
    <m/>
    <x v="1"/>
    <m/>
    <x v="0"/>
    <m/>
    <n v="24"/>
    <n v="1"/>
    <n v="0"/>
    <n v="0"/>
    <n v="0"/>
  </r>
  <r>
    <n v="232"/>
    <s v="YAILYS  FDEZ RGUEZ_x0001_ "/>
    <s v="87082723615"/>
    <s v="Adiestrado Formación 85"/>
    <m/>
    <x v="0"/>
    <m/>
    <m/>
    <m/>
    <m/>
    <x v="1"/>
    <m/>
    <x v="0"/>
    <m/>
    <n v="27"/>
    <n v="1"/>
    <n v="0"/>
    <n v="0"/>
    <n v="0"/>
  </r>
  <r>
    <n v="233"/>
    <s v="YAINY  HURTADO RGUEZ_x0001_ "/>
    <s v="89111229859"/>
    <s v="Adiestrado Formación 85"/>
    <m/>
    <x v="0"/>
    <m/>
    <m/>
    <m/>
    <m/>
    <x v="1"/>
    <m/>
    <x v="0"/>
    <m/>
    <n v="25"/>
    <n v="1"/>
    <n v="0"/>
    <n v="0"/>
    <n v="0"/>
  </r>
  <r>
    <n v="234"/>
    <s v="YAIRAN  ALVAREZ GONZALEZ_x0001_ "/>
    <s v="87010715248"/>
    <s v="Adiestrado Formación 85"/>
    <m/>
    <x v="0"/>
    <m/>
    <m/>
    <m/>
    <m/>
    <x v="0"/>
    <m/>
    <x v="0"/>
    <m/>
    <n v="27"/>
    <n v="1"/>
    <n v="0"/>
    <n v="0"/>
    <n v="0"/>
  </r>
  <r>
    <n v="235"/>
    <s v="YAISEL FERNANDO MANSO RODRIGUE"/>
    <s v="88120820346"/>
    <s v="Adiestrado Formación 85"/>
    <m/>
    <x v="0"/>
    <m/>
    <m/>
    <m/>
    <m/>
    <x v="0"/>
    <m/>
    <x v="0"/>
    <m/>
    <n v="26"/>
    <n v="1"/>
    <n v="0"/>
    <n v="0"/>
    <n v="0"/>
  </r>
  <r>
    <n v="236"/>
    <s v="YALDREY  FIGUEROA  RODRIGUEZ_x0001_ "/>
    <s v="91072133464"/>
    <s v="Adiestrado Formación 85"/>
    <m/>
    <x v="0"/>
    <m/>
    <m/>
    <m/>
    <m/>
    <x v="0"/>
    <m/>
    <x v="0"/>
    <m/>
    <n v="23"/>
    <n v="1"/>
    <n v="0"/>
    <n v="0"/>
    <n v="0"/>
  </r>
  <r>
    <n v="237"/>
    <s v="YAMILET  PARRADO LEON_x0001_ "/>
    <s v="84092711859"/>
    <s v="Adiestrado Formación 85"/>
    <m/>
    <x v="0"/>
    <m/>
    <m/>
    <m/>
    <m/>
    <x v="1"/>
    <m/>
    <x v="0"/>
    <m/>
    <n v="30"/>
    <n v="1"/>
    <n v="0"/>
    <n v="0"/>
    <n v="0"/>
  </r>
  <r>
    <n v="238"/>
    <s v="YANARA  PACHECO AGUERO_x0001_ "/>
    <s v="83060410177"/>
    <s v="Adiestrado Formación 85"/>
    <m/>
    <x v="0"/>
    <m/>
    <m/>
    <m/>
    <m/>
    <x v="1"/>
    <m/>
    <x v="0"/>
    <m/>
    <n v="31"/>
    <n v="0"/>
    <n v="1"/>
    <n v="0"/>
    <n v="0"/>
  </r>
  <r>
    <n v="239"/>
    <s v="YANARA  PEREZ BELLO_x0001_ "/>
    <s v="92052435633"/>
    <s v="Adiestrado Formación 85"/>
    <m/>
    <x v="0"/>
    <m/>
    <m/>
    <m/>
    <m/>
    <x v="1"/>
    <d v="2013-01-08T00:00:00"/>
    <x v="0"/>
    <m/>
    <n v="22"/>
    <n v="1"/>
    <n v="0"/>
    <n v="0"/>
    <n v="0"/>
  </r>
  <r>
    <n v="240"/>
    <s v="YANDRIEL  RODRIGUEZ CORTES_x0001_ "/>
    <s v="85072512022"/>
    <s v="Adiestrado Formación 85"/>
    <m/>
    <x v="0"/>
    <m/>
    <m/>
    <m/>
    <m/>
    <x v="0"/>
    <d v="2013-01-08T00:00:00"/>
    <x v="0"/>
    <m/>
    <n v="29"/>
    <n v="1"/>
    <n v="0"/>
    <n v="0"/>
    <n v="0"/>
  </r>
  <r>
    <n v="241"/>
    <s v="YANDY  ESCUELA GUTIERREZ_x0001_ "/>
    <s v="88013016820"/>
    <s v="Adiestrado Formación 85"/>
    <m/>
    <x v="0"/>
    <m/>
    <m/>
    <m/>
    <m/>
    <x v="0"/>
    <d v="2013-01-08T00:00:00"/>
    <x v="0"/>
    <m/>
    <n v="31"/>
    <n v="0"/>
    <n v="1"/>
    <n v="0"/>
    <n v="0"/>
  </r>
  <r>
    <n v="242"/>
    <s v="YANEISY  CARVAJAL MORALES_x0001_ "/>
    <s v="81113010898"/>
    <s v="Adiestrado Formación 85"/>
    <m/>
    <x v="0"/>
    <m/>
    <m/>
    <m/>
    <m/>
    <x v="1"/>
    <d v="2013-01-08T00:00:00"/>
    <x v="0"/>
    <m/>
    <n v="22"/>
    <n v="1"/>
    <n v="0"/>
    <n v="0"/>
    <n v="0"/>
  </r>
  <r>
    <n v="243"/>
    <s v="YANELIS  RGUEZ VEGA_x0001_ "/>
    <s v="85031311530"/>
    <s v="Adiestrado Formación 85"/>
    <m/>
    <x v="0"/>
    <m/>
    <m/>
    <m/>
    <m/>
    <x v="1"/>
    <d v="2013-01-08T00:00:00"/>
    <x v="0"/>
    <m/>
    <n v="33"/>
    <n v="0"/>
    <n v="1"/>
    <n v="0"/>
    <n v="0"/>
  </r>
  <r>
    <n v="244"/>
    <s v="YANESSA  PEREZ MARTINEZ_x0001_ "/>
    <s v="87011214910"/>
    <s v="Adiestrado Formación 85"/>
    <m/>
    <x v="0"/>
    <m/>
    <m/>
    <m/>
    <m/>
    <x v="1"/>
    <d v="2013-01-08T00:00:00"/>
    <x v="0"/>
    <m/>
    <n v="29"/>
    <n v="1"/>
    <n v="0"/>
    <n v="0"/>
    <n v="0"/>
  </r>
  <r>
    <n v="245"/>
    <s v="YANET   DE ARMAS PEREZ_x0001_ "/>
    <s v="80030712495"/>
    <s v="Adiestrado Formación 85"/>
    <m/>
    <x v="0"/>
    <m/>
    <m/>
    <m/>
    <m/>
    <x v="1"/>
    <d v="2013-01-08T00:00:00"/>
    <x v="0"/>
    <m/>
    <n v="27"/>
    <n v="1"/>
    <n v="0"/>
    <n v="0"/>
    <n v="0"/>
  </r>
  <r>
    <n v="246"/>
    <s v="YANET  MENDEZ GUTIERREZ_x0001_ "/>
    <s v="90011632595"/>
    <s v="Adiestrado Formación 85"/>
    <m/>
    <x v="0"/>
    <m/>
    <m/>
    <m/>
    <m/>
    <x v="1"/>
    <d v="2013-01-08T00:00:00"/>
    <x v="0"/>
    <m/>
    <n v="34"/>
    <n v="0"/>
    <n v="1"/>
    <n v="0"/>
    <n v="0"/>
  </r>
  <r>
    <n v="247"/>
    <s v="YANET ROSALINA JIMENEZ BENITEZ"/>
    <s v="80022012132"/>
    <s v="Adiestrado Formación 85"/>
    <m/>
    <x v="0"/>
    <m/>
    <m/>
    <m/>
    <m/>
    <x v="1"/>
    <d v="2013-01-08T00:00:00"/>
    <x v="0"/>
    <m/>
    <n v="24"/>
    <n v="1"/>
    <n v="0"/>
    <n v="0"/>
    <n v="0"/>
  </r>
  <r>
    <n v="248"/>
    <s v="YANEXY  RODRÍGUEZ MORENO_x0001_ "/>
    <s v="79070210779"/>
    <s v="Adiestrado Formación 85"/>
    <m/>
    <x v="0"/>
    <m/>
    <m/>
    <m/>
    <m/>
    <x v="1"/>
    <d v="2013-01-08T00:00:00"/>
    <x v="0"/>
    <m/>
    <n v="34"/>
    <n v="0"/>
    <n v="1"/>
    <n v="0"/>
    <n v="0"/>
  </r>
  <r>
    <n v="249"/>
    <s v="YANIRIS LAZARA LÓPEZ RGUEZ_x0001_ "/>
    <s v="81121612133"/>
    <s v="Adiestrado Formación 85"/>
    <m/>
    <x v="0"/>
    <m/>
    <m/>
    <m/>
    <m/>
    <x v="1"/>
    <d v="2013-01-08T00:00:00"/>
    <x v="0"/>
    <m/>
    <n v="35"/>
    <n v="0"/>
    <n v="1"/>
    <n v="0"/>
    <n v="0"/>
  </r>
  <r>
    <n v="250"/>
    <s v="YANISBET  DARIAS RAMIREZ_x0001_ "/>
    <s v="92121435635"/>
    <s v="Adiestrado Formación 85"/>
    <m/>
    <x v="0"/>
    <m/>
    <m/>
    <m/>
    <m/>
    <x v="1"/>
    <d v="2013-01-08T00:00:00"/>
    <x v="0"/>
    <m/>
    <n v="33"/>
    <n v="0"/>
    <n v="1"/>
    <n v="0"/>
    <n v="0"/>
  </r>
  <r>
    <n v="251"/>
    <s v="YANIURKA   BERMUDEZ ROMERO_x0001_ "/>
    <s v="93031838655"/>
    <s v="Adiestrado Formación 85"/>
    <m/>
    <x v="0"/>
    <m/>
    <m/>
    <m/>
    <m/>
    <x v="1"/>
    <d v="2013-01-08T00:00:00"/>
    <x v="0"/>
    <m/>
    <n v="22"/>
    <n v="1"/>
    <n v="0"/>
    <n v="0"/>
    <n v="0"/>
  </r>
  <r>
    <n v="252"/>
    <s v="YANKIEL  MORE ESQUERRA_x0001_ "/>
    <s v="88021916903"/>
    <s v="Adiestrado Formación 85"/>
    <m/>
    <x v="0"/>
    <m/>
    <m/>
    <m/>
    <m/>
    <x v="0"/>
    <d v="2013-01-08T00:00:00"/>
    <x v="0"/>
    <m/>
    <n v="21"/>
    <n v="1"/>
    <n v="0"/>
    <n v="0"/>
    <n v="0"/>
  </r>
  <r>
    <n v="253"/>
    <s v="YANNIRIS  GUERRA MORERA_x0001_ "/>
    <s v="93022812676"/>
    <s v="Adiestrado Formación 85"/>
    <m/>
    <x v="0"/>
    <m/>
    <m/>
    <m/>
    <m/>
    <x v="1"/>
    <d v="2013-01-08T00:00:00"/>
    <x v="0"/>
    <m/>
    <n v="26"/>
    <n v="1"/>
    <n v="0"/>
    <n v="0"/>
    <n v="0"/>
  </r>
  <r>
    <n v="254"/>
    <s v="YAREMY  MANSO LOY_x0001_ "/>
    <s v="90012932655"/>
    <s v="Adiestrado Formación 85"/>
    <m/>
    <x v="0"/>
    <m/>
    <m/>
    <m/>
    <m/>
    <x v="1"/>
    <d v="2013-01-08T00:00:00"/>
    <x v="0"/>
    <m/>
    <n v="21"/>
    <n v="1"/>
    <n v="0"/>
    <n v="0"/>
    <n v="0"/>
  </r>
  <r>
    <n v="255"/>
    <s v="YARIEL  ESTEVEZ IGLESIAS_x0001_ "/>
    <s v="92091834280"/>
    <s v="Adiestrado Formación 85"/>
    <m/>
    <x v="0"/>
    <m/>
    <m/>
    <m/>
    <m/>
    <x v="0"/>
    <d v="2013-01-08T00:00:00"/>
    <x v="0"/>
    <m/>
    <n v="24"/>
    <n v="1"/>
    <n v="0"/>
    <n v="0"/>
    <n v="0"/>
  </r>
  <r>
    <n v="256"/>
    <s v="YARISBEL  BARCELÓ DELGADO_x0001_ "/>
    <s v="91070633450"/>
    <s v="Adiestrado Formación 85"/>
    <m/>
    <x v="0"/>
    <m/>
    <m/>
    <m/>
    <m/>
    <x v="1"/>
    <d v="2013-01-08T00:00:00"/>
    <x v="0"/>
    <m/>
    <n v="22"/>
    <n v="1"/>
    <n v="0"/>
    <n v="0"/>
    <n v="0"/>
  </r>
  <r>
    <n v="257"/>
    <s v="YARISLEIDY  ORAMA SORIA_x0001_ "/>
    <s v="86061311852"/>
    <s v="Adiestrado Formación 85"/>
    <m/>
    <x v="0"/>
    <m/>
    <m/>
    <m/>
    <m/>
    <x v="1"/>
    <d v="2013-01-08T00:00:00"/>
    <x v="0"/>
    <m/>
    <n v="23"/>
    <n v="1"/>
    <n v="0"/>
    <n v="0"/>
    <n v="0"/>
  </r>
  <r>
    <n v="258"/>
    <s v="YASEL  HDEZ SANTIAGO_x0001_ "/>
    <s v="93100809626"/>
    <s v="Adiestrado Formación 85"/>
    <m/>
    <x v="0"/>
    <m/>
    <m/>
    <m/>
    <m/>
    <x v="0"/>
    <d v="2013-01-08T00:00:00"/>
    <x v="0"/>
    <m/>
    <n v="28"/>
    <n v="1"/>
    <n v="0"/>
    <n v="0"/>
    <n v="0"/>
  </r>
  <r>
    <n v="259"/>
    <s v="YASEL  MARTINEZ CRUZ_x0001_ "/>
    <s v="88052520426"/>
    <s v="Adiestrado Formación 85"/>
    <m/>
    <x v="0"/>
    <m/>
    <m/>
    <m/>
    <m/>
    <x v="0"/>
    <d v="2013-01-08T00:00:00"/>
    <x v="0"/>
    <m/>
    <n v="21"/>
    <n v="1"/>
    <n v="0"/>
    <n v="0"/>
    <n v="0"/>
  </r>
  <r>
    <n v="260"/>
    <s v="YASEL  SUAREZ BERMUDEZ_x0001_ "/>
    <s v="87111614349"/>
    <s v="Adiestrado Formación 85"/>
    <m/>
    <x v="0"/>
    <m/>
    <m/>
    <m/>
    <m/>
    <x v="0"/>
    <d v="2013-01-08T00:00:00"/>
    <x v="0"/>
    <m/>
    <n v="26"/>
    <n v="1"/>
    <n v="0"/>
    <n v="0"/>
    <n v="0"/>
  </r>
  <r>
    <n v="261"/>
    <s v="YASENIA  JIMENEZ  DEL RIO_x0001_ "/>
    <s v="91101833458"/>
    <s v="Adiestrado Formación 85"/>
    <m/>
    <x v="0"/>
    <m/>
    <m/>
    <m/>
    <m/>
    <x v="1"/>
    <d v="2013-01-08T00:00:00"/>
    <x v="0"/>
    <m/>
    <n v="27"/>
    <n v="1"/>
    <n v="0"/>
    <n v="0"/>
    <n v="0"/>
  </r>
  <r>
    <n v="262"/>
    <s v="YASKIEL  GONZALEZ ARIOSA_x0001_ "/>
    <s v="92043035662"/>
    <s v="Adiestrado Formación 85"/>
    <m/>
    <x v="0"/>
    <m/>
    <m/>
    <m/>
    <m/>
    <x v="0"/>
    <d v="2013-01-08T00:00:00"/>
    <x v="0"/>
    <m/>
    <n v="23"/>
    <n v="1"/>
    <n v="0"/>
    <n v="0"/>
    <n v="0"/>
  </r>
  <r>
    <n v="263"/>
    <s v="YASLEIDY  ROJAS SUERO_x0001_ "/>
    <s v="90051933135"/>
    <s v="Adiestrado Formación 85"/>
    <m/>
    <x v="0"/>
    <m/>
    <m/>
    <m/>
    <m/>
    <x v="1"/>
    <d v="2013-01-08T00:00:00"/>
    <x v="0"/>
    <m/>
    <n v="22"/>
    <n v="1"/>
    <n v="0"/>
    <n v="0"/>
    <n v="0"/>
  </r>
  <r>
    <n v="264"/>
    <s v="YASMANI  RIVERO TUERO_x0001_ "/>
    <s v="84011214549"/>
    <s v="Adiestrado Formación 85"/>
    <m/>
    <x v="0"/>
    <m/>
    <m/>
    <m/>
    <m/>
    <x v="0"/>
    <d v="2013-01-08T00:00:00"/>
    <x v="0"/>
    <m/>
    <n v="24"/>
    <n v="1"/>
    <n v="0"/>
    <n v="0"/>
    <n v="0"/>
  </r>
  <r>
    <n v="265"/>
    <s v="YASMANY  RODRIGUEZ CORTES_x0001_ "/>
    <s v="89091429789"/>
    <s v="Adiestrado Formación 85"/>
    <m/>
    <x v="0"/>
    <m/>
    <m/>
    <m/>
    <m/>
    <x v="0"/>
    <d v="2013-01-08T00:00:00"/>
    <x v="0"/>
    <m/>
    <n v="30"/>
    <n v="1"/>
    <n v="0"/>
    <n v="0"/>
    <n v="0"/>
  </r>
  <r>
    <n v="266"/>
    <s v="YASMIEL  SAURA LEON_x0001_ "/>
    <s v="89100729781"/>
    <s v="Adiestrado Formación 85"/>
    <m/>
    <x v="0"/>
    <m/>
    <m/>
    <m/>
    <m/>
    <x v="0"/>
    <d v="2013-01-08T00:00:00"/>
    <x v="0"/>
    <m/>
    <n v="25"/>
    <n v="1"/>
    <n v="0"/>
    <n v="0"/>
    <n v="0"/>
  </r>
  <r>
    <n v="267"/>
    <s v="YASNAY  ALVAREZ MOLINA_x0001_ "/>
    <s v="78092616633"/>
    <s v="Contrato Especial Aprendizaje"/>
    <m/>
    <x v="0"/>
    <m/>
    <m/>
    <m/>
    <m/>
    <x v="1"/>
    <d v="2013-02-25T00:00:00"/>
    <x v="0"/>
    <m/>
    <n v="25"/>
    <n v="1"/>
    <n v="0"/>
    <n v="0"/>
    <n v="0"/>
  </r>
  <r>
    <n v="268"/>
    <s v="YASNIEL  ESPINO HEREDERO_x0001_ "/>
    <s v="91093033467"/>
    <s v="Contrato Especial Aprendizaje"/>
    <m/>
    <x v="0"/>
    <m/>
    <m/>
    <m/>
    <m/>
    <x v="0"/>
    <d v="2013-02-25T00:00:00"/>
    <x v="0"/>
    <m/>
    <n v="36"/>
    <n v="0"/>
    <n v="1"/>
    <n v="0"/>
    <n v="0"/>
  </r>
  <r>
    <n v="269"/>
    <s v="YASNIEL DE JES REYES FERNANDEZ"/>
    <s v="89111333064"/>
    <s v="Contrato Especial Aprendizaje"/>
    <m/>
    <x v="0"/>
    <m/>
    <m/>
    <m/>
    <m/>
    <x v="0"/>
    <d v="2013-02-25T00:00:00"/>
    <x v="0"/>
    <m/>
    <n v="23"/>
    <n v="1"/>
    <n v="0"/>
    <n v="0"/>
    <n v="0"/>
  </r>
  <r>
    <n v="270"/>
    <s v="YASNIER  MARRERO TORNA_x0001_ "/>
    <s v="86112711860"/>
    <s v="Contrato Especial Aprendizaje"/>
    <m/>
    <x v="0"/>
    <m/>
    <m/>
    <m/>
    <m/>
    <x v="0"/>
    <d v="2013-02-25T00:00:00"/>
    <x v="0"/>
    <m/>
    <n v="25"/>
    <n v="1"/>
    <n v="0"/>
    <n v="0"/>
    <n v="0"/>
  </r>
  <r>
    <n v="271"/>
    <s v="YATNAY  DEL TORO GONZALEZ_x0001_ "/>
    <s v="89030429776"/>
    <s v="Contrato Especial Aprendizaje"/>
    <m/>
    <x v="0"/>
    <m/>
    <m/>
    <m/>
    <m/>
    <x v="1"/>
    <d v="2013-03-05T00:00:00"/>
    <x v="0"/>
    <m/>
    <n v="28"/>
    <n v="1"/>
    <n v="0"/>
    <n v="0"/>
    <n v="0"/>
  </r>
  <r>
    <n v="272"/>
    <s v="YEILIN  JIMENEZ GUITAR_x0001_ "/>
    <s v="89122529775"/>
    <s v="Contrato Especial Aprendizaje"/>
    <m/>
    <x v="0"/>
    <m/>
    <m/>
    <m/>
    <m/>
    <x v="1"/>
    <d v="2013-03-05T00:00:00"/>
    <x v="0"/>
    <m/>
    <n v="25"/>
    <n v="1"/>
    <n v="0"/>
    <n v="0"/>
    <n v="0"/>
  </r>
  <r>
    <n v="273"/>
    <s v="YENIEL  MIRANDA BRAVO_x0001_ "/>
    <s v="91080409146"/>
    <s v="Contrato Especial Aprendizaje"/>
    <m/>
    <x v="0"/>
    <m/>
    <m/>
    <m/>
    <m/>
    <x v="0"/>
    <d v="2013-03-05T00:00:00"/>
    <x v="0"/>
    <m/>
    <n v="25"/>
    <n v="1"/>
    <n v="0"/>
    <n v="0"/>
    <n v="0"/>
  </r>
  <r>
    <n v="274"/>
    <s v="YENISLEIDYS  GARCIA MORREL_x0001_ "/>
    <s v="90052733237"/>
    <s v="Contrato Especial Aprendizaje"/>
    <m/>
    <x v="0"/>
    <m/>
    <m/>
    <m/>
    <m/>
    <x v="1"/>
    <d v="2013-03-05T00:00:00"/>
    <x v="0"/>
    <m/>
    <n v="23"/>
    <n v="1"/>
    <n v="0"/>
    <n v="0"/>
    <n v="0"/>
  </r>
  <r>
    <n v="275"/>
    <s v="YENLYS  CUBERTIER LEÓN_x0001_ "/>
    <s v="88111520337"/>
    <s v="Contrato Especial Aprendizaje"/>
    <m/>
    <x v="0"/>
    <m/>
    <m/>
    <m/>
    <m/>
    <x v="1"/>
    <d v="2013-03-05T00:00:00"/>
    <x v="0"/>
    <m/>
    <n v="24"/>
    <n v="1"/>
    <n v="0"/>
    <n v="0"/>
    <n v="0"/>
  </r>
  <r>
    <n v="276"/>
    <s v="YERISEY  SOLER PÉREZ_x0001_ "/>
    <s v="82082113637"/>
    <s v="Contrato Especial Aprendizaje"/>
    <m/>
    <x v="0"/>
    <m/>
    <m/>
    <m/>
    <m/>
    <x v="1"/>
    <d v="2013-03-05T00:00:00"/>
    <x v="0"/>
    <m/>
    <n v="26"/>
    <n v="1"/>
    <n v="0"/>
    <n v="0"/>
    <n v="0"/>
  </r>
  <r>
    <n v="277"/>
    <s v="YILIEN  HERNANDEZ DORTA_x0001_ "/>
    <s v="94020209070"/>
    <s v="Contrato Especial Aprendizaje"/>
    <m/>
    <x v="0"/>
    <m/>
    <m/>
    <m/>
    <m/>
    <x v="1"/>
    <d v="2013-03-05T00:00:00"/>
    <x v="0"/>
    <m/>
    <n v="32"/>
    <n v="0"/>
    <n v="1"/>
    <n v="0"/>
    <n v="0"/>
  </r>
  <r>
    <n v="278"/>
    <s v="YINETT  MORENO MARTÍNEZ_x0001_ "/>
    <s v="87061714732"/>
    <s v="Adiestrado Formación 85"/>
    <m/>
    <x v="0"/>
    <m/>
    <m/>
    <m/>
    <m/>
    <x v="1"/>
    <d v="2013-03-01T00:00:00"/>
    <x v="0"/>
    <m/>
    <n v="20"/>
    <n v="1"/>
    <n v="0"/>
    <n v="0"/>
    <n v="0"/>
  </r>
  <r>
    <n v="279"/>
    <s v="YISLEINY  RUÍZ FLEITES_x0001_ "/>
    <s v="89102729999"/>
    <s v="Adiestrado Formación 85"/>
    <m/>
    <x v="0"/>
    <m/>
    <m/>
    <m/>
    <m/>
    <x v="1"/>
    <d v="2013-03-01T00:00:00"/>
    <x v="0"/>
    <m/>
    <n v="27"/>
    <n v="1"/>
    <n v="0"/>
    <n v="0"/>
    <n v="0"/>
  </r>
  <r>
    <n v="280"/>
    <s v="YISLEY  VELIZ PÉREZ_x0001_ "/>
    <s v="80092312439"/>
    <s v="Adiestrado Formación 85"/>
    <m/>
    <x v="0"/>
    <m/>
    <m/>
    <m/>
    <m/>
    <x v="1"/>
    <d v="2013-03-01T00:00:00"/>
    <x v="0"/>
    <m/>
    <n v="25"/>
    <n v="1"/>
    <n v="0"/>
    <n v="0"/>
    <n v="0"/>
  </r>
  <r>
    <n v="281"/>
    <s v="YISSEL  GARCÍA CLARO_x0001_ "/>
    <s v="87070814573"/>
    <s v="Adiestrado Formación 85"/>
    <m/>
    <x v="0"/>
    <m/>
    <m/>
    <m/>
    <m/>
    <x v="1"/>
    <d v="2013-03-01T00:00:00"/>
    <x v="0"/>
    <m/>
    <n v="34"/>
    <n v="0"/>
    <n v="1"/>
    <n v="0"/>
    <n v="0"/>
  </r>
  <r>
    <n v="282"/>
    <s v="YOAN JOSIEL MARICHAL CABRERA_x0001_ "/>
    <s v="80121613944"/>
    <s v="Adiestrado Formación 85"/>
    <m/>
    <x v="0"/>
    <m/>
    <m/>
    <m/>
    <m/>
    <x v="0"/>
    <d v="2013-03-01T00:00:00"/>
    <x v="0"/>
    <m/>
    <n v="27"/>
    <n v="1"/>
    <n v="0"/>
    <n v="0"/>
    <n v="0"/>
  </r>
  <r>
    <n v="283"/>
    <s v="YOANA  CALCINES PÉREZ_x0001_ "/>
    <s v="91062137694"/>
    <s v="Adiestrado Formación 85"/>
    <m/>
    <x v="0"/>
    <m/>
    <m/>
    <m/>
    <m/>
    <x v="1"/>
    <d v="2013-03-01T00:00:00"/>
    <x v="0"/>
    <m/>
    <n v="34"/>
    <n v="0"/>
    <n v="1"/>
    <n v="0"/>
    <n v="0"/>
  </r>
  <r>
    <n v="284"/>
    <s v="YOANDES  ROJAS ALCANTARA_x0001_ "/>
    <s v="89030729786"/>
    <s v="Adiestrado Formación 85"/>
    <m/>
    <x v="0"/>
    <m/>
    <m/>
    <m/>
    <m/>
    <x v="0"/>
    <d v="2013-03-01T00:00:00"/>
    <x v="0"/>
    <m/>
    <n v="23"/>
    <n v="1"/>
    <n v="0"/>
    <n v="0"/>
    <n v="0"/>
  </r>
  <r>
    <n v="285"/>
    <s v="YOANDRA  ESPINOSA DE LA ROSA_x0001_ "/>
    <s v="77090512698"/>
    <s v="Adiestrado Formación 85"/>
    <m/>
    <x v="0"/>
    <m/>
    <m/>
    <m/>
    <m/>
    <x v="1"/>
    <d v="2013-03-01T00:00:00"/>
    <x v="0"/>
    <m/>
    <n v="25"/>
    <n v="1"/>
    <n v="0"/>
    <n v="0"/>
    <n v="0"/>
  </r>
  <r>
    <n v="286"/>
    <s v="YOANDRY  ARTILES JIMENEZ_x0001_ "/>
    <s v="86071012028"/>
    <s v="Adiestrado Formación 85"/>
    <m/>
    <x v="0"/>
    <m/>
    <m/>
    <m/>
    <m/>
    <x v="0"/>
    <d v="2013-03-01T00:00:00"/>
    <x v="0"/>
    <m/>
    <n v="37"/>
    <n v="0"/>
    <n v="1"/>
    <n v="0"/>
    <n v="0"/>
  </r>
  <r>
    <n v="287"/>
    <s v="YOANDY  GARCIA LOPEZ_x0001_ "/>
    <s v="84061711787"/>
    <s v="Adiestrado Formación 85"/>
    <m/>
    <x v="0"/>
    <m/>
    <m/>
    <m/>
    <m/>
    <x v="0"/>
    <d v="2013-03-01T00:00:00"/>
    <x v="0"/>
    <m/>
    <n v="28"/>
    <n v="1"/>
    <n v="0"/>
    <n v="0"/>
    <n v="0"/>
  </r>
  <r>
    <n v="288"/>
    <s v="YOANDY  ORTA GONZALEZ_x0001_ "/>
    <s v="88110714226"/>
    <s v="Adiestrado Formación 85"/>
    <m/>
    <x v="0"/>
    <m/>
    <m/>
    <m/>
    <m/>
    <x v="0"/>
    <d v="2013-03-01T00:00:00"/>
    <x v="0"/>
    <m/>
    <n v="30"/>
    <n v="1"/>
    <n v="0"/>
    <n v="0"/>
    <n v="0"/>
  </r>
  <r>
    <n v="289"/>
    <s v="YOANDY  VEGA HERNÁNDEZ_x0001_ "/>
    <s v="87121215943"/>
    <s v="Adiestrado Formación 85"/>
    <m/>
    <x v="0"/>
    <m/>
    <m/>
    <m/>
    <m/>
    <x v="0"/>
    <d v="2013-03-01T00:00:00"/>
    <x v="0"/>
    <m/>
    <n v="26"/>
    <n v="1"/>
    <n v="0"/>
    <n v="0"/>
    <n v="0"/>
  </r>
  <r>
    <n v="290"/>
    <s v="YODAIMYS  MONZON TURRO_x0001_ "/>
    <s v="88112215692"/>
    <s v="Adiestrado Formación 85"/>
    <m/>
    <x v="0"/>
    <m/>
    <m/>
    <m/>
    <m/>
    <x v="1"/>
    <d v="2013-03-01T00:00:00"/>
    <x v="0"/>
    <m/>
    <n v="27"/>
    <n v="1"/>
    <n v="0"/>
    <n v="0"/>
    <n v="0"/>
  </r>
  <r>
    <n v="291"/>
    <s v="YODALYS  BURNES BANZO_x0001_ "/>
    <s v="86031712010"/>
    <s v="Adiestrado Formación 85"/>
    <m/>
    <x v="0"/>
    <m/>
    <m/>
    <m/>
    <m/>
    <x v="1"/>
    <d v="2013-03-01T00:00:00"/>
    <x v="0"/>
    <m/>
    <n v="26"/>
    <n v="1"/>
    <n v="0"/>
    <n v="0"/>
    <n v="0"/>
  </r>
  <r>
    <n v="292"/>
    <s v="YOELVYS  GONZALEZ CAMACHO_x0001_ "/>
    <s v="89101429821"/>
    <s v="Adiestrado Formación 85"/>
    <m/>
    <x v="0"/>
    <m/>
    <m/>
    <m/>
    <m/>
    <x v="0"/>
    <d v="2013-03-01T00:00:00"/>
    <x v="0"/>
    <m/>
    <n v="28"/>
    <n v="1"/>
    <n v="0"/>
    <n v="0"/>
    <n v="0"/>
  </r>
  <r>
    <n v="293"/>
    <s v="YOILAN  COMAS ARTILES_x0001_ "/>
    <s v="89010828447"/>
    <s v="Adiestrado Formación 85"/>
    <m/>
    <x v="0"/>
    <m/>
    <m/>
    <m/>
    <m/>
    <x v="0"/>
    <d v="2013-03-01T00:00:00"/>
    <x v="0"/>
    <m/>
    <n v="25"/>
    <n v="1"/>
    <n v="0"/>
    <n v="0"/>
    <n v="0"/>
  </r>
  <r>
    <n v="294"/>
    <s v="YOLEXYS   ESPINOSA MANSO_x0001_ "/>
    <s v="91052033466"/>
    <s v="Adiestrado Formación 85"/>
    <m/>
    <x v="0"/>
    <m/>
    <m/>
    <m/>
    <m/>
    <x v="0"/>
    <d v="2013-03-01T00:00:00"/>
    <x v="0"/>
    <m/>
    <n v="25"/>
    <n v="1"/>
    <n v="0"/>
    <n v="0"/>
    <n v="0"/>
  </r>
  <r>
    <n v="295"/>
    <s v="YORDANI  GONZALEZ JIMENEZ_x0001_ "/>
    <s v="86123012106"/>
    <s v="Adiestrado Formación 85"/>
    <m/>
    <x v="0"/>
    <m/>
    <m/>
    <m/>
    <m/>
    <x v="0"/>
    <d v="2013-03-01T00:00:00"/>
    <x v="0"/>
    <m/>
    <n v="23"/>
    <n v="1"/>
    <n v="0"/>
    <n v="0"/>
    <n v="0"/>
  </r>
  <r>
    <n v="296"/>
    <s v="YORDANIS   GARCIA  HERNANDEZ_x0001_ "/>
    <s v="83022809861"/>
    <s v="Adiestrado Formación 85"/>
    <m/>
    <x v="0"/>
    <m/>
    <m/>
    <m/>
    <m/>
    <x v="0"/>
    <d v="2013-03-01T00:00:00"/>
    <x v="0"/>
    <m/>
    <n v="28"/>
    <n v="1"/>
    <n v="0"/>
    <n v="0"/>
    <n v="0"/>
  </r>
  <r>
    <n v="297"/>
    <s v="YORDANIS  DE LA PAZ SUAREZ_x0001_ "/>
    <s v="85032112222"/>
    <s v="Adiestrado Formación 85"/>
    <m/>
    <x v="0"/>
    <m/>
    <m/>
    <m/>
    <m/>
    <x v="0"/>
    <d v="2013-03-01T00:00:00"/>
    <x v="0"/>
    <m/>
    <n v="31"/>
    <n v="0"/>
    <n v="1"/>
    <n v="0"/>
    <n v="0"/>
  </r>
  <r>
    <n v="298"/>
    <s v="YORDANY  ESCOBAR DELGADO_x0001_ "/>
    <s v="90120432589"/>
    <s v="Adiestrado Formación 85"/>
    <m/>
    <x v="0"/>
    <m/>
    <m/>
    <m/>
    <m/>
    <x v="0"/>
    <d v="2013-03-01T00:00:00"/>
    <x v="0"/>
    <m/>
    <n v="29"/>
    <n v="1"/>
    <n v="0"/>
    <n v="0"/>
    <n v="0"/>
  </r>
  <r>
    <n v="299"/>
    <s v="YORDANY  GLEZ GARCÍA_x0001_ "/>
    <s v="86012111700"/>
    <s v="Adiestrado Formación 85"/>
    <m/>
    <x v="0"/>
    <m/>
    <m/>
    <m/>
    <m/>
    <x v="0"/>
    <d v="2013-03-01T00:00:00"/>
    <x v="0"/>
    <m/>
    <n v="24"/>
    <n v="1"/>
    <n v="0"/>
    <n v="0"/>
    <n v="0"/>
  </r>
  <r>
    <n v="300"/>
    <s v="YOSLANDY  PACHECO ALVAREZ_x0001_ "/>
    <s v="88071116749"/>
    <s v="Adiestrado Formación 85"/>
    <m/>
    <x v="0"/>
    <m/>
    <m/>
    <m/>
    <m/>
    <x v="0"/>
    <d v="2013-03-01T00:00:00"/>
    <x v="0"/>
    <m/>
    <n v="28"/>
    <n v="1"/>
    <n v="0"/>
    <n v="0"/>
    <n v="0"/>
  </r>
  <r>
    <n v="301"/>
    <s v="YOSNIELKY  ROJAS SOTELO_x0001_ "/>
    <s v="91091033487"/>
    <s v="Adiestrado Formación 85"/>
    <m/>
    <x v="0"/>
    <m/>
    <m/>
    <m/>
    <m/>
    <x v="0"/>
    <d v="2013-03-01T00:00:00"/>
    <x v="0"/>
    <m/>
    <n v="26"/>
    <n v="1"/>
    <n v="0"/>
    <n v="0"/>
    <n v="0"/>
  </r>
  <r>
    <n v="302"/>
    <s v="YOSUANT  RODRIGUEZ MORALES_x0001_ "/>
    <s v="87110618269"/>
    <s v="Adiestrado Formación 85"/>
    <m/>
    <x v="0"/>
    <m/>
    <m/>
    <m/>
    <m/>
    <x v="0"/>
    <d v="2013-03-01T00:00:00"/>
    <x v="0"/>
    <m/>
    <n v="23"/>
    <n v="1"/>
    <n v="0"/>
    <n v="0"/>
    <n v="0"/>
  </r>
  <r>
    <n v="303"/>
    <s v="YOSVANY  JIMENEZ RODRIGUEZ_x0001_ "/>
    <s v="80121812166"/>
    <s v="Adiestrado Formación 85"/>
    <m/>
    <x v="0"/>
    <m/>
    <m/>
    <m/>
    <m/>
    <x v="0"/>
    <d v="2013-03-01T00:00:00"/>
    <x v="0"/>
    <m/>
    <n v="27"/>
    <n v="1"/>
    <n v="0"/>
    <n v="0"/>
    <n v="0"/>
  </r>
  <r>
    <n v="304"/>
    <s v="YUDELKIS  GOMEZ CRUZ_x0001_ "/>
    <s v="76091206990"/>
    <s v="Adiestrado Formación 85"/>
    <m/>
    <x v="0"/>
    <m/>
    <m/>
    <m/>
    <m/>
    <x v="1"/>
    <d v="2013-03-01T00:00:00"/>
    <x v="0"/>
    <m/>
    <n v="34"/>
    <n v="0"/>
    <n v="1"/>
    <n v="0"/>
    <n v="0"/>
  </r>
  <r>
    <n v="305"/>
    <s v="YUDIESKI  ALBERTO CABELLO RAMO"/>
    <s v="83121312341"/>
    <s v="Adiestrado Formación 85"/>
    <m/>
    <x v="0"/>
    <m/>
    <m/>
    <m/>
    <m/>
    <x v="0"/>
    <d v="2013-03-01T00:00:00"/>
    <x v="0"/>
    <m/>
    <n v="38"/>
    <n v="0"/>
    <n v="1"/>
    <n v="0"/>
    <n v="0"/>
  </r>
  <r>
    <n v="306"/>
    <s v="YULEISY  LUIS GARCIA_x0001_ "/>
    <s v="86010713657"/>
    <s v="Adiestrado Formación 85"/>
    <m/>
    <x v="0"/>
    <m/>
    <m/>
    <m/>
    <m/>
    <x v="1"/>
    <d v="2013-03-01T00:00:00"/>
    <x v="0"/>
    <m/>
    <n v="31"/>
    <n v="0"/>
    <n v="1"/>
    <n v="0"/>
    <n v="0"/>
  </r>
  <r>
    <n v="307"/>
    <s v="YULESTER  SANCHEZ RODRIGUEZ_x0001_ "/>
    <s v="92021400401"/>
    <s v="Adiestrado Formación 85"/>
    <m/>
    <x v="0"/>
    <m/>
    <m/>
    <m/>
    <m/>
    <x v="0"/>
    <d v="2013-03-01T00:00:00"/>
    <x v="0"/>
    <m/>
    <n v="28"/>
    <n v="1"/>
    <n v="0"/>
    <n v="0"/>
    <n v="0"/>
  </r>
  <r>
    <n v="308"/>
    <s v="YULIENNY  PEREZ GUEVARA_x0001_ "/>
    <s v="95040735210"/>
    <s v="Adiestrado Formación 85"/>
    <m/>
    <x v="0"/>
    <m/>
    <m/>
    <m/>
    <m/>
    <x v="1"/>
    <d v="2013-03-01T00:00:00"/>
    <x v="0"/>
    <m/>
    <n v="22"/>
    <n v="1"/>
    <n v="0"/>
    <n v="0"/>
    <n v="0"/>
  </r>
  <r>
    <n v="309"/>
    <s v="YUNET  GALLARDO OBREGON_x0001_ "/>
    <s v="90051432896"/>
    <s v="Adiestrado Formación 85"/>
    <m/>
    <x v="0"/>
    <m/>
    <m/>
    <m/>
    <m/>
    <x v="1"/>
    <d v="2013-03-01T00:00:00"/>
    <x v="0"/>
    <m/>
    <n v="19"/>
    <n v="1"/>
    <n v="0"/>
    <n v="0"/>
    <n v="0"/>
  </r>
  <r>
    <n v="310"/>
    <s v="YUNEYSI  ESPINOSA MARTINEZ_x0001_ "/>
    <s v="81031212138"/>
    <s v="Adiestrado Formación 85"/>
    <m/>
    <x v="0"/>
    <m/>
    <m/>
    <m/>
    <m/>
    <x v="1"/>
    <d v="2013-03-01T00:00:00"/>
    <x v="0"/>
    <m/>
    <n v="24"/>
    <n v="1"/>
    <n v="0"/>
    <n v="0"/>
    <n v="0"/>
  </r>
  <r>
    <n v="311"/>
    <s v="YUNIEL  DÍAZ CONSUEGRA_x0001_ "/>
    <s v="83042409623"/>
    <s v="Adiestrado Formación 85"/>
    <m/>
    <x v="0"/>
    <m/>
    <m/>
    <m/>
    <m/>
    <x v="0"/>
    <d v="2013-03-01T00:00:00"/>
    <x v="0"/>
    <m/>
    <n v="33"/>
    <n v="0"/>
    <n v="1"/>
    <n v="0"/>
    <n v="0"/>
  </r>
  <r>
    <n v="312"/>
    <s v="YUNIEL  DOMINGUEZ RODRIGUEZ_x0001_ "/>
    <s v="82062114223"/>
    <s v="Adiestrado Formación 85"/>
    <m/>
    <x v="0"/>
    <m/>
    <m/>
    <m/>
    <m/>
    <x v="0"/>
    <d v="2013-03-01T00:00:00"/>
    <x v="0"/>
    <m/>
    <n v="31"/>
    <n v="0"/>
    <n v="1"/>
    <n v="0"/>
    <n v="0"/>
  </r>
  <r>
    <n v="313"/>
    <s v="YUNIEL  MANSO LOY_x0001_ "/>
    <s v="88051016903"/>
    <s v="Adiestrado Formación 85"/>
    <m/>
    <x v="0"/>
    <m/>
    <m/>
    <m/>
    <m/>
    <x v="0"/>
    <d v="2013-03-01T00:00:00"/>
    <x v="0"/>
    <m/>
    <n v="32"/>
    <n v="0"/>
    <n v="1"/>
    <n v="0"/>
    <n v="0"/>
  </r>
  <r>
    <n v="314"/>
    <s v="YUNIEL  PEREZ BROCHE_x0001_ "/>
    <s v="90010432366"/>
    <s v="Adiestrado Formación 85"/>
    <m/>
    <x v="0"/>
    <m/>
    <m/>
    <m/>
    <m/>
    <x v="0"/>
    <d v="2013-03-01T00:00:00"/>
    <x v="0"/>
    <m/>
    <n v="26"/>
    <n v="1"/>
    <n v="0"/>
    <n v="0"/>
    <n v="0"/>
  </r>
  <r>
    <n v="315"/>
    <s v="YUNIEL CARLOS SALAZAR GONZALEZ"/>
    <s v="88112316804"/>
    <s v="Adiestrado Formación 85"/>
    <m/>
    <x v="0"/>
    <m/>
    <m/>
    <m/>
    <m/>
    <x v="0"/>
    <d v="2013-03-01T00:00:00"/>
    <x v="0"/>
    <m/>
    <n v="24"/>
    <n v="1"/>
    <n v="0"/>
    <n v="0"/>
    <n v="0"/>
  </r>
  <r>
    <n v="316"/>
    <s v="YUNIER  FULGUEIRAS ACEVEDO_x0001_ "/>
    <s v="89042329827"/>
    <s v="Adiestrado Formación 85"/>
    <m/>
    <x v="0"/>
    <m/>
    <m/>
    <m/>
    <m/>
    <x v="0"/>
    <d v="2013-03-01T00:00:00"/>
    <x v="0"/>
    <m/>
    <n v="26"/>
    <n v="1"/>
    <n v="0"/>
    <n v="0"/>
    <n v="0"/>
  </r>
  <r>
    <n v="317"/>
    <s v="YUNIESI  CUTIÑO LOBAINA_x0001_ "/>
    <s v="83042320691"/>
    <s v="Adiestrado Formación 85"/>
    <m/>
    <x v="0"/>
    <m/>
    <m/>
    <m/>
    <m/>
    <x v="1"/>
    <d v="2013-03-01T00:00:00"/>
    <x v="0"/>
    <m/>
    <n v="25"/>
    <n v="1"/>
    <n v="0"/>
    <n v="0"/>
    <n v="0"/>
  </r>
  <r>
    <n v="318"/>
    <s v="YUNIESKY   DEPESTRE SANCHEZ_x0001_ "/>
    <s v="92021134026"/>
    <s v="Adiestrado Formación 85"/>
    <m/>
    <x v="0"/>
    <m/>
    <m/>
    <m/>
    <m/>
    <x v="0"/>
    <d v="2013-03-01T00:00:00"/>
    <x v="0"/>
    <m/>
    <n v="31"/>
    <n v="0"/>
    <n v="1"/>
    <n v="0"/>
    <n v="0"/>
  </r>
  <r>
    <n v="319"/>
    <s v="YUNIESKY   PEREZ  HORTUETA_x0001_ "/>
    <s v="92090934281"/>
    <s v="Adiestrado Formación 85"/>
    <m/>
    <x v="0"/>
    <m/>
    <m/>
    <m/>
    <m/>
    <x v="0"/>
    <d v="2013-03-01T00:00:00"/>
    <x v="0"/>
    <m/>
    <n v="22"/>
    <n v="1"/>
    <n v="0"/>
    <n v="0"/>
    <n v="0"/>
  </r>
  <r>
    <n v="320"/>
    <s v="YUNIET  MORREL QUINTERO_x0001_ "/>
    <s v="91102409197"/>
    <s v="Adiestrado Formación 85"/>
    <m/>
    <x v="0"/>
    <m/>
    <m/>
    <m/>
    <m/>
    <x v="1"/>
    <d v="2013-03-01T00:00:00"/>
    <x v="0"/>
    <m/>
    <n v="22"/>
    <n v="1"/>
    <n v="0"/>
    <n v="0"/>
    <n v="0"/>
  </r>
  <r>
    <n v="321"/>
    <s v="YUNIOR  ALBERNAS MEDEROS_x0001_ "/>
    <s v="84072712021"/>
    <s v="Adiestrado Formación 85"/>
    <m/>
    <x v="0"/>
    <m/>
    <m/>
    <m/>
    <m/>
    <x v="0"/>
    <d v="2013-03-01T00:00:00"/>
    <x v="0"/>
    <m/>
    <n v="23"/>
    <n v="1"/>
    <n v="0"/>
    <n v="0"/>
    <n v="0"/>
  </r>
  <r>
    <n v="322"/>
    <s v="YUNIOR  SANTANA PEREZ_x0001_ "/>
    <s v="85071812209"/>
    <s v="Adiestrado Formación 85"/>
    <m/>
    <x v="0"/>
    <m/>
    <m/>
    <m/>
    <m/>
    <x v="0"/>
    <d v="2013-03-01T00:00:00"/>
    <x v="0"/>
    <m/>
    <n v="30"/>
    <n v="1"/>
    <n v="0"/>
    <n v="0"/>
    <n v="0"/>
  </r>
  <r>
    <n v="323"/>
    <s v="YUREY  HERNANDEZ ACOSTA_x0001_ "/>
    <s v="78111516657"/>
    <s v="Adiestrado Formación 85"/>
    <m/>
    <x v="0"/>
    <m/>
    <m/>
    <m/>
    <m/>
    <x v="1"/>
    <d v="2013-03-01T00:00:00"/>
    <x v="0"/>
    <m/>
    <n v="29"/>
    <n v="1"/>
    <n v="0"/>
    <n v="0"/>
    <n v="0"/>
  </r>
  <r>
    <n v="324"/>
    <s v="YURIEL  ACOSTA ROMAN_x0001_ "/>
    <s v="83100210429"/>
    <s v="Adiestrado Formación 85"/>
    <m/>
    <x v="0"/>
    <m/>
    <m/>
    <m/>
    <m/>
    <x v="0"/>
    <d v="2013-03-01T00:00:00"/>
    <x v="0"/>
    <m/>
    <n v="36"/>
    <n v="0"/>
    <n v="1"/>
    <n v="0"/>
    <n v="0"/>
  </r>
  <r>
    <n v="325"/>
    <s v="YURIMA  RODRIGUEZ CARRILLO_x0001_ "/>
    <s v="90082732538"/>
    <s v="Adiestrado Formación 85"/>
    <m/>
    <x v="0"/>
    <m/>
    <m/>
    <m/>
    <m/>
    <x v="1"/>
    <d v="2013-03-01T00:00:00"/>
    <x v="0"/>
    <m/>
    <n v="31"/>
    <n v="0"/>
    <n v="1"/>
    <n v="0"/>
    <n v="0"/>
  </r>
  <r>
    <n v="326"/>
    <s v="YURISLEIDY  PEREZ ROBLE_x0001_ "/>
    <s v="90090308173"/>
    <s v="Adiestrado Formación 85"/>
    <m/>
    <x v="0"/>
    <m/>
    <m/>
    <m/>
    <m/>
    <x v="1"/>
    <d v="2013-03-01T00:00:00"/>
    <x v="0"/>
    <m/>
    <n v="24"/>
    <n v="1"/>
    <n v="0"/>
    <n v="0"/>
    <n v="0"/>
  </r>
  <r>
    <n v="327"/>
    <s v="YUSDEN  PERDOMO PEREZ_x0001_ "/>
    <s v="82080314033"/>
    <s v="Adiestrado Formación 85"/>
    <m/>
    <x v="0"/>
    <m/>
    <m/>
    <m/>
    <m/>
    <x v="1"/>
    <d v="2013-03-01T00:00:00"/>
    <x v="0"/>
    <m/>
    <n v="24"/>
    <n v="1"/>
    <n v="0"/>
    <n v="0"/>
    <n v="0"/>
  </r>
  <r>
    <n v="328"/>
    <s v="YUSLEIDY  ALONSO MARTINEZ_x0001_ "/>
    <s v="77070912713"/>
    <s v="Adiestrado Formación 85"/>
    <m/>
    <x v="0"/>
    <m/>
    <m/>
    <m/>
    <m/>
    <x v="1"/>
    <d v="2013-03-01T00:00:00"/>
    <x v="0"/>
    <m/>
    <n v="32"/>
    <n v="0"/>
    <n v="1"/>
    <n v="0"/>
    <n v="0"/>
  </r>
  <r>
    <n v="329"/>
    <s v="YUSLEIDY  CABRERA GARCIA_x0001_ "/>
    <s v="90090532578"/>
    <s v="Adiestrado Formación 85"/>
    <m/>
    <x v="0"/>
    <m/>
    <m/>
    <m/>
    <m/>
    <x v="1"/>
    <d v="2013-03-01T00:00:00"/>
    <x v="0"/>
    <m/>
    <n v="37"/>
    <n v="0"/>
    <n v="1"/>
    <n v="0"/>
    <n v="0"/>
  </r>
  <r>
    <n v="330"/>
    <s v="ZENIA  PEDRAZA GARCIA_x0001_ "/>
    <s v="88112516810"/>
    <s v="Adiestrado Formación 85"/>
    <m/>
    <x v="0"/>
    <m/>
    <m/>
    <m/>
    <m/>
    <x v="1"/>
    <d v="2013-03-01T00:00:00"/>
    <x v="0"/>
    <m/>
    <n v="24"/>
    <n v="1"/>
    <n v="0"/>
    <n v="0"/>
    <n v="0"/>
  </r>
  <r>
    <n v="331"/>
    <s v="ZUAIMA  GLEZ LAUZURIGUE_x0001_ "/>
    <s v="83102509612"/>
    <s v="Adiestrado Formación 85"/>
    <m/>
    <x v="0"/>
    <m/>
    <m/>
    <m/>
    <m/>
    <x v="1"/>
    <d v="2013-03-01T00:00:00"/>
    <x v="0"/>
    <m/>
    <n v="26"/>
    <n v="1"/>
    <n v="0"/>
    <n v="0"/>
    <n v="0"/>
  </r>
  <r>
    <n v="332"/>
    <s v="ZULEIRA  PEREZ TAPANES_x0001_ "/>
    <s v="90082832655"/>
    <s v="Adiestrado Formación 85"/>
    <m/>
    <x v="0"/>
    <m/>
    <m/>
    <m/>
    <m/>
    <x v="1"/>
    <d v="2013-03-01T00:00:00"/>
    <x v="0"/>
    <m/>
    <n v="31"/>
    <n v="0"/>
    <n v="1"/>
    <n v="0"/>
    <n v="0"/>
  </r>
  <r>
    <n v="333"/>
    <s v="ZULEYKA  CORDERO MONTEAGUDO_x0001_ "/>
    <s v="83062709611"/>
    <s v="Adiestrado Formación 85"/>
    <m/>
    <x v="0"/>
    <m/>
    <m/>
    <m/>
    <m/>
    <x v="1"/>
    <d v="2013-03-01T00:00:00"/>
    <x v="0"/>
    <m/>
    <n v="24"/>
    <n v="1"/>
    <n v="0"/>
    <n v="0"/>
    <n v="0"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  <r>
    <m/>
    <m/>
    <m/>
    <m/>
    <m/>
    <x v="0"/>
    <m/>
    <m/>
    <m/>
    <m/>
    <x v="3"/>
    <m/>
    <x v="0"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16">
  <r>
    <n v="1"/>
    <x v="0"/>
    <s v="Ing Mecánico"/>
    <s v="Caibarién"/>
    <x v="0"/>
    <s v="Delegado Territorial"/>
    <s v="XVII"/>
    <x v="0"/>
    <n v="1"/>
    <d v="2009-10-03T00:00:00"/>
    <x v="0"/>
    <x v="0"/>
    <s v="Ing. Mecánico"/>
    <x v="0"/>
    <x v="0"/>
    <x v="0"/>
    <s v="SI"/>
    <s v="B"/>
    <s v="SGP"/>
    <n v="42"/>
    <n v="0"/>
    <n v="0"/>
    <n v="1"/>
    <n v="0"/>
    <n v="0"/>
    <n v="0"/>
    <n v="4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2"/>
    <x v="1"/>
    <s v="Lic Lengua Inglesa"/>
    <s v="Caibarién"/>
    <x v="1"/>
    <s v="Delegado Adjunto"/>
    <s v="XVI"/>
    <x v="0"/>
    <n v="1"/>
    <d v="2011-11-28T00:00:00"/>
    <x v="0"/>
    <x v="0"/>
    <s v="Lic. Literatura y Lengua Inglesa"/>
    <x v="0"/>
    <x v="1"/>
    <x v="0"/>
    <s v="SI"/>
    <s v="B"/>
    <s v="VV"/>
    <n v="41"/>
    <n v="0"/>
    <n v="0"/>
    <n v="1"/>
    <n v="0"/>
    <n v="0"/>
    <n v="0"/>
    <n v="4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"/>
    <x v="2"/>
    <s v="Lic Educ Primaria"/>
    <s v="Caibarién"/>
    <x v="2"/>
    <s v="Técnico En Gestión Documental"/>
    <s v="VII"/>
    <x v="1"/>
    <n v="1"/>
    <d v="2011-07-01T00:00:00"/>
    <x v="0"/>
    <x v="0"/>
    <s v="Lic. En Educación"/>
    <x v="1"/>
    <x v="1"/>
    <x v="0"/>
    <s v="SI"/>
    <s v="B"/>
    <s v="SGP"/>
    <n v="51"/>
    <n v="0"/>
    <n v="0"/>
    <n v="0"/>
    <n v="1"/>
    <n v="0"/>
    <n v="5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4"/>
    <x v="3"/>
    <s v="TM. Comercio"/>
    <s v="Caibarién"/>
    <x v="3"/>
    <s v="Secretaria"/>
    <s v="VI"/>
    <x v="1"/>
    <n v="1"/>
    <d v="2002-02-28T00:00:00"/>
    <x v="1"/>
    <x v="1"/>
    <s v="TM en Comercio"/>
    <x v="1"/>
    <x v="1"/>
    <x v="0"/>
    <s v="SI"/>
    <s v="B"/>
    <s v="VV"/>
    <n v="42"/>
    <n v="0"/>
    <n v="0"/>
    <n v="1"/>
    <n v="0"/>
    <n v="0"/>
    <n v="4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n v="5"/>
    <x v="4"/>
    <s v="Ing Industrial"/>
    <s v="Caibarién"/>
    <x v="4"/>
    <s v="Director de Operaciones"/>
    <s v="XV"/>
    <x v="0"/>
    <n v="1"/>
    <d v="2012-03-01T00:00:00"/>
    <x v="0"/>
    <x v="0"/>
    <s v="Ing. Industrial"/>
    <x v="0"/>
    <x v="1"/>
    <x v="0"/>
    <s v="SI"/>
    <s v="B"/>
    <s v="VV"/>
    <n v="34"/>
    <n v="1"/>
    <n v="0"/>
    <n v="0"/>
    <n v="0"/>
    <n v="0"/>
    <n v="0"/>
    <n v="3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6"/>
    <x v="5"/>
    <s v="Ing Eléctrica"/>
    <s v="Caibarién"/>
    <x v="5"/>
    <s v="Especialista en Alimentos y Bebidas"/>
    <s v="XI"/>
    <x v="1"/>
    <n v="1"/>
    <d v="2012-05-16T00:00:00"/>
    <x v="0"/>
    <x v="0"/>
    <s v="Ing. Eléctrico"/>
    <x v="1"/>
    <x v="1"/>
    <x v="0"/>
    <s v="SI"/>
    <s v="B"/>
    <s v="VV"/>
    <n v="42"/>
    <n v="0"/>
    <n v="0"/>
    <n v="1"/>
    <n v="0"/>
    <n v="0"/>
    <n v="4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7"/>
    <x v="6"/>
    <s v="Lic Biología"/>
    <s v="Camajuaní"/>
    <x v="6"/>
    <s v="Técnico en manejo de Áreas Protegidas"/>
    <s v="VI"/>
    <x v="1"/>
    <n v="1"/>
    <d v="2011-09-01T00:00:00"/>
    <x v="1"/>
    <x v="0"/>
    <s v="Master en Biología Marina"/>
    <x v="0"/>
    <x v="1"/>
    <x v="0"/>
    <s v="SI"/>
    <s v="B"/>
    <s v="SGP"/>
    <n v="40"/>
    <n v="0"/>
    <n v="1"/>
    <n v="0"/>
    <n v="0"/>
    <n v="0"/>
    <n v="0"/>
    <n v="4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8"/>
    <x v="7"/>
    <s v="Lic Biología"/>
    <s v="Caibarién"/>
    <x v="7"/>
    <s v="Especialista IV En Investigación, Innovación y Desarrollo"/>
    <s v="IX"/>
    <x v="1"/>
    <n v="1"/>
    <d v="2011-01-17T00:00:00"/>
    <x v="0"/>
    <x v="0"/>
    <s v="Lic. en Biología"/>
    <x v="0"/>
    <x v="1"/>
    <x v="0"/>
    <s v="SI"/>
    <s v="B"/>
    <s v="SGP"/>
    <n v="50"/>
    <n v="0"/>
    <n v="0"/>
    <n v="0"/>
    <n v="1"/>
    <n v="0"/>
    <n v="0"/>
    <n v="5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9"/>
    <x v="8"/>
    <s v="Lic Biología"/>
    <s v="Remedios"/>
    <x v="8"/>
    <s v="Especialista IV En Investigación, Innovación y Desarrollo"/>
    <s v="IX"/>
    <x v="1"/>
    <n v="1"/>
    <d v="2011-06-03T00:00:00"/>
    <x v="1"/>
    <x v="0"/>
    <s v="Lic. en Biología"/>
    <x v="0"/>
    <x v="1"/>
    <x v="0"/>
    <s v="SI"/>
    <s v="B"/>
    <s v="SGP"/>
    <n v="40"/>
    <n v="0"/>
    <n v="1"/>
    <n v="0"/>
    <n v="0"/>
    <n v="0"/>
    <n v="0"/>
    <n v="4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10"/>
    <x v="9"/>
    <s v="Lic Psicología"/>
    <s v="Caibarién"/>
    <x v="9"/>
    <s v="Especialista B en Gestión de los Recursos Humanos"/>
    <s v="XI"/>
    <x v="1"/>
    <n v="1"/>
    <d v="2012-01-04T00:00:00"/>
    <x v="2"/>
    <x v="0"/>
    <s v="Lic. en Psicología"/>
    <x v="1"/>
    <x v="1"/>
    <x v="0"/>
    <s v="SI"/>
    <s v="B"/>
    <s v="VV"/>
    <n v="30"/>
    <n v="1"/>
    <n v="0"/>
    <n v="0"/>
    <n v="0"/>
    <n v="0"/>
    <n v="3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11"/>
    <x v="10"/>
    <s v="12mo"/>
    <s v="Caibarién"/>
    <x v="10"/>
    <s v="Investigador Verificador"/>
    <s v="IV"/>
    <x v="2"/>
    <n v="1"/>
    <s v="26/09/2009"/>
    <x v="0"/>
    <x v="2"/>
    <m/>
    <x v="0"/>
    <x v="1"/>
    <x v="0"/>
    <s v="SI"/>
    <s v="N"/>
    <s v="SGP"/>
    <n v="60"/>
    <n v="0"/>
    <n v="0"/>
    <n v="0"/>
    <n v="0"/>
    <n v="1"/>
    <n v="0"/>
    <n v="6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</r>
  <r>
    <n v="12"/>
    <x v="11"/>
    <s v="12mo"/>
    <s v="Remedios"/>
    <x v="11"/>
    <s v="Investigador Verificador"/>
    <s v="IV"/>
    <x v="2"/>
    <n v="1"/>
    <d v="2003-11-17T00:00:00"/>
    <x v="0"/>
    <x v="2"/>
    <s v="TM en Veterinaria"/>
    <x v="0"/>
    <x v="1"/>
    <x v="0"/>
    <s v="SI"/>
    <s v="B"/>
    <s v="SGP"/>
    <n v="65"/>
    <n v="0"/>
    <n v="0"/>
    <n v="0"/>
    <n v="0"/>
    <n v="1"/>
    <n v="0"/>
    <n v="6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13"/>
    <x v="12"/>
    <s v="12mo"/>
    <s v="Caibarién"/>
    <x v="12"/>
    <s v="Investigador Verificador"/>
    <s v="IV"/>
    <x v="2"/>
    <n v="1"/>
    <d v="2005-07-18T00:00:00"/>
    <x v="0"/>
    <x v="2"/>
    <m/>
    <x v="1"/>
    <x v="1"/>
    <x v="0"/>
    <s v="SI"/>
    <s v="B"/>
    <s v="SGP"/>
    <n v="40"/>
    <n v="0"/>
    <n v="1"/>
    <n v="0"/>
    <n v="0"/>
    <n v="0"/>
    <n v="4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14"/>
    <x v="13"/>
    <s v="Ing Industrial"/>
    <s v="Caibarién"/>
    <x v="13"/>
    <s v="Director Oficina Empleo"/>
    <s v="XV"/>
    <x v="0"/>
    <n v="1"/>
    <d v="2011-12-01T00:00:00"/>
    <x v="1"/>
    <x v="0"/>
    <s v="Ing. Industrial"/>
    <x v="1"/>
    <x v="1"/>
    <x v="0"/>
    <s v="SI"/>
    <s v="B"/>
    <s v="VV"/>
    <n v="41"/>
    <n v="0"/>
    <n v="0"/>
    <n v="1"/>
    <n v="0"/>
    <n v="0"/>
    <n v="4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15"/>
    <x v="14"/>
    <s v="12mo"/>
    <s v="Santa Clara"/>
    <x v="14"/>
    <s v="Oficial de Guardia de Servicio de Protección"/>
    <s v="VIII"/>
    <x v="1"/>
    <n v="1"/>
    <d v="2010-09-15T00:00:00"/>
    <x v="0"/>
    <x v="2"/>
    <m/>
    <x v="0"/>
    <x v="1"/>
    <x v="0"/>
    <s v="SI"/>
    <s v="B"/>
    <s v="SGP"/>
    <n v="49"/>
    <n v="0"/>
    <n v="0"/>
    <n v="0"/>
    <n v="1"/>
    <n v="0"/>
    <n v="0"/>
    <n v="49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16"/>
    <x v="15"/>
    <s v="TM. Refrigeración"/>
    <s v="Caibarién"/>
    <x v="15"/>
    <s v="Oficial de Guardia de Servicio de Protección"/>
    <s v="VIII"/>
    <x v="1"/>
    <n v="1"/>
    <d v="2011-01-04T00:00:00"/>
    <x v="0"/>
    <x v="1"/>
    <m/>
    <x v="0"/>
    <x v="1"/>
    <x v="0"/>
    <s v="SI"/>
    <s v="B"/>
    <s v="VV esposa"/>
    <n v="56"/>
    <n v="0"/>
    <n v="0"/>
    <n v="0"/>
    <n v="0"/>
    <n v="1"/>
    <n v="0"/>
    <n v="5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</r>
  <r>
    <n v="17"/>
    <x v="16"/>
    <s v="12mo"/>
    <s v="Caibarién"/>
    <x v="16"/>
    <s v="Agente  de Seguridad  y  Protección"/>
    <s v="VI"/>
    <x v="3"/>
    <n v="1"/>
    <d v="2006-11-01T00:00:00"/>
    <x v="1"/>
    <x v="2"/>
    <m/>
    <x v="0"/>
    <x v="1"/>
    <x v="0"/>
    <s v="SI"/>
    <s v="B"/>
    <s v="VV"/>
    <n v="59"/>
    <n v="0"/>
    <n v="0"/>
    <n v="0"/>
    <n v="0"/>
    <n v="1"/>
    <n v="0"/>
    <n v="5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18"/>
    <x v="17"/>
    <s v="12mo"/>
    <s v="Santa Clara"/>
    <x v="17"/>
    <s v="Agente  de Seguridad  y  Protección"/>
    <s v="VI"/>
    <x v="3"/>
    <n v="1"/>
    <d v="2011-08-02T00:00:00"/>
    <x v="0"/>
    <x v="2"/>
    <m/>
    <x v="0"/>
    <x v="2"/>
    <x v="0"/>
    <s v="SI"/>
    <s v="B"/>
    <s v="SGP"/>
    <n v="64"/>
    <n v="0"/>
    <n v="0"/>
    <n v="0"/>
    <n v="0"/>
    <n v="1"/>
    <n v="0"/>
    <n v="6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19"/>
    <x v="18"/>
    <s v="12mo"/>
    <s v="Santa Clara"/>
    <x v="18"/>
    <s v="Agente  de Seguridad  y  Protección"/>
    <s v="VI"/>
    <x v="3"/>
    <n v="1"/>
    <d v="2010-02-08T00:00:00"/>
    <x v="1"/>
    <x v="2"/>
    <m/>
    <x v="0"/>
    <x v="3"/>
    <x v="0"/>
    <s v="SI"/>
    <s v="B"/>
    <s v="SGP"/>
    <n v="55"/>
    <n v="0"/>
    <n v="0"/>
    <n v="0"/>
    <n v="0"/>
    <n v="1"/>
    <n v="0"/>
    <n v="5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20"/>
    <x v="19"/>
    <s v="Lic. Derecho"/>
    <s v="Caibarién"/>
    <x v="19"/>
    <s v="Jefe Grupo Jurídico"/>
    <s v="XIV"/>
    <x v="0"/>
    <n v="1"/>
    <d v="2004-08-18T00:00:00"/>
    <x v="0"/>
    <x v="0"/>
    <s v="Lic. en Derecho"/>
    <x v="0"/>
    <x v="4"/>
    <x v="0"/>
    <s v="SI"/>
    <s v="B"/>
    <s v="SGP"/>
    <n v="55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21"/>
    <x v="20"/>
    <s v="Lic. Derecho"/>
    <s v="Caibarién"/>
    <x v="20"/>
    <s v="Asesor B Jurídico"/>
    <s v="XI"/>
    <x v="1"/>
    <n v="1"/>
    <d v="2009-07-01T00:00:00"/>
    <x v="0"/>
    <x v="0"/>
    <s v="Lic. en Derecho"/>
    <x v="1"/>
    <x v="5"/>
    <x v="0"/>
    <s v="SI"/>
    <s v="B"/>
    <s v="VV esposo"/>
    <n v="37"/>
    <n v="0"/>
    <n v="1"/>
    <n v="0"/>
    <n v="0"/>
    <n v="0"/>
    <n v="37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22"/>
    <x v="21"/>
    <s v="12mo"/>
    <s v="Caibarién"/>
    <x v="21"/>
    <s v="Encargado de Actividades Generales"/>
    <s v="VI"/>
    <x v="3"/>
    <n v="1"/>
    <d v="2005-01-21T00:00:00"/>
    <x v="0"/>
    <x v="2"/>
    <m/>
    <x v="0"/>
    <x v="1"/>
    <x v="0"/>
    <s v="SI"/>
    <s v="B"/>
    <s v="VV"/>
    <n v="59"/>
    <n v="0"/>
    <n v="0"/>
    <n v="0"/>
    <n v="0"/>
    <n v="1"/>
    <n v="0"/>
    <n v="59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23"/>
    <x v="22"/>
    <s v="12mo"/>
    <s v="Caibarién"/>
    <x v="22"/>
    <s v="Chofer de Omnibus C"/>
    <s v="V"/>
    <x v="4"/>
    <n v="1"/>
    <d v="2006-11-29T00:00:00"/>
    <x v="0"/>
    <x v="2"/>
    <m/>
    <x v="0"/>
    <x v="1"/>
    <x v="0"/>
    <s v="SI"/>
    <s v="B"/>
    <s v="SGP"/>
    <n v="51"/>
    <n v="0"/>
    <n v="0"/>
    <n v="0"/>
    <n v="1"/>
    <n v="0"/>
    <n v="0"/>
    <n v="5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24"/>
    <x v="23"/>
    <s v="12mo"/>
    <s v="Caibarién"/>
    <x v="23"/>
    <s v="Chofer D"/>
    <s v="IV"/>
    <x v="4"/>
    <n v="1"/>
    <d v="2005-09-08T00:00:00"/>
    <x v="0"/>
    <x v="2"/>
    <m/>
    <x v="0"/>
    <x v="1"/>
    <x v="0"/>
    <s v="SI"/>
    <s v="B"/>
    <s v="VV"/>
    <n v="46"/>
    <n v="0"/>
    <n v="0"/>
    <n v="0"/>
    <n v="1"/>
    <n v="0"/>
    <n v="0"/>
    <n v="4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25"/>
    <x v="24"/>
    <s v="12mo"/>
    <s v="Caibarién"/>
    <x v="24"/>
    <s v="Auxiliar General de Servicio"/>
    <s v="II"/>
    <x v="3"/>
    <n v="1"/>
    <d v="2006-01-05T00:00:00"/>
    <x v="1"/>
    <x v="2"/>
    <m/>
    <x v="1"/>
    <x v="6"/>
    <x v="0"/>
    <s v="SI"/>
    <s v="B"/>
    <s v="VV"/>
    <n v="55"/>
    <n v="0"/>
    <n v="0"/>
    <n v="0"/>
    <n v="0"/>
    <n v="1"/>
    <n v="5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26"/>
    <x v="25"/>
    <s v="12mo"/>
    <s v="Caibarién"/>
    <x v="25"/>
    <s v="Auxiliar General de Servicio"/>
    <s v="II"/>
    <x v="3"/>
    <n v="1"/>
    <d v="2006-01-05T00:00:00"/>
    <x v="1"/>
    <x v="2"/>
    <m/>
    <x v="1"/>
    <x v="6"/>
    <x v="0"/>
    <s v="SI"/>
    <s v="B"/>
    <s v="VV"/>
    <n v="50"/>
    <n v="0"/>
    <n v="0"/>
    <n v="0"/>
    <n v="1"/>
    <n v="0"/>
    <n v="5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27"/>
    <x v="26"/>
    <s v="12mo"/>
    <s v="Caibarién"/>
    <x v="26"/>
    <s v="Auxiliar General de Servicio"/>
    <s v="II"/>
    <x v="3"/>
    <n v="1"/>
    <d v="2001-01-04T00:00:00"/>
    <x v="0"/>
    <x v="2"/>
    <m/>
    <x v="1"/>
    <x v="7"/>
    <x v="0"/>
    <s v="SI"/>
    <s v="B"/>
    <s v="VV"/>
    <n v="60"/>
    <n v="0"/>
    <n v="0"/>
    <n v="0"/>
    <n v="0"/>
    <n v="1"/>
    <n v="6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28"/>
    <x v="27"/>
    <s v="12mo"/>
    <s v="Caibarién"/>
    <x v="27"/>
    <s v="Investigador Verificador"/>
    <s v="IV"/>
    <x v="2"/>
    <n v="1"/>
    <d v="2011-04-01T00:00:00"/>
    <x v="1"/>
    <x v="2"/>
    <m/>
    <x v="1"/>
    <x v="8"/>
    <x v="0"/>
    <s v="SI"/>
    <s v="N"/>
    <s v="VV"/>
    <n v="42"/>
    <n v="0"/>
    <n v="0"/>
    <n v="1"/>
    <n v="0"/>
    <n v="0"/>
    <n v="4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</r>
  <r>
    <n v="29"/>
    <x v="28"/>
    <s v="Lic. Educación "/>
    <s v="Camajuaní"/>
    <x v="28"/>
    <s v="Especialista B en Gestión de Recursos Humanos (EP)"/>
    <s v="XII"/>
    <x v="1"/>
    <n v="1"/>
    <d v="2012-05-08T00:00:00"/>
    <x v="0"/>
    <x v="0"/>
    <s v="Lic. Marxismo - Leninismo"/>
    <x v="1"/>
    <x v="9"/>
    <x v="0"/>
    <s v="SI"/>
    <s v="B"/>
    <s v="SGP"/>
    <n v="53"/>
    <n v="0"/>
    <n v="0"/>
    <n v="0"/>
    <n v="1"/>
    <n v="0"/>
    <n v="5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0"/>
    <x v="29"/>
    <s v="Lic. C Social "/>
    <s v="Caibarién"/>
    <x v="29"/>
    <s v="Jefe de Grupo de RR-HH"/>
    <s v="XIV"/>
    <x v="0"/>
    <n v="1"/>
    <d v="2012-01-04T00:00:00"/>
    <x v="0"/>
    <x v="0"/>
    <s v="Lic. Comunicación Social"/>
    <x v="0"/>
    <x v="10"/>
    <x v="0"/>
    <s v="SI"/>
    <s v="B"/>
    <s v="VV"/>
    <n v="30"/>
    <n v="1"/>
    <n v="0"/>
    <n v="0"/>
    <n v="0"/>
    <n v="0"/>
    <n v="0"/>
    <n v="3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1"/>
    <x v="30"/>
    <s v="12mo"/>
    <s v="Camajuaní"/>
    <x v="30"/>
    <s v="Investigador Verificador"/>
    <s v="IV"/>
    <x v="2"/>
    <m/>
    <d v="2012-05-17T00:00:00"/>
    <x v="0"/>
    <x v="2"/>
    <m/>
    <x v="0"/>
    <x v="11"/>
    <x v="0"/>
    <s v="SI"/>
    <s v="B"/>
    <s v="SGP"/>
    <n v="54"/>
    <n v="0"/>
    <n v="0"/>
    <n v="0"/>
    <n v="1"/>
    <n v="0"/>
    <n v="0"/>
    <n v="5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32"/>
    <x v="31"/>
    <s v="Lic. Derecho"/>
    <s v="Santa Clara"/>
    <x v="31"/>
    <s v="Asesor B Jurídico"/>
    <s v="XI"/>
    <x v="1"/>
    <m/>
    <d v="2012-06-11T00:00:00"/>
    <x v="0"/>
    <x v="0"/>
    <s v="Lic. en Derecho"/>
    <x v="1"/>
    <x v="12"/>
    <x v="0"/>
    <s v="SI"/>
    <s v="B"/>
    <s v="VV"/>
    <n v="32"/>
    <n v="1"/>
    <n v="0"/>
    <n v="0"/>
    <n v="0"/>
    <n v="0"/>
    <n v="3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3"/>
    <x v="32"/>
    <s v="Lic. Derecho"/>
    <s v="Santa Clara"/>
    <x v="32"/>
    <s v="Jefe Grupo de Selección"/>
    <s v="XIV"/>
    <x v="0"/>
    <m/>
    <d v="2012-08-27T00:00:00"/>
    <x v="2"/>
    <x v="0"/>
    <s v="Lic. Derecho"/>
    <x v="1"/>
    <x v="13"/>
    <x v="0"/>
    <s v="SI"/>
    <s v="B"/>
    <s v="VV"/>
    <n v="28"/>
    <n v="1"/>
    <n v="0"/>
    <n v="0"/>
    <n v="0"/>
    <n v="0"/>
    <n v="28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34"/>
    <x v="33"/>
    <s v="Ing Industrial"/>
    <s v="Caibarién"/>
    <x v="33"/>
    <s v="Especialista B en Gestión de los Recursos Humanos"/>
    <s v="XI"/>
    <x v="1"/>
    <m/>
    <d v="2012-10-01T00:00:00"/>
    <x v="0"/>
    <x v="0"/>
    <s v="Ing. Industrial"/>
    <x v="0"/>
    <x v="14"/>
    <x v="0"/>
    <s v="SI"/>
    <s v="B"/>
    <s v="VV"/>
    <n v="35"/>
    <n v="1"/>
    <n v="0"/>
    <n v="0"/>
    <n v="0"/>
    <n v="0"/>
    <n v="0"/>
    <n v="3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5"/>
    <x v="34"/>
    <s v="12mo"/>
    <s v="Santa Clara"/>
    <x v="34"/>
    <s v="Agente  de Seguridad  y  Protección"/>
    <s v="VI"/>
    <x v="3"/>
    <m/>
    <d v="2012-11-28T00:00:00"/>
    <x v="1"/>
    <x v="2"/>
    <m/>
    <x v="0"/>
    <x v="15"/>
    <x v="0"/>
    <s v="SI"/>
    <s v="B"/>
    <s v="SGP"/>
    <n v="68"/>
    <n v="0"/>
    <n v="0"/>
    <n v="0"/>
    <n v="0"/>
    <n v="1"/>
    <n v="0"/>
    <n v="6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36"/>
    <x v="35"/>
    <s v="Ing Agronomo"/>
    <s v="Remedios"/>
    <x v="35"/>
    <s v="Especialista en Conservación dela Flora y Fauna"/>
    <s v="VI"/>
    <x v="1"/>
    <m/>
    <d v="2013-01-22T00:00:00"/>
    <x v="0"/>
    <x v="0"/>
    <s v="Ing. Agrónomo"/>
    <x v="1"/>
    <x v="16"/>
    <x v="0"/>
    <s v="SI"/>
    <s v="B"/>
    <s v="VV"/>
    <n v="35"/>
    <n v="1"/>
    <n v="0"/>
    <n v="0"/>
    <n v="0"/>
    <n v="0"/>
    <n v="3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7"/>
    <x v="36"/>
    <s v="Arquitecto"/>
    <s v="Caibarién"/>
    <x v="36"/>
    <s v="Director de Protección al Medio"/>
    <s v="XV"/>
    <x v="0"/>
    <m/>
    <d v="2013-02-06T00:00:00"/>
    <x v="0"/>
    <x v="0"/>
    <s v="Arquitecto"/>
    <x v="0"/>
    <x v="17"/>
    <x v="0"/>
    <s v="SI"/>
    <s v="B"/>
    <s v="VV"/>
    <n v="33"/>
    <n v="1"/>
    <n v="0"/>
    <n v="0"/>
    <n v="0"/>
    <n v="0"/>
    <n v="0"/>
    <n v="3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8"/>
    <x v="37"/>
    <s v="Lic . Derecho"/>
    <s v="Caibarién"/>
    <x v="37"/>
    <s v="Asesor B Jurídico"/>
    <s v="XI"/>
    <x v="1"/>
    <m/>
    <d v="2013-02-18T00:00:00"/>
    <x v="0"/>
    <x v="0"/>
    <s v="Lic. en Derecho"/>
    <x v="1"/>
    <x v="18"/>
    <x v="0"/>
    <s v="SI"/>
    <s v="B"/>
    <s v="SGP"/>
    <n v="33"/>
    <n v="1"/>
    <n v="0"/>
    <n v="0"/>
    <n v="0"/>
    <n v="0"/>
    <n v="3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39"/>
    <x v="38"/>
    <s v="Medico Veterinario"/>
    <s v="Santa Clara"/>
    <x v="38"/>
    <s v="Especialista B en Gestión de los Recursos Humanos"/>
    <s v="XI"/>
    <x v="1"/>
    <m/>
    <d v="2013-03-11T00:00:00"/>
    <x v="0"/>
    <x v="0"/>
    <m/>
    <x v="1"/>
    <x v="19"/>
    <x v="0"/>
    <s v="SI"/>
    <s v="B"/>
    <s v="VV"/>
    <n v="50"/>
    <n v="0"/>
    <n v="0"/>
    <n v="0"/>
    <n v="1"/>
    <n v="0"/>
    <n v="5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40"/>
    <x v="39"/>
    <s v="Lic. E Socioculturales"/>
    <s v="Santa Clara"/>
    <x v="39"/>
    <s v="Especialista B en Gestión de los Recursos Humanos"/>
    <s v="XI"/>
    <x v="1"/>
    <m/>
    <d v="2013-03-15T00:00:00"/>
    <x v="0"/>
    <x v="0"/>
    <s v="Lic. en Est Socioculturales"/>
    <x v="1"/>
    <x v="20"/>
    <x v="0"/>
    <s v="SI"/>
    <s v="B"/>
    <s v="VV esposo"/>
    <n v="34"/>
    <n v="1"/>
    <n v="0"/>
    <n v="0"/>
    <n v="0"/>
    <n v="0"/>
    <n v="3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41"/>
    <x v="40"/>
    <s v="Lic. Turismo"/>
    <s v="Santa Clara"/>
    <x v="40"/>
    <s v="Especialista A Comercialización del Producto Turístico"/>
    <s v="XI"/>
    <x v="1"/>
    <m/>
    <d v="2013-04-15T00:00:00"/>
    <x v="2"/>
    <x v="0"/>
    <s v="Lic. Turismo"/>
    <x v="0"/>
    <x v="21"/>
    <x v="0"/>
    <s v="SI"/>
    <s v="N"/>
    <s v="SGP"/>
    <n v="31"/>
    <n v="1"/>
    <n v="0"/>
    <n v="0"/>
    <n v="0"/>
    <n v="0"/>
    <n v="0"/>
    <n v="3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</r>
  <r>
    <n v="42"/>
    <x v="41"/>
    <s v="12mo"/>
    <s v="Yaguajay"/>
    <x v="41"/>
    <s v="Investigador Verificador"/>
    <s v="IV"/>
    <x v="2"/>
    <m/>
    <d v="2013-06-11T00:00:00"/>
    <x v="0"/>
    <x v="2"/>
    <s v="Tecnico Medio Contabilidad"/>
    <x v="0"/>
    <x v="22"/>
    <x v="0"/>
    <s v="SI"/>
    <s v="B"/>
    <s v="SGP"/>
    <n v="43"/>
    <n v="0"/>
    <n v="0"/>
    <n v="1"/>
    <n v="0"/>
    <n v="0"/>
    <n v="0"/>
    <n v="4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43"/>
    <x v="42"/>
    <s v="Lic. Cont y Finanzas"/>
    <s v="Caibarién"/>
    <x v="42"/>
    <s v="Director de Economía y Finanzas"/>
    <s v="XV"/>
    <x v="0"/>
    <m/>
    <d v="2013-07-09T00:00:00"/>
    <x v="1"/>
    <x v="0"/>
    <s v="Lic .Economía"/>
    <x v="1"/>
    <x v="23"/>
    <x v="0"/>
    <s v="SI"/>
    <s v="N"/>
    <s v="VV"/>
    <n v="59"/>
    <n v="0"/>
    <n v="0"/>
    <n v="0"/>
    <n v="0"/>
    <n v="1"/>
    <n v="59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n v="44"/>
    <x v="43"/>
    <s v="Lic. C. Social "/>
    <s v="Santa Clara"/>
    <x v="43"/>
    <s v="Especialista B en Gestión de la Calidad"/>
    <s v="XI"/>
    <x v="1"/>
    <m/>
    <d v="2013-08-01T00:00:00"/>
    <x v="2"/>
    <x v="0"/>
    <s v="Lic. Comunicación Social"/>
    <x v="1"/>
    <x v="24"/>
    <x v="0"/>
    <s v="SI"/>
    <s v="B"/>
    <s v="SGP"/>
    <n v="29"/>
    <n v="1"/>
    <n v="0"/>
    <n v="0"/>
    <n v="0"/>
    <n v="0"/>
    <n v="2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45"/>
    <x v="44"/>
    <s v="Lic. Cultura Física"/>
    <s v="Yaguajay"/>
    <x v="44"/>
    <s v="Instructor PCC"/>
    <s v="XV"/>
    <x v="0"/>
    <m/>
    <d v="2013-08-01T00:00:00"/>
    <x v="0"/>
    <x v="0"/>
    <s v="Lic . Cultura Física"/>
    <x v="0"/>
    <x v="24"/>
    <x v="0"/>
    <s v="SI"/>
    <s v="B"/>
    <s v="SGP"/>
    <n v="42"/>
    <n v="0"/>
    <n v="0"/>
    <n v="1"/>
    <n v="0"/>
    <n v="0"/>
    <n v="0"/>
    <n v="4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46"/>
    <x v="45"/>
    <s v="TM. en Serv Gast"/>
    <s v="Remedios"/>
    <x v="45"/>
    <s v="Investigador Verificador"/>
    <s v="IV"/>
    <x v="2"/>
    <m/>
    <d v="2013-11-01T00:00:00"/>
    <x v="0"/>
    <x v="1"/>
    <s v="Técnico Medio Economía"/>
    <x v="1"/>
    <x v="25"/>
    <x v="0"/>
    <s v="SI"/>
    <s v="M"/>
    <s v="SGP"/>
    <n v="44"/>
    <n v="0"/>
    <n v="0"/>
    <n v="1"/>
    <n v="0"/>
    <n v="0"/>
    <n v="4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</r>
  <r>
    <n v="47"/>
    <x v="46"/>
    <s v="12mo"/>
    <s v="Caibarién"/>
    <x v="46"/>
    <s v="Auxiliar General de Servicio"/>
    <s v="II"/>
    <x v="3"/>
    <m/>
    <d v="2014-03-18T00:00:00"/>
    <x v="1"/>
    <x v="2"/>
    <m/>
    <x v="1"/>
    <x v="26"/>
    <x v="0"/>
    <s v="SI"/>
    <s v="B"/>
    <s v="VV esposo"/>
    <n v="55"/>
    <n v="0"/>
    <n v="0"/>
    <n v="0"/>
    <n v="0"/>
    <n v="1"/>
    <n v="5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48"/>
    <x v="47"/>
    <s v="12mo"/>
    <s v="Santa Clara"/>
    <x v="47"/>
    <s v="Investigador Verificador"/>
    <s v="IV"/>
    <x v="2"/>
    <m/>
    <d v="2014-03-24T00:00:00"/>
    <x v="0"/>
    <x v="2"/>
    <m/>
    <x v="1"/>
    <x v="27"/>
    <x v="0"/>
    <s v="SI"/>
    <s v="B"/>
    <s v="SGP"/>
    <n v="47"/>
    <n v="0"/>
    <n v="0"/>
    <n v="0"/>
    <n v="1"/>
    <n v="0"/>
    <n v="47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49"/>
    <x v="48"/>
    <s v="TM. Mec Agrícola"/>
    <s v="Remedios"/>
    <x v="48"/>
    <s v="Chofer D"/>
    <s v="IV"/>
    <x v="4"/>
    <m/>
    <d v="2014-04-02T00:00:00"/>
    <x v="0"/>
    <x v="1"/>
    <m/>
    <x v="0"/>
    <x v="28"/>
    <x v="0"/>
    <s v="SI"/>
    <s v="B"/>
    <s v="SGP"/>
    <n v="37"/>
    <n v="0"/>
    <n v="1"/>
    <n v="0"/>
    <n v="0"/>
    <n v="0"/>
    <n v="0"/>
    <n v="3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</r>
  <r>
    <n v="50"/>
    <x v="49"/>
    <s v="12mo"/>
    <s v="Caibarién"/>
    <x v="49"/>
    <s v="Oficial de Guardia de Servicio de Protección"/>
    <s v="VIII"/>
    <x v="1"/>
    <m/>
    <d v="2014-05-27T00:00:00"/>
    <x v="0"/>
    <x v="2"/>
    <m/>
    <x v="0"/>
    <x v="29"/>
    <x v="0"/>
    <s v="SI"/>
    <s v="B"/>
    <s v="SGP"/>
    <n v="58"/>
    <n v="0"/>
    <n v="0"/>
    <n v="0"/>
    <n v="0"/>
    <n v="1"/>
    <n v="0"/>
    <n v="58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51"/>
    <x v="50"/>
    <s v="12mo"/>
    <s v="Remedios"/>
    <x v="50"/>
    <s v="Guardaparques de Áreas Protegidas"/>
    <s v="V"/>
    <x v="1"/>
    <m/>
    <d v="2014-07-08T00:00:00"/>
    <x v="1"/>
    <x v="2"/>
    <m/>
    <x v="0"/>
    <x v="30"/>
    <x v="0"/>
    <s v="SI"/>
    <s v="N"/>
    <s v="SGP"/>
    <n v="49"/>
    <n v="0"/>
    <n v="0"/>
    <n v="0"/>
    <n v="1"/>
    <n v="0"/>
    <n v="0"/>
    <n v="49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</r>
  <r>
    <n v="52"/>
    <x v="51"/>
    <s v="Lic Psicología"/>
    <s v="Caibarién"/>
    <x v="51"/>
    <s v="Especialista B en Gestión de los Recursos Humanos"/>
    <s v="XI"/>
    <x v="1"/>
    <m/>
    <d v="2014-08-18T00:00:00"/>
    <x v="1"/>
    <x v="0"/>
    <m/>
    <x v="1"/>
    <x v="31"/>
    <x v="0"/>
    <s v="SI"/>
    <s v="B"/>
    <m/>
    <n v="45"/>
    <n v="0"/>
    <n v="0"/>
    <n v="1"/>
    <n v="0"/>
    <n v="0"/>
    <n v="4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53"/>
    <x v="52"/>
    <s v="9no"/>
    <s v="Remedios"/>
    <x v="52"/>
    <s v="Agente  de Seguridad  y  Protección"/>
    <s v="VI"/>
    <x v="3"/>
    <m/>
    <d v="2014-09-01T00:00:00"/>
    <x v="1"/>
    <x v="3"/>
    <m/>
    <x v="0"/>
    <x v="32"/>
    <x v="0"/>
    <s v="SI"/>
    <s v="B"/>
    <s v="SGP"/>
    <n v="53"/>
    <n v="0"/>
    <n v="0"/>
    <n v="0"/>
    <n v="1"/>
    <n v="0"/>
    <n v="0"/>
    <n v="5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n v="54"/>
    <x v="53"/>
    <s v="Lic Psicología"/>
    <s v="Santa Clara"/>
    <x v="53"/>
    <s v="Especialista B en Gestión de los Recursos Humanos"/>
    <s v="XI"/>
    <x v="1"/>
    <m/>
    <d v="2014-09-11T00:00:00"/>
    <x v="2"/>
    <x v="0"/>
    <m/>
    <x v="1"/>
    <x v="33"/>
    <x v="0"/>
    <s v="SI"/>
    <s v="B"/>
    <s v="SGP"/>
    <n v="25"/>
    <n v="1"/>
    <n v="0"/>
    <n v="0"/>
    <n v="0"/>
    <n v="0"/>
    <n v="2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55"/>
    <x v="54"/>
    <s v="9no"/>
    <s v="Caibarién"/>
    <x v="54"/>
    <s v="Agente  de Seguridad  y  Protección"/>
    <s v="VI"/>
    <x v="3"/>
    <m/>
    <d v="2014-09-26T00:00:00"/>
    <x v="1"/>
    <x v="3"/>
    <m/>
    <x v="0"/>
    <x v="34"/>
    <x v="0"/>
    <s v="SI"/>
    <s v="N"/>
    <s v="SGP"/>
    <n v="46"/>
    <n v="0"/>
    <n v="0"/>
    <n v="0"/>
    <n v="1"/>
    <n v="0"/>
    <n v="0"/>
    <n v="4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</r>
  <r>
    <n v="56"/>
    <x v="55"/>
    <s v="Ing Mecánico"/>
    <s v="Santa Clara"/>
    <x v="55"/>
    <s v="Esp B en Inversiones"/>
    <s v="XI"/>
    <x v="1"/>
    <m/>
    <d v="2014-10-14T00:00:00"/>
    <x v="1"/>
    <x v="0"/>
    <m/>
    <x v="0"/>
    <x v="35"/>
    <x v="0"/>
    <s v="SI"/>
    <s v="B"/>
    <s v="21/69/89"/>
    <n v="34"/>
    <n v="1"/>
    <n v="0"/>
    <n v="0"/>
    <n v="0"/>
    <n v="0"/>
    <n v="0"/>
    <n v="3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57"/>
    <x v="56"/>
    <s v="Lic . Educación"/>
    <s v="Caibarién"/>
    <x v="56"/>
    <s v="Instructor PCC"/>
    <s v="XV"/>
    <x v="0"/>
    <m/>
    <d v="2014-11-01T00:00:00"/>
    <x v="0"/>
    <x v="0"/>
    <m/>
    <x v="0"/>
    <x v="36"/>
    <x v="0"/>
    <s v="SI"/>
    <s v="N"/>
    <s v="SGP"/>
    <n v="51"/>
    <n v="0"/>
    <n v="0"/>
    <n v="0"/>
    <n v="1"/>
    <n v="0"/>
    <n v="0"/>
    <n v="5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</r>
  <r>
    <n v="58"/>
    <x v="57"/>
    <s v="Lic. Cont y Finanzas"/>
    <s v="Caibarién"/>
    <x v="57"/>
    <s v="Contador B"/>
    <s v="XI"/>
    <x v="1"/>
    <m/>
    <d v="2014-08-12T00:00:00"/>
    <x v="2"/>
    <x v="0"/>
    <m/>
    <x v="1"/>
    <x v="37"/>
    <x v="0"/>
    <s v="SI"/>
    <s v="B"/>
    <s v="SGP"/>
    <n v="30"/>
    <n v="1"/>
    <n v="0"/>
    <n v="0"/>
    <n v="0"/>
    <n v="0"/>
    <n v="3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59"/>
    <x v="58"/>
    <s v="12mo"/>
    <s v="Caibarién"/>
    <x v="58"/>
    <s v="Instructor UJC"/>
    <s v="XIV"/>
    <x v="0"/>
    <m/>
    <d v="2015-01-01T00:00:00"/>
    <x v="2"/>
    <x v="2"/>
    <m/>
    <x v="1"/>
    <x v="38"/>
    <x v="0"/>
    <s v="SI"/>
    <s v="B"/>
    <s v="SGP"/>
    <n v="30"/>
    <n v="1"/>
    <n v="0"/>
    <n v="0"/>
    <n v="0"/>
    <n v="0"/>
    <n v="3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</r>
  <r>
    <n v="60"/>
    <x v="59"/>
    <s v="9no"/>
    <s v="Placetas"/>
    <x v="59"/>
    <s v="Agente  de Seguridad  y  Protección"/>
    <s v="VI"/>
    <x v="3"/>
    <m/>
    <d v="2015-07-01T00:00:00"/>
    <x v="1"/>
    <x v="3"/>
    <m/>
    <x v="0"/>
    <x v="39"/>
    <x v="0"/>
    <s v="SI"/>
    <s v="B"/>
    <s v="SGP"/>
    <n v="60"/>
    <n v="0"/>
    <n v="0"/>
    <n v="0"/>
    <n v="0"/>
    <n v="1"/>
    <n v="0"/>
    <n v="6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n v="61"/>
    <x v="60"/>
    <s v="Ing Industrial"/>
    <s v="Zulueta"/>
    <x v="60"/>
    <s v="Director  de Motelera"/>
    <s v="XIV"/>
    <x v="0"/>
    <m/>
    <d v="2014-05-02T00:00:00"/>
    <x v="0"/>
    <x v="0"/>
    <m/>
    <x v="0"/>
    <x v="40"/>
    <x v="0"/>
    <s v="SI"/>
    <s v="B"/>
    <s v="SGP"/>
    <n v="50"/>
    <n v="0"/>
    <n v="0"/>
    <n v="0"/>
    <n v="1"/>
    <n v="0"/>
    <n v="0"/>
    <n v="5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62"/>
    <x v="61"/>
    <s v="Tec Medio Com. Gastr"/>
    <s v="Caibarién"/>
    <x v="61"/>
    <s v="Carpetero de Alojamiento"/>
    <s v="IV"/>
    <x v="3"/>
    <m/>
    <s v="26/1/2015"/>
    <x v="2"/>
    <x v="1"/>
    <m/>
    <x v="0"/>
    <x v="41"/>
    <x v="0"/>
    <s v="SI"/>
    <s v="B"/>
    <s v="SGP"/>
    <n v="28"/>
    <n v="1"/>
    <n v="0"/>
    <n v="0"/>
    <n v="0"/>
    <n v="0"/>
    <n v="0"/>
    <n v="2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</r>
  <r>
    <n v="63"/>
    <x v="62"/>
    <s v="12mo"/>
    <s v="Zulueta"/>
    <x v="62"/>
    <s v="Carpetero de Alojamiento"/>
    <s v="IV"/>
    <x v="3"/>
    <m/>
    <s v="27/2/2013"/>
    <x v="1"/>
    <x v="2"/>
    <m/>
    <x v="0"/>
    <x v="42"/>
    <x v="0"/>
    <s v="SI"/>
    <s v="B"/>
    <s v="SGP"/>
    <n v="26"/>
    <n v="1"/>
    <n v="0"/>
    <n v="0"/>
    <n v="0"/>
    <n v="0"/>
    <n v="0"/>
    <n v="2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64"/>
    <x v="63"/>
    <s v="12mo"/>
    <s v="Zulueta"/>
    <x v="63"/>
    <s v="Carpetero de Alojamiento"/>
    <s v="IV"/>
    <x v="3"/>
    <m/>
    <d v="2012-01-08T00:00:00"/>
    <x v="1"/>
    <x v="2"/>
    <m/>
    <x v="0"/>
    <x v="43"/>
    <x v="0"/>
    <s v="SI"/>
    <s v="B"/>
    <s v="SGP"/>
    <n v="43"/>
    <n v="0"/>
    <n v="0"/>
    <n v="1"/>
    <n v="0"/>
    <n v="0"/>
    <n v="0"/>
    <n v="4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65"/>
    <x v="64"/>
    <s v="Téc. Medio "/>
    <s v="Yaguajay"/>
    <x v="64"/>
    <s v="Carpetero de Alojamiento"/>
    <s v="IV"/>
    <x v="3"/>
    <m/>
    <d v="2014-06-10T00:00:00"/>
    <x v="1"/>
    <x v="1"/>
    <m/>
    <x v="0"/>
    <x v="44"/>
    <x v="0"/>
    <s v="SI"/>
    <s v="B"/>
    <s v="SGP"/>
    <n v="22"/>
    <n v="1"/>
    <n v="0"/>
    <n v="0"/>
    <n v="0"/>
    <n v="0"/>
    <n v="0"/>
    <n v="2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n v="66"/>
    <x v="65"/>
    <s v="12mo"/>
    <s v="Remedios"/>
    <x v="65"/>
    <s v="Camarero de Habitaciones"/>
    <s v="V"/>
    <x v="3"/>
    <m/>
    <s v="21/11/2014"/>
    <x v="1"/>
    <x v="2"/>
    <m/>
    <x v="1"/>
    <x v="45"/>
    <x v="0"/>
    <s v="SI"/>
    <s v="B"/>
    <s v="SGP"/>
    <n v="37"/>
    <n v="0"/>
    <n v="1"/>
    <n v="0"/>
    <n v="0"/>
    <n v="0"/>
    <n v="3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67"/>
    <x v="66"/>
    <s v="9no"/>
    <s v="Mayajigua"/>
    <x v="66"/>
    <s v="Camarero de Habitaciones"/>
    <s v="V"/>
    <x v="3"/>
    <m/>
    <s v="26/12/2013"/>
    <x v="1"/>
    <x v="3"/>
    <m/>
    <x v="1"/>
    <x v="46"/>
    <x v="0"/>
    <s v="SI"/>
    <s v="B"/>
    <s v="SGP"/>
    <n v="23"/>
    <n v="1"/>
    <n v="0"/>
    <n v="0"/>
    <n v="0"/>
    <n v="0"/>
    <n v="2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</r>
  <r>
    <n v="68"/>
    <x v="67"/>
    <s v="12mo"/>
    <s v="Yaguajay"/>
    <x v="67"/>
    <s v="Camarero de Habitaciones"/>
    <s v="V"/>
    <x v="3"/>
    <m/>
    <s v="21/11/2014"/>
    <x v="1"/>
    <x v="2"/>
    <m/>
    <x v="1"/>
    <x v="45"/>
    <x v="0"/>
    <s v="SI"/>
    <s v="B"/>
    <s v="SGP"/>
    <n v="36"/>
    <n v="0"/>
    <n v="1"/>
    <n v="0"/>
    <n v="0"/>
    <n v="0"/>
    <n v="3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69"/>
    <x v="68"/>
    <s v="12mo"/>
    <s v="Caibarién"/>
    <x v="68"/>
    <s v="Dependiente del Servicio Gastronómico para el Turismo."/>
    <s v="IV"/>
    <x v="3"/>
    <m/>
    <d v="2008-08-01T00:00:00"/>
    <x v="1"/>
    <x v="2"/>
    <m/>
    <x v="1"/>
    <x v="47"/>
    <x v="0"/>
    <s v="SI"/>
    <s v="B"/>
    <s v="SGP"/>
    <n v="27"/>
    <n v="1"/>
    <n v="0"/>
    <n v="0"/>
    <n v="0"/>
    <n v="0"/>
    <n v="2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70"/>
    <x v="69"/>
    <s v="12mo"/>
    <s v="Remedios"/>
    <x v="69"/>
    <s v="Operario de Mantenimiento a Equipos e Instalaciones "/>
    <s v="VI"/>
    <x v="4"/>
    <m/>
    <d v="2014-01-07T00:00:00"/>
    <x v="1"/>
    <x v="2"/>
    <m/>
    <x v="0"/>
    <x v="48"/>
    <x v="0"/>
    <s v="SI"/>
    <s v="B"/>
    <s v="SGP"/>
    <n v="39"/>
    <n v="0"/>
    <n v="1"/>
    <n v="0"/>
    <n v="0"/>
    <n v="0"/>
    <n v="0"/>
    <n v="39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71"/>
    <x v="70"/>
    <s v="Tec Medio Contabilidad"/>
    <s v="Zulueta"/>
    <x v="70"/>
    <s v="Contador B "/>
    <s v="XI"/>
    <x v="1"/>
    <m/>
    <d v="2014-08-11T00:00:00"/>
    <x v="1"/>
    <x v="1"/>
    <m/>
    <x v="1"/>
    <x v="49"/>
    <x v="0"/>
    <s v="SI"/>
    <s v="N"/>
    <s v="SGP"/>
    <n v="50"/>
    <n v="0"/>
    <n v="0"/>
    <n v="0"/>
    <n v="1"/>
    <n v="0"/>
    <n v="5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</r>
  <r>
    <n v="72"/>
    <x v="71"/>
    <s v="Tec Medio Contabilidad"/>
    <s v="Remedios"/>
    <x v="71"/>
    <s v="Contador D"/>
    <s v="VIII"/>
    <x v="1"/>
    <m/>
    <s v="28/2/2014"/>
    <x v="1"/>
    <x v="1"/>
    <m/>
    <x v="1"/>
    <x v="50"/>
    <x v="0"/>
    <s v="SI"/>
    <s v="B"/>
    <s v="SGP"/>
    <n v="22"/>
    <n v="1"/>
    <n v="0"/>
    <n v="0"/>
    <n v="0"/>
    <n v="0"/>
    <n v="2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n v="73"/>
    <x v="72"/>
    <s v="12mo"/>
    <s v="Remedios"/>
    <x v="72"/>
    <s v="Agente  de Seguridad  y  Protección"/>
    <s v="VI"/>
    <x v="3"/>
    <m/>
    <s v="14/2/2015"/>
    <x v="1"/>
    <x v="2"/>
    <m/>
    <x v="0"/>
    <x v="51"/>
    <x v="0"/>
    <s v="SI"/>
    <s v="B"/>
    <m/>
    <n v="25"/>
    <n v="1"/>
    <n v="0"/>
    <n v="0"/>
    <n v="0"/>
    <n v="0"/>
    <n v="0"/>
    <n v="2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74"/>
    <x v="73"/>
    <s v="12mo"/>
    <s v="Caibarién"/>
    <x v="73"/>
    <s v="Chofer C"/>
    <s v="V"/>
    <x v="4"/>
    <m/>
    <s v="27/2/2015"/>
    <x v="2"/>
    <x v="2"/>
    <m/>
    <x v="0"/>
    <x v="52"/>
    <x v="0"/>
    <s v="SI"/>
    <s v="B"/>
    <m/>
    <n v="30"/>
    <n v="1"/>
    <n v="0"/>
    <n v="0"/>
    <n v="0"/>
    <n v="0"/>
    <n v="0"/>
    <n v="3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</r>
  <r>
    <n v="75"/>
    <x v="74"/>
    <s v="12mo"/>
    <s v="Yaguajay"/>
    <x v="74"/>
    <s v="Auxiliar General de Servicio"/>
    <s v="II"/>
    <x v="4"/>
    <m/>
    <s v="24/2/2015"/>
    <x v="1"/>
    <x v="2"/>
    <m/>
    <x v="1"/>
    <x v="53"/>
    <x v="0"/>
    <s v="SI"/>
    <s v="B"/>
    <m/>
    <n v="41"/>
    <n v="0"/>
    <n v="0"/>
    <n v="1"/>
    <n v="0"/>
    <n v="0"/>
    <n v="4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76"/>
    <x v="75"/>
    <s v="12mo"/>
    <s v="Vueltas"/>
    <x v="75"/>
    <s v="Auxiliar General de Servicio"/>
    <s v="II"/>
    <x v="4"/>
    <m/>
    <d v="2015-06-03T00:00:00"/>
    <x v="1"/>
    <x v="2"/>
    <m/>
    <x v="0"/>
    <x v="54"/>
    <x v="0"/>
    <s v="SI"/>
    <s v="B"/>
    <m/>
    <n v="25"/>
    <n v="1"/>
    <n v="0"/>
    <n v="0"/>
    <n v="0"/>
    <n v="0"/>
    <n v="0"/>
    <n v="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77"/>
    <x v="76"/>
    <s v="Lic Contabilidad"/>
    <s v="Caibarién"/>
    <x v="76"/>
    <s v="Contador B "/>
    <s v="XI"/>
    <x v="1"/>
    <m/>
    <s v="23/3/2015"/>
    <x v="0"/>
    <x v="0"/>
    <m/>
    <x v="1"/>
    <x v="55"/>
    <x v="0"/>
    <s v="SI"/>
    <s v="B"/>
    <s v="VV esposo"/>
    <n v="43"/>
    <n v="0"/>
    <n v="0"/>
    <n v="1"/>
    <n v="0"/>
    <n v="0"/>
    <n v="4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78"/>
    <x v="77"/>
    <s v="12mo"/>
    <s v="Caibarién"/>
    <x v="77"/>
    <s v="Agente  de Seguridad  y  Protección"/>
    <s v="VI"/>
    <x v="3"/>
    <m/>
    <s v="23/3/2015"/>
    <x v="1"/>
    <x v="2"/>
    <m/>
    <x v="0"/>
    <x v="55"/>
    <x v="0"/>
    <s v="SI"/>
    <s v="B"/>
    <m/>
    <n v="24"/>
    <n v="1"/>
    <n v="0"/>
    <n v="0"/>
    <n v="0"/>
    <n v="0"/>
    <n v="0"/>
    <n v="2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79"/>
    <x v="78"/>
    <s v="12mo"/>
    <s v="Caibarién"/>
    <x v="78"/>
    <s v="Cocinero A"/>
    <s v="VI"/>
    <x v="4"/>
    <m/>
    <s v="18/3/2015"/>
    <x v="1"/>
    <x v="2"/>
    <m/>
    <x v="0"/>
    <x v="56"/>
    <x v="0"/>
    <s v="SI"/>
    <s v="B"/>
    <s v="VV"/>
    <n v="36"/>
    <n v="0"/>
    <n v="1"/>
    <n v="0"/>
    <n v="0"/>
    <n v="0"/>
    <n v="0"/>
    <n v="3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80"/>
    <x v="79"/>
    <s v="12mo"/>
    <s v="Remedios"/>
    <x v="79"/>
    <s v="Dependiente del Servicio Gastronómico para el Turismo."/>
    <s v="IV"/>
    <x v="3"/>
    <m/>
    <s v="19/3/2015"/>
    <x v="1"/>
    <x v="2"/>
    <m/>
    <x v="1"/>
    <x v="57"/>
    <x v="0"/>
    <s v="SI"/>
    <s v="B"/>
    <m/>
    <n v="40"/>
    <n v="0"/>
    <n v="1"/>
    <n v="0"/>
    <n v="0"/>
    <n v="0"/>
    <n v="4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81"/>
    <x v="80"/>
    <s v="12mo"/>
    <s v="Santa Clara"/>
    <x v="80"/>
    <s v="Técnico A en Gestión de Recursos Humanos"/>
    <s v="VIII"/>
    <x v="1"/>
    <m/>
    <s v="27/4/2015"/>
    <x v="2"/>
    <x v="2"/>
    <m/>
    <x v="1"/>
    <x v="58"/>
    <x v="0"/>
    <s v="SI"/>
    <s v="B"/>
    <s v="SGP"/>
    <n v="28"/>
    <n v="1"/>
    <n v="0"/>
    <n v="0"/>
    <n v="0"/>
    <n v="0"/>
    <n v="2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</r>
  <r>
    <n v="82"/>
    <x v="81"/>
    <s v="12mo"/>
    <s v="Remedios"/>
    <x v="81"/>
    <s v="Guardaparques de Áreas Protegidas"/>
    <s v="V"/>
    <x v="1"/>
    <m/>
    <d v="2015-04-05T00:00:00"/>
    <x v="1"/>
    <x v="2"/>
    <m/>
    <x v="0"/>
    <x v="59"/>
    <x v="0"/>
    <s v="SI"/>
    <s v="B"/>
    <s v="SGP"/>
    <n v="29"/>
    <n v="1"/>
    <n v="0"/>
    <n v="0"/>
    <n v="0"/>
    <n v="0"/>
    <n v="0"/>
    <n v="29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83"/>
    <x v="82"/>
    <s v="Lic . Derecho"/>
    <s v="Remedios"/>
    <x v="82"/>
    <s v="Asesor B Jurídico"/>
    <s v="XI"/>
    <x v="1"/>
    <m/>
    <d v="2015-04-05T00:00:00"/>
    <x v="1"/>
    <x v="0"/>
    <m/>
    <x v="1"/>
    <x v="59"/>
    <x v="0"/>
    <s v="SI"/>
    <s v="B"/>
    <s v="SGP"/>
    <n v="45"/>
    <n v="0"/>
    <n v="0"/>
    <n v="1"/>
    <n v="0"/>
    <n v="0"/>
    <n v="4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84"/>
    <x v="83"/>
    <s v="Lic. Psicología "/>
    <s v="Santa Clara"/>
    <x v="83"/>
    <s v="Especialista B en Gestión de los Recursos Humanos"/>
    <s v="XI"/>
    <x v="1"/>
    <m/>
    <d v="2015-01-06T00:00:00"/>
    <x v="1"/>
    <x v="0"/>
    <m/>
    <x v="1"/>
    <x v="60"/>
    <x v="0"/>
    <s v="SI"/>
    <s v="B"/>
    <s v="SGP"/>
    <n v="26"/>
    <n v="1"/>
    <n v="0"/>
    <n v="0"/>
    <n v="0"/>
    <n v="0"/>
    <n v="2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85"/>
    <x v="84"/>
    <s v="TM.Elaboración Alim"/>
    <s v="Caibarién"/>
    <x v="84"/>
    <s v="Cocinero B"/>
    <s v="V"/>
    <x v="4"/>
    <m/>
    <d v="2015-04-06T00:00:00"/>
    <x v="1"/>
    <x v="1"/>
    <m/>
    <x v="0"/>
    <x v="61"/>
    <x v="0"/>
    <s v="SI"/>
    <s v="B"/>
    <s v="SGP"/>
    <n v="25"/>
    <n v="1"/>
    <n v="0"/>
    <n v="0"/>
    <n v="0"/>
    <n v="0"/>
    <n v="0"/>
    <n v="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n v="86"/>
    <x v="85"/>
    <s v="Arquitecto"/>
    <s v="Caibarién"/>
    <x v="85"/>
    <s v="Esp B en Inversiones"/>
    <s v="XI"/>
    <x v="1"/>
    <m/>
    <s v="17/6/2015"/>
    <x v="1"/>
    <x v="0"/>
    <m/>
    <x v="1"/>
    <x v="62"/>
    <x v="0"/>
    <s v="SI"/>
    <s v="B"/>
    <s v="VV"/>
    <n v="49"/>
    <n v="0"/>
    <n v="0"/>
    <n v="0"/>
    <n v="1"/>
    <n v="0"/>
    <n v="49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87"/>
    <x v="86"/>
    <s v="Ingeniero Agronomo"/>
    <s v="Caibarién"/>
    <x v="86"/>
    <s v="Esp B Transporte Automotor"/>
    <s v="X"/>
    <x v="1"/>
    <m/>
    <d v="2015-01-07T00:00:00"/>
    <x v="0"/>
    <x v="0"/>
    <m/>
    <x v="0"/>
    <x v="63"/>
    <x v="0"/>
    <s v="SI"/>
    <s v="B"/>
    <s v="VV"/>
    <n v="46"/>
    <n v="0"/>
    <n v="0"/>
    <n v="0"/>
    <n v="1"/>
    <n v="0"/>
    <n v="0"/>
    <n v="46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88"/>
    <x v="87"/>
    <s v="Lic Psicología"/>
    <s v="Caibarién"/>
    <x v="87"/>
    <s v="Especialista B en Gestión de los Recursos Humanos"/>
    <s v="XI"/>
    <x v="1"/>
    <m/>
    <d v="2015-06-07T00:00:00"/>
    <x v="2"/>
    <x v="0"/>
    <m/>
    <x v="1"/>
    <x v="64"/>
    <x v="0"/>
    <s v="SI"/>
    <s v="N"/>
    <s v="SGP"/>
    <n v="30"/>
    <n v="1"/>
    <n v="0"/>
    <n v="0"/>
    <n v="0"/>
    <n v="0"/>
    <n v="3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</r>
  <r>
    <n v="89"/>
    <x v="88"/>
    <s v="12mo"/>
    <s v="Santa Clara"/>
    <x v="88"/>
    <s v="Agente  de Seguridad  y  Protección"/>
    <s v="VI"/>
    <x v="3"/>
    <m/>
    <s v="15/7/2015"/>
    <x v="1"/>
    <x v="2"/>
    <m/>
    <x v="0"/>
    <x v="65"/>
    <x v="0"/>
    <s v="SI"/>
    <s v="B"/>
    <s v="SGP"/>
    <n v="36"/>
    <n v="0"/>
    <n v="1"/>
    <n v="0"/>
    <n v="0"/>
    <n v="0"/>
    <n v="0"/>
    <n v="3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90"/>
    <x v="89"/>
    <s v="Ingeniero Automático"/>
    <s v="Santa Clara"/>
    <x v="89"/>
    <s v="Especialista A en Servicios Técnicos para el Turismo"/>
    <s v="XI"/>
    <x v="1"/>
    <m/>
    <s v="16/7/2015"/>
    <x v="2"/>
    <x v="0"/>
    <m/>
    <x v="0"/>
    <x v="66"/>
    <x v="0"/>
    <s v="SI "/>
    <s v="B"/>
    <s v="SGP"/>
    <n v="28"/>
    <n v="1"/>
    <n v="0"/>
    <n v="0"/>
    <n v="0"/>
    <n v="0"/>
    <n v="0"/>
    <n v="28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91"/>
    <x v="90"/>
    <s v="12mo"/>
    <s v="Caibarién"/>
    <x v="90"/>
    <s v="Camarero de Habitaciones"/>
    <s v="V"/>
    <x v="3"/>
    <m/>
    <s v="14/8/2015"/>
    <x v="1"/>
    <x v="2"/>
    <m/>
    <x v="1"/>
    <x v="67"/>
    <x v="0"/>
    <s v="SI"/>
    <s v="B"/>
    <s v="SGP"/>
    <n v="18"/>
    <n v="1"/>
    <n v="0"/>
    <n v="0"/>
    <n v="0"/>
    <n v="0"/>
    <n v="18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n v="92"/>
    <x v="91"/>
    <s v="Lic Psicologia"/>
    <s v="Placetas"/>
    <x v="91"/>
    <s v="Especialista B en Gestión de los Recursos Humanos"/>
    <s v="XI"/>
    <x v="1"/>
    <m/>
    <s v="27/8/2015"/>
    <x v="0"/>
    <x v="0"/>
    <m/>
    <x v="0"/>
    <x v="68"/>
    <x v="0"/>
    <s v="SI"/>
    <s v="M"/>
    <s v="SGP"/>
    <n v="27"/>
    <n v="1"/>
    <n v="0"/>
    <n v="0"/>
    <n v="0"/>
    <n v="0"/>
    <n v="0"/>
    <n v="27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</r>
  <r>
    <n v="93"/>
    <x v="92"/>
    <s v="12mo"/>
    <s v="Santa Clara"/>
    <x v="92"/>
    <s v="Oficial de Guardia de Servicio de Protección"/>
    <s v="VIII"/>
    <x v="1"/>
    <m/>
    <d v="2015-01-09T00:00:00"/>
    <x v="1"/>
    <x v="2"/>
    <m/>
    <x v="0"/>
    <x v="69"/>
    <x v="0"/>
    <s v="SI"/>
    <s v="N"/>
    <s v="SGP"/>
    <n v="51"/>
    <n v="0"/>
    <n v="0"/>
    <n v="0"/>
    <n v="1"/>
    <n v="0"/>
    <n v="0"/>
    <n v="5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</r>
  <r>
    <n v="94"/>
    <x v="93"/>
    <s v="Lic.al turismo"/>
    <s v="Trinidad "/>
    <x v="93"/>
    <s v="Esp en Servicios de Alojamiento"/>
    <s v="XI"/>
    <x v="1"/>
    <m/>
    <s v="14/9/2015"/>
    <x v="1"/>
    <x v="0"/>
    <m/>
    <x v="1"/>
    <x v="70"/>
    <x v="0"/>
    <s v="SI"/>
    <s v="B"/>
    <s v="MBasico"/>
    <n v="42"/>
    <n v="0"/>
    <n v="0"/>
    <n v="1"/>
    <n v="0"/>
    <n v="0"/>
    <n v="4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95"/>
    <x v="94"/>
    <s v="12mo"/>
    <s v="Cifuentes"/>
    <x v="94"/>
    <s v="Chofer de Omnibus C"/>
    <s v="V"/>
    <x v="4"/>
    <m/>
    <s v="15/9/2015"/>
    <x v="1"/>
    <x v="2"/>
    <m/>
    <x v="0"/>
    <x v="71"/>
    <x v="0"/>
    <s v="NO"/>
    <s v="B"/>
    <s v="SGP"/>
    <n v="38"/>
    <n v="0"/>
    <n v="1"/>
    <n v="0"/>
    <n v="0"/>
    <n v="0"/>
    <n v="0"/>
    <n v="38"/>
    <n v="1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0"/>
    <n v="0"/>
  </r>
  <r>
    <n v="96"/>
    <x v="95"/>
    <s v="TM Economia"/>
    <s v="Caibarién"/>
    <x v="95"/>
    <s v="Contador D"/>
    <s v="VIII"/>
    <x v="1"/>
    <m/>
    <d v="2015-01-09T00:00:00"/>
    <x v="2"/>
    <x v="1"/>
    <m/>
    <x v="1"/>
    <x v="69"/>
    <x v="0"/>
    <s v="SI"/>
    <s v="B"/>
    <s v="SGP"/>
    <n v="25"/>
    <n v="1"/>
    <n v="0"/>
    <n v="0"/>
    <n v="0"/>
    <n v="0"/>
    <n v="2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1"/>
  </r>
  <r>
    <n v="97"/>
    <x v="96"/>
    <s v="Lic Derecho"/>
    <s v="Caibarién"/>
    <x v="96"/>
    <s v="Asesor B Jurídico"/>
    <s v="XI"/>
    <x v="1"/>
    <m/>
    <s v="15/9/2015"/>
    <x v="0"/>
    <x v="0"/>
    <m/>
    <x v="1"/>
    <x v="72"/>
    <x v="0"/>
    <s v="SI"/>
    <s v="M"/>
    <s v="VV esposo"/>
    <n v="34"/>
    <n v="1"/>
    <n v="0"/>
    <n v="0"/>
    <n v="0"/>
    <n v="0"/>
    <n v="3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</r>
  <r>
    <n v="98"/>
    <x v="97"/>
    <s v="Ing Eléctrica"/>
    <s v="Caibarién"/>
    <x v="97"/>
    <s v="Especialista A en Servicios Técnicos para el Turismo"/>
    <s v="XI"/>
    <x v="1"/>
    <m/>
    <d v="2015-01-09T00:00:00"/>
    <x v="2"/>
    <x v="0"/>
    <m/>
    <x v="1"/>
    <x v="73"/>
    <x v="0"/>
    <s v="SI"/>
    <s v="B"/>
    <s v="SGP"/>
    <n v="23"/>
    <n v="1"/>
    <n v="0"/>
    <n v="0"/>
    <n v="0"/>
    <n v="0"/>
    <n v="2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99"/>
    <x v="98"/>
    <s v="Ing Industrial"/>
    <s v="Santa Clara"/>
    <x v="98"/>
    <s v="Especialista B en Gestión de los Recursos Humanos"/>
    <s v="XI"/>
    <x v="1"/>
    <m/>
    <d v="2015-01-09T00:00:00"/>
    <x v="2"/>
    <x v="0"/>
    <m/>
    <x v="1"/>
    <x v="74"/>
    <x v="0"/>
    <s v="SI"/>
    <s v="B"/>
    <m/>
    <n v="23"/>
    <n v="1"/>
    <n v="0"/>
    <n v="0"/>
    <n v="0"/>
    <n v="0"/>
    <n v="2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100"/>
    <x v="99"/>
    <s v="Lic Economia"/>
    <s v="Remedios"/>
    <x v="99"/>
    <s v="Esp B en Gestión Económica"/>
    <s v="XI"/>
    <x v="1"/>
    <m/>
    <d v="2015-01-09T00:00:00"/>
    <x v="2"/>
    <x v="0"/>
    <m/>
    <x v="1"/>
    <x v="75"/>
    <x v="0"/>
    <s v="SI"/>
    <s v="B"/>
    <m/>
    <n v="24"/>
    <n v="1"/>
    <n v="0"/>
    <n v="0"/>
    <n v="0"/>
    <n v="0"/>
    <n v="2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101"/>
    <x v="100"/>
    <s v="Lic Contabilidad"/>
    <s v="Camajuaní"/>
    <x v="100"/>
    <s v="Esp B en Gestión Económica"/>
    <s v="XI"/>
    <x v="1"/>
    <m/>
    <d v="2015-01-09T00:00:00"/>
    <x v="2"/>
    <x v="0"/>
    <m/>
    <x v="1"/>
    <x v="76"/>
    <x v="0"/>
    <s v="SI"/>
    <s v="N"/>
    <m/>
    <n v="23"/>
    <n v="1"/>
    <n v="0"/>
    <n v="0"/>
    <n v="0"/>
    <n v="0"/>
    <n v="2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</r>
  <r>
    <n v="102"/>
    <x v="101"/>
    <s v="Lic Contabilidad"/>
    <s v="Caibarién"/>
    <x v="101"/>
    <s v="Contador B"/>
    <s v="XI"/>
    <x v="1"/>
    <m/>
    <d v="2015-01-09T00:00:00"/>
    <x v="2"/>
    <x v="0"/>
    <m/>
    <x v="1"/>
    <x v="77"/>
    <x v="0"/>
    <s v="SI"/>
    <s v="B"/>
    <m/>
    <n v="23"/>
    <n v="1"/>
    <n v="0"/>
    <n v="0"/>
    <n v="0"/>
    <n v="0"/>
    <n v="2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103"/>
    <x v="102"/>
    <s v="Lic. E Socioculturales"/>
    <s v="Caibarién"/>
    <x v="102"/>
    <s v="Especialista B Gestión Documental"/>
    <s v="XI"/>
    <x v="1"/>
    <m/>
    <s v="14/10/2015"/>
    <x v="0"/>
    <x v="0"/>
    <m/>
    <x v="1"/>
    <x v="78"/>
    <x v="0"/>
    <s v="SI"/>
    <s v="B"/>
    <m/>
    <n v="42"/>
    <n v="0"/>
    <n v="0"/>
    <n v="1"/>
    <n v="0"/>
    <n v="0"/>
    <n v="4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104"/>
    <x v="103"/>
    <s v="TM Serv Gastron"/>
    <s v="Caibarién"/>
    <x v="103"/>
    <s v="Dependiente del Servicio Gastronómico para el Turismo."/>
    <s v="IV"/>
    <x v="3"/>
    <m/>
    <d v="2015-10-11T00:00:00"/>
    <x v="1"/>
    <x v="1"/>
    <m/>
    <x v="1"/>
    <x v="79"/>
    <x v="1"/>
    <s v="NO"/>
    <s v="B"/>
    <s v="SGP"/>
    <n v="27"/>
    <n v="1"/>
    <n v="0"/>
    <n v="0"/>
    <n v="0"/>
    <n v="0"/>
    <n v="2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n v="105"/>
    <x v="104"/>
    <s v="Lic Derecho"/>
    <s v="Santa Clara"/>
    <x v="104"/>
    <s v="Investigador Verificador"/>
    <s v="IV"/>
    <x v="2"/>
    <m/>
    <s v="16/11/2015"/>
    <x v="1"/>
    <x v="0"/>
    <m/>
    <x v="0"/>
    <x v="80"/>
    <x v="0"/>
    <s v="NO"/>
    <s v="B"/>
    <s v="SGP"/>
    <n v="51"/>
    <n v="0"/>
    <n v="0"/>
    <n v="0"/>
    <n v="1"/>
    <n v="0"/>
    <n v="0"/>
    <n v="51"/>
    <n v="0"/>
    <n v="0"/>
    <n v="1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1"/>
    <n v="1"/>
    <n v="0"/>
    <n v="0"/>
    <n v="0"/>
    <n v="0"/>
  </r>
  <r>
    <n v="106"/>
    <x v="105"/>
    <s v="Contra inteligencia "/>
    <s v="Santa Clara"/>
    <x v="105"/>
    <s v="Especialista B de Seguridad y Protección"/>
    <s v="XI"/>
    <x v="0"/>
    <m/>
    <d v="2015-09-11T00:00:00"/>
    <x v="0"/>
    <x v="0"/>
    <m/>
    <x v="0"/>
    <x v="81"/>
    <x v="0"/>
    <s v="SI"/>
    <s v="N"/>
    <s v="SGP"/>
    <n v="51"/>
    <n v="0"/>
    <n v="0"/>
    <n v="0"/>
    <n v="1"/>
    <n v="0"/>
    <n v="0"/>
    <n v="5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</r>
  <r>
    <n v="107"/>
    <x v="106"/>
    <s v="12mo"/>
    <s v="Caibarién"/>
    <x v="106"/>
    <s v="Operario General de Mantenimiento a Equipos e Instalaciones"/>
    <s v="VI"/>
    <x v="4"/>
    <m/>
    <s v="17/11/2015"/>
    <x v="0"/>
    <x v="2"/>
    <m/>
    <x v="0"/>
    <x v="82"/>
    <x v="0"/>
    <s v="NO"/>
    <s v="B"/>
    <s v="SGP"/>
    <n v="61"/>
    <n v="0"/>
    <n v="0"/>
    <n v="0"/>
    <n v="0"/>
    <n v="1"/>
    <n v="0"/>
    <n v="61"/>
    <n v="1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1"/>
    <n v="0"/>
  </r>
  <r>
    <n v="108"/>
    <x v="107"/>
    <s v="12mo"/>
    <s v="Caibarién"/>
    <x v="107"/>
    <s v="Agente  de Seguridad  y  Protección"/>
    <s v="VI"/>
    <x v="3"/>
    <m/>
    <s v="26/11/2015"/>
    <x v="0"/>
    <x v="2"/>
    <m/>
    <x v="0"/>
    <x v="83"/>
    <x v="0"/>
    <s v="SI"/>
    <s v="B"/>
    <s v="VV"/>
    <n v="37"/>
    <n v="0"/>
    <n v="1"/>
    <n v="0"/>
    <n v="0"/>
    <n v="0"/>
    <n v="0"/>
    <n v="37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1"/>
    <n v="0"/>
  </r>
  <r>
    <n v="109"/>
    <x v="108"/>
    <s v="TM Riego y Drenaje"/>
    <s v="Remedios"/>
    <x v="108"/>
    <s v="Encargado de Almacén "/>
    <s v="VI"/>
    <x v="3"/>
    <m/>
    <d v="2015-08-12T00:00:00"/>
    <x v="1"/>
    <x v="1"/>
    <m/>
    <x v="0"/>
    <x v="84"/>
    <x v="0"/>
    <s v="NO"/>
    <s v="B"/>
    <s v="SGP"/>
    <n v="46"/>
    <n v="0"/>
    <n v="0"/>
    <n v="0"/>
    <n v="1"/>
    <n v="0"/>
    <n v="0"/>
    <n v="46"/>
    <n v="0"/>
    <n v="1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1"/>
    <n v="0"/>
    <n v="0"/>
    <n v="0"/>
    <n v="0"/>
  </r>
  <r>
    <n v="110"/>
    <x v="109"/>
    <s v="Lic Turismo"/>
    <s v="Yaguajay"/>
    <x v="109"/>
    <s v="Especialista A Comercialización del Producto Turístico"/>
    <s v="XI"/>
    <x v="1"/>
    <m/>
    <d v="2016-01-01T00:00:00"/>
    <x v="2"/>
    <x v="0"/>
    <m/>
    <x v="1"/>
    <x v="85"/>
    <x v="0"/>
    <s v="SI"/>
    <s v="B"/>
    <s v="SGP"/>
    <n v="23"/>
    <n v="1"/>
    <n v="0"/>
    <n v="0"/>
    <n v="0"/>
    <n v="0"/>
    <n v="2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</r>
  <r>
    <n v="111"/>
    <x v="110"/>
    <s v="12mo"/>
    <s v="Placetas"/>
    <x v="110"/>
    <s v="Agente  de Seguridad  y  Protección"/>
    <s v="VI"/>
    <x v="3"/>
    <m/>
    <s v="28/12/2015"/>
    <x v="1"/>
    <x v="2"/>
    <m/>
    <x v="0"/>
    <x v="86"/>
    <x v="0"/>
    <s v="NO"/>
    <s v="M"/>
    <s v="SGP"/>
    <n v="42"/>
    <n v="0"/>
    <n v="0"/>
    <n v="1"/>
    <n v="0"/>
    <n v="0"/>
    <n v="0"/>
    <n v="42"/>
    <n v="0"/>
    <n v="1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1"/>
    <n v="0"/>
    <n v="0"/>
    <n v="0"/>
    <n v="0"/>
    <n v="1"/>
    <n v="0"/>
    <n v="0"/>
  </r>
  <r>
    <n v="112"/>
    <x v="111"/>
    <s v="12mo"/>
    <s v="Caibarién"/>
    <x v="111"/>
    <s v="Jefe de Servicios Internos"/>
    <s v="IX"/>
    <x v="3"/>
    <m/>
    <d v="2016-05-01T00:00:00"/>
    <x v="0"/>
    <x v="2"/>
    <m/>
    <x v="0"/>
    <x v="87"/>
    <x v="0"/>
    <s v="SI"/>
    <s v="N"/>
    <s v="SGP"/>
    <n v="63"/>
    <n v="0"/>
    <n v="0"/>
    <n v="0"/>
    <n v="0"/>
    <n v="1"/>
    <n v="0"/>
    <n v="6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</r>
  <r>
    <n v="113"/>
    <x v="112"/>
    <s v="Lic Finanzas y Costos"/>
    <s v="Caibarién"/>
    <x v="112"/>
    <s v="Jefe de Grupo Contabilidad"/>
    <s v="XIV"/>
    <x v="1"/>
    <m/>
    <d v="2016-01-01T00:00:00"/>
    <x v="0"/>
    <x v="0"/>
    <m/>
    <x v="1"/>
    <x v="85"/>
    <x v="0"/>
    <s v="SI"/>
    <s v="B"/>
    <s v="VV"/>
    <n v="56"/>
    <n v="0"/>
    <n v="0"/>
    <n v="0"/>
    <n v="0"/>
    <n v="1"/>
    <n v="5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</r>
  <r>
    <n v="114"/>
    <x v="113"/>
    <s v="12mo"/>
    <s v="Caibarién"/>
    <x v="113"/>
    <s v="Guardaparques de Áreas Protegidas"/>
    <s v="V"/>
    <x v="1"/>
    <m/>
    <s v="15/1/2016"/>
    <x v="1"/>
    <x v="2"/>
    <m/>
    <x v="0"/>
    <x v="88"/>
    <x v="0"/>
    <s v="NO"/>
    <s v="B"/>
    <m/>
    <n v="64"/>
    <n v="0"/>
    <n v="0"/>
    <n v="0"/>
    <n v="0"/>
    <n v="1"/>
    <n v="0"/>
    <n v="64"/>
    <n v="0"/>
    <n v="0"/>
    <n v="0"/>
    <n v="1"/>
    <n v="0"/>
    <n v="1"/>
    <n v="0"/>
    <n v="0"/>
    <n v="0"/>
    <n v="0"/>
    <n v="0"/>
    <n v="0"/>
    <n v="1"/>
    <n v="0"/>
    <n v="0"/>
    <n v="0"/>
    <n v="1"/>
    <n v="0"/>
    <n v="0"/>
    <n v="0"/>
    <n v="1"/>
    <n v="0"/>
    <n v="0"/>
    <n v="1"/>
    <n v="0"/>
    <n v="0"/>
    <n v="0"/>
    <n v="0"/>
  </r>
  <r>
    <n v="115"/>
    <x v="114"/>
    <s v="12mo"/>
    <s v="Caibarién"/>
    <x v="114"/>
    <s v="Chofer D"/>
    <s v="IV"/>
    <x v="4"/>
    <m/>
    <s v="20/1/2016"/>
    <x v="2"/>
    <x v="2"/>
    <m/>
    <x v="0"/>
    <x v="89"/>
    <x v="0"/>
    <s v="NO"/>
    <s v="B"/>
    <s v="VV"/>
    <n v="37"/>
    <n v="0"/>
    <n v="1"/>
    <n v="0"/>
    <n v="0"/>
    <n v="0"/>
    <n v="0"/>
    <n v="37"/>
    <n v="1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1"/>
    <n v="0"/>
    <n v="0"/>
    <n v="1"/>
    <n v="0"/>
    <n v="0"/>
    <n v="0"/>
    <n v="1"/>
  </r>
  <r>
    <m/>
    <x v="115"/>
    <m/>
    <m/>
    <x v="115"/>
    <m/>
    <m/>
    <x v="5"/>
    <m/>
    <m/>
    <x v="3"/>
    <x v="4"/>
    <m/>
    <x v="2"/>
    <x v="1"/>
    <x v="2"/>
    <m/>
    <m/>
    <m/>
    <e v="#VALUE!"/>
    <e v="#VALUE!"/>
    <e v="#VALUE!"/>
    <e v="#VALUE!"/>
    <e v="#VALUE!"/>
    <e v="#VALUE!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1" cacheId="0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44:L350" firstHeaderRow="1" firstDataRow="3" firstDataCol="1"/>
  <pivotFields count="21">
    <pivotField compact="0" numFmtId="14" outline="0" subtotalTop="0" showAll="0" includeNewItemsInFilter="1"/>
    <pivotField axis="axisCol" compact="0" outline="0" subtotalTop="0" showAll="0" includeNewItemsInFilter="1" defaultSubtotal="0">
      <items count="27">
        <item x="1"/>
        <item x="0"/>
        <item x="2"/>
        <item x="3"/>
        <item x="4"/>
        <item x="5"/>
        <item x="6"/>
        <item x="8"/>
        <item x="9"/>
        <item x="10"/>
        <item m="1" x="19"/>
        <item m="1" x="17"/>
        <item m="1" x="20"/>
        <item m="1" x="22"/>
        <item m="1" x="23"/>
        <item m="1" x="25"/>
        <item m="1" x="24"/>
        <item m="1" x="26"/>
        <item m="1" x="15"/>
        <item m="1" x="16"/>
        <item x="11"/>
        <item m="1" x="14"/>
        <item x="12"/>
        <item m="1" x="18"/>
        <item x="7"/>
        <item m="1" x="21"/>
        <item x="13"/>
      </items>
    </pivotField>
    <pivotField axis="axisCol" compact="0" outline="0" subtotalTop="0" showAll="0" includeNewItemsInFilter="1" defaultSubtotal="0">
      <items count="10">
        <item x="0"/>
        <item x="1"/>
        <item x="2"/>
        <item x="3"/>
        <item m="1" x="8"/>
        <item m="1" x="6"/>
        <item m="1" x="7"/>
        <item x="4"/>
        <item m="1" x="9"/>
        <item m="1" x="5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7">
        <item x="0"/>
        <item x="1"/>
        <item h="1" x="3"/>
        <item h="1" m="1" x="14"/>
        <item h="1" m="1" x="13"/>
        <item h="1" m="1" x="10"/>
        <item h="1" m="1" x="9"/>
        <item h="1" m="1" x="11"/>
        <item h="1" m="1" x="8"/>
        <item x="2"/>
        <item h="1" m="1" x="7"/>
        <item h="1" m="1" x="15"/>
        <item h="1" m="1" x="6"/>
        <item h="1" m="1" x="12"/>
        <item h="1" x="4"/>
        <item h="1"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</pivotFields>
  <rowFields count="1">
    <field x="14"/>
  </rowFields>
  <rowItems count="4">
    <i>
      <x/>
    </i>
    <i>
      <x v="1"/>
    </i>
    <i>
      <x v="9"/>
    </i>
    <i t="grand">
      <x/>
    </i>
  </rowItems>
  <colFields count="2">
    <field x="1"/>
    <field x="2"/>
  </colFields>
  <colItems count="11">
    <i>
      <x/>
      <x v="1"/>
    </i>
    <i>
      <x v="1"/>
      <x/>
    </i>
    <i r="1">
      <x v="1"/>
    </i>
    <i>
      <x v="2"/>
      <x v="1"/>
    </i>
    <i>
      <x v="3"/>
      <x v="1"/>
    </i>
    <i>
      <x v="4"/>
      <x v="1"/>
    </i>
    <i>
      <x v="5"/>
      <x v="1"/>
    </i>
    <i>
      <x v="6"/>
      <x/>
    </i>
    <i r="1">
      <x v="1"/>
    </i>
    <i>
      <x v="24"/>
      <x v="1"/>
    </i>
    <i t="grand">
      <x/>
    </i>
  </colItems>
  <dataFields count="1">
    <dataField name="Cuenta de Carné de Identidad" fld="4" subtotal="count" baseField="12" baseItem="0"/>
  </dataFields>
  <formats count="29">
    <format dxfId="185">
      <pivotArea outline="0" fieldPosition="0"/>
    </format>
    <format dxfId="184">
      <pivotArea grandRow="1" outline="0" fieldPosition="0"/>
    </format>
    <format dxfId="183">
      <pivotArea dataOnly="0" labelOnly="1" grandRow="1" outline="0" fieldPosition="0"/>
    </format>
    <format dxfId="182">
      <pivotArea field="14" type="button" dataOnly="0" labelOnly="1" outline="0" axis="axisRow" fieldPosition="0"/>
    </format>
    <format dxfId="181">
      <pivotArea dataOnly="0" labelOnly="1" grandCol="1" outline="0" fieldPosition="0"/>
    </format>
    <format dxfId="180">
      <pivotArea dataOnly="0" labelOnly="1" outline="0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179">
      <pivotArea dataOnly="0" labelOnly="1" outline="0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178">
      <pivotArea field="14" type="button" dataOnly="0" labelOnly="1" outline="0" axis="axisRow" fieldPosition="0"/>
    </format>
    <format dxfId="177">
      <pivotArea dataOnly="0" labelOnly="1" grandCol="1" outline="0" fieldPosition="0"/>
    </format>
    <format dxfId="176">
      <pivotArea dataOnly="0" labelOnly="1" outline="0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175">
      <pivotArea dataOnly="0" labelOnly="1" outline="0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174">
      <pivotArea field="14" type="button" dataOnly="0" labelOnly="1" outline="0" axis="axisRow" fieldPosition="0"/>
    </format>
    <format dxfId="173">
      <pivotArea dataOnly="0" labelOnly="1" grandCol="1" outline="0" fieldPosition="0"/>
    </format>
    <format dxfId="172">
      <pivotArea dataOnly="0" labelOnly="1" outline="0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171">
      <pivotArea dataOnly="0" labelOnly="1" outline="0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170">
      <pivotArea type="all" dataOnly="0" outline="0" fieldPosition="0"/>
    </format>
    <format dxfId="169">
      <pivotArea type="all" dataOnly="0" outline="0" fieldPosition="0"/>
    </format>
    <format dxfId="168">
      <pivotArea type="all" dataOnly="0" outline="0" fieldPosition="0"/>
    </format>
    <format dxfId="167">
      <pivotArea outline="0" fieldPosition="0">
        <references count="2">
          <reference field="1" count="1" selected="0">
            <x v="2"/>
          </reference>
          <reference field="2" count="1" selected="0">
            <x v="1"/>
          </reference>
        </references>
      </pivotArea>
    </format>
    <format dxfId="166">
      <pivotArea type="topRight" dataOnly="0" labelOnly="1" outline="0" fieldPosition="0"/>
    </format>
    <format dxfId="165">
      <pivotArea dataOnly="0" labelOnly="1" outline="0" fieldPosition="0">
        <references count="1">
          <reference field="1" count="1">
            <x v="2"/>
          </reference>
        </references>
      </pivotArea>
    </format>
    <format dxfId="164">
      <pivotArea dataOnly="0" labelOnly="1" outline="0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163">
      <pivotArea outline="0" fieldPosition="0">
        <references count="2">
          <reference field="1" count="1" selected="0">
            <x v="2"/>
          </reference>
          <reference field="2" count="1" selected="0">
            <x v="1"/>
          </reference>
        </references>
      </pivotArea>
    </format>
    <format dxfId="162">
      <pivotArea type="topRight" dataOnly="0" labelOnly="1" outline="0" fieldPosition="0"/>
    </format>
    <format dxfId="161">
      <pivotArea dataOnly="0" labelOnly="1" outline="0" fieldPosition="0">
        <references count="1">
          <reference field="1" count="1">
            <x v="2"/>
          </reference>
        </references>
      </pivotArea>
    </format>
    <format dxfId="160">
      <pivotArea dataOnly="0" labelOnly="1" outline="0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159">
      <pivotArea dataOnly="0" labelOnly="1" outline="0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158">
      <pivotArea type="all" dataOnly="0" outline="0" fieldPosition="0"/>
    </format>
    <format dxfId="157">
      <pivotArea type="all" dataOnly="0"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1" cacheId="5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41:H47" firstHeaderRow="1" firstDataRow="2" firstDataCol="1"/>
  <pivotFields count="5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x="2"/>
        <item x="4"/>
        <item x="3"/>
        <item x="1"/>
        <item x="0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Carné de Identidad" fld="4" subtotal="count" baseField="8" baseItem="0"/>
  </dataFields>
  <formats count="6">
    <format dxfId="109">
      <pivotArea outline="0" fieldPosition="0"/>
    </format>
    <format dxfId="108">
      <pivotArea outline="0" fieldPosition="0"/>
    </format>
    <format dxfId="107">
      <pivotArea field="10" type="button" dataOnly="0" labelOnly="1" outline="0" axis="axisRow" fieldPosition="0"/>
    </format>
    <format dxfId="106">
      <pivotArea dataOnly="0" labelOnly="1" outline="0" fieldPosition="0">
        <references count="1">
          <reference field="7" count="0"/>
        </references>
      </pivotArea>
    </format>
    <format dxfId="105">
      <pivotArea grandRow="1" outline="0" fieldPosition="0"/>
    </format>
    <format dxfId="104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20" cacheId="5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2:H39" firstHeaderRow="1" firstDataRow="2" firstDataCol="1"/>
  <pivotFields count="5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x="2"/>
        <item x="4"/>
        <item x="3"/>
        <item x="1"/>
        <item x="0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2"/>
        <item x="3"/>
        <item x="0"/>
        <item x="1"/>
        <item x="4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Carné de Identidad" fld="4" subtotal="count" baseField="9" baseItem="0"/>
  </dataFields>
  <formats count="5">
    <format dxfId="114">
      <pivotArea type="all" dataOnly="0" outline="0" fieldPosition="0"/>
    </format>
    <format dxfId="113">
      <pivotArea type="all" dataOnly="0" outline="0" fieldPosition="0"/>
    </format>
    <format dxfId="112">
      <pivotArea field="11" type="button" dataOnly="0" labelOnly="1" outline="0" axis="axisRow" fieldPosition="0"/>
    </format>
    <format dxfId="111">
      <pivotArea grandRow="1" outline="0" fieldPosition="0"/>
    </format>
    <format dxfId="110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9" cacheId="5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24:H29" firstHeaderRow="1" firstDataRow="2" firstDataCol="1"/>
  <pivotFields count="5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x="2"/>
        <item x="4"/>
        <item x="3"/>
        <item x="1"/>
        <item x="0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Carné de Identidad" fld="4" subtotal="count" baseField="9" baseItem="0"/>
  </dataFields>
  <formats count="4">
    <format dxfId="118">
      <pivotArea type="all" dataOnly="0" outline="0" fieldPosition="0"/>
    </format>
    <format dxfId="117">
      <pivotArea type="all" dataOnly="0" outline="0" fieldPosition="0"/>
    </format>
    <format dxfId="116">
      <pivotArea field="15" type="button" dataOnly="0" labelOnly="1" outline="0" axis="axisRow" fieldPosition="0"/>
    </format>
    <format dxfId="115">
      <pivotArea dataOnly="0" grandRow="1" outline="0" axis="axisRow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8" cacheId="5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19:B20" firstHeaderRow="1" firstDataRow="1" firstDataCol="1"/>
  <pivotFields count="5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Items count="1">
    <i/>
  </rowItems>
  <colItems count="1">
    <i/>
  </colItems>
  <dataFields count="1">
    <dataField name="Cuenta de Carné de Identidad" fld="4" subtotal="count" baseField="9" baseItem="0"/>
  </dataFields>
  <formats count="6">
    <format dxfId="124">
      <pivotArea type="all" dataOnly="0" outline="0" fieldPosition="0"/>
    </format>
    <format dxfId="123">
      <pivotArea type="all" dataOnly="0" outline="0" fieldPosition="0"/>
    </format>
    <format dxfId="122">
      <pivotArea outline="0" fieldPosition="0"/>
    </format>
    <format dxfId="1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0">
      <pivotArea field="-2" type="button" dataOnly="0" labelOnly="1" outline="0" axis="axisCol" fieldPosition="0"/>
    </format>
    <format dxfId="119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7" cacheId="5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12:H17" firstHeaderRow="1" firstDataRow="2" firstDataCol="1"/>
  <pivotFields count="5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x="2"/>
        <item x="4"/>
        <item x="3"/>
        <item x="1"/>
        <item x="0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Row" compact="0" outline="0" subtotalTop="0" showAll="0" includeNewItemsInFilter="1">
      <items count="5">
        <item x="1"/>
        <item x="0"/>
        <item m="1" x="3"/>
        <item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Fields count="1">
    <field x="13"/>
  </rowFields>
  <rowItems count="4">
    <i>
      <x/>
    </i>
    <i>
      <x v="1"/>
    </i>
    <i>
      <x v="3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Carné de Identidad" fld="4" subtotal="count" baseField="9" baseItem="0"/>
  </dataFields>
  <formats count="5">
    <format dxfId="129">
      <pivotArea type="all" dataOnly="0" outline="0" fieldPosition="0"/>
    </format>
    <format dxfId="128">
      <pivotArea type="all" dataOnly="0" outline="0" fieldPosition="0"/>
    </format>
    <format dxfId="127">
      <pivotArea field="13" type="button" dataOnly="0" labelOnly="1" outline="0" axis="axisRow" fieldPosition="0"/>
    </format>
    <format dxfId="126">
      <pivotArea grandRow="1" outline="0" fieldPosition="0"/>
    </format>
    <format dxfId="125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6" cacheId="5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:H10" firstHeaderRow="1" firstDataRow="2" firstDataCol="1"/>
  <pivotFields count="5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Col" compact="0" outline="0" subtotalTop="0" showAll="0" includeNewItemsInFilter="1">
      <items count="7">
        <item x="2"/>
        <item x="4"/>
        <item x="3"/>
        <item x="1"/>
        <item x="0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">
        <item x="2"/>
        <item x="3"/>
        <item x="0"/>
        <item x="1"/>
        <item x="4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Carné de Identidad" fld="4" subtotal="count" baseField="9" baseItem="0"/>
  </dataFields>
  <formats count="6">
    <format dxfId="135">
      <pivotArea type="all" dataOnly="0" outline="0" fieldPosition="0"/>
    </format>
    <format dxfId="134">
      <pivotArea type="all" dataOnly="0" outline="0" fieldPosition="0"/>
    </format>
    <format dxfId="133">
      <pivotArea field="11" type="button" dataOnly="0" labelOnly="1" outline="0" axis="axisRow" fieldPosition="0"/>
    </format>
    <format dxfId="132">
      <pivotArea grandRow="1" grandCol="1" outline="0" fieldPosition="0"/>
    </format>
    <format dxfId="131">
      <pivotArea field="7" grandRow="1" outline="0" axis="axisCol" fieldPosition="0">
        <references count="1">
          <reference field="7" count="0" selected="0"/>
        </references>
      </pivotArea>
    </format>
    <format dxfId="130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5" cacheId="5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51:E169" firstHeaderRow="1" firstDataRow="2" firstDataCol="1" rowPageCount="1" colPageCount="1"/>
  <pivotFields count="55">
    <pivotField compact="0" outline="0" subtotalTop="0" showAll="0" includeNewItemsInFilter="1"/>
    <pivotField axis="axisRow" compact="0" outline="0" subtotalTop="0" showAll="0" includeNewItemsInFilter="1">
      <items count="141">
        <item x="29"/>
        <item x="15"/>
        <item x="13"/>
        <item x="4"/>
        <item x="18"/>
        <item x="17"/>
        <item x="28"/>
        <item x="31"/>
        <item x="9"/>
        <item x="32"/>
        <item m="1" x="121"/>
        <item x="33"/>
        <item x="27"/>
        <item x="0"/>
        <item x="2"/>
        <item x="3"/>
        <item x="5"/>
        <item x="6"/>
        <item x="11"/>
        <item x="19"/>
        <item x="20"/>
        <item m="1" x="127"/>
        <item x="21"/>
        <item m="1" x="128"/>
        <item x="22"/>
        <item x="23"/>
        <item x="34"/>
        <item x="1"/>
        <item x="7"/>
        <item x="8"/>
        <item x="10"/>
        <item x="12"/>
        <item x="14"/>
        <item x="16"/>
        <item x="24"/>
        <item x="25"/>
        <item x="26"/>
        <item x="35"/>
        <item m="1" x="135"/>
        <item m="1" x="120"/>
        <item x="36"/>
        <item x="37"/>
        <item x="38"/>
        <item x="39"/>
        <item x="30"/>
        <item x="40"/>
        <item m="1" x="118"/>
        <item x="41"/>
        <item x="42"/>
        <item x="43"/>
        <item x="44"/>
        <item m="1" x="130"/>
        <item x="45"/>
        <item m="1" x="139"/>
        <item x="46"/>
        <item x="47"/>
        <item x="48"/>
        <item x="49"/>
        <item m="1" x="133"/>
        <item m="1" x="117"/>
        <item x="50"/>
        <item x="51"/>
        <item m="1" x="123"/>
        <item m="1" x="138"/>
        <item x="53"/>
        <item x="54"/>
        <item x="55"/>
        <item x="56"/>
        <item x="57"/>
        <item x="58"/>
        <item x="52"/>
        <item x="59"/>
        <item x="60"/>
        <item m="1" x="131"/>
        <item m="1" x="126"/>
        <item x="61"/>
        <item x="62"/>
        <item x="63"/>
        <item x="64"/>
        <item x="65"/>
        <item x="66"/>
        <item x="67"/>
        <item x="68"/>
        <item m="1" x="124"/>
        <item x="69"/>
        <item x="70"/>
        <item x="71"/>
        <item m="1" x="119"/>
        <item x="72"/>
        <item x="73"/>
        <item x="74"/>
        <item x="75"/>
        <item x="76"/>
        <item x="77"/>
        <item x="78"/>
        <item x="79"/>
        <item x="80"/>
        <item m="1" x="136"/>
        <item x="81"/>
        <item x="82"/>
        <item m="1" x="132"/>
        <item m="1" x="116"/>
        <item x="83"/>
        <item x="84"/>
        <item x="85"/>
        <item m="1" x="129"/>
        <item x="86"/>
        <item x="87"/>
        <item x="88"/>
        <item x="89"/>
        <item x="90"/>
        <item x="91"/>
        <item m="1" x="137"/>
        <item x="92"/>
        <item m="1" x="122"/>
        <item m="1" x="134"/>
        <item x="94"/>
        <item x="95"/>
        <item m="1" x="125"/>
        <item x="115"/>
        <item x="97"/>
        <item x="98"/>
        <item x="99"/>
        <item x="100"/>
        <item x="101"/>
        <item x="93"/>
        <item x="96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5">
        <item x="1"/>
        <item x="0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axis="axisPage" compact="0" outline="0" subtotalTop="0" showAll="0" includeNewItemsInFilter="1" defaultSubtotal="0">
      <items count="106">
        <item x="8"/>
        <item x="12"/>
        <item x="1"/>
        <item x="11"/>
        <item x="13"/>
        <item m="1" x="98"/>
        <item x="14"/>
        <item x="15"/>
        <item x="16"/>
        <item x="9"/>
        <item x="17"/>
        <item x="18"/>
        <item x="19"/>
        <item x="20"/>
        <item x="21"/>
        <item x="10"/>
        <item m="1" x="90"/>
        <item x="22"/>
        <item x="2"/>
        <item x="3"/>
        <item x="4"/>
        <item x="5"/>
        <item m="1" x="101"/>
        <item x="6"/>
        <item x="7"/>
        <item x="23"/>
        <item x="24"/>
        <item m="1" x="92"/>
        <item x="25"/>
        <item m="1" x="95"/>
        <item x="26"/>
        <item x="27"/>
        <item x="28"/>
        <item x="29"/>
        <item m="1" x="91"/>
        <item m="1" x="103"/>
        <item x="30"/>
        <item x="31"/>
        <item x="32"/>
        <item m="1" x="104"/>
        <item x="33"/>
        <item x="34"/>
        <item x="35"/>
        <item x="36"/>
        <item x="0"/>
        <item x="37"/>
        <item x="38"/>
        <item x="39"/>
        <item x="40"/>
        <item m="1" x="105"/>
        <item m="1" x="97"/>
        <item x="41"/>
        <item x="42"/>
        <item x="43"/>
        <item x="44"/>
        <item x="45"/>
        <item x="46"/>
        <item x="47"/>
        <item m="1" x="96"/>
        <item x="48"/>
        <item x="49"/>
        <item x="50"/>
        <item m="1" x="100"/>
        <item x="51"/>
        <item x="52"/>
        <item x="53"/>
        <item x="54"/>
        <item x="55"/>
        <item x="56"/>
        <item x="57"/>
        <item x="58"/>
        <item x="59"/>
        <item m="1" x="94"/>
        <item x="60"/>
        <item x="61"/>
        <item x="62"/>
        <item m="1" x="93"/>
        <item x="63"/>
        <item x="64"/>
        <item x="65"/>
        <item x="66"/>
        <item x="67"/>
        <item x="68"/>
        <item x="69"/>
        <item m="1" x="102"/>
        <item x="70"/>
        <item x="71"/>
        <item m="1" x="99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Fields count="1">
    <field x="1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2"/>
    </i>
    <i>
      <x v="54"/>
    </i>
    <i>
      <x v="55"/>
    </i>
    <i>
      <x v="56"/>
    </i>
    <i>
      <x v="57"/>
    </i>
    <i>
      <x v="60"/>
    </i>
    <i>
      <x v="61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2"/>
    </i>
    <i>
      <x v="103"/>
    </i>
    <i>
      <x v="104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pageFields count="1">
    <pageField fld="14" hier="0"/>
  </pageFields>
  <dataFields count="1">
    <dataField name="Cuenta de Carné de Identidad" fld="4" subtotal="count" baseField="8" baseItem="0"/>
  </dataFields>
  <formats count="21">
    <format dxfId="156">
      <pivotArea outline="0" fieldPosition="0"/>
    </format>
    <format dxfId="155">
      <pivotArea outline="0" fieldPosition="0"/>
    </format>
    <format dxfId="154">
      <pivotArea field="10" type="button" dataOnly="0" labelOnly="1" outline="0"/>
    </format>
    <format dxfId="153">
      <pivotArea field="14" type="button" dataOnly="0" labelOnly="1" outline="0" axis="axisPage" fieldPosition="0"/>
    </format>
    <format dxfId="152">
      <pivotArea dataOnly="0" labelOnly="1" outline="0" fieldPosition="0">
        <references count="1">
          <reference field="14" count="0"/>
        </references>
      </pivotArea>
    </format>
    <format dxfId="151">
      <pivotArea dataOnly="0" labelOnly="1" outline="0" fieldPosition="0">
        <references count="1">
          <reference field="14" count="0"/>
        </references>
      </pivotArea>
    </format>
    <format dxfId="150">
      <pivotArea dataOnly="0" labelOnly="1" outline="0" fieldPosition="0">
        <references count="1">
          <reference field="14" count="0"/>
        </references>
      </pivotArea>
    </format>
    <format dxfId="149">
      <pivotArea dataOnly="0" labelOnly="1" outline="0" fieldPosition="0">
        <references count="1">
          <reference field="14" count="0"/>
        </references>
      </pivotArea>
    </format>
    <format dxfId="148">
      <pivotArea grandRow="1" outline="0" fieldPosition="0"/>
    </format>
    <format dxfId="147">
      <pivotArea dataOnly="0" labelOnly="1" grandRow="1" outline="0" fieldPosition="0"/>
    </format>
    <format dxfId="146">
      <pivotArea grandRow="1" outline="0" fieldPosition="0"/>
    </format>
    <format dxfId="145">
      <pivotArea dataOnly="0" labelOnly="1" grandRow="1" outline="0" fieldPosition="0"/>
    </format>
    <format dxfId="144">
      <pivotArea grandRow="1" outline="0" fieldPosition="0"/>
    </format>
    <format dxfId="143">
      <pivotArea dataOnly="0" labelOnly="1" grandRow="1" outline="0" fieldPosition="0"/>
    </format>
    <format dxfId="142">
      <pivotArea grandRow="1" outline="0" fieldPosition="0"/>
    </format>
    <format dxfId="141">
      <pivotArea dataOnly="0" labelOnly="1" grandRow="1" outline="0" fieldPosition="0"/>
    </format>
    <format dxfId="140">
      <pivotArea dataOnly="0" labelOnly="1" grandCol="1" outline="0" fieldPosition="0"/>
    </format>
    <format dxfId="139">
      <pivotArea field="14" type="button" dataOnly="0" labelOnly="1" outline="0" axis="axisPage" fieldPosition="0"/>
    </format>
    <format dxfId="138">
      <pivotArea field="14" type="button" dataOnly="0" labelOnly="1" outline="0" axis="axisPage" fieldPosition="0"/>
    </format>
    <format dxfId="137">
      <pivotArea field="14" type="button" dataOnly="0" labelOnly="1" outline="0" axis="axisPage" fieldPosition="0"/>
    </format>
    <format dxfId="136">
      <pivotArea dataOnly="0" grandRow="1" outline="0" axis="axisRow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3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41:C44" firstHeaderRow="1" firstDataRow="2" firstDataCol="1"/>
  <pivotFields count="4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numFmtId="14" outline="0" subtotalTop="0" showAll="0" includeNewItemsInFilter="1" defaultSubtotal="0"/>
    <pivotField axis="axisRow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4" outline="0" subtotalTop="0" showAll="0" includeNewItemsInFilter="1" defaultSubtotal="0"/>
    <pivotField compact="0" outline="0" subtotalTop="0" showAll="0" includeNewItemsInFilter="1" defaultSubtotal="0"/>
  </pivotFields>
  <rowFields count="1">
    <field x="8"/>
  </rowFields>
  <rowItems count="2">
    <i>
      <x v="1"/>
    </i>
    <i t="grand">
      <x/>
    </i>
  </rowItems>
  <colFields count="1">
    <field x="5"/>
  </colFields>
  <colItems count="2">
    <i>
      <x v="1"/>
    </i>
    <i t="grand">
      <x/>
    </i>
  </colItems>
  <dataFields count="1">
    <dataField name="Cuenta de Carné de Identidad" fld="2" subtotal="count" baseField="8" baseItem="0"/>
  </dataFields>
  <formats count="5">
    <format dxfId="79">
      <pivotArea outline="0" fieldPosition="0"/>
    </format>
    <format dxfId="78">
      <pivotArea outline="0" fieldPosition="0"/>
    </format>
    <format dxfId="77">
      <pivotArea field="8" type="button" dataOnly="0" labelOnly="1" outline="0" axis="axisRow" fieldPosition="0"/>
    </format>
    <format dxfId="76">
      <pivotArea dataOnly="0" labelOnly="1" outline="0" fieldPosition="0">
        <references count="1">
          <reference field="5" count="0"/>
        </references>
      </pivotArea>
    </format>
    <format dxfId="75">
      <pivotArea dataOnly="0" grandRow="1" outline="0" axis="axisRow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2" cacheId="3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2:C35" firstHeaderRow="1" firstDataRow="2" firstDataCol="1"/>
  <pivotFields count="4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numFmtId="14" outline="0" subtotalTop="0" showAll="0" includeNewItemsInFilter="1" defaultSubtotal="0"/>
    <pivotField compact="0" outline="0" subtotalTop="0" showAll="0" includeNewItemsInFilter="1"/>
    <pivotField axis="axisRow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4" outline="0" subtotalTop="0" showAll="0" includeNewItemsInFilter="1" defaultSubtotal="0"/>
    <pivotField compact="0" outline="0" subtotalTop="0" showAll="0" includeNewItemsInFilter="1" defaultSubtotal="0"/>
  </pivotFields>
  <rowFields count="1">
    <field x="9"/>
  </rowFields>
  <rowItems count="2">
    <i>
      <x v="1"/>
    </i>
    <i t="grand">
      <x/>
    </i>
  </rowItems>
  <colFields count="1">
    <field x="5"/>
  </colFields>
  <colItems count="2">
    <i>
      <x v="1"/>
    </i>
    <i t="grand">
      <x/>
    </i>
  </colItems>
  <dataFields count="1">
    <dataField name="Cuenta de Carné de Identidad" fld="2" subtotal="count" baseField="9" baseItem="0"/>
  </dataFields>
  <formats count="4">
    <format dxfId="83">
      <pivotArea type="all" dataOnly="0" outline="0" fieldPosition="0"/>
    </format>
    <format dxfId="82">
      <pivotArea type="all" dataOnly="0" outline="0" fieldPosition="0"/>
    </format>
    <format dxfId="81">
      <pivotArea field="9" type="button" dataOnly="0" labelOnly="1" outline="0" axis="axisRow" fieldPosition="0"/>
    </format>
    <format dxfId="80">
      <pivotArea dataOnly="0" grandRow="1" outline="0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3" cacheId="1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24:D27" firstHeaderRow="1" firstDataRow="2" firstDataCol="1"/>
  <pivotFields count="20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4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outline="0" subtotalTop="0" showAll="0" includeNewItemsInFilter="1" defaultSubtotal="0"/>
  </pivotFields>
  <rowFields count="1">
    <field x="12"/>
  </rowFields>
  <rowItems count="2">
    <i>
      <x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uenta de Carné de Identidad" fld="2" subtotal="count" baseField="9" baseItem="0"/>
  </dataFields>
  <formats count="5">
    <format dxfId="88">
      <pivotArea type="all" dataOnly="0" outline="0" fieldPosition="0"/>
    </format>
    <format dxfId="87">
      <pivotArea type="all" dataOnly="0" outline="0" fieldPosition="0"/>
    </format>
    <format dxfId="86">
      <pivotArea field="12" type="button" dataOnly="0" labelOnly="1" outline="0" axis="axisRow" fieldPosition="0"/>
    </format>
    <format dxfId="85">
      <pivotArea dataOnly="0" labelOnly="1" grandRow="1" outline="0" fieldPosition="0"/>
    </format>
    <format dxfId="84">
      <pivotArea grandRow="1" outline="0" fieldPosition="0"/>
    </format>
  </formats>
  <pivotTableStyleInfo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la dinámica4" cacheId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19:E21" firstHeaderRow="1" firstDataRow="2" firstDataCol="1"/>
  <pivotFields count="20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4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dataField="1" compact="0" numFmtId="1" outline="0" subtotalTop="0" showAll="0" includeNewItemsInFilter="1"/>
    <pivotField dataField="1" compact="0" numFmtId="1" outline="0" subtotalTop="0" showAll="0" includeNewItemsInFilter="1"/>
    <pivotField dataField="1" compact="0" numFmtId="1" outline="0" subtotalTop="0" showAll="0" includeNewItemsInFilter="1"/>
    <pivotField compact="0" outline="0" subtotalTop="0" showAll="0" includeNewItemsInFilter="1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uenta de Carné de Identidad" fld="2" subtotal="count" baseField="9" baseItem="0"/>
    <dataField name="Suma de 17 a 30" fld="16" baseField="0" baseItem="0"/>
    <dataField name="Suma de 31 a 45" fld="17" baseField="0" baseItem="0"/>
    <dataField name="Suma de 46 a 55" fld="18" baseField="0" baseItem="0"/>
  </dataFields>
  <formats count="5">
    <format dxfId="93">
      <pivotArea type="all" dataOnly="0" outline="0" fieldPosition="0"/>
    </format>
    <format dxfId="92">
      <pivotArea type="all" dataOnly="0" outline="0" fieldPosition="0"/>
    </format>
    <format dxfId="91">
      <pivotArea dataOnly="0" grandRow="1" outline="0" axis="axisRow" fieldPosition="0"/>
    </format>
    <format dxfId="9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la dinámica5" cacheId="1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12:D17" firstHeaderRow="1" firstDataRow="2" firstDataCol="1"/>
  <pivotFields count="20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4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outline="0" subtotalTop="0" showAll="0" includeNewItemsInFilter="1" defaultSubtota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uenta de Carné de Identidad" fld="2" subtotal="count" baseField="9" baseItem="0"/>
  </dataFields>
  <formats count="5">
    <format dxfId="98">
      <pivotArea type="all" dataOnly="0" outline="0" fieldPosition="0"/>
    </format>
    <format dxfId="97">
      <pivotArea type="all" dataOnly="0" outline="0" fieldPosition="0"/>
    </format>
    <format dxfId="96">
      <pivotArea field="10" type="button" dataOnly="0" labelOnly="1" outline="0" axis="axisRow" fieldPosition="0"/>
    </format>
    <format dxfId="95">
      <pivotArea grandRow="1" outline="0" fieldPosition="0"/>
    </format>
    <format dxfId="94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la dinámica6" cacheId="1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:D8" firstHeaderRow="1" firstDataRow="2" firstDataCol="1"/>
  <pivotFields count="20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compact="0" numFmtId="14" outline="0" subtotalTop="0" showAll="0" includeNewItemsInFilter="1" defaultSubtotal="0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outline="0" subtotalTop="0" showAll="0" includeNewItemsInFilter="1" defaultSubtota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uenta de Carné de Identidad" fld="2" subtotal="count" baseField="9" baseItem="0"/>
  </dataFields>
  <formats count="5">
    <format dxfId="103">
      <pivotArea type="all" dataOnly="0" outline="0" fieldPosition="0"/>
    </format>
    <format dxfId="102">
      <pivotArea type="all" dataOnly="0" outline="0" fieldPosition="0"/>
    </format>
    <format dxfId="101">
      <pivotArea field="9" type="button" dataOnly="0" labelOnly="1" outline="0" axis="axisRow" fieldPosition="0"/>
    </format>
    <format dxfId="100">
      <pivotArea grandRow="1" outline="0" fieldPosition="0"/>
    </format>
    <format dxfId="99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Tabla dinámica11" cacheId="5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:E121" firstHeaderRow="1" firstDataRow="2" firstDataCol="1"/>
  <pivotFields count="55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139">
        <item x="34"/>
        <item x="11"/>
        <item x="17"/>
        <item x="26"/>
        <item x="10"/>
        <item x="42"/>
        <item x="21"/>
        <item x="16"/>
        <item x="49"/>
        <item m="1" x="119"/>
        <item m="1" x="134"/>
        <item x="15"/>
        <item x="19"/>
        <item x="46"/>
        <item x="24"/>
        <item x="18"/>
        <item x="30"/>
        <item x="28"/>
        <item x="52"/>
        <item x="2"/>
        <item x="56"/>
        <item x="22"/>
        <item x="7"/>
        <item x="25"/>
        <item x="38"/>
        <item x="14"/>
        <item x="50"/>
        <item m="1" x="120"/>
        <item x="47"/>
        <item x="23"/>
        <item x="54"/>
        <item x="51"/>
        <item m="1" x="130"/>
        <item x="45"/>
        <item x="41"/>
        <item x="3"/>
        <item x="5"/>
        <item x="27"/>
        <item x="44"/>
        <item x="0"/>
        <item x="13"/>
        <item x="1"/>
        <item x="8"/>
        <item x="12"/>
        <item x="6"/>
        <item x="48"/>
        <item x="20"/>
        <item m="1" x="136"/>
        <item m="1" x="135"/>
        <item x="35"/>
        <item x="33"/>
        <item x="39"/>
        <item x="4"/>
        <item m="1" x="126"/>
        <item m="1" x="128"/>
        <item x="55"/>
        <item x="37"/>
        <item x="36"/>
        <item x="31"/>
        <item m="1" x="133"/>
        <item x="40"/>
        <item x="29"/>
        <item x="9"/>
        <item m="1" x="129"/>
        <item x="43"/>
        <item x="32"/>
        <item m="1" x="131"/>
        <item x="53"/>
        <item x="57"/>
        <item x="58"/>
        <item m="1" x="118"/>
        <item x="59"/>
        <item x="60"/>
        <item m="1" x="125"/>
        <item m="1" x="127"/>
        <item x="61"/>
        <item x="62"/>
        <item x="63"/>
        <item x="64"/>
        <item x="65"/>
        <item x="66"/>
        <item x="67"/>
        <item x="68"/>
        <item m="1" x="137"/>
        <item x="69"/>
        <item x="70"/>
        <item x="71"/>
        <item m="1" x="116"/>
        <item x="72"/>
        <item x="73"/>
        <item x="74"/>
        <item x="75"/>
        <item x="76"/>
        <item x="77"/>
        <item x="78"/>
        <item x="79"/>
        <item x="80"/>
        <item m="1" x="124"/>
        <item x="81"/>
        <item x="82"/>
        <item m="1" x="122"/>
        <item m="1" x="117"/>
        <item x="83"/>
        <item x="84"/>
        <item x="85"/>
        <item m="1" x="121"/>
        <item x="86"/>
        <item x="87"/>
        <item x="88"/>
        <item x="89"/>
        <item x="90"/>
        <item x="91"/>
        <item m="1" x="132"/>
        <item x="92"/>
        <item m="1" x="123"/>
        <item x="93"/>
        <item x="94"/>
        <item x="95"/>
        <item x="96"/>
        <item x="115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axis="axisCol" dataField="1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  <pivotField compact="0" numFmtId="1" outline="0" subtotalTop="0" showAll="0" includeNewItemsInFilter="1" defaultSubtotal="0"/>
  </pivotFields>
  <rowFields count="1">
    <field x="4"/>
  </rowFields>
  <rowItems count="1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9"/>
    </i>
    <i>
      <x v="50"/>
    </i>
    <i>
      <x v="51"/>
    </i>
    <i>
      <x v="52"/>
    </i>
    <i>
      <x v="55"/>
    </i>
    <i>
      <x v="56"/>
    </i>
    <i>
      <x v="57"/>
    </i>
    <i>
      <x v="58"/>
    </i>
    <i>
      <x v="60"/>
    </i>
    <i>
      <x v="61"/>
    </i>
    <i>
      <x v="62"/>
    </i>
    <i>
      <x v="64"/>
    </i>
    <i>
      <x v="65"/>
    </i>
    <i>
      <x v="67"/>
    </i>
    <i>
      <x v="68"/>
    </i>
    <i>
      <x v="69"/>
    </i>
    <i>
      <x v="71"/>
    </i>
    <i>
      <x v="72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2"/>
    </i>
    <i>
      <x v="103"/>
    </i>
    <i>
      <x v="104"/>
    </i>
    <i>
      <x v="106"/>
    </i>
    <i>
      <x v="107"/>
    </i>
    <i>
      <x v="108"/>
    </i>
    <i>
      <x v="109"/>
    </i>
    <i>
      <x v="110"/>
    </i>
    <i>
      <x v="111"/>
    </i>
    <i>
      <x v="113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Cuenta de TIPO DE CONT" fld="15" subtotal="count" baseField="0" baseItem="0"/>
  </dataFields>
  <formats count="20">
    <format dxfId="74">
      <pivotArea outline="0" fieldPosition="0"/>
    </format>
    <format dxfId="73">
      <pivotArea field="15" type="button" dataOnly="0" labelOnly="1" outline="0" axis="axisCol" fieldPosition="0"/>
    </format>
    <format dxfId="72">
      <pivotArea type="topRight" dataOnly="0" labelOnly="1" outline="0" fieldPosition="0"/>
    </format>
    <format dxfId="71">
      <pivotArea dataOnly="0" labelOnly="1" grandCol="1" outline="0" fieldPosition="0"/>
    </format>
    <format dxfId="70">
      <pivotArea outline="0" fieldPosition="0"/>
    </format>
    <format dxfId="69">
      <pivotArea field="15" type="button" dataOnly="0" labelOnly="1" outline="0" axis="axisCol" fieldPosition="0"/>
    </format>
    <format dxfId="68">
      <pivotArea type="topRight" dataOnly="0" labelOnly="1" outline="0" fieldPosition="0"/>
    </format>
    <format dxfId="67">
      <pivotArea dataOnly="0" labelOnly="1" grandCol="1" outline="0" fieldPosition="0"/>
    </format>
    <format dxfId="66">
      <pivotArea grandRow="1" outline="0" fieldPosition="0"/>
    </format>
    <format dxfId="65">
      <pivotArea dataOnly="0" labelOnly="1" grandRow="1" outline="0" fieldPosition="0"/>
    </format>
    <format dxfId="64">
      <pivotArea grandRow="1" outline="0" fieldPosition="0"/>
    </format>
    <format dxfId="63">
      <pivotArea dataOnly="0" labelOnly="1" grandRow="1" outline="0" fieldPosition="0"/>
    </format>
    <format dxfId="62">
      <pivotArea dataOnly="0" labelOnly="1" grandCol="1" outline="0" fieldPosition="0"/>
    </format>
    <format dxfId="61">
      <pivotArea dataOnly="0" labelOnly="1" grandCol="1" outline="0" fieldPosition="0"/>
    </format>
    <format dxfId="60">
      <pivotArea dataOnly="0" labelOnly="1" grandCol="1" outline="0" fieldPosition="0"/>
    </format>
    <format dxfId="59">
      <pivotArea field="15" type="button" dataOnly="0" labelOnly="1" outline="0" axis="axisCol" fieldPosition="0"/>
    </format>
    <format dxfId="58">
      <pivotArea type="origin" dataOnly="0" labelOnly="1" outline="0" fieldPosition="0"/>
    </format>
    <format dxfId="57">
      <pivotArea type="origin" dataOnly="0" labelOnly="1" outline="0" fieldPosition="0"/>
    </format>
    <format dxfId="56">
      <pivotArea type="origin" dataOnly="0" labelOnly="1" outline="0" fieldPosition="0"/>
    </format>
    <format dxfId="55">
      <pivotArea field="15" type="button" dataOnly="0" labelOnly="1" outline="0" axis="axisCol" fieldPosition="0"/>
    </format>
  </formats>
  <pivotTableStyleInfo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Tabla dinámica12" cacheId="2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42:C45" firstHeaderRow="1" firstDataRow="2" firstDataCol="1"/>
  <pivotFields count="1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</pivotFields>
  <rowFields count="1">
    <field x="8"/>
  </rowFields>
  <rowItems count="2">
    <i>
      <x/>
    </i>
    <i t="grand">
      <x/>
    </i>
  </rowItems>
  <colFields count="1">
    <field x="5"/>
  </colFields>
  <colItems count="2">
    <i>
      <x/>
    </i>
    <i t="grand">
      <x/>
    </i>
  </colItems>
  <dataFields count="1">
    <dataField name="Cuenta de Carné de Identidad" fld="2" subtotal="count" baseField="8" baseItem="0"/>
  </dataFields>
  <formats count="6">
    <format dxfId="5">
      <pivotArea outline="0" fieldPosition="0"/>
    </format>
    <format dxfId="4">
      <pivotArea outline="0" fieldPosition="0"/>
    </format>
    <format dxfId="3">
      <pivotArea field="8" type="button" dataOnly="0" labelOnly="1" outline="0" axis="axisRow" fieldPosition="0"/>
    </format>
    <format dxfId="2">
      <pivotArea dataOnly="0" labelOnly="1" outline="0" fieldPosition="0">
        <references count="1">
          <reference field="5" count="0"/>
        </references>
      </pivotArea>
    </format>
    <format dxfId="1">
      <pivotArea grandRow="1" outline="0" fieldPosition="0"/>
    </format>
    <format dxfId="0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Tabla dinámica11" cacheId="2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3:C36" firstHeaderRow="1" firstDataRow="2" firstDataCol="1"/>
  <pivotFields count="1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</pivotFields>
  <rowFields count="1">
    <field x="9"/>
  </rowFields>
  <rowItems count="2">
    <i>
      <x/>
    </i>
    <i t="grand">
      <x/>
    </i>
  </rowItems>
  <colFields count="1">
    <field x="5"/>
  </colFields>
  <colItems count="2">
    <i>
      <x/>
    </i>
    <i t="grand">
      <x/>
    </i>
  </colItems>
  <dataFields count="1">
    <dataField name="Cuenta de Carné de Identidad" fld="2" subtotal="count" baseField="9" baseItem="0"/>
  </dataFields>
  <formats count="5">
    <format dxfId="10">
      <pivotArea type="all" dataOnly="0" outline="0" fieldPosition="0"/>
    </format>
    <format dxfId="9">
      <pivotArea type="all" dataOnly="0" outline="0" fieldPosition="0"/>
    </format>
    <format dxfId="8">
      <pivotArea field="9" type="button" dataOnly="0" labelOnly="1" outline="0" axis="axisRow" fieldPosition="0"/>
    </format>
    <format dxfId="7">
      <pivotArea grandRow="1" outline="0" fieldPosition="0"/>
    </format>
    <format dxfId="6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Tabla dinámica10" cacheId="4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25:C28" firstHeaderRow="1" firstDataRow="2" firstDataCol="1"/>
  <pivotFields count="1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</pivotFields>
  <rowFields count="1">
    <field x="12"/>
  </rowFields>
  <rowItems count="2">
    <i>
      <x/>
    </i>
    <i t="grand">
      <x/>
    </i>
  </rowItems>
  <colFields count="1">
    <field x="5"/>
  </colFields>
  <colItems count="2">
    <i>
      <x/>
    </i>
    <i t="grand">
      <x/>
    </i>
  </colItems>
  <dataFields count="1">
    <dataField name="Cuenta de Carné de Identidad" fld="2" subtotal="count" baseField="9" baseItem="0"/>
  </dataFields>
  <formats count="5">
    <format dxfId="15">
      <pivotArea type="all" dataOnly="0" outline="0" fieldPosition="0"/>
    </format>
    <format dxfId="14">
      <pivotArea type="all" dataOnly="0" outline="0" fieldPosition="0"/>
    </format>
    <format dxfId="13">
      <pivotArea field="12" type="button" dataOnly="0" labelOnly="1" outline="0" axis="axisRow" fieldPosition="0"/>
    </format>
    <format dxfId="12">
      <pivotArea grandRow="1" outline="0" fieldPosition="0"/>
    </format>
    <format dxfId="11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Tabla dinámica9" cacheId="4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20:F22" firstHeaderRow="1" firstDataRow="2" firstDataCol="1"/>
  <pivotFields count="1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" outline="0" subtotalTop="0" showAll="0" includeNewItemsInFilter="1"/>
    <pivotField dataField="1" compact="0" numFmtId="1" outline="0" subtotalTop="0" showAll="0" includeNewItemsInFilter="1"/>
    <pivotField dataField="1" compact="0" numFmtId="1" outline="0" subtotalTop="0" showAll="0" includeNewItemsInFilter="1"/>
    <pivotField dataField="1" compact="0" numFmtId="1" outline="0" subtotalTop="0" showAll="0" includeNewItemsInFilter="1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uenta de Carné de Identidad" fld="2" subtotal="count" baseField="9" baseItem="0"/>
    <dataField name="Suma de 17 a 30" fld="15" baseField="0" baseItem="0"/>
    <dataField name="Suma de 31 a 45" fld="16" baseField="0" baseItem="0"/>
    <dataField name="Suma de 46 a 55" fld="17" baseField="0" baseItem="0"/>
    <dataField name="Suma de + de 55" fld="18" baseField="0" baseItem="0"/>
  </dataFields>
  <formats count="6">
    <format dxfId="21">
      <pivotArea type="all" dataOnly="0" outline="0" fieldPosition="0"/>
    </format>
    <format dxfId="20">
      <pivotArea type="all" dataOnly="0" outline="0" fieldPosition="0"/>
    </format>
    <format dxfId="19">
      <pivotArea outline="0" fieldPosition="0"/>
    </format>
    <format dxfId="1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Tabla dinámica8" cacheId="4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12:C18" firstHeaderRow="1" firstDataRow="2" firstDataCol="1"/>
  <pivotFields count="1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0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2">
    <i>
      <x/>
    </i>
    <i t="grand">
      <x/>
    </i>
  </colItems>
  <dataFields count="1">
    <dataField name="Cuenta de Carné de Identidad" fld="2" subtotal="count" baseField="9" baseItem="0"/>
  </dataFields>
  <formats count="5">
    <format dxfId="26">
      <pivotArea type="all" dataOnly="0" outline="0" fieldPosition="0"/>
    </format>
    <format dxfId="25">
      <pivotArea type="all" dataOnly="0" outline="0" fieldPosition="0"/>
    </format>
    <format dxfId="24">
      <pivotArea field="10" type="button" dataOnly="0" labelOnly="1" outline="0" axis="axisRow" fieldPosition="0"/>
    </format>
    <format dxfId="23">
      <pivotArea grandRow="1" outline="0" fieldPosition="0"/>
    </format>
    <format dxfId="22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Tabla dinámica7" cacheId="2" dataOnRows="1" applyNumberFormats="0" applyBorderFormats="0" applyFontFormats="0" applyPatternFormats="0" applyAlignmentFormats="0" applyWidthHeightFormats="1" dataCaption="Datos" updatedVersion="4" showMemberPropertyTips="0" useAutoFormatting="1" itemPrintTitles="1" createdVersion="1" indent="0" compact="0" compactData="0" gridDropZones="1">
  <location ref="A3:C6" firstHeaderRow="1" firstDataRow="2" firstDataCol="1"/>
  <pivotFields count="19"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</pivotFields>
  <rowFields count="1">
    <field x="9"/>
  </rowFields>
  <rowItems count="2">
    <i>
      <x/>
    </i>
    <i t="grand">
      <x/>
    </i>
  </rowItems>
  <colFields count="1">
    <field x="5"/>
  </colFields>
  <colItems count="2">
    <i>
      <x/>
    </i>
    <i t="grand">
      <x/>
    </i>
  </colItems>
  <dataFields count="1">
    <dataField name="Cuenta de Carné de Identidad" fld="2" subtotal="count" baseField="9" baseItem="0"/>
  </dataFields>
  <formats count="5">
    <format dxfId="31">
      <pivotArea type="all" dataOnly="0" outline="0" fieldPosition="0"/>
    </format>
    <format dxfId="30">
      <pivotArea type="all" dataOnly="0" outline="0" fieldPosition="0"/>
    </format>
    <format dxfId="29">
      <pivotArea field="9" type="button" dataOnly="0" labelOnly="1" outline="0" axis="axisRow" fieldPosition="0"/>
    </format>
    <format dxfId="28">
      <pivotArea grandRow="1" outline="0" fieldPosition="0"/>
    </format>
    <format dxfId="27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" displayName="Tabla1" ref="A3:BC556" totalsRowShown="0" headerRowDxfId="242" dataDxfId="241" tableBorderDxfId="240">
  <autoFilter ref="A3:BC556"/>
  <sortState ref="A4:BC122">
    <sortCondition ref="A3:A122"/>
  </sortState>
  <tableColumns count="55">
    <tableColumn id="1" name="No" dataDxfId="297"/>
    <tableColumn id="2" name="Nombre Y Apellidos" dataDxfId="296"/>
    <tableColumn id="3" name="Nivel Cultural" dataDxfId="295"/>
    <tableColumn id="4" name="Municipio" dataDxfId="294"/>
    <tableColumn id="5" name="Carné de Identidad" dataDxfId="293"/>
    <tableColumn id="6" name="Cargo" dataDxfId="292"/>
    <tableColumn id="7" name="0" dataDxfId="291"/>
    <tableColumn id="8" name="CAT OCUP" dataDxfId="290"/>
    <tableColumn id="9" name="Tiene Anexo 6 CIM" dataDxfId="289"/>
    <tableColumn id="10" name="Tiene  Carta de Presentación" dataDxfId="288"/>
    <tableColumn id="11" name="INTEGRACIÓN POLÍTICA" dataDxfId="287"/>
    <tableColumn id="12" name="NIV. CUL" dataDxfId="286"/>
    <tableColumn id="13" name="Vivienda" dataDxfId="285"/>
    <tableColumn id="14" name="Sexo" dataDxfId="284"/>
    <tableColumn id="15" name="FECHA DE ALTA" dataDxfId="283"/>
    <tableColumn id="16" name="TIPO DE CONT" dataDxfId="282"/>
    <tableColumn id="17" name="Evaluación de Idoneidad" dataDxfId="281"/>
    <tableColumn id="18" name="COLOR DE LA PIEL" dataDxfId="280"/>
    <tableColumn id="19" name="Viv" dataDxfId="279"/>
    <tableColumn id="20" name="Edad" dataDxfId="278"/>
    <tableColumn id="21" name="H35" dataDxfId="277"/>
    <tableColumn id="22" name="36 a 40" dataDxfId="276"/>
    <tableColumn id="23" name="41+45" dataDxfId="275"/>
    <tableColumn id="42" name="46a55" dataDxfId="274"/>
    <tableColumn id="24" name="+56" dataDxfId="273"/>
    <tableColumn id="25" name="F" dataDxfId="272"/>
    <tableColumn id="26" name="M" dataDxfId="271"/>
    <tableColumn id="27" name="O" dataDxfId="270"/>
    <tableColumn id="28" name="S" dataDxfId="269"/>
    <tableColumn id="29" name="A" dataDxfId="268"/>
    <tableColumn id="30" name="T" dataDxfId="267"/>
    <tableColumn id="31" name="C" dataDxfId="266"/>
    <tableColumn id="55" name="Columna1" dataDxfId="265"/>
    <tableColumn id="32" name="O2" dataDxfId="264"/>
    <tableColumn id="33" name="S3" dataDxfId="263"/>
    <tableColumn id="34" name="A4" dataDxfId="262"/>
    <tableColumn id="35" name="T5" dataDxfId="261"/>
    <tableColumn id="36" name="C6" dataDxfId="260"/>
    <tableColumn id="56" name="CDST IDONEOS" dataDxfId="259"/>
    <tableColumn id="37" name="PP" dataDxfId="258"/>
    <tableColumn id="38" name="O3" dataDxfId="257"/>
    <tableColumn id="39" name="S2" dataDxfId="256"/>
    <tableColumn id="40" name="A3" dataDxfId="255"/>
    <tableColumn id="41" name="T4" dataDxfId="254"/>
    <tableColumn id="44" name="Menos de 6to grado" dataDxfId="253"/>
    <tableColumn id="45" name="6to grado" dataDxfId="252"/>
    <tableColumn id="46" name="9no grado" dataDxfId="251"/>
    <tableColumn id="47" name="12mo grado" dataDxfId="250"/>
    <tableColumn id="48" name="Técnico Medio" dataDxfId="249"/>
    <tableColumn id="49" name="Nivel Superior" dataDxfId="248"/>
    <tableColumn id="50" name="B" dataDxfId="247"/>
    <tableColumn id="51" name="N" dataDxfId="246"/>
    <tableColumn id="52" name="M2" dataDxfId="245"/>
    <tableColumn id="53" name="pcc" dataDxfId="244"/>
    <tableColumn id="54" name="ujc" dataDxfId="24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3:AW4" totalsRowShown="0" headerRowDxfId="190" dataDxfId="189" headerRowBorderDxfId="187" tableBorderDxfId="188" totalsRowBorderDxfId="186">
  <tableColumns count="49">
    <tableColumn id="1" name="No" dataDxfId="239"/>
    <tableColumn id="2" name="Nombre Y Apellidos" dataDxfId="238"/>
    <tableColumn id="3" name="Carné de Identidad" dataDxfId="237"/>
    <tableColumn id="4" name="Cargo " dataDxfId="236"/>
    <tableColumn id="5" name="Grupo Escala" dataDxfId="235"/>
    <tableColumn id="6" name="CAT OCUP" dataDxfId="234"/>
    <tableColumn id="7" name="Tiene Anexo 6 CIM" dataDxfId="233"/>
    <tableColumn id="8" name="  Carta de Presesntación de Inicio" dataDxfId="232"/>
    <tableColumn id="9" name="INTEGRACIÓN POLÍTICA" dataDxfId="231"/>
    <tableColumn id="10" name="NIV. CUL" dataDxfId="230"/>
    <tableColumn id="11" name="Sexo" dataDxfId="229">
      <calculatedColumnFormula>IF(MOD(LEFT(+RIGHT(C4,2),1),2)=0,"M","F")</calculatedColumnFormula>
    </tableColumn>
    <tableColumn id="12" name="FECHA DE ALTA" dataDxfId="228"/>
    <tableColumn id="13" name="TIPO DE CONT" dataDxfId="227"/>
    <tableColumn id="14" name="Color de la piel" dataDxfId="226"/>
    <tableColumn id="15" name="SUSTITUYE A " dataDxfId="225"/>
    <tableColumn id="16" name="Edad" dataDxfId="224"/>
    <tableColumn id="17" name="H35" dataDxfId="223">
      <calculatedColumnFormula>+IF(P4&lt;=35,1,0)</calculatedColumnFormula>
    </tableColumn>
    <tableColumn id="18" name="36 a 40" dataDxfId="222">
      <calculatedColumnFormula>IF(P4&gt;55,0,IF(AND(P4&gt;45,P4&lt;55),0,IF(AND(P4&gt;40,P4&lt;=45),0,IF(AND(P4&gt;35,P4&lt;=40),1,IF(P4&lt;=30,0,0)))))</calculatedColumnFormula>
    </tableColumn>
    <tableColumn id="19" name="41+45" dataDxfId="221">
      <calculatedColumnFormula>IF(P4&gt;=55,0,IF(AND(P4&gt;45,P4&lt;=55),0,IF(AND(P4&gt;40,P4&lt;=45),1,IF(P4&lt;=35,0,0))))</calculatedColumnFormula>
    </tableColumn>
    <tableColumn id="20" name="46a55" dataDxfId="220">
      <calculatedColumnFormula>IF(P4&gt;=55,0,IF(AND(P4&gt;45,P4&lt;=55),1,IF(AND(P4&gt;40,P4&lt;=45),0,IF(P4&lt;=35,0,0))))</calculatedColumnFormula>
    </tableColumn>
    <tableColumn id="21" name="+56" dataDxfId="219">
      <calculatedColumnFormula>IF(P4&gt;=55,1,IF(AND(P4&gt;=46,P4&lt;55),0,IF(AND(P4&gt;=31,P4&lt;45),0,IF(P4&lt;=30,0,0))))</calculatedColumnFormula>
    </tableColumn>
    <tableColumn id="22" name="F" dataDxfId="218">
      <calculatedColumnFormula>+IF(K4="F",P4,0)</calculatedColumnFormula>
    </tableColumn>
    <tableColumn id="23" name="M" dataDxfId="217">
      <calculatedColumnFormula>+IF(K4="M",P4,0)</calculatedColumnFormula>
    </tableColumn>
    <tableColumn id="24" name="O" dataDxfId="216">
      <calculatedColumnFormula>IF(AND(M4="Indeterminado",F4="O"),1,0)</calculatedColumnFormula>
    </tableColumn>
    <tableColumn id="25" name="S" dataDxfId="215">
      <calculatedColumnFormula>IF(AND(M4="Indeterminado",F4="s"),1,0)</calculatedColumnFormula>
    </tableColumn>
    <tableColumn id="26" name="A" dataDxfId="214">
      <calculatedColumnFormula>IF(AND(M4="Indeterminado",F4="a"),1,0)</calculatedColumnFormula>
    </tableColumn>
    <tableColumn id="27" name="T" dataDxfId="213">
      <calculatedColumnFormula>IF(AND(M4="Indeterminado",F4="t"),1,0)</calculatedColumnFormula>
    </tableColumn>
    <tableColumn id="28" name="C" dataDxfId="212">
      <calculatedColumnFormula>IF(AND(M4="Indeterminado",F4="c"),1,0)</calculatedColumnFormula>
    </tableColumn>
    <tableColumn id="29" name="O2" dataDxfId="211">
      <calculatedColumnFormula>IF(AND(M4="Determinado",F4="o"),1,0)</calculatedColumnFormula>
    </tableColumn>
    <tableColumn id="30" name="S3" dataDxfId="210">
      <calculatedColumnFormula>IF(AND(M4="Determinado",F4="o"),1,0)</calculatedColumnFormula>
    </tableColumn>
    <tableColumn id="31" name="A4" dataDxfId="209">
      <calculatedColumnFormula>IF(AND(O4="Determinado",H4="a"),1,0)</calculatedColumnFormula>
    </tableColumn>
    <tableColumn id="32" name="T5" dataDxfId="208">
      <calculatedColumnFormula>IF(AND(M4="Determinado",F4="t"),1,0)</calculatedColumnFormula>
    </tableColumn>
    <tableColumn id="33" name="C6" dataDxfId="207">
      <calculatedColumnFormula>IF(AND(M4="Determinado",F4="c"),1,0)</calculatedColumnFormula>
    </tableColumn>
    <tableColumn id="39" name="Menos de 6to grado" dataDxfId="206">
      <calculatedColumnFormula>+IF(J4="SNE",1,0)</calculatedColumnFormula>
    </tableColumn>
    <tableColumn id="40" name="6to grado" dataDxfId="205">
      <calculatedColumnFormula>+IF(J4="6to",1,0)</calculatedColumnFormula>
    </tableColumn>
    <tableColumn id="41" name="9no grado" dataDxfId="204">
      <calculatedColumnFormula>+IF(J4="9no",1,0)</calculatedColumnFormula>
    </tableColumn>
    <tableColumn id="42" name="12mo grado" dataDxfId="203">
      <calculatedColumnFormula>+IF(J4="12mo",1,0)</calculatedColumnFormula>
    </tableColumn>
    <tableColumn id="43" name="Técnico Medio" dataDxfId="202">
      <calculatedColumnFormula>+IF(J4="TM",1,0)</calculatedColumnFormula>
    </tableColumn>
    <tableColumn id="44" name="Nivel Superior" dataDxfId="201">
      <calculatedColumnFormula>+IF(J4="NS",1,0)</calculatedColumnFormula>
    </tableColumn>
    <tableColumn id="45" name="B" dataDxfId="200">
      <calculatedColumnFormula>+IF(N4="B",1,0)</calculatedColumnFormula>
    </tableColumn>
    <tableColumn id="46" name="N" dataDxfId="199">
      <calculatedColumnFormula>+IF(N4="n",1,0)</calculatedColumnFormula>
    </tableColumn>
    <tableColumn id="47" name="M2" dataDxfId="198">
      <calculatedColumnFormula>+IF(N4="M",1,0)</calculatedColumnFormula>
    </tableColumn>
    <tableColumn id="48" name="pcc" dataDxfId="197">
      <calculatedColumnFormula>+IF(I4="pcc",1,0)</calculatedColumnFormula>
    </tableColumn>
    <tableColumn id="49" name="ujc" dataDxfId="196">
      <calculatedColumnFormula>+IF(I4="UJC",1,0)</calculatedColumnFormula>
    </tableColumn>
    <tableColumn id="50" name="Columna1" dataDxfId="195">
      <calculatedColumnFormula>LEFT(C4,2)</calculatedColumnFormula>
    </tableColumn>
    <tableColumn id="51" name="Columna2" dataDxfId="194">
      <calculatedColumnFormula>MID(C4,3,2)</calculatedColumnFormula>
    </tableColumn>
    <tableColumn id="52" name="Columna3" dataDxfId="193">
      <calculatedColumnFormula>MID(C4,5,2)</calculatedColumnFormula>
    </tableColumn>
    <tableColumn id="53" name="Columna4" dataDxfId="192">
      <calculatedColumnFormula>DATE(AS4,AT4,AU4)</calculatedColumnFormula>
    </tableColumn>
    <tableColumn id="54" name="Columna5" dataDxfId="191">
      <calculatedColumnFormula>DATEDIF(AV4,$G$1,"y")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S355" totalsRowShown="0" headerRowDxfId="35" dataDxfId="34" headerRowBorderDxfId="32" tableBorderDxfId="33">
  <autoFilter ref="A1:S355"/>
  <tableColumns count="19">
    <tableColumn id="1" name="No" dataDxfId="54"/>
    <tableColumn id="2" name="Nombre Y Apellidos" dataDxfId="53"/>
    <tableColumn id="3" name="Carné de Identidad" dataDxfId="52"/>
    <tableColumn id="4" name="Cargo " dataDxfId="51"/>
    <tableColumn id="5" name="Grupo Escala" dataDxfId="50"/>
    <tableColumn id="6" name="CAT OCUP" dataDxfId="49"/>
    <tableColumn id="7" name="Tiene Anexo 6 CIM" dataDxfId="48"/>
    <tableColumn id="8" name="Tiene  Carta de Presesntación" dataDxfId="47"/>
    <tableColumn id="9" name="INTEGRACIÓN POLÍTICA" dataDxfId="46"/>
    <tableColumn id="10" name="NIV. CUL" dataDxfId="45"/>
    <tableColumn id="11" name="Sexo" dataDxfId="44"/>
    <tableColumn id="12" name="AFECHA DE ALTA" dataDxfId="43"/>
    <tableColumn id="13" name="TIPO DE CONT" dataDxfId="42"/>
    <tableColumn id="14" name="SUSTITUYE A " dataDxfId="41"/>
    <tableColumn id="15" name="Edad" dataDxfId="40"/>
    <tableColumn id="16" name="17 a 30" dataDxfId="39"/>
    <tableColumn id="17" name="31 a 45" dataDxfId="38"/>
    <tableColumn id="18" name="46 a 55" dataDxfId="37"/>
    <tableColumn id="19" name="+ de 55" dataDxfId="3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7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printerSettings" Target="../printerSettings/printerSettings20.bin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AO123"/>
  <sheetViews>
    <sheetView topLeftCell="Q1" workbookViewId="0">
      <pane ySplit="3" topLeftCell="A28" activePane="bottomLeft" state="frozen"/>
      <selection activeCell="AC40" sqref="AC40"/>
      <selection pane="bottomLeft" activeCell="AC40" sqref="AC40"/>
    </sheetView>
  </sheetViews>
  <sheetFormatPr baseColWidth="10" defaultRowHeight="15"/>
  <cols>
    <col min="1" max="1" width="5.28515625" bestFit="1" customWidth="1"/>
    <col min="2" max="2" width="38.28515625" bestFit="1" customWidth="1"/>
    <col min="3" max="3" width="18.5703125" customWidth="1"/>
    <col min="4" max="4" width="37.85546875" bestFit="1" customWidth="1"/>
    <col min="5" max="5" width="8.85546875" bestFit="1" customWidth="1"/>
    <col min="6" max="7" width="6.7109375" style="3" customWidth="1"/>
    <col min="8" max="8" width="6.5703125" style="3" bestFit="1" customWidth="1"/>
    <col min="9" max="9" width="6.5703125" style="3" customWidth="1"/>
    <col min="10" max="13" width="7.5703125" style="3" customWidth="1"/>
    <col min="14" max="14" width="7.140625" style="3" customWidth="1"/>
    <col min="15" max="16" width="6.42578125" style="3" bestFit="1" customWidth="1"/>
    <col min="17" max="18" width="6.42578125" style="3" customWidth="1"/>
    <col min="19" max="24" width="6.5703125" style="3" customWidth="1"/>
    <col min="25" max="25" width="8.7109375" style="3" customWidth="1"/>
    <col min="26" max="26" width="11" style="3" customWidth="1"/>
    <col min="27" max="27" width="12.140625" style="3" customWidth="1"/>
    <col min="28" max="28" width="8.28515625" style="3" bestFit="1" customWidth="1"/>
    <col min="29" max="29" width="12.7109375" bestFit="1" customWidth="1"/>
    <col min="30" max="30" width="10.7109375" bestFit="1" customWidth="1"/>
    <col min="31" max="34" width="6.5703125" bestFit="1" customWidth="1"/>
    <col min="35" max="36" width="10.28515625" style="3" bestFit="1" customWidth="1"/>
    <col min="37" max="38" width="9.42578125" style="3" bestFit="1" customWidth="1"/>
    <col min="39" max="39" width="5.7109375" style="3" bestFit="1" customWidth="1"/>
    <col min="40" max="40" width="10.28515625" style="3" bestFit="1" customWidth="1"/>
    <col min="41" max="41" width="11.42578125" style="3" customWidth="1"/>
  </cols>
  <sheetData>
    <row r="2" spans="1:41" s="56" customFormat="1">
      <c r="J2" s="877" t="s">
        <v>204</v>
      </c>
      <c r="K2" s="877"/>
      <c r="L2" s="877"/>
      <c r="M2" s="877"/>
      <c r="O2" s="884" t="s">
        <v>193</v>
      </c>
      <c r="P2" s="884"/>
      <c r="Q2" s="884"/>
      <c r="R2" s="884"/>
      <c r="S2" s="884"/>
      <c r="T2" s="879" t="s">
        <v>181</v>
      </c>
      <c r="U2" s="879"/>
      <c r="V2" s="879"/>
      <c r="W2" s="879"/>
      <c r="X2" s="879"/>
      <c r="Y2" s="881" t="s">
        <v>174</v>
      </c>
      <c r="Z2" s="881" t="s">
        <v>175</v>
      </c>
      <c r="AA2" s="881" t="s">
        <v>176</v>
      </c>
      <c r="AB2" s="882"/>
      <c r="AC2" s="882" t="s">
        <v>195</v>
      </c>
      <c r="AD2" s="883">
        <v>2012</v>
      </c>
      <c r="AE2" s="880" t="s">
        <v>194</v>
      </c>
      <c r="AF2" s="880"/>
      <c r="AG2" s="880"/>
      <c r="AH2" s="880"/>
    </row>
    <row r="3" spans="1:41" s="64" customFormat="1" ht="39.75">
      <c r="A3" s="57"/>
      <c r="B3" s="71"/>
      <c r="C3" s="71"/>
      <c r="D3" s="71" t="s">
        <v>212</v>
      </c>
      <c r="E3" s="71" t="s">
        <v>213</v>
      </c>
      <c r="F3" s="57" t="s">
        <v>205</v>
      </c>
      <c r="G3" s="57" t="s">
        <v>206</v>
      </c>
      <c r="H3" s="58" t="s">
        <v>196</v>
      </c>
      <c r="I3" s="65"/>
      <c r="J3" s="67" t="s">
        <v>197</v>
      </c>
      <c r="K3" s="67" t="s">
        <v>200</v>
      </c>
      <c r="L3" s="67" t="s">
        <v>202</v>
      </c>
      <c r="M3" s="67" t="s">
        <v>203</v>
      </c>
      <c r="N3" s="59" t="s">
        <v>177</v>
      </c>
      <c r="O3" s="60" t="s">
        <v>2</v>
      </c>
      <c r="P3" s="60" t="s">
        <v>25</v>
      </c>
      <c r="Q3" s="60" t="s">
        <v>86</v>
      </c>
      <c r="R3" s="60" t="s">
        <v>39</v>
      </c>
      <c r="S3" s="60" t="s">
        <v>126</v>
      </c>
      <c r="T3" s="61" t="s">
        <v>2</v>
      </c>
      <c r="U3" s="61" t="s">
        <v>25</v>
      </c>
      <c r="V3" s="61" t="s">
        <v>86</v>
      </c>
      <c r="W3" s="61" t="s">
        <v>39</v>
      </c>
      <c r="X3" s="61" t="s">
        <v>126</v>
      </c>
      <c r="Y3" s="881"/>
      <c r="Z3" s="881"/>
      <c r="AA3" s="881"/>
      <c r="AB3" s="882"/>
      <c r="AC3" s="882"/>
      <c r="AD3" s="883"/>
      <c r="AE3" s="62" t="s">
        <v>189</v>
      </c>
      <c r="AF3" s="62" t="s">
        <v>190</v>
      </c>
      <c r="AG3" s="62" t="s">
        <v>191</v>
      </c>
      <c r="AH3" s="63" t="s">
        <v>192</v>
      </c>
      <c r="AI3" s="58"/>
      <c r="AJ3" s="58"/>
      <c r="AK3" s="58"/>
      <c r="AL3" s="58"/>
      <c r="AM3" s="58"/>
      <c r="AN3" s="58"/>
    </row>
    <row r="4" spans="1:41" ht="15.75">
      <c r="A4" s="19">
        <v>5349</v>
      </c>
      <c r="B4" s="72" t="s">
        <v>3</v>
      </c>
      <c r="C4" s="72"/>
      <c r="D4" s="72" t="s">
        <v>214</v>
      </c>
      <c r="E4" s="72" t="s">
        <v>215</v>
      </c>
      <c r="F4" s="69">
        <v>1</v>
      </c>
      <c r="G4" s="69"/>
      <c r="H4" s="21" t="s">
        <v>2</v>
      </c>
      <c r="I4" s="49">
        <v>1</v>
      </c>
      <c r="J4" s="68">
        <f>IF(H4="NS",1,0)</f>
        <v>0</v>
      </c>
      <c r="K4" s="68" t="e">
        <f>IF(#REF!="TM",1,0)</f>
        <v>#REF!</v>
      </c>
      <c r="L4" s="68" t="e">
        <f>IF(#REF!="12mo",1,0)</f>
        <v>#REF!</v>
      </c>
      <c r="M4" s="68" t="e">
        <f>IF(#REF!="9no",1,0)</f>
        <v>#REF!</v>
      </c>
      <c r="N4" s="47" t="s">
        <v>178</v>
      </c>
      <c r="O4" s="52">
        <f>IF(AND($H$4="D",$N$4="F"),1,0)</f>
        <v>0</v>
      </c>
      <c r="P4" s="52">
        <f>IF(AND($H$4="T",$N$4="F"),1,0)</f>
        <v>0</v>
      </c>
      <c r="Q4" s="52">
        <f>IF(AND($H$4="A",$N$4="F"),1,0)</f>
        <v>0</v>
      </c>
      <c r="R4" s="52">
        <f>IF(AND($H$4="O",$N$4="F"),1,0)</f>
        <v>0</v>
      </c>
      <c r="S4" s="52">
        <f>IF(AND($H$4="S",$N$4="F"),1,0)</f>
        <v>0</v>
      </c>
      <c r="T4" s="53">
        <f t="shared" ref="T4:T35" si="0">IF(AND(H4="D",N4="M"),1,0)</f>
        <v>1</v>
      </c>
      <c r="U4" s="53">
        <f t="shared" ref="U4:U35" si="1">IF(AND(H4="T",N4="M"),1,0)</f>
        <v>0</v>
      </c>
      <c r="V4" s="53">
        <f t="shared" ref="V4:V35" si="2">IF(AND(H4="A",N4="M"),1,0)</f>
        <v>0</v>
      </c>
      <c r="W4" s="53">
        <f t="shared" ref="W4:W35" si="3">IF(AND(H4="O",N4="M"),1,0)</f>
        <v>0</v>
      </c>
      <c r="X4" s="53">
        <f t="shared" ref="X4:X35" si="4">IF(AND(H4="S",N4="M"),1,0)</f>
        <v>0</v>
      </c>
      <c r="Y4" s="20"/>
      <c r="Z4" s="20"/>
      <c r="AA4" s="20"/>
      <c r="AB4" s="21"/>
      <c r="AC4" s="22">
        <v>73122101583</v>
      </c>
      <c r="AD4" s="46">
        <f>$AD$2-1973</f>
        <v>39</v>
      </c>
      <c r="AE4" s="55">
        <f>IF(AD4&gt;=55,0,IF(AND(AD4&gt;=46,AD4&lt;55),0,IF(AND(AD4&gt;=31,AD4&lt;45),0,IF(AD4&lt;=30,1,0))))</f>
        <v>0</v>
      </c>
      <c r="AF4" s="55">
        <f>IF(AD4&gt;=55,0,IF(AND(AD4&gt;=46,AD4&lt;55),0,IF(AND(AD4&gt;=31,AD4&lt;=45),1,IF(AD4&lt;=30,0,0))))</f>
        <v>1</v>
      </c>
      <c r="AG4" s="55">
        <f>IF(AD4&gt;=55,0,IF(AND(AD4&gt;=46,AD4&lt;55),1,IF(AND(AD4&gt;=31,AD4&lt;=45),0,IF(AD4&lt;=30,0,0))))</f>
        <v>0</v>
      </c>
      <c r="AH4" s="55">
        <f>IF(AD4&gt;=55,1,IF(AND(AD4&gt;=46,AD4&lt;55),0,IF(AND(AD4&gt;=31,AD4&lt;45),0,IF(AD4&lt;=30,0,0))))</f>
        <v>0</v>
      </c>
      <c r="AI4" s="21" t="s">
        <v>1</v>
      </c>
      <c r="AJ4" s="21" t="s">
        <v>7</v>
      </c>
      <c r="AK4" s="21" t="s">
        <v>4</v>
      </c>
      <c r="AL4" s="21" t="s">
        <v>5</v>
      </c>
      <c r="AM4" s="20"/>
      <c r="AN4" s="33" t="s">
        <v>6</v>
      </c>
    </row>
    <row r="5" spans="1:41" ht="15.75">
      <c r="A5" s="19">
        <v>7523</v>
      </c>
      <c r="B5" s="72" t="s">
        <v>9</v>
      </c>
      <c r="C5" s="72"/>
      <c r="D5" s="72" t="s">
        <v>216</v>
      </c>
      <c r="E5" s="72" t="s">
        <v>217</v>
      </c>
      <c r="F5" s="69"/>
      <c r="G5" s="69"/>
      <c r="H5" s="21" t="s">
        <v>2</v>
      </c>
      <c r="I5" s="49">
        <v>1</v>
      </c>
      <c r="J5" s="68" t="e">
        <f>IF(#REF!="NS",1,0)</f>
        <v>#REF!</v>
      </c>
      <c r="K5" s="68" t="e">
        <f>IF(#REF!="TM",1,0)</f>
        <v>#REF!</v>
      </c>
      <c r="L5" s="68" t="e">
        <f>IF(#REF!="12mo",1,0)</f>
        <v>#REF!</v>
      </c>
      <c r="M5" s="68" t="e">
        <f>IF(#REF!="9no",1,0)</f>
        <v>#REF!</v>
      </c>
      <c r="N5" s="47" t="s">
        <v>178</v>
      </c>
      <c r="O5" s="52">
        <f t="shared" ref="O5:O36" si="5">IF(AND(H5="D",N5="F"),1,0)</f>
        <v>0</v>
      </c>
      <c r="P5" s="52">
        <f t="shared" ref="P5:P36" si="6">IF(AND(H5="T",N5="F"),1,0)</f>
        <v>0</v>
      </c>
      <c r="Q5" s="52">
        <f t="shared" ref="Q5:Q36" si="7">IF(AND(H5="A",N5="F"),1,0)</f>
        <v>0</v>
      </c>
      <c r="R5" s="52">
        <f t="shared" ref="R5:R36" si="8">IF(AND(H5="O",N5="F"),1,0)</f>
        <v>0</v>
      </c>
      <c r="S5" s="52">
        <f t="shared" ref="S5:S36" si="9">IF(AND(H5="S",N5="F"),1,0)</f>
        <v>0</v>
      </c>
      <c r="T5" s="53">
        <f t="shared" si="0"/>
        <v>1</v>
      </c>
      <c r="U5" s="53">
        <f t="shared" si="1"/>
        <v>0</v>
      </c>
      <c r="V5" s="53">
        <f t="shared" si="2"/>
        <v>0</v>
      </c>
      <c r="W5" s="53">
        <f t="shared" si="3"/>
        <v>0</v>
      </c>
      <c r="X5" s="53">
        <f t="shared" si="4"/>
        <v>0</v>
      </c>
      <c r="Y5" s="21"/>
      <c r="Z5" s="21"/>
      <c r="AA5" s="21"/>
      <c r="AB5" s="21"/>
      <c r="AC5" s="22">
        <v>75091409921</v>
      </c>
      <c r="AD5" s="46">
        <f>2012-1975</f>
        <v>37</v>
      </c>
      <c r="AE5" s="55">
        <f t="shared" ref="AE5:AE68" si="10">IF(AD5&gt;=55,0,IF(AND(AD5&gt;=46,AD5&lt;55),0,IF(AND(AD5&gt;=31,AD5&lt;45),0,IF(AD5&lt;=30,1,0))))</f>
        <v>0</v>
      </c>
      <c r="AF5" s="55">
        <f>IF(AD5&gt;=55,0,IF(AND(AD5&gt;=46,AD5&lt;55),0,IF(AND(AD5&gt;=31,AD5&lt;=45),1,IF(AD5&lt;=30,0,0))))</f>
        <v>1</v>
      </c>
      <c r="AG5" s="55">
        <f>IF(AD5&gt;=55,0,IF(AND(AD5&gt;=46,AD5&lt;55),1,IF(AND(AD5&gt;=31,AD5&lt;=45),0,IF(AD5&lt;=30,0,0))))</f>
        <v>0</v>
      </c>
      <c r="AH5" s="55">
        <f>IF(AD5&gt;=55,1,IF(AND(AD5&gt;=46,AD5&lt;55),0,IF(AND(AD5&gt;=31,AD5&lt;45),0,IF(AD5&lt;=30,0,0))))</f>
        <v>0</v>
      </c>
      <c r="AI5" s="21" t="s">
        <v>8</v>
      </c>
      <c r="AJ5" s="21" t="s">
        <v>7</v>
      </c>
      <c r="AK5" s="21" t="s">
        <v>4</v>
      </c>
      <c r="AL5" s="21" t="s">
        <v>10</v>
      </c>
      <c r="AM5" s="20"/>
      <c r="AN5" s="33" t="s">
        <v>11</v>
      </c>
    </row>
    <row r="6" spans="1:41" ht="15.75">
      <c r="A6" s="19">
        <v>2013</v>
      </c>
      <c r="B6" s="72" t="s">
        <v>13</v>
      </c>
      <c r="C6" s="72"/>
      <c r="D6" s="72" t="s">
        <v>218</v>
      </c>
      <c r="E6" s="72" t="s">
        <v>219</v>
      </c>
      <c r="F6" s="69"/>
      <c r="G6" s="69"/>
      <c r="H6" s="21" t="s">
        <v>2</v>
      </c>
      <c r="I6" s="49">
        <v>1</v>
      </c>
      <c r="J6" s="68" t="e">
        <f>IF(#REF!="NS",1,0)</f>
        <v>#REF!</v>
      </c>
      <c r="K6" s="68" t="e">
        <f>IF(#REF!="TM",1,0)</f>
        <v>#REF!</v>
      </c>
      <c r="L6" s="68" t="e">
        <f>IF(#REF!="12mo",1,0)</f>
        <v>#REF!</v>
      </c>
      <c r="M6" s="68" t="e">
        <f>IF(#REF!="9no",1,0)</f>
        <v>#REF!</v>
      </c>
      <c r="N6" s="47" t="s">
        <v>179</v>
      </c>
      <c r="O6" s="52">
        <f t="shared" si="5"/>
        <v>1</v>
      </c>
      <c r="P6" s="52">
        <f t="shared" si="6"/>
        <v>0</v>
      </c>
      <c r="Q6" s="52">
        <f t="shared" si="7"/>
        <v>0</v>
      </c>
      <c r="R6" s="52">
        <f t="shared" si="8"/>
        <v>0</v>
      </c>
      <c r="S6" s="52">
        <f t="shared" si="9"/>
        <v>0</v>
      </c>
      <c r="T6" s="53">
        <f t="shared" si="0"/>
        <v>0</v>
      </c>
      <c r="U6" s="53">
        <f t="shared" si="1"/>
        <v>0</v>
      </c>
      <c r="V6" s="53">
        <f t="shared" si="2"/>
        <v>0</v>
      </c>
      <c r="W6" s="53">
        <f t="shared" si="3"/>
        <v>0</v>
      </c>
      <c r="X6" s="53">
        <f t="shared" si="4"/>
        <v>0</v>
      </c>
      <c r="Y6" s="21"/>
      <c r="Z6" s="21"/>
      <c r="AA6" s="21"/>
      <c r="AB6" s="21"/>
      <c r="AC6" s="22">
        <v>74022408137</v>
      </c>
      <c r="AD6" s="46">
        <f>2012-1974</f>
        <v>38</v>
      </c>
      <c r="AE6" s="55">
        <f t="shared" si="10"/>
        <v>0</v>
      </c>
      <c r="AF6" s="55">
        <f>IF(AD6&gt;=55,0,IF(AND(AD6&gt;=46,AD6&lt;55),0,IF(AND(AD6&gt;=31,AD6&lt;=45),1,IF(AD6&lt;=30,0,0))))</f>
        <v>1</v>
      </c>
      <c r="AG6" s="55">
        <f>IF(AD6&gt;=55,0,IF(AND(AD6&gt;=46,AD6&lt;55),1,IF(AND(AD6&gt;=31,AD6&lt;=45),0,IF(AD6&lt;=30,0,0))))</f>
        <v>0</v>
      </c>
      <c r="AH6" s="55">
        <f>IF(AD6&gt;=55,1,IF(AND(AD6&gt;=46,AD6&lt;55),0,IF(AND(AD6&gt;=31,AD6&lt;45),0,IF(AD6&lt;=30,0,0))))</f>
        <v>0</v>
      </c>
      <c r="AI6" s="21" t="s">
        <v>12</v>
      </c>
      <c r="AJ6" s="21" t="s">
        <v>7</v>
      </c>
      <c r="AK6" s="21" t="s">
        <v>4</v>
      </c>
      <c r="AL6" s="20"/>
      <c r="AM6" s="20"/>
      <c r="AN6" s="33" t="s">
        <v>14</v>
      </c>
    </row>
    <row r="7" spans="1:41" ht="15.75">
      <c r="A7" s="19">
        <v>4927</v>
      </c>
      <c r="B7" s="72" t="s">
        <v>15</v>
      </c>
      <c r="C7" s="72"/>
      <c r="D7" s="72" t="s">
        <v>218</v>
      </c>
      <c r="E7" s="72" t="s">
        <v>219</v>
      </c>
      <c r="F7" s="69"/>
      <c r="G7" s="69"/>
      <c r="H7" s="21" t="s">
        <v>2</v>
      </c>
      <c r="I7" s="49">
        <v>1</v>
      </c>
      <c r="J7" s="68" t="e">
        <f>IF(#REF!="NS",1,0)</f>
        <v>#REF!</v>
      </c>
      <c r="K7" s="68" t="e">
        <f>IF(#REF!="TM",1,0)</f>
        <v>#REF!</v>
      </c>
      <c r="L7" s="68" t="e">
        <f>IF(#REF!="12mo",1,0)</f>
        <v>#REF!</v>
      </c>
      <c r="M7" s="68" t="e">
        <f>IF(#REF!="9no",1,0)</f>
        <v>#REF!</v>
      </c>
      <c r="N7" s="47" t="s">
        <v>179</v>
      </c>
      <c r="O7" s="52">
        <f t="shared" si="5"/>
        <v>1</v>
      </c>
      <c r="P7" s="52">
        <f t="shared" si="6"/>
        <v>0</v>
      </c>
      <c r="Q7" s="52">
        <f t="shared" si="7"/>
        <v>0</v>
      </c>
      <c r="R7" s="52">
        <f t="shared" si="8"/>
        <v>0</v>
      </c>
      <c r="S7" s="52">
        <f t="shared" si="9"/>
        <v>0</v>
      </c>
      <c r="T7" s="53">
        <f t="shared" si="0"/>
        <v>0</v>
      </c>
      <c r="U7" s="53">
        <f t="shared" si="1"/>
        <v>0</v>
      </c>
      <c r="V7" s="53">
        <f t="shared" si="2"/>
        <v>0</v>
      </c>
      <c r="W7" s="53">
        <f t="shared" si="3"/>
        <v>0</v>
      </c>
      <c r="X7" s="53">
        <f t="shared" si="4"/>
        <v>0</v>
      </c>
      <c r="Y7" s="21"/>
      <c r="Z7" s="21"/>
      <c r="AA7" s="21"/>
      <c r="AB7" s="21"/>
      <c r="AC7" s="22">
        <v>67051104036</v>
      </c>
      <c r="AD7" s="46">
        <f>2012-1967</f>
        <v>45</v>
      </c>
      <c r="AE7" s="55">
        <f t="shared" si="10"/>
        <v>0</v>
      </c>
      <c r="AF7" s="55">
        <f>IF(AD7&gt;=55,0,IF(AND(AD7&gt;=46,AD7&lt;55),0,IF(AND(AD7&gt;=31,AD7&lt;=45),1,IF(AD7&lt;=30,0,0))))</f>
        <v>1</v>
      </c>
      <c r="AG7" s="55">
        <f t="shared" ref="AG7:AG71" si="11">IF(AD7&gt;=55,0,IF(AND(AD7&gt;=46,AD7&lt;55),1,IF(AND(AD7&gt;=31,AD7&lt;=45),0,IF(AD7&lt;=30,0,0))))</f>
        <v>0</v>
      </c>
      <c r="AH7" s="55">
        <f t="shared" ref="AH7:AH71" si="12">IF(AD7&gt;=55,1,IF(AND(AD7&gt;=46,AD7&lt;55),0,IF(AND(AD7&gt;=31,AD7&lt;45),0,IF(AD7&lt;=30,0,0))))</f>
        <v>0</v>
      </c>
      <c r="AI7" s="21" t="s">
        <v>12</v>
      </c>
      <c r="AJ7" s="21" t="s">
        <v>7</v>
      </c>
      <c r="AK7" s="21" t="s">
        <v>4</v>
      </c>
      <c r="AL7" s="20"/>
      <c r="AM7" s="20"/>
      <c r="AN7" s="33" t="s">
        <v>14</v>
      </c>
    </row>
    <row r="8" spans="1:41" ht="15.75">
      <c r="A8" s="19">
        <v>8485</v>
      </c>
      <c r="B8" s="72" t="s">
        <v>16</v>
      </c>
      <c r="C8" s="72"/>
      <c r="D8" s="72" t="s">
        <v>218</v>
      </c>
      <c r="E8" s="72" t="s">
        <v>219</v>
      </c>
      <c r="F8" s="69"/>
      <c r="G8" s="69"/>
      <c r="H8" s="21" t="s">
        <v>2</v>
      </c>
      <c r="I8" s="49">
        <v>1</v>
      </c>
      <c r="J8" s="68" t="e">
        <f>IF(#REF!="NS",1,0)</f>
        <v>#REF!</v>
      </c>
      <c r="K8" s="68" t="e">
        <f>IF(#REF!="TM",1,0)</f>
        <v>#REF!</v>
      </c>
      <c r="L8" s="68" t="e">
        <f>IF(#REF!="12mo",1,0)</f>
        <v>#REF!</v>
      </c>
      <c r="M8" s="68" t="e">
        <f>IF(#REF!="9no",1,0)</f>
        <v>#REF!</v>
      </c>
      <c r="N8" s="47" t="s">
        <v>178</v>
      </c>
      <c r="O8" s="52">
        <f t="shared" si="5"/>
        <v>0</v>
      </c>
      <c r="P8" s="52">
        <f t="shared" si="6"/>
        <v>0</v>
      </c>
      <c r="Q8" s="52">
        <f t="shared" si="7"/>
        <v>0</v>
      </c>
      <c r="R8" s="52">
        <f t="shared" si="8"/>
        <v>0</v>
      </c>
      <c r="S8" s="52">
        <f t="shared" si="9"/>
        <v>0</v>
      </c>
      <c r="T8" s="53">
        <f t="shared" si="0"/>
        <v>1</v>
      </c>
      <c r="U8" s="53">
        <f t="shared" si="1"/>
        <v>0</v>
      </c>
      <c r="V8" s="53">
        <f t="shared" si="2"/>
        <v>0</v>
      </c>
      <c r="W8" s="53">
        <f t="shared" si="3"/>
        <v>0</v>
      </c>
      <c r="X8" s="53">
        <f t="shared" si="4"/>
        <v>0</v>
      </c>
      <c r="Y8" s="21"/>
      <c r="Z8" s="21"/>
      <c r="AA8" s="21"/>
      <c r="AB8" s="21"/>
      <c r="AC8" s="22">
        <v>63121606786</v>
      </c>
      <c r="AD8" s="46">
        <f>2012-1963</f>
        <v>49</v>
      </c>
      <c r="AE8" s="55">
        <f t="shared" si="10"/>
        <v>0</v>
      </c>
      <c r="AF8" s="55">
        <f t="shared" ref="AF8:AF71" si="13">IF(AD8&gt;=55,0,IF(AND(AD8&gt;=46,AD8&lt;55),0,IF(AND(AD8&gt;=31,AD8&lt;=45),1,IF(AD8&lt;=30,0,0))))</f>
        <v>0</v>
      </c>
      <c r="AG8" s="55">
        <f t="shared" si="11"/>
        <v>1</v>
      </c>
      <c r="AH8" s="55">
        <f t="shared" si="12"/>
        <v>0</v>
      </c>
      <c r="AI8" s="21" t="s">
        <v>12</v>
      </c>
      <c r="AJ8" s="21" t="s">
        <v>7</v>
      </c>
      <c r="AK8" s="21" t="s">
        <v>4</v>
      </c>
      <c r="AL8" s="20"/>
      <c r="AM8" s="20"/>
      <c r="AN8" s="33" t="s">
        <v>14</v>
      </c>
    </row>
    <row r="9" spans="1:41" s="134" customFormat="1" ht="15.75">
      <c r="A9" s="125">
        <v>8548</v>
      </c>
      <c r="B9" s="126" t="s">
        <v>17</v>
      </c>
      <c r="C9" s="126"/>
      <c r="D9" s="126" t="s">
        <v>218</v>
      </c>
      <c r="E9" s="126" t="s">
        <v>219</v>
      </c>
      <c r="F9" s="127"/>
      <c r="G9" s="127"/>
      <c r="H9" s="127" t="s">
        <v>2</v>
      </c>
      <c r="I9" s="128">
        <v>1</v>
      </c>
      <c r="J9" s="128" t="e">
        <f>IF(#REF!="NS",1,0)</f>
        <v>#REF!</v>
      </c>
      <c r="K9" s="128" t="e">
        <f>IF(#REF!="TM",1,0)</f>
        <v>#REF!</v>
      </c>
      <c r="L9" s="128" t="e">
        <f>IF(#REF!="12mo",1,0)</f>
        <v>#REF!</v>
      </c>
      <c r="M9" s="128" t="e">
        <f>IF(#REF!="9no",1,0)</f>
        <v>#REF!</v>
      </c>
      <c r="N9" s="128" t="s">
        <v>178</v>
      </c>
      <c r="O9" s="127">
        <f t="shared" si="5"/>
        <v>0</v>
      </c>
      <c r="P9" s="127">
        <f t="shared" si="6"/>
        <v>0</v>
      </c>
      <c r="Q9" s="127">
        <f t="shared" si="7"/>
        <v>0</v>
      </c>
      <c r="R9" s="127">
        <f t="shared" si="8"/>
        <v>0</v>
      </c>
      <c r="S9" s="127">
        <f t="shared" si="9"/>
        <v>0</v>
      </c>
      <c r="T9" s="127">
        <f t="shared" si="0"/>
        <v>1</v>
      </c>
      <c r="U9" s="127">
        <f t="shared" si="1"/>
        <v>0</v>
      </c>
      <c r="V9" s="127">
        <f t="shared" si="2"/>
        <v>0</v>
      </c>
      <c r="W9" s="127">
        <f t="shared" si="3"/>
        <v>0</v>
      </c>
      <c r="X9" s="127">
        <f t="shared" si="4"/>
        <v>0</v>
      </c>
      <c r="Y9" s="127"/>
      <c r="Z9" s="127"/>
      <c r="AA9" s="127"/>
      <c r="AB9" s="127"/>
      <c r="AC9" s="126">
        <v>64070903222</v>
      </c>
      <c r="AD9" s="129">
        <f>2012-1964</f>
        <v>48</v>
      </c>
      <c r="AE9" s="130">
        <f t="shared" si="10"/>
        <v>0</v>
      </c>
      <c r="AF9" s="130">
        <f t="shared" si="13"/>
        <v>0</v>
      </c>
      <c r="AG9" s="130">
        <f t="shared" si="11"/>
        <v>1</v>
      </c>
      <c r="AH9" s="130">
        <f t="shared" si="12"/>
        <v>0</v>
      </c>
      <c r="AI9" s="127" t="s">
        <v>12</v>
      </c>
      <c r="AJ9" s="127" t="s">
        <v>7</v>
      </c>
      <c r="AK9" s="127" t="s">
        <v>4</v>
      </c>
      <c r="AL9" s="131"/>
      <c r="AM9" s="131"/>
      <c r="AN9" s="132" t="s">
        <v>14</v>
      </c>
      <c r="AO9" s="133"/>
    </row>
    <row r="10" spans="1:41" s="9" customFormat="1" ht="15.75">
      <c r="A10" s="24">
        <v>91466</v>
      </c>
      <c r="B10" s="73" t="s">
        <v>18</v>
      </c>
      <c r="C10" s="73"/>
      <c r="D10" s="72" t="s">
        <v>218</v>
      </c>
      <c r="E10" s="72" t="s">
        <v>219</v>
      </c>
      <c r="F10" s="70"/>
      <c r="G10" s="70"/>
      <c r="H10" s="26" t="s">
        <v>2</v>
      </c>
      <c r="I10" s="48">
        <v>1</v>
      </c>
      <c r="J10" s="68" t="e">
        <f>IF(#REF!="NS",1,0)</f>
        <v>#REF!</v>
      </c>
      <c r="K10" s="68" t="e">
        <f>IF(#REF!="TM",1,0)</f>
        <v>#REF!</v>
      </c>
      <c r="L10" s="68" t="e">
        <f>IF(#REF!="12mo",1,0)</f>
        <v>#REF!</v>
      </c>
      <c r="M10" s="68" t="e">
        <f>IF(#REF!="9no",1,0)</f>
        <v>#REF!</v>
      </c>
      <c r="N10" s="48" t="s">
        <v>178</v>
      </c>
      <c r="O10" s="52">
        <f t="shared" si="5"/>
        <v>0</v>
      </c>
      <c r="P10" s="52">
        <f t="shared" si="6"/>
        <v>0</v>
      </c>
      <c r="Q10" s="52">
        <f t="shared" si="7"/>
        <v>0</v>
      </c>
      <c r="R10" s="52">
        <f t="shared" si="8"/>
        <v>0</v>
      </c>
      <c r="S10" s="52">
        <f t="shared" si="9"/>
        <v>0</v>
      </c>
      <c r="T10" s="53">
        <f t="shared" si="0"/>
        <v>1</v>
      </c>
      <c r="U10" s="53">
        <f t="shared" si="1"/>
        <v>0</v>
      </c>
      <c r="V10" s="53">
        <f t="shared" si="2"/>
        <v>0</v>
      </c>
      <c r="W10" s="53">
        <f t="shared" si="3"/>
        <v>0</v>
      </c>
      <c r="X10" s="53">
        <f t="shared" si="4"/>
        <v>0</v>
      </c>
      <c r="Y10" s="26">
        <v>1</v>
      </c>
      <c r="Z10" s="26"/>
      <c r="AA10" s="26"/>
      <c r="AB10" s="26"/>
      <c r="AC10" s="25">
        <v>61110719968</v>
      </c>
      <c r="AD10" s="46">
        <f>2012-1961</f>
        <v>51</v>
      </c>
      <c r="AE10" s="55">
        <f t="shared" si="10"/>
        <v>0</v>
      </c>
      <c r="AF10" s="55">
        <f t="shared" si="13"/>
        <v>0</v>
      </c>
      <c r="AG10" s="55">
        <f t="shared" si="11"/>
        <v>1</v>
      </c>
      <c r="AH10" s="55">
        <f t="shared" si="12"/>
        <v>0</v>
      </c>
      <c r="AI10" s="26" t="s">
        <v>12</v>
      </c>
      <c r="AJ10" s="26" t="s">
        <v>7</v>
      </c>
      <c r="AK10" s="26" t="s">
        <v>4</v>
      </c>
      <c r="AL10" s="34"/>
      <c r="AM10" s="34"/>
      <c r="AN10" s="35" t="s">
        <v>14</v>
      </c>
      <c r="AO10" s="36"/>
    </row>
    <row r="11" spans="1:41" ht="15.75">
      <c r="A11" s="19">
        <v>8310</v>
      </c>
      <c r="B11" s="72" t="s">
        <v>20</v>
      </c>
      <c r="C11" s="72"/>
      <c r="D11" s="72" t="s">
        <v>220</v>
      </c>
      <c r="E11" s="72" t="s">
        <v>221</v>
      </c>
      <c r="F11" s="69"/>
      <c r="G11" s="69"/>
      <c r="H11" s="21" t="s">
        <v>2</v>
      </c>
      <c r="I11" s="49">
        <v>1</v>
      </c>
      <c r="J11" s="68" t="e">
        <f>IF(#REF!="NS",1,0)</f>
        <v>#REF!</v>
      </c>
      <c r="K11" s="68" t="e">
        <f>IF(#REF!="TM",1,0)</f>
        <v>#REF!</v>
      </c>
      <c r="L11" s="68" t="e">
        <f>IF(#REF!="12mo",1,0)</f>
        <v>#REF!</v>
      </c>
      <c r="M11" s="68" t="e">
        <f>IF(#REF!="9no",1,0)</f>
        <v>#REF!</v>
      </c>
      <c r="N11" s="47" t="s">
        <v>178</v>
      </c>
      <c r="O11" s="52">
        <f t="shared" si="5"/>
        <v>0</v>
      </c>
      <c r="P11" s="52">
        <f t="shared" si="6"/>
        <v>0</v>
      </c>
      <c r="Q11" s="52">
        <f t="shared" si="7"/>
        <v>0</v>
      </c>
      <c r="R11" s="52">
        <f t="shared" si="8"/>
        <v>0</v>
      </c>
      <c r="S11" s="52">
        <f t="shared" si="9"/>
        <v>0</v>
      </c>
      <c r="T11" s="53">
        <f t="shared" si="0"/>
        <v>1</v>
      </c>
      <c r="U11" s="53">
        <f t="shared" si="1"/>
        <v>0</v>
      </c>
      <c r="V11" s="53">
        <f t="shared" si="2"/>
        <v>0</v>
      </c>
      <c r="W11" s="53">
        <f t="shared" si="3"/>
        <v>0</v>
      </c>
      <c r="X11" s="53">
        <f t="shared" si="4"/>
        <v>0</v>
      </c>
      <c r="Y11" s="21"/>
      <c r="Z11" s="21"/>
      <c r="AA11" s="21"/>
      <c r="AB11" s="21"/>
      <c r="AC11" s="22">
        <v>84021612024</v>
      </c>
      <c r="AD11" s="46">
        <f>2012-1984</f>
        <v>28</v>
      </c>
      <c r="AE11" s="55">
        <f t="shared" si="10"/>
        <v>1</v>
      </c>
      <c r="AF11" s="55">
        <f t="shared" si="13"/>
        <v>0</v>
      </c>
      <c r="AG11" s="55">
        <f t="shared" si="11"/>
        <v>0</v>
      </c>
      <c r="AH11" s="55">
        <f t="shared" si="12"/>
        <v>0</v>
      </c>
      <c r="AI11" s="21" t="s">
        <v>19</v>
      </c>
      <c r="AJ11" s="21" t="s">
        <v>7</v>
      </c>
      <c r="AK11" s="21" t="s">
        <v>4</v>
      </c>
      <c r="AL11" s="20"/>
      <c r="AM11" s="20"/>
      <c r="AN11" s="33" t="s">
        <v>21</v>
      </c>
    </row>
    <row r="12" spans="1:41" s="134" customFormat="1" ht="15.75">
      <c r="A12" s="125">
        <v>8860</v>
      </c>
      <c r="B12" s="126" t="s">
        <v>22</v>
      </c>
      <c r="C12" s="126"/>
      <c r="D12" s="126" t="s">
        <v>220</v>
      </c>
      <c r="E12" s="126" t="s">
        <v>221</v>
      </c>
      <c r="F12" s="127"/>
      <c r="G12" s="127"/>
      <c r="H12" s="127" t="s">
        <v>2</v>
      </c>
      <c r="I12" s="128">
        <v>1</v>
      </c>
      <c r="J12" s="128" t="e">
        <f>IF(#REF!="NS",1,0)</f>
        <v>#REF!</v>
      </c>
      <c r="K12" s="128" t="e">
        <f>IF(#REF!="TM",1,0)</f>
        <v>#REF!</v>
      </c>
      <c r="L12" s="128" t="e">
        <f>IF(#REF!="12mo",1,0)</f>
        <v>#REF!</v>
      </c>
      <c r="M12" s="128" t="e">
        <f>IF(#REF!="9no",1,0)</f>
        <v>#REF!</v>
      </c>
      <c r="N12" s="128" t="s">
        <v>178</v>
      </c>
      <c r="O12" s="127">
        <f t="shared" si="5"/>
        <v>0</v>
      </c>
      <c r="P12" s="127">
        <f t="shared" si="6"/>
        <v>0</v>
      </c>
      <c r="Q12" s="127">
        <f t="shared" si="7"/>
        <v>0</v>
      </c>
      <c r="R12" s="127">
        <f t="shared" si="8"/>
        <v>0</v>
      </c>
      <c r="S12" s="127">
        <f t="shared" si="9"/>
        <v>0</v>
      </c>
      <c r="T12" s="127">
        <f t="shared" si="0"/>
        <v>1</v>
      </c>
      <c r="U12" s="127">
        <f t="shared" si="1"/>
        <v>0</v>
      </c>
      <c r="V12" s="127">
        <f t="shared" si="2"/>
        <v>0</v>
      </c>
      <c r="W12" s="127">
        <f t="shared" si="3"/>
        <v>0</v>
      </c>
      <c r="X12" s="127">
        <f t="shared" si="4"/>
        <v>0</v>
      </c>
      <c r="Y12" s="127"/>
      <c r="Z12" s="127"/>
      <c r="AA12" s="127"/>
      <c r="AB12" s="127"/>
      <c r="AC12" s="126">
        <v>80081422946</v>
      </c>
      <c r="AD12" s="129">
        <f>2012-1980</f>
        <v>32</v>
      </c>
      <c r="AE12" s="130">
        <f t="shared" si="10"/>
        <v>0</v>
      </c>
      <c r="AF12" s="130">
        <f t="shared" si="13"/>
        <v>1</v>
      </c>
      <c r="AG12" s="130">
        <f t="shared" si="11"/>
        <v>0</v>
      </c>
      <c r="AH12" s="130">
        <f t="shared" si="12"/>
        <v>0</v>
      </c>
      <c r="AI12" s="127" t="s">
        <v>19</v>
      </c>
      <c r="AJ12" s="127" t="s">
        <v>7</v>
      </c>
      <c r="AK12" s="127" t="s">
        <v>4</v>
      </c>
      <c r="AL12" s="131"/>
      <c r="AM12" s="131"/>
      <c r="AN12" s="132" t="s">
        <v>21</v>
      </c>
      <c r="AO12" s="133"/>
    </row>
    <row r="13" spans="1:41" s="134" customFormat="1" ht="15.75">
      <c r="A13" s="125">
        <v>8863</v>
      </c>
      <c r="B13" s="126" t="s">
        <v>23</v>
      </c>
      <c r="C13" s="126"/>
      <c r="D13" s="126" t="s">
        <v>220</v>
      </c>
      <c r="E13" s="126" t="s">
        <v>221</v>
      </c>
      <c r="F13" s="127"/>
      <c r="G13" s="127"/>
      <c r="H13" s="127" t="s">
        <v>2</v>
      </c>
      <c r="I13" s="128">
        <v>1</v>
      </c>
      <c r="J13" s="128" t="e">
        <f>IF(#REF!="NS",1,0)</f>
        <v>#REF!</v>
      </c>
      <c r="K13" s="128" t="e">
        <f>IF(#REF!="TM",1,0)</f>
        <v>#REF!</v>
      </c>
      <c r="L13" s="128" t="e">
        <f>IF(#REF!="12mo",1,0)</f>
        <v>#REF!</v>
      </c>
      <c r="M13" s="128" t="e">
        <f>IF(#REF!="9no",1,0)</f>
        <v>#REF!</v>
      </c>
      <c r="N13" s="128" t="s">
        <v>179</v>
      </c>
      <c r="O13" s="127">
        <f t="shared" si="5"/>
        <v>1</v>
      </c>
      <c r="P13" s="127">
        <f t="shared" si="6"/>
        <v>0</v>
      </c>
      <c r="Q13" s="127">
        <f t="shared" si="7"/>
        <v>0</v>
      </c>
      <c r="R13" s="127">
        <f t="shared" si="8"/>
        <v>0</v>
      </c>
      <c r="S13" s="127">
        <f t="shared" si="9"/>
        <v>0</v>
      </c>
      <c r="T13" s="127">
        <f t="shared" si="0"/>
        <v>0</v>
      </c>
      <c r="U13" s="127">
        <f t="shared" si="1"/>
        <v>0</v>
      </c>
      <c r="V13" s="127">
        <f t="shared" si="2"/>
        <v>0</v>
      </c>
      <c r="W13" s="127">
        <f t="shared" si="3"/>
        <v>0</v>
      </c>
      <c r="X13" s="127">
        <f t="shared" si="4"/>
        <v>0</v>
      </c>
      <c r="Y13" s="127"/>
      <c r="Z13" s="127"/>
      <c r="AA13" s="127"/>
      <c r="AB13" s="127"/>
      <c r="AC13" s="126">
        <v>85123112012</v>
      </c>
      <c r="AD13" s="129">
        <f>2012-1985</f>
        <v>27</v>
      </c>
      <c r="AE13" s="130">
        <f t="shared" si="10"/>
        <v>1</v>
      </c>
      <c r="AF13" s="130">
        <f t="shared" si="13"/>
        <v>0</v>
      </c>
      <c r="AG13" s="130">
        <f t="shared" si="11"/>
        <v>0</v>
      </c>
      <c r="AH13" s="130">
        <f t="shared" si="12"/>
        <v>0</v>
      </c>
      <c r="AI13" s="127" t="s">
        <v>19</v>
      </c>
      <c r="AJ13" s="127" t="s">
        <v>7</v>
      </c>
      <c r="AK13" s="127" t="s">
        <v>4</v>
      </c>
      <c r="AL13" s="131"/>
      <c r="AM13" s="131"/>
      <c r="AN13" s="132" t="s">
        <v>21</v>
      </c>
      <c r="AO13" s="133"/>
    </row>
    <row r="14" spans="1:41" ht="15.75">
      <c r="A14" s="19">
        <v>91461</v>
      </c>
      <c r="B14" s="72" t="s">
        <v>26</v>
      </c>
      <c r="C14" s="72"/>
      <c r="D14" s="72" t="s">
        <v>222</v>
      </c>
      <c r="E14" s="72" t="s">
        <v>223</v>
      </c>
      <c r="F14" s="69"/>
      <c r="G14" s="69"/>
      <c r="H14" s="21" t="s">
        <v>25</v>
      </c>
      <c r="I14" s="49"/>
      <c r="J14" s="68" t="e">
        <f>IF(#REF!="NS",1,0)</f>
        <v>#REF!</v>
      </c>
      <c r="K14" s="68" t="e">
        <f>IF(#REF!="TM",1,0)</f>
        <v>#REF!</v>
      </c>
      <c r="L14" s="68" t="e">
        <f>IF(#REF!="12mo",1,0)</f>
        <v>#REF!</v>
      </c>
      <c r="M14" s="68" t="e">
        <f>IF(#REF!="9no",1,0)</f>
        <v>#REF!</v>
      </c>
      <c r="N14" s="49" t="s">
        <v>178</v>
      </c>
      <c r="O14" s="52">
        <f t="shared" si="5"/>
        <v>0</v>
      </c>
      <c r="P14" s="52">
        <f t="shared" si="6"/>
        <v>0</v>
      </c>
      <c r="Q14" s="52">
        <f t="shared" si="7"/>
        <v>0</v>
      </c>
      <c r="R14" s="52">
        <f t="shared" si="8"/>
        <v>0</v>
      </c>
      <c r="S14" s="52">
        <f t="shared" si="9"/>
        <v>0</v>
      </c>
      <c r="T14" s="53">
        <f t="shared" si="0"/>
        <v>0</v>
      </c>
      <c r="U14" s="53">
        <f t="shared" si="1"/>
        <v>1</v>
      </c>
      <c r="V14" s="53">
        <f t="shared" si="2"/>
        <v>0</v>
      </c>
      <c r="W14" s="53">
        <f t="shared" si="3"/>
        <v>0</v>
      </c>
      <c r="X14" s="53">
        <f t="shared" si="4"/>
        <v>0</v>
      </c>
      <c r="Y14" s="21"/>
      <c r="Z14" s="21"/>
      <c r="AA14" s="21"/>
      <c r="AB14" s="21"/>
      <c r="AC14" s="22">
        <v>74080806828</v>
      </c>
      <c r="AD14" s="46">
        <f>2012-1974</f>
        <v>38</v>
      </c>
      <c r="AE14" s="55">
        <f t="shared" si="10"/>
        <v>0</v>
      </c>
      <c r="AF14" s="55">
        <f t="shared" si="13"/>
        <v>1</v>
      </c>
      <c r="AG14" s="55">
        <f t="shared" si="11"/>
        <v>0</v>
      </c>
      <c r="AH14" s="55">
        <f t="shared" si="12"/>
        <v>0</v>
      </c>
      <c r="AI14" s="21" t="s">
        <v>24</v>
      </c>
      <c r="AJ14" s="21" t="s">
        <v>27</v>
      </c>
      <c r="AK14" s="20"/>
      <c r="AL14" s="20"/>
      <c r="AM14" s="20"/>
      <c r="AN14" s="33" t="s">
        <v>28</v>
      </c>
    </row>
    <row r="15" spans="1:41" ht="15.75">
      <c r="A15" s="19">
        <v>6792</v>
      </c>
      <c r="B15" s="72" t="s">
        <v>29</v>
      </c>
      <c r="C15" s="72"/>
      <c r="D15" s="72" t="s">
        <v>224</v>
      </c>
      <c r="E15" s="72" t="s">
        <v>223</v>
      </c>
      <c r="F15" s="69"/>
      <c r="G15" s="69"/>
      <c r="H15" s="21" t="s">
        <v>25</v>
      </c>
      <c r="I15" s="49"/>
      <c r="J15" s="68" t="e">
        <f>IF(#REF!="NS",1,0)</f>
        <v>#REF!</v>
      </c>
      <c r="K15" s="68" t="e">
        <f>IF(#REF!="TM",1,0)</f>
        <v>#REF!</v>
      </c>
      <c r="L15" s="68" t="e">
        <f>IF(#REF!="12mo",1,0)</f>
        <v>#REF!</v>
      </c>
      <c r="M15" s="68" t="e">
        <f>IF(#REF!="9no",1,0)</f>
        <v>#REF!</v>
      </c>
      <c r="N15" s="47" t="s">
        <v>179</v>
      </c>
      <c r="O15" s="52">
        <f t="shared" si="5"/>
        <v>0</v>
      </c>
      <c r="P15" s="52">
        <f t="shared" si="6"/>
        <v>1</v>
      </c>
      <c r="Q15" s="52">
        <f t="shared" si="7"/>
        <v>0</v>
      </c>
      <c r="R15" s="52">
        <f t="shared" si="8"/>
        <v>0</v>
      </c>
      <c r="S15" s="52">
        <f t="shared" si="9"/>
        <v>0</v>
      </c>
      <c r="T15" s="53">
        <f t="shared" si="0"/>
        <v>0</v>
      </c>
      <c r="U15" s="53">
        <f t="shared" si="1"/>
        <v>0</v>
      </c>
      <c r="V15" s="53">
        <f t="shared" si="2"/>
        <v>0</v>
      </c>
      <c r="W15" s="53">
        <f t="shared" si="3"/>
        <v>0</v>
      </c>
      <c r="X15" s="53">
        <f t="shared" si="4"/>
        <v>0</v>
      </c>
      <c r="Y15" s="21"/>
      <c r="Z15" s="21"/>
      <c r="AA15" s="21"/>
      <c r="AB15" s="21"/>
      <c r="AC15" s="22">
        <v>77021715910</v>
      </c>
      <c r="AD15" s="46">
        <f>2012-1977</f>
        <v>35</v>
      </c>
      <c r="AE15" s="55">
        <f t="shared" si="10"/>
        <v>0</v>
      </c>
      <c r="AF15" s="55">
        <f t="shared" si="13"/>
        <v>1</v>
      </c>
      <c r="AG15" s="55">
        <f t="shared" si="11"/>
        <v>0</v>
      </c>
      <c r="AH15" s="55">
        <f t="shared" si="12"/>
        <v>0</v>
      </c>
      <c r="AI15" s="21" t="s">
        <v>24</v>
      </c>
      <c r="AJ15" s="21" t="s">
        <v>27</v>
      </c>
      <c r="AK15" s="21" t="s">
        <v>4</v>
      </c>
      <c r="AL15" s="21" t="s">
        <v>10</v>
      </c>
      <c r="AM15" s="20"/>
      <c r="AN15" s="33" t="s">
        <v>30</v>
      </c>
    </row>
    <row r="16" spans="1:41" ht="15.75">
      <c r="A16" s="19">
        <v>1094</v>
      </c>
      <c r="B16" s="72" t="s">
        <v>32</v>
      </c>
      <c r="C16" s="72"/>
      <c r="D16" s="72" t="s">
        <v>225</v>
      </c>
      <c r="E16" s="72" t="s">
        <v>226</v>
      </c>
      <c r="F16" s="69">
        <v>1</v>
      </c>
      <c r="G16" s="69"/>
      <c r="H16" s="21" t="s">
        <v>25</v>
      </c>
      <c r="I16" s="49"/>
      <c r="J16" s="68" t="e">
        <f>IF(#REF!="NS",1,0)</f>
        <v>#REF!</v>
      </c>
      <c r="K16" s="68" t="e">
        <f>IF(#REF!="TM",1,0)</f>
        <v>#REF!</v>
      </c>
      <c r="L16" s="68" t="e">
        <f>IF(#REF!="12mo",1,0)</f>
        <v>#REF!</v>
      </c>
      <c r="M16" s="68" t="e">
        <f>IF(#REF!="9no",1,0)</f>
        <v>#REF!</v>
      </c>
      <c r="N16" s="47" t="s">
        <v>178</v>
      </c>
      <c r="O16" s="52">
        <f t="shared" si="5"/>
        <v>0</v>
      </c>
      <c r="P16" s="52">
        <f t="shared" si="6"/>
        <v>0</v>
      </c>
      <c r="Q16" s="52">
        <f t="shared" si="7"/>
        <v>0</v>
      </c>
      <c r="R16" s="52">
        <f t="shared" si="8"/>
        <v>0</v>
      </c>
      <c r="S16" s="52">
        <f t="shared" si="9"/>
        <v>0</v>
      </c>
      <c r="T16" s="53">
        <f t="shared" si="0"/>
        <v>0</v>
      </c>
      <c r="U16" s="53">
        <f t="shared" si="1"/>
        <v>1</v>
      </c>
      <c r="V16" s="53">
        <f t="shared" si="2"/>
        <v>0</v>
      </c>
      <c r="W16" s="53">
        <f t="shared" si="3"/>
        <v>0</v>
      </c>
      <c r="X16" s="53">
        <f t="shared" si="4"/>
        <v>0</v>
      </c>
      <c r="Y16" s="21"/>
      <c r="Z16" s="21"/>
      <c r="AA16" s="21"/>
      <c r="AB16" s="21"/>
      <c r="AC16" s="22">
        <v>72021905065</v>
      </c>
      <c r="AD16" s="46">
        <f>2012-1972</f>
        <v>40</v>
      </c>
      <c r="AE16" s="55">
        <f t="shared" si="10"/>
        <v>0</v>
      </c>
      <c r="AF16" s="55">
        <f t="shared" si="13"/>
        <v>1</v>
      </c>
      <c r="AG16" s="55">
        <f t="shared" si="11"/>
        <v>0</v>
      </c>
      <c r="AH16" s="55">
        <f t="shared" si="12"/>
        <v>0</v>
      </c>
      <c r="AI16" s="21" t="s">
        <v>31</v>
      </c>
      <c r="AJ16" s="21" t="s">
        <v>27</v>
      </c>
      <c r="AK16" s="21" t="s">
        <v>4</v>
      </c>
      <c r="AL16" s="21" t="s">
        <v>33</v>
      </c>
      <c r="AM16" s="20"/>
      <c r="AN16" s="33" t="s">
        <v>34</v>
      </c>
    </row>
    <row r="17" spans="1:41" s="134" customFormat="1" ht="15.75">
      <c r="A17" s="125">
        <v>3883</v>
      </c>
      <c r="B17" s="126" t="s">
        <v>36</v>
      </c>
      <c r="C17" s="126"/>
      <c r="D17" s="126" t="s">
        <v>227</v>
      </c>
      <c r="E17" s="126" t="s">
        <v>228</v>
      </c>
      <c r="F17" s="127"/>
      <c r="G17" s="127"/>
      <c r="H17" s="127" t="s">
        <v>25</v>
      </c>
      <c r="I17" s="128"/>
      <c r="J17" s="128" t="e">
        <f>IF(#REF!="NS",1,0)</f>
        <v>#REF!</v>
      </c>
      <c r="K17" s="128" t="e">
        <f>IF(#REF!="TM",1,0)</f>
        <v>#REF!</v>
      </c>
      <c r="L17" s="128" t="e">
        <f>IF(#REF!="12mo",1,0)</f>
        <v>#REF!</v>
      </c>
      <c r="M17" s="128" t="e">
        <f>IF(#REF!="9no",1,0)</f>
        <v>#REF!</v>
      </c>
      <c r="N17" s="128" t="s">
        <v>179</v>
      </c>
      <c r="O17" s="127">
        <f t="shared" si="5"/>
        <v>0</v>
      </c>
      <c r="P17" s="127">
        <f t="shared" si="6"/>
        <v>1</v>
      </c>
      <c r="Q17" s="127">
        <f t="shared" si="7"/>
        <v>0</v>
      </c>
      <c r="R17" s="127">
        <f t="shared" si="8"/>
        <v>0</v>
      </c>
      <c r="S17" s="127">
        <f t="shared" si="9"/>
        <v>0</v>
      </c>
      <c r="T17" s="127">
        <f t="shared" si="0"/>
        <v>0</v>
      </c>
      <c r="U17" s="127">
        <f t="shared" si="1"/>
        <v>0</v>
      </c>
      <c r="V17" s="127">
        <f t="shared" si="2"/>
        <v>0</v>
      </c>
      <c r="W17" s="127">
        <f t="shared" si="3"/>
        <v>0</v>
      </c>
      <c r="X17" s="127">
        <f t="shared" si="4"/>
        <v>0</v>
      </c>
      <c r="Y17" s="127"/>
      <c r="Z17" s="127"/>
      <c r="AA17" s="127"/>
      <c r="AB17" s="127"/>
      <c r="AC17" s="126">
        <v>64013024774</v>
      </c>
      <c r="AD17" s="129">
        <f>2012-1974</f>
        <v>38</v>
      </c>
      <c r="AE17" s="130">
        <f t="shared" si="10"/>
        <v>0</v>
      </c>
      <c r="AF17" s="130">
        <f t="shared" si="13"/>
        <v>1</v>
      </c>
      <c r="AG17" s="130">
        <f t="shared" si="11"/>
        <v>0</v>
      </c>
      <c r="AH17" s="130">
        <f t="shared" si="12"/>
        <v>0</v>
      </c>
      <c r="AI17" s="127" t="s">
        <v>35</v>
      </c>
      <c r="AJ17" s="127" t="s">
        <v>27</v>
      </c>
      <c r="AK17" s="127" t="s">
        <v>4</v>
      </c>
      <c r="AL17" s="131"/>
      <c r="AM17" s="131"/>
      <c r="AN17" s="132" t="s">
        <v>37</v>
      </c>
      <c r="AO17" s="133"/>
    </row>
    <row r="18" spans="1:41" ht="15.75">
      <c r="A18" s="74">
        <v>7619</v>
      </c>
      <c r="B18" s="72" t="s">
        <v>40</v>
      </c>
      <c r="C18" s="72"/>
      <c r="D18" s="72" t="s">
        <v>229</v>
      </c>
      <c r="E18" s="72" t="s">
        <v>230</v>
      </c>
      <c r="F18" s="69"/>
      <c r="G18" s="69"/>
      <c r="H18" s="21" t="s">
        <v>39</v>
      </c>
      <c r="I18" s="49"/>
      <c r="J18" s="68" t="e">
        <f>IF(#REF!="NS",1,0)</f>
        <v>#REF!</v>
      </c>
      <c r="K18" s="68" t="e">
        <f>IF(#REF!="TM",1,0)</f>
        <v>#REF!</v>
      </c>
      <c r="L18" s="68" t="e">
        <f>IF(#REF!="12mo",1,0)</f>
        <v>#REF!</v>
      </c>
      <c r="M18" s="68" t="e">
        <f>IF(#REF!="9no",1,0)</f>
        <v>#REF!</v>
      </c>
      <c r="N18" s="47" t="s">
        <v>178</v>
      </c>
      <c r="O18" s="52">
        <f t="shared" si="5"/>
        <v>0</v>
      </c>
      <c r="P18" s="52">
        <f t="shared" si="6"/>
        <v>0</v>
      </c>
      <c r="Q18" s="52">
        <f t="shared" si="7"/>
        <v>0</v>
      </c>
      <c r="R18" s="52">
        <f t="shared" si="8"/>
        <v>0</v>
      </c>
      <c r="S18" s="52">
        <f t="shared" si="9"/>
        <v>0</v>
      </c>
      <c r="T18" s="53">
        <f t="shared" si="0"/>
        <v>0</v>
      </c>
      <c r="U18" s="53">
        <f t="shared" si="1"/>
        <v>0</v>
      </c>
      <c r="V18" s="53">
        <f t="shared" si="2"/>
        <v>0</v>
      </c>
      <c r="W18" s="53">
        <f t="shared" si="3"/>
        <v>1</v>
      </c>
      <c r="X18" s="53">
        <f t="shared" si="4"/>
        <v>0</v>
      </c>
      <c r="Y18" s="21"/>
      <c r="Z18" s="21"/>
      <c r="AA18" s="21"/>
      <c r="AB18" s="21"/>
      <c r="AC18" s="22">
        <v>55011104901</v>
      </c>
      <c r="AD18" s="46">
        <f>2012-1955</f>
        <v>57</v>
      </c>
      <c r="AE18" s="55">
        <f t="shared" si="10"/>
        <v>0</v>
      </c>
      <c r="AF18" s="55">
        <f t="shared" si="13"/>
        <v>0</v>
      </c>
      <c r="AG18" s="55">
        <f t="shared" si="11"/>
        <v>0</v>
      </c>
      <c r="AH18" s="55">
        <f t="shared" si="12"/>
        <v>1</v>
      </c>
      <c r="AI18" s="21" t="s">
        <v>38</v>
      </c>
      <c r="AJ18" s="21" t="s">
        <v>41</v>
      </c>
      <c r="AK18" s="21" t="s">
        <v>5</v>
      </c>
      <c r="AL18" s="20"/>
      <c r="AM18" s="20"/>
      <c r="AN18" s="33" t="s">
        <v>42</v>
      </c>
    </row>
    <row r="19" spans="1:41" ht="15.75">
      <c r="A19" s="74">
        <v>3886</v>
      </c>
      <c r="B19" s="72" t="s">
        <v>43</v>
      </c>
      <c r="C19" s="72"/>
      <c r="D19" s="72" t="s">
        <v>231</v>
      </c>
      <c r="E19" s="72" t="s">
        <v>223</v>
      </c>
      <c r="F19" s="69">
        <v>1</v>
      </c>
      <c r="G19" s="69"/>
      <c r="H19" s="21" t="s">
        <v>25</v>
      </c>
      <c r="I19" s="49"/>
      <c r="J19" s="68" t="e">
        <f>IF(#REF!="NS",1,0)</f>
        <v>#REF!</v>
      </c>
      <c r="K19" s="68" t="e">
        <f>IF(#REF!="TM",1,0)</f>
        <v>#REF!</v>
      </c>
      <c r="L19" s="68" t="e">
        <f>IF(#REF!="12mo",1,0)</f>
        <v>#REF!</v>
      </c>
      <c r="M19" s="68" t="e">
        <f>IF(#REF!="9no",1,0)</f>
        <v>#REF!</v>
      </c>
      <c r="N19" s="47" t="s">
        <v>179</v>
      </c>
      <c r="O19" s="52">
        <f t="shared" si="5"/>
        <v>0</v>
      </c>
      <c r="P19" s="52">
        <f t="shared" si="6"/>
        <v>1</v>
      </c>
      <c r="Q19" s="52">
        <f t="shared" si="7"/>
        <v>0</v>
      </c>
      <c r="R19" s="52">
        <f t="shared" si="8"/>
        <v>0</v>
      </c>
      <c r="S19" s="52">
        <f t="shared" si="9"/>
        <v>0</v>
      </c>
      <c r="T19" s="53">
        <f t="shared" si="0"/>
        <v>0</v>
      </c>
      <c r="U19" s="53">
        <f t="shared" si="1"/>
        <v>0</v>
      </c>
      <c r="V19" s="53">
        <f t="shared" si="2"/>
        <v>0</v>
      </c>
      <c r="W19" s="53">
        <f t="shared" si="3"/>
        <v>0</v>
      </c>
      <c r="X19" s="53">
        <f t="shared" si="4"/>
        <v>0</v>
      </c>
      <c r="Y19" s="21"/>
      <c r="Z19" s="21"/>
      <c r="AA19" s="21"/>
      <c r="AB19" s="21"/>
      <c r="AC19" s="22">
        <v>67042103798</v>
      </c>
      <c r="AD19" s="46">
        <f>2012-1967</f>
        <v>45</v>
      </c>
      <c r="AE19" s="55">
        <f t="shared" si="10"/>
        <v>0</v>
      </c>
      <c r="AF19" s="55">
        <f t="shared" si="13"/>
        <v>1</v>
      </c>
      <c r="AG19" s="55">
        <f t="shared" si="11"/>
        <v>0</v>
      </c>
      <c r="AH19" s="55">
        <f t="shared" si="12"/>
        <v>0</v>
      </c>
      <c r="AI19" s="21" t="s">
        <v>24</v>
      </c>
      <c r="AJ19" s="21" t="s">
        <v>27</v>
      </c>
      <c r="AK19" s="21" t="s">
        <v>4</v>
      </c>
      <c r="AL19" s="21" t="s">
        <v>10</v>
      </c>
      <c r="AM19" s="20"/>
      <c r="AN19" s="33" t="s">
        <v>30</v>
      </c>
    </row>
    <row r="20" spans="1:41" ht="15.75">
      <c r="A20" s="74">
        <v>21</v>
      </c>
      <c r="B20" s="72" t="s">
        <v>45</v>
      </c>
      <c r="C20" s="72"/>
      <c r="D20" s="72" t="s">
        <v>232</v>
      </c>
      <c r="E20" s="72" t="s">
        <v>233</v>
      </c>
      <c r="F20" s="69"/>
      <c r="G20" s="69"/>
      <c r="H20" s="21" t="s">
        <v>25</v>
      </c>
      <c r="I20" s="49"/>
      <c r="J20" s="68" t="e">
        <f>IF(#REF!="NS",1,0)</f>
        <v>#REF!</v>
      </c>
      <c r="K20" s="68" t="e">
        <f>IF(#REF!="TM",1,0)</f>
        <v>#REF!</v>
      </c>
      <c r="L20" s="68" t="e">
        <f>IF(#REF!="12mo",1,0)</f>
        <v>#REF!</v>
      </c>
      <c r="M20" s="68" t="e">
        <f>IF(#REF!="9no",1,0)</f>
        <v>#REF!</v>
      </c>
      <c r="N20" s="47" t="s">
        <v>179</v>
      </c>
      <c r="O20" s="52">
        <f t="shared" si="5"/>
        <v>0</v>
      </c>
      <c r="P20" s="52">
        <f t="shared" si="6"/>
        <v>1</v>
      </c>
      <c r="Q20" s="52">
        <f t="shared" si="7"/>
        <v>0</v>
      </c>
      <c r="R20" s="52">
        <f t="shared" si="8"/>
        <v>0</v>
      </c>
      <c r="S20" s="52">
        <f t="shared" si="9"/>
        <v>0</v>
      </c>
      <c r="T20" s="53">
        <f t="shared" si="0"/>
        <v>0</v>
      </c>
      <c r="U20" s="53">
        <f t="shared" si="1"/>
        <v>0</v>
      </c>
      <c r="V20" s="53">
        <f t="shared" si="2"/>
        <v>0</v>
      </c>
      <c r="W20" s="53">
        <f t="shared" si="3"/>
        <v>0</v>
      </c>
      <c r="X20" s="53">
        <f t="shared" si="4"/>
        <v>0</v>
      </c>
      <c r="Y20" s="21"/>
      <c r="Z20" s="21"/>
      <c r="AA20" s="21"/>
      <c r="AB20" s="21"/>
      <c r="AC20" s="22">
        <v>73022119739</v>
      </c>
      <c r="AD20" s="46">
        <f>2012-1973</f>
        <v>39</v>
      </c>
      <c r="AE20" s="55">
        <f t="shared" si="10"/>
        <v>0</v>
      </c>
      <c r="AF20" s="55">
        <f t="shared" si="13"/>
        <v>1</v>
      </c>
      <c r="AG20" s="55">
        <f t="shared" si="11"/>
        <v>0</v>
      </c>
      <c r="AH20" s="55">
        <f t="shared" si="12"/>
        <v>0</v>
      </c>
      <c r="AI20" s="21" t="s">
        <v>44</v>
      </c>
      <c r="AJ20" s="21" t="s">
        <v>27</v>
      </c>
      <c r="AK20" s="21" t="s">
        <v>4</v>
      </c>
      <c r="AL20" s="21" t="s">
        <v>10</v>
      </c>
      <c r="AM20" s="20"/>
      <c r="AN20" s="33" t="s">
        <v>19</v>
      </c>
    </row>
    <row r="21" spans="1:41" s="8" customFormat="1" ht="15.75">
      <c r="A21" s="75">
        <v>91468</v>
      </c>
      <c r="B21" s="73" t="s">
        <v>46</v>
      </c>
      <c r="C21" s="73"/>
      <c r="D21" s="72" t="s">
        <v>232</v>
      </c>
      <c r="E21" s="72" t="s">
        <v>233</v>
      </c>
      <c r="F21" s="70"/>
      <c r="G21" s="70"/>
      <c r="H21" s="29" t="s">
        <v>25</v>
      </c>
      <c r="I21" s="50"/>
      <c r="J21" s="68" t="e">
        <f>IF(#REF!="NS",1,0)</f>
        <v>#REF!</v>
      </c>
      <c r="K21" s="68" t="e">
        <f>IF(#REF!="TM",1,0)</f>
        <v>#REF!</v>
      </c>
      <c r="L21" s="68" t="e">
        <f>IF(#REF!="12mo",1,0)</f>
        <v>#REF!</v>
      </c>
      <c r="M21" s="68" t="e">
        <f>IF(#REF!="9no",1,0)</f>
        <v>#REF!</v>
      </c>
      <c r="N21" s="50" t="s">
        <v>179</v>
      </c>
      <c r="O21" s="52">
        <f t="shared" si="5"/>
        <v>0</v>
      </c>
      <c r="P21" s="52">
        <f t="shared" si="6"/>
        <v>1</v>
      </c>
      <c r="Q21" s="52">
        <f t="shared" si="7"/>
        <v>0</v>
      </c>
      <c r="R21" s="52">
        <f t="shared" si="8"/>
        <v>0</v>
      </c>
      <c r="S21" s="52">
        <f t="shared" si="9"/>
        <v>0</v>
      </c>
      <c r="T21" s="53">
        <f t="shared" si="0"/>
        <v>0</v>
      </c>
      <c r="U21" s="53">
        <f t="shared" si="1"/>
        <v>0</v>
      </c>
      <c r="V21" s="53">
        <f t="shared" si="2"/>
        <v>0</v>
      </c>
      <c r="W21" s="53">
        <f t="shared" si="3"/>
        <v>0</v>
      </c>
      <c r="X21" s="53">
        <f t="shared" si="4"/>
        <v>0</v>
      </c>
      <c r="Y21" s="29">
        <v>1</v>
      </c>
      <c r="Z21" s="29"/>
      <c r="AA21" s="29">
        <v>1</v>
      </c>
      <c r="AB21" s="29" t="s">
        <v>166</v>
      </c>
      <c r="AC21" s="28">
        <v>84071810038</v>
      </c>
      <c r="AD21" s="46">
        <f>2012-1984</f>
        <v>28</v>
      </c>
      <c r="AE21" s="55">
        <f t="shared" si="10"/>
        <v>1</v>
      </c>
      <c r="AF21" s="55">
        <f t="shared" si="13"/>
        <v>0</v>
      </c>
      <c r="AG21" s="55">
        <f t="shared" si="11"/>
        <v>0</v>
      </c>
      <c r="AH21" s="55">
        <f t="shared" si="12"/>
        <v>0</v>
      </c>
      <c r="AI21" s="29" t="s">
        <v>44</v>
      </c>
      <c r="AJ21" s="29" t="s">
        <v>27</v>
      </c>
      <c r="AK21" s="37"/>
      <c r="AL21" s="37"/>
      <c r="AM21" s="37"/>
      <c r="AN21" s="38" t="s">
        <v>24</v>
      </c>
      <c r="AO21" s="39"/>
    </row>
    <row r="22" spans="1:41" s="134" customFormat="1" ht="15.75">
      <c r="A22" s="125">
        <v>8536</v>
      </c>
      <c r="B22" s="126" t="s">
        <v>47</v>
      </c>
      <c r="C22" s="126"/>
      <c r="D22" s="126" t="s">
        <v>234</v>
      </c>
      <c r="E22" s="126" t="s">
        <v>219</v>
      </c>
      <c r="F22" s="127">
        <v>1</v>
      </c>
      <c r="G22" s="127"/>
      <c r="H22" s="127" t="s">
        <v>2</v>
      </c>
      <c r="I22" s="128">
        <v>1</v>
      </c>
      <c r="J22" s="128" t="e">
        <f>IF(#REF!="NS",1,0)</f>
        <v>#REF!</v>
      </c>
      <c r="K22" s="128" t="e">
        <f>IF(#REF!="TM",1,0)</f>
        <v>#REF!</v>
      </c>
      <c r="L22" s="128" t="e">
        <f>IF(#REF!="12mo",1,0)</f>
        <v>#REF!</v>
      </c>
      <c r="M22" s="128" t="e">
        <f>IF(#REF!="9no",1,0)</f>
        <v>#REF!</v>
      </c>
      <c r="N22" s="128" t="s">
        <v>178</v>
      </c>
      <c r="O22" s="127">
        <f t="shared" si="5"/>
        <v>0</v>
      </c>
      <c r="P22" s="127">
        <f t="shared" si="6"/>
        <v>0</v>
      </c>
      <c r="Q22" s="127">
        <f t="shared" si="7"/>
        <v>0</v>
      </c>
      <c r="R22" s="127">
        <f t="shared" si="8"/>
        <v>0</v>
      </c>
      <c r="S22" s="127">
        <f t="shared" si="9"/>
        <v>0</v>
      </c>
      <c r="T22" s="127">
        <f t="shared" si="0"/>
        <v>1</v>
      </c>
      <c r="U22" s="127">
        <f t="shared" si="1"/>
        <v>0</v>
      </c>
      <c r="V22" s="127">
        <f t="shared" si="2"/>
        <v>0</v>
      </c>
      <c r="W22" s="127">
        <f t="shared" si="3"/>
        <v>0</v>
      </c>
      <c r="X22" s="127">
        <f t="shared" si="4"/>
        <v>0</v>
      </c>
      <c r="Y22" s="127"/>
      <c r="Z22" s="127"/>
      <c r="AA22" s="127"/>
      <c r="AB22" s="127"/>
      <c r="AC22" s="126">
        <v>78060313801</v>
      </c>
      <c r="AD22" s="129">
        <f>2012-1978</f>
        <v>34</v>
      </c>
      <c r="AE22" s="130">
        <f t="shared" si="10"/>
        <v>0</v>
      </c>
      <c r="AF22" s="130">
        <f t="shared" si="13"/>
        <v>1</v>
      </c>
      <c r="AG22" s="130">
        <f t="shared" si="11"/>
        <v>0</v>
      </c>
      <c r="AH22" s="130">
        <f t="shared" si="12"/>
        <v>0</v>
      </c>
      <c r="AI22" s="127" t="s">
        <v>12</v>
      </c>
      <c r="AJ22" s="127" t="s">
        <v>7</v>
      </c>
      <c r="AK22" s="127" t="s">
        <v>4</v>
      </c>
      <c r="AL22" s="127" t="s">
        <v>10</v>
      </c>
      <c r="AM22" s="131"/>
      <c r="AN22" s="132" t="s">
        <v>48</v>
      </c>
      <c r="AO22" s="133"/>
    </row>
    <row r="23" spans="1:41" ht="15.75">
      <c r="A23" s="74">
        <v>2178</v>
      </c>
      <c r="B23" s="72" t="s">
        <v>49</v>
      </c>
      <c r="C23" s="72"/>
      <c r="D23" s="72" t="s">
        <v>240</v>
      </c>
      <c r="E23" s="72" t="s">
        <v>223</v>
      </c>
      <c r="F23" s="69"/>
      <c r="G23" s="69"/>
      <c r="H23" s="21" t="s">
        <v>25</v>
      </c>
      <c r="I23" s="49"/>
      <c r="J23" s="68" t="e">
        <f>IF(#REF!="NS",1,0)</f>
        <v>#REF!</v>
      </c>
      <c r="K23" s="68" t="e">
        <f>IF(#REF!="TM",1,0)</f>
        <v>#REF!</v>
      </c>
      <c r="L23" s="68" t="e">
        <f>IF(#REF!="12mo",1,0)</f>
        <v>#REF!</v>
      </c>
      <c r="M23" s="68" t="e">
        <f>IF(#REF!="9no",1,0)</f>
        <v>#REF!</v>
      </c>
      <c r="N23" s="47" t="s">
        <v>178</v>
      </c>
      <c r="O23" s="52">
        <f t="shared" si="5"/>
        <v>0</v>
      </c>
      <c r="P23" s="52">
        <f t="shared" si="6"/>
        <v>0</v>
      </c>
      <c r="Q23" s="52">
        <f t="shared" si="7"/>
        <v>0</v>
      </c>
      <c r="R23" s="52">
        <f t="shared" si="8"/>
        <v>0</v>
      </c>
      <c r="S23" s="52">
        <f t="shared" si="9"/>
        <v>0</v>
      </c>
      <c r="T23" s="53">
        <f t="shared" si="0"/>
        <v>0</v>
      </c>
      <c r="U23" s="53">
        <f t="shared" si="1"/>
        <v>1</v>
      </c>
      <c r="V23" s="53">
        <f t="shared" si="2"/>
        <v>0</v>
      </c>
      <c r="W23" s="53">
        <f t="shared" si="3"/>
        <v>0</v>
      </c>
      <c r="X23" s="53">
        <f t="shared" si="4"/>
        <v>0</v>
      </c>
      <c r="Y23" s="21"/>
      <c r="Z23" s="21"/>
      <c r="AA23" s="21"/>
      <c r="AB23" s="21"/>
      <c r="AC23" s="22">
        <v>99123100002</v>
      </c>
      <c r="AD23" s="46">
        <f>2012-1999</f>
        <v>13</v>
      </c>
      <c r="AE23" s="55">
        <f t="shared" si="10"/>
        <v>1</v>
      </c>
      <c r="AF23" s="55">
        <f t="shared" si="13"/>
        <v>0</v>
      </c>
      <c r="AG23" s="55">
        <f t="shared" si="11"/>
        <v>0</v>
      </c>
      <c r="AH23" s="55">
        <f t="shared" si="12"/>
        <v>0</v>
      </c>
      <c r="AI23" s="21" t="s">
        <v>24</v>
      </c>
      <c r="AJ23" s="21" t="s">
        <v>27</v>
      </c>
      <c r="AK23" s="21" t="s">
        <v>4</v>
      </c>
      <c r="AL23" s="21" t="s">
        <v>33</v>
      </c>
      <c r="AM23" s="20"/>
      <c r="AN23" s="33" t="s">
        <v>50</v>
      </c>
    </row>
    <row r="24" spans="1:41" ht="15.75">
      <c r="A24" s="19">
        <v>6549</v>
      </c>
      <c r="B24" s="72" t="s">
        <v>51</v>
      </c>
      <c r="C24" s="72"/>
      <c r="D24" s="72" t="s">
        <v>240</v>
      </c>
      <c r="E24" s="72" t="s">
        <v>223</v>
      </c>
      <c r="F24" s="69">
        <v>1</v>
      </c>
      <c r="G24" s="69"/>
      <c r="H24" s="21" t="s">
        <v>25</v>
      </c>
      <c r="I24" s="49"/>
      <c r="J24" s="68" t="e">
        <f>IF(#REF!="NS",1,0)</f>
        <v>#REF!</v>
      </c>
      <c r="K24" s="68" t="e">
        <f>IF(#REF!="TM",1,0)</f>
        <v>#REF!</v>
      </c>
      <c r="L24" s="68" t="e">
        <f>IF(#REF!="12mo",1,0)</f>
        <v>#REF!</v>
      </c>
      <c r="M24" s="68" t="e">
        <f>IF(#REF!="9no",1,0)</f>
        <v>#REF!</v>
      </c>
      <c r="N24" s="47" t="s">
        <v>178</v>
      </c>
      <c r="O24" s="52">
        <f t="shared" si="5"/>
        <v>0</v>
      </c>
      <c r="P24" s="52">
        <f t="shared" si="6"/>
        <v>0</v>
      </c>
      <c r="Q24" s="52">
        <f t="shared" si="7"/>
        <v>0</v>
      </c>
      <c r="R24" s="52">
        <f t="shared" si="8"/>
        <v>0</v>
      </c>
      <c r="S24" s="52">
        <f t="shared" si="9"/>
        <v>0</v>
      </c>
      <c r="T24" s="53">
        <f t="shared" si="0"/>
        <v>0</v>
      </c>
      <c r="U24" s="53">
        <f t="shared" si="1"/>
        <v>1</v>
      </c>
      <c r="V24" s="53">
        <f t="shared" si="2"/>
        <v>0</v>
      </c>
      <c r="W24" s="53">
        <f t="shared" si="3"/>
        <v>0</v>
      </c>
      <c r="X24" s="53">
        <f t="shared" si="4"/>
        <v>0</v>
      </c>
      <c r="Y24" s="21"/>
      <c r="Z24" s="21"/>
      <c r="AA24" s="21"/>
      <c r="AB24" s="21"/>
      <c r="AC24" s="22">
        <v>73051020721</v>
      </c>
      <c r="AD24" s="46">
        <f>2012-1973</f>
        <v>39</v>
      </c>
      <c r="AE24" s="55">
        <f t="shared" si="10"/>
        <v>0</v>
      </c>
      <c r="AF24" s="55">
        <f t="shared" si="13"/>
        <v>1</v>
      </c>
      <c r="AG24" s="55">
        <f t="shared" si="11"/>
        <v>0</v>
      </c>
      <c r="AH24" s="55">
        <f t="shared" si="12"/>
        <v>0</v>
      </c>
      <c r="AI24" s="21" t="s">
        <v>24</v>
      </c>
      <c r="AJ24" s="21" t="s">
        <v>27</v>
      </c>
      <c r="AK24" s="21" t="s">
        <v>4</v>
      </c>
      <c r="AL24" s="21" t="s">
        <v>33</v>
      </c>
      <c r="AM24" s="20"/>
      <c r="AN24" s="33" t="s">
        <v>50</v>
      </c>
    </row>
    <row r="25" spans="1:41" ht="15.75">
      <c r="A25" s="19">
        <v>7405</v>
      </c>
      <c r="B25" s="72" t="s">
        <v>52</v>
      </c>
      <c r="C25" s="72"/>
      <c r="D25" s="72" t="s">
        <v>240</v>
      </c>
      <c r="E25" s="72" t="s">
        <v>223</v>
      </c>
      <c r="F25" s="69"/>
      <c r="G25" s="69"/>
      <c r="H25" s="21" t="s">
        <v>25</v>
      </c>
      <c r="I25" s="49"/>
      <c r="J25" s="68" t="e">
        <f>IF(#REF!="NS",1,0)</f>
        <v>#REF!</v>
      </c>
      <c r="K25" s="68" t="e">
        <f>IF(#REF!="TM",1,0)</f>
        <v>#REF!</v>
      </c>
      <c r="L25" s="68" t="e">
        <f>IF(#REF!="12mo",1,0)</f>
        <v>#REF!</v>
      </c>
      <c r="M25" s="68" t="e">
        <f>IF(#REF!="9no",1,0)</f>
        <v>#REF!</v>
      </c>
      <c r="N25" s="47" t="s">
        <v>178</v>
      </c>
      <c r="O25" s="52">
        <f t="shared" si="5"/>
        <v>0</v>
      </c>
      <c r="P25" s="52">
        <f t="shared" si="6"/>
        <v>0</v>
      </c>
      <c r="Q25" s="52">
        <f t="shared" si="7"/>
        <v>0</v>
      </c>
      <c r="R25" s="52">
        <f t="shared" si="8"/>
        <v>0</v>
      </c>
      <c r="S25" s="52">
        <f t="shared" si="9"/>
        <v>0</v>
      </c>
      <c r="T25" s="53">
        <f t="shared" si="0"/>
        <v>0</v>
      </c>
      <c r="U25" s="53">
        <f t="shared" si="1"/>
        <v>1</v>
      </c>
      <c r="V25" s="53">
        <f t="shared" si="2"/>
        <v>0</v>
      </c>
      <c r="W25" s="53">
        <f t="shared" si="3"/>
        <v>0</v>
      </c>
      <c r="X25" s="53">
        <f t="shared" si="4"/>
        <v>0</v>
      </c>
      <c r="Y25" s="21"/>
      <c r="Z25" s="21"/>
      <c r="AA25" s="21"/>
      <c r="AB25" s="21"/>
      <c r="AC25" s="22">
        <v>82100714660</v>
      </c>
      <c r="AD25" s="46">
        <f>2012-1982</f>
        <v>30</v>
      </c>
      <c r="AE25" s="55">
        <f t="shared" si="10"/>
        <v>1</v>
      </c>
      <c r="AF25" s="55">
        <f t="shared" si="13"/>
        <v>0</v>
      </c>
      <c r="AG25" s="55">
        <f t="shared" si="11"/>
        <v>0</v>
      </c>
      <c r="AH25" s="55">
        <f t="shared" si="12"/>
        <v>0</v>
      </c>
      <c r="AI25" s="21" t="s">
        <v>24</v>
      </c>
      <c r="AJ25" s="21" t="s">
        <v>27</v>
      </c>
      <c r="AK25" s="21" t="s">
        <v>4</v>
      </c>
      <c r="AL25" s="21" t="s">
        <v>33</v>
      </c>
      <c r="AM25" s="20"/>
      <c r="AN25" s="33" t="s">
        <v>50</v>
      </c>
    </row>
    <row r="26" spans="1:41" ht="15.75">
      <c r="A26" s="19">
        <v>8479</v>
      </c>
      <c r="B26" s="72" t="s">
        <v>53</v>
      </c>
      <c r="C26" s="72"/>
      <c r="D26" s="72" t="s">
        <v>241</v>
      </c>
      <c r="E26" s="72" t="s">
        <v>219</v>
      </c>
      <c r="F26" s="69">
        <v>1</v>
      </c>
      <c r="G26" s="69"/>
      <c r="H26" s="21" t="s">
        <v>2</v>
      </c>
      <c r="I26" s="49">
        <v>1</v>
      </c>
      <c r="J26" s="68" t="e">
        <f>IF(#REF!="NS",1,0)</f>
        <v>#REF!</v>
      </c>
      <c r="K26" s="68" t="e">
        <f>IF(#REF!="TM",1,0)</f>
        <v>#REF!</v>
      </c>
      <c r="L26" s="68" t="e">
        <f>IF(#REF!="12mo",1,0)</f>
        <v>#REF!</v>
      </c>
      <c r="M26" s="68" t="e">
        <f>IF(#REF!="9no",1,0)</f>
        <v>#REF!</v>
      </c>
      <c r="N26" s="47" t="s">
        <v>178</v>
      </c>
      <c r="O26" s="52">
        <f t="shared" si="5"/>
        <v>0</v>
      </c>
      <c r="P26" s="52">
        <f t="shared" si="6"/>
        <v>0</v>
      </c>
      <c r="Q26" s="52">
        <f t="shared" si="7"/>
        <v>0</v>
      </c>
      <c r="R26" s="52">
        <f t="shared" si="8"/>
        <v>0</v>
      </c>
      <c r="S26" s="52">
        <f t="shared" si="9"/>
        <v>0</v>
      </c>
      <c r="T26" s="53">
        <f t="shared" si="0"/>
        <v>1</v>
      </c>
      <c r="U26" s="53">
        <f t="shared" si="1"/>
        <v>0</v>
      </c>
      <c r="V26" s="53">
        <f t="shared" si="2"/>
        <v>0</v>
      </c>
      <c r="W26" s="53">
        <f t="shared" si="3"/>
        <v>0</v>
      </c>
      <c r="X26" s="53">
        <f t="shared" si="4"/>
        <v>0</v>
      </c>
      <c r="Y26" s="21"/>
      <c r="Z26" s="21"/>
      <c r="AA26" s="21"/>
      <c r="AB26" s="21"/>
      <c r="AC26" s="22">
        <v>74040107789</v>
      </c>
      <c r="AD26" s="46">
        <f>2012-1974</f>
        <v>38</v>
      </c>
      <c r="AE26" s="55">
        <f t="shared" si="10"/>
        <v>0</v>
      </c>
      <c r="AF26" s="55">
        <f t="shared" si="13"/>
        <v>1</v>
      </c>
      <c r="AG26" s="55">
        <f t="shared" si="11"/>
        <v>0</v>
      </c>
      <c r="AH26" s="55">
        <f t="shared" si="12"/>
        <v>0</v>
      </c>
      <c r="AI26" s="21" t="s">
        <v>12</v>
      </c>
      <c r="AJ26" s="21" t="s">
        <v>7</v>
      </c>
      <c r="AK26" s="21" t="s">
        <v>4</v>
      </c>
      <c r="AL26" s="21" t="s">
        <v>5</v>
      </c>
      <c r="AM26" s="21" t="s">
        <v>54</v>
      </c>
      <c r="AN26" s="33" t="s">
        <v>55</v>
      </c>
    </row>
    <row r="27" spans="1:41" ht="23.25">
      <c r="A27" s="19">
        <v>8546</v>
      </c>
      <c r="B27" s="72" t="s">
        <v>56</v>
      </c>
      <c r="C27" s="72"/>
      <c r="D27" s="83" t="s">
        <v>242</v>
      </c>
      <c r="E27" s="72" t="s">
        <v>223</v>
      </c>
      <c r="F27" s="69"/>
      <c r="G27" s="69"/>
      <c r="H27" s="21" t="s">
        <v>25</v>
      </c>
      <c r="I27" s="49"/>
      <c r="J27" s="68" t="e">
        <f>IF(#REF!="NS",1,0)</f>
        <v>#REF!</v>
      </c>
      <c r="K27" s="68" t="e">
        <f>IF(#REF!="TM",1,0)</f>
        <v>#REF!</v>
      </c>
      <c r="L27" s="68" t="e">
        <f>IF(#REF!="12mo",1,0)</f>
        <v>#REF!</v>
      </c>
      <c r="M27" s="68" t="e">
        <f>IF(#REF!="9no",1,0)</f>
        <v>#REF!</v>
      </c>
      <c r="N27" s="47" t="s">
        <v>178</v>
      </c>
      <c r="O27" s="52">
        <f t="shared" si="5"/>
        <v>0</v>
      </c>
      <c r="P27" s="52">
        <f t="shared" si="6"/>
        <v>0</v>
      </c>
      <c r="Q27" s="52">
        <f t="shared" si="7"/>
        <v>0</v>
      </c>
      <c r="R27" s="52">
        <f t="shared" si="8"/>
        <v>0</v>
      </c>
      <c r="S27" s="52">
        <f t="shared" si="9"/>
        <v>0</v>
      </c>
      <c r="T27" s="53">
        <f t="shared" si="0"/>
        <v>0</v>
      </c>
      <c r="U27" s="53">
        <f t="shared" si="1"/>
        <v>1</v>
      </c>
      <c r="V27" s="53">
        <f t="shared" si="2"/>
        <v>0</v>
      </c>
      <c r="W27" s="53">
        <f t="shared" si="3"/>
        <v>0</v>
      </c>
      <c r="X27" s="53">
        <f t="shared" si="4"/>
        <v>0</v>
      </c>
      <c r="Y27" s="21"/>
      <c r="Z27" s="21"/>
      <c r="AA27" s="21"/>
      <c r="AB27" s="21"/>
      <c r="AC27" s="22">
        <v>75110330946</v>
      </c>
      <c r="AD27" s="46">
        <f>2012-1975</f>
        <v>37</v>
      </c>
      <c r="AE27" s="55">
        <f t="shared" si="10"/>
        <v>0</v>
      </c>
      <c r="AF27" s="55">
        <f t="shared" si="13"/>
        <v>1</v>
      </c>
      <c r="AG27" s="55">
        <f t="shared" si="11"/>
        <v>0</v>
      </c>
      <c r="AH27" s="55">
        <f t="shared" si="12"/>
        <v>0</v>
      </c>
      <c r="AI27" s="21" t="s">
        <v>24</v>
      </c>
      <c r="AJ27" s="21" t="s">
        <v>27</v>
      </c>
      <c r="AK27" s="21" t="s">
        <v>4</v>
      </c>
      <c r="AL27" s="21" t="s">
        <v>54</v>
      </c>
      <c r="AM27" s="20"/>
      <c r="AN27" s="33" t="s">
        <v>57</v>
      </c>
    </row>
    <row r="28" spans="1:41" ht="23.25">
      <c r="A28" s="19">
        <v>8503</v>
      </c>
      <c r="B28" s="72" t="s">
        <v>59</v>
      </c>
      <c r="C28" s="72"/>
      <c r="D28" s="83" t="s">
        <v>243</v>
      </c>
      <c r="E28" s="72" t="s">
        <v>244</v>
      </c>
      <c r="F28" s="69">
        <v>1</v>
      </c>
      <c r="G28" s="69"/>
      <c r="H28" s="21" t="s">
        <v>25</v>
      </c>
      <c r="I28" s="49"/>
      <c r="J28" s="68" t="e">
        <f>IF(#REF!="NS",1,0)</f>
        <v>#REF!</v>
      </c>
      <c r="K28" s="68" t="e">
        <f>IF(#REF!="TM",1,0)</f>
        <v>#REF!</v>
      </c>
      <c r="L28" s="68" t="e">
        <f>IF(#REF!="12mo",1,0)</f>
        <v>#REF!</v>
      </c>
      <c r="M28" s="68" t="e">
        <f>IF(#REF!="9no",1,0)</f>
        <v>#REF!</v>
      </c>
      <c r="N28" s="47" t="s">
        <v>178</v>
      </c>
      <c r="O28" s="52">
        <f t="shared" si="5"/>
        <v>0</v>
      </c>
      <c r="P28" s="52">
        <f t="shared" si="6"/>
        <v>0</v>
      </c>
      <c r="Q28" s="52">
        <f t="shared" si="7"/>
        <v>0</v>
      </c>
      <c r="R28" s="52">
        <f t="shared" si="8"/>
        <v>0</v>
      </c>
      <c r="S28" s="52">
        <f t="shared" si="9"/>
        <v>0</v>
      </c>
      <c r="T28" s="53">
        <f t="shared" si="0"/>
        <v>0</v>
      </c>
      <c r="U28" s="53">
        <f t="shared" si="1"/>
        <v>1</v>
      </c>
      <c r="V28" s="53">
        <f t="shared" si="2"/>
        <v>0</v>
      </c>
      <c r="W28" s="53">
        <f t="shared" si="3"/>
        <v>0</v>
      </c>
      <c r="X28" s="53">
        <f t="shared" si="4"/>
        <v>0</v>
      </c>
      <c r="Y28" s="21"/>
      <c r="Z28" s="21"/>
      <c r="AA28" s="21"/>
      <c r="AB28" s="21"/>
      <c r="AC28" s="22">
        <v>65051304804</v>
      </c>
      <c r="AD28" s="46">
        <f>2012-1965</f>
        <v>47</v>
      </c>
      <c r="AE28" s="55">
        <f t="shared" si="10"/>
        <v>0</v>
      </c>
      <c r="AF28" s="55">
        <f t="shared" si="13"/>
        <v>0</v>
      </c>
      <c r="AG28" s="55">
        <f t="shared" si="11"/>
        <v>1</v>
      </c>
      <c r="AH28" s="55">
        <f t="shared" si="12"/>
        <v>0</v>
      </c>
      <c r="AI28" s="21" t="s">
        <v>58</v>
      </c>
      <c r="AJ28" s="21" t="s">
        <v>27</v>
      </c>
      <c r="AK28" s="21" t="s">
        <v>4</v>
      </c>
      <c r="AL28" s="20"/>
      <c r="AM28" s="20"/>
      <c r="AN28" s="33" t="s">
        <v>60</v>
      </c>
    </row>
    <row r="29" spans="1:41" ht="23.25">
      <c r="A29" s="19">
        <v>8977</v>
      </c>
      <c r="B29" s="72" t="s">
        <v>61</v>
      </c>
      <c r="C29" s="72"/>
      <c r="D29" s="83" t="s">
        <v>243</v>
      </c>
      <c r="E29" s="72" t="s">
        <v>244</v>
      </c>
      <c r="F29" s="69"/>
      <c r="G29" s="69"/>
      <c r="H29" s="21" t="s">
        <v>25</v>
      </c>
      <c r="I29" s="49"/>
      <c r="J29" s="68" t="e">
        <f>IF(#REF!="NS",1,0)</f>
        <v>#REF!</v>
      </c>
      <c r="K29" s="68" t="e">
        <f>IF(#REF!="TM",1,0)</f>
        <v>#REF!</v>
      </c>
      <c r="L29" s="68" t="e">
        <f>IF(#REF!="12mo",1,0)</f>
        <v>#REF!</v>
      </c>
      <c r="M29" s="68" t="e">
        <f>IF(#REF!="9no",1,0)</f>
        <v>#REF!</v>
      </c>
      <c r="N29" s="47" t="s">
        <v>178</v>
      </c>
      <c r="O29" s="52">
        <f t="shared" si="5"/>
        <v>0</v>
      </c>
      <c r="P29" s="52">
        <f t="shared" si="6"/>
        <v>0</v>
      </c>
      <c r="Q29" s="52">
        <f t="shared" si="7"/>
        <v>0</v>
      </c>
      <c r="R29" s="52">
        <f t="shared" si="8"/>
        <v>0</v>
      </c>
      <c r="S29" s="52">
        <f t="shared" si="9"/>
        <v>0</v>
      </c>
      <c r="T29" s="53">
        <f t="shared" si="0"/>
        <v>0</v>
      </c>
      <c r="U29" s="53">
        <f t="shared" si="1"/>
        <v>1</v>
      </c>
      <c r="V29" s="53">
        <f t="shared" si="2"/>
        <v>0</v>
      </c>
      <c r="W29" s="53">
        <f t="shared" si="3"/>
        <v>0</v>
      </c>
      <c r="X29" s="53">
        <f t="shared" si="4"/>
        <v>0</v>
      </c>
      <c r="Y29" s="21"/>
      <c r="Z29" s="21"/>
      <c r="AA29" s="21"/>
      <c r="AB29" s="21"/>
      <c r="AC29" s="22">
        <v>75100532122</v>
      </c>
      <c r="AD29" s="46">
        <f>2012-1975</f>
        <v>37</v>
      </c>
      <c r="AE29" s="55">
        <f t="shared" si="10"/>
        <v>0</v>
      </c>
      <c r="AF29" s="55">
        <f t="shared" si="13"/>
        <v>1</v>
      </c>
      <c r="AG29" s="55">
        <f t="shared" si="11"/>
        <v>0</v>
      </c>
      <c r="AH29" s="55">
        <f t="shared" si="12"/>
        <v>0</v>
      </c>
      <c r="AI29" s="21" t="s">
        <v>58</v>
      </c>
      <c r="AJ29" s="21" t="s">
        <v>27</v>
      </c>
      <c r="AK29" s="20"/>
      <c r="AL29" s="20"/>
      <c r="AM29" s="20"/>
      <c r="AN29" s="33" t="s">
        <v>37</v>
      </c>
    </row>
    <row r="30" spans="1:41" ht="15.75">
      <c r="A30" s="19">
        <v>8852</v>
      </c>
      <c r="B30" s="72" t="s">
        <v>62</v>
      </c>
      <c r="C30" s="72"/>
      <c r="D30" s="72" t="s">
        <v>245</v>
      </c>
      <c r="E30" s="72" t="s">
        <v>230</v>
      </c>
      <c r="F30" s="69"/>
      <c r="G30" s="69"/>
      <c r="H30" s="21" t="s">
        <v>25</v>
      </c>
      <c r="I30" s="49"/>
      <c r="J30" s="68" t="e">
        <f>IF(#REF!="NS",1,0)</f>
        <v>#REF!</v>
      </c>
      <c r="K30" s="68" t="e">
        <f>IF(#REF!="TM",1,0)</f>
        <v>#REF!</v>
      </c>
      <c r="L30" s="68" t="e">
        <f>IF(#REF!="12mo",1,0)</f>
        <v>#REF!</v>
      </c>
      <c r="M30" s="68" t="e">
        <f>IF(#REF!="9no",1,0)</f>
        <v>#REF!</v>
      </c>
      <c r="N30" s="47" t="s">
        <v>178</v>
      </c>
      <c r="O30" s="52">
        <f t="shared" si="5"/>
        <v>0</v>
      </c>
      <c r="P30" s="52">
        <f t="shared" si="6"/>
        <v>0</v>
      </c>
      <c r="Q30" s="52">
        <f t="shared" si="7"/>
        <v>0</v>
      </c>
      <c r="R30" s="52">
        <f t="shared" si="8"/>
        <v>0</v>
      </c>
      <c r="S30" s="52">
        <f t="shared" si="9"/>
        <v>0</v>
      </c>
      <c r="T30" s="53">
        <f t="shared" si="0"/>
        <v>0</v>
      </c>
      <c r="U30" s="53">
        <f t="shared" si="1"/>
        <v>1</v>
      </c>
      <c r="V30" s="53">
        <f t="shared" si="2"/>
        <v>0</v>
      </c>
      <c r="W30" s="53">
        <f t="shared" si="3"/>
        <v>0</v>
      </c>
      <c r="X30" s="53">
        <f t="shared" si="4"/>
        <v>0</v>
      </c>
      <c r="Y30" s="21"/>
      <c r="Z30" s="21"/>
      <c r="AA30" s="21"/>
      <c r="AB30" s="21"/>
      <c r="AC30" s="22">
        <v>64042404007</v>
      </c>
      <c r="AD30" s="46">
        <f>2012-1964</f>
        <v>48</v>
      </c>
      <c r="AE30" s="55">
        <f t="shared" si="10"/>
        <v>0</v>
      </c>
      <c r="AF30" s="55">
        <f t="shared" si="13"/>
        <v>0</v>
      </c>
      <c r="AG30" s="55">
        <f t="shared" si="11"/>
        <v>1</v>
      </c>
      <c r="AH30" s="55">
        <f t="shared" si="12"/>
        <v>0</v>
      </c>
      <c r="AI30" s="21" t="s">
        <v>38</v>
      </c>
      <c r="AJ30" s="21" t="s">
        <v>27</v>
      </c>
      <c r="AK30" s="21" t="s">
        <v>4</v>
      </c>
      <c r="AL30" s="20"/>
      <c r="AM30" s="20"/>
      <c r="AN30" s="33" t="s">
        <v>63</v>
      </c>
    </row>
    <row r="31" spans="1:41" ht="15.75">
      <c r="A31" s="19">
        <v>8899</v>
      </c>
      <c r="B31" s="72" t="s">
        <v>64</v>
      </c>
      <c r="C31" s="72"/>
      <c r="D31" s="72" t="s">
        <v>245</v>
      </c>
      <c r="E31" s="72" t="s">
        <v>230</v>
      </c>
      <c r="F31" s="69"/>
      <c r="G31" s="69"/>
      <c r="H31" s="21" t="s">
        <v>25</v>
      </c>
      <c r="I31" s="49"/>
      <c r="J31" s="68" t="e">
        <f>IF(#REF!="NS",1,0)</f>
        <v>#REF!</v>
      </c>
      <c r="K31" s="68" t="e">
        <f>IF(#REF!="TM",1,0)</f>
        <v>#REF!</v>
      </c>
      <c r="L31" s="68" t="e">
        <f>IF(#REF!="12mo",1,0)</f>
        <v>#REF!</v>
      </c>
      <c r="M31" s="68" t="e">
        <f>IF(#REF!="9no",1,0)</f>
        <v>#REF!</v>
      </c>
      <c r="N31" s="47" t="s">
        <v>178</v>
      </c>
      <c r="O31" s="52">
        <f t="shared" si="5"/>
        <v>0</v>
      </c>
      <c r="P31" s="52">
        <f t="shared" si="6"/>
        <v>0</v>
      </c>
      <c r="Q31" s="52">
        <f t="shared" si="7"/>
        <v>0</v>
      </c>
      <c r="R31" s="52">
        <f t="shared" si="8"/>
        <v>0</v>
      </c>
      <c r="S31" s="52">
        <f t="shared" si="9"/>
        <v>0</v>
      </c>
      <c r="T31" s="53">
        <f t="shared" si="0"/>
        <v>0</v>
      </c>
      <c r="U31" s="53">
        <f t="shared" si="1"/>
        <v>1</v>
      </c>
      <c r="V31" s="53">
        <f t="shared" si="2"/>
        <v>0</v>
      </c>
      <c r="W31" s="53">
        <f t="shared" si="3"/>
        <v>0</v>
      </c>
      <c r="X31" s="53">
        <f t="shared" si="4"/>
        <v>0</v>
      </c>
      <c r="Y31" s="21"/>
      <c r="Z31" s="21"/>
      <c r="AA31" s="21"/>
      <c r="AB31" s="21"/>
      <c r="AC31" s="22">
        <v>73100102741</v>
      </c>
      <c r="AD31" s="46">
        <f>2012-1973</f>
        <v>39</v>
      </c>
      <c r="AE31" s="55">
        <f t="shared" si="10"/>
        <v>0</v>
      </c>
      <c r="AF31" s="55">
        <f t="shared" si="13"/>
        <v>1</v>
      </c>
      <c r="AG31" s="55">
        <f t="shared" si="11"/>
        <v>0</v>
      </c>
      <c r="AH31" s="55">
        <f t="shared" si="12"/>
        <v>0</v>
      </c>
      <c r="AI31" s="21" t="s">
        <v>38</v>
      </c>
      <c r="AJ31" s="21" t="s">
        <v>27</v>
      </c>
      <c r="AK31" s="21" t="s">
        <v>4</v>
      </c>
      <c r="AL31" s="20"/>
      <c r="AM31" s="20"/>
      <c r="AN31" s="33" t="s">
        <v>63</v>
      </c>
    </row>
    <row r="32" spans="1:41" ht="15.75">
      <c r="A32" s="19">
        <v>559</v>
      </c>
      <c r="B32" s="72" t="s">
        <v>65</v>
      </c>
      <c r="C32" s="72"/>
      <c r="D32" s="72" t="s">
        <v>246</v>
      </c>
      <c r="E32" s="72" t="s">
        <v>219</v>
      </c>
      <c r="F32" s="69"/>
      <c r="G32" s="69"/>
      <c r="H32" s="21" t="s">
        <v>2</v>
      </c>
      <c r="I32" s="49">
        <v>1</v>
      </c>
      <c r="J32" s="68" t="e">
        <f>IF(#REF!="NS",1,0)</f>
        <v>#REF!</v>
      </c>
      <c r="K32" s="68" t="e">
        <f>IF(#REF!="TM",1,0)</f>
        <v>#REF!</v>
      </c>
      <c r="L32" s="68" t="e">
        <f>IF(#REF!="12mo",1,0)</f>
        <v>#REF!</v>
      </c>
      <c r="M32" s="68" t="e">
        <f>IF(#REF!="9no",1,0)</f>
        <v>#REF!</v>
      </c>
      <c r="N32" s="47" t="s">
        <v>179</v>
      </c>
      <c r="O32" s="52">
        <f t="shared" si="5"/>
        <v>1</v>
      </c>
      <c r="P32" s="52">
        <f t="shared" si="6"/>
        <v>0</v>
      </c>
      <c r="Q32" s="52">
        <f t="shared" si="7"/>
        <v>0</v>
      </c>
      <c r="R32" s="52">
        <f t="shared" si="8"/>
        <v>0</v>
      </c>
      <c r="S32" s="52">
        <f t="shared" si="9"/>
        <v>0</v>
      </c>
      <c r="T32" s="53">
        <f t="shared" si="0"/>
        <v>0</v>
      </c>
      <c r="U32" s="53">
        <f t="shared" si="1"/>
        <v>0</v>
      </c>
      <c r="V32" s="53">
        <f t="shared" si="2"/>
        <v>0</v>
      </c>
      <c r="W32" s="53">
        <f t="shared" si="3"/>
        <v>0</v>
      </c>
      <c r="X32" s="53">
        <f t="shared" si="4"/>
        <v>0</v>
      </c>
      <c r="Y32" s="21"/>
      <c r="Z32" s="21"/>
      <c r="AA32" s="21"/>
      <c r="AB32" s="21"/>
      <c r="AC32" s="22">
        <v>58030502759</v>
      </c>
      <c r="AD32" s="46">
        <f>2012-1958</f>
        <v>54</v>
      </c>
      <c r="AE32" s="55">
        <f t="shared" si="10"/>
        <v>0</v>
      </c>
      <c r="AF32" s="55">
        <f t="shared" si="13"/>
        <v>0</v>
      </c>
      <c r="AG32" s="55">
        <f t="shared" si="11"/>
        <v>1</v>
      </c>
      <c r="AH32" s="55">
        <f t="shared" si="12"/>
        <v>0</v>
      </c>
      <c r="AI32" s="21" t="s">
        <v>12</v>
      </c>
      <c r="AJ32" s="21" t="s">
        <v>7</v>
      </c>
      <c r="AK32" s="21" t="s">
        <v>4</v>
      </c>
      <c r="AL32" s="21" t="s">
        <v>10</v>
      </c>
      <c r="AM32" s="20"/>
      <c r="AN32" s="33" t="s">
        <v>48</v>
      </c>
    </row>
    <row r="33" spans="1:41" ht="15.75">
      <c r="A33" s="19">
        <v>6056</v>
      </c>
      <c r="B33" s="72" t="s">
        <v>66</v>
      </c>
      <c r="C33" s="72"/>
      <c r="D33" s="72" t="s">
        <v>247</v>
      </c>
      <c r="E33" s="72" t="s">
        <v>223</v>
      </c>
      <c r="F33" s="69">
        <v>1</v>
      </c>
      <c r="G33" s="69"/>
      <c r="H33" s="21" t="s">
        <v>25</v>
      </c>
      <c r="I33" s="49"/>
      <c r="J33" s="68" t="e">
        <f>IF(#REF!="NS",1,0)</f>
        <v>#REF!</v>
      </c>
      <c r="K33" s="68" t="e">
        <f>IF(#REF!="TM",1,0)</f>
        <v>#REF!</v>
      </c>
      <c r="L33" s="68" t="e">
        <f>IF(#REF!="12mo",1,0)</f>
        <v>#REF!</v>
      </c>
      <c r="M33" s="68" t="e">
        <f>IF(#REF!="9no",1,0)</f>
        <v>#REF!</v>
      </c>
      <c r="N33" s="47" t="s">
        <v>179</v>
      </c>
      <c r="O33" s="52">
        <f t="shared" si="5"/>
        <v>0</v>
      </c>
      <c r="P33" s="52">
        <f t="shared" si="6"/>
        <v>1</v>
      </c>
      <c r="Q33" s="52">
        <f t="shared" si="7"/>
        <v>0</v>
      </c>
      <c r="R33" s="52">
        <f t="shared" si="8"/>
        <v>0</v>
      </c>
      <c r="S33" s="52">
        <f t="shared" si="9"/>
        <v>0</v>
      </c>
      <c r="T33" s="53">
        <f t="shared" si="0"/>
        <v>0</v>
      </c>
      <c r="U33" s="53">
        <f t="shared" si="1"/>
        <v>0</v>
      </c>
      <c r="V33" s="53">
        <f t="shared" si="2"/>
        <v>0</v>
      </c>
      <c r="W33" s="53">
        <f t="shared" si="3"/>
        <v>0</v>
      </c>
      <c r="X33" s="53">
        <f t="shared" si="4"/>
        <v>0</v>
      </c>
      <c r="Y33" s="21"/>
      <c r="Z33" s="21"/>
      <c r="AA33" s="21"/>
      <c r="AB33" s="21"/>
      <c r="AC33" s="22">
        <v>76100606996</v>
      </c>
      <c r="AD33" s="46">
        <f>2012-1976</f>
        <v>36</v>
      </c>
      <c r="AE33" s="55">
        <f t="shared" si="10"/>
        <v>0</v>
      </c>
      <c r="AF33" s="55">
        <f t="shared" si="13"/>
        <v>1</v>
      </c>
      <c r="AG33" s="55">
        <f t="shared" si="11"/>
        <v>0</v>
      </c>
      <c r="AH33" s="55">
        <f t="shared" si="12"/>
        <v>0</v>
      </c>
      <c r="AI33" s="21" t="s">
        <v>24</v>
      </c>
      <c r="AJ33" s="21" t="s">
        <v>27</v>
      </c>
      <c r="AK33" s="21" t="s">
        <v>4</v>
      </c>
      <c r="AL33" s="21" t="s">
        <v>33</v>
      </c>
      <c r="AM33" s="20"/>
      <c r="AN33" s="33" t="s">
        <v>50</v>
      </c>
    </row>
    <row r="34" spans="1:41" ht="15.75">
      <c r="A34" s="19">
        <v>1917</v>
      </c>
      <c r="B34" s="72" t="s">
        <v>69</v>
      </c>
      <c r="C34" s="72"/>
      <c r="D34" s="72" t="s">
        <v>248</v>
      </c>
      <c r="E34" s="72" t="s">
        <v>223</v>
      </c>
      <c r="F34" s="69"/>
      <c r="G34" s="69"/>
      <c r="H34" s="21" t="s">
        <v>25</v>
      </c>
      <c r="I34" s="49"/>
      <c r="J34" s="68" t="e">
        <f>IF(#REF!="NS",1,0)</f>
        <v>#REF!</v>
      </c>
      <c r="K34" s="68" t="e">
        <f>IF(#REF!="TM",1,0)</f>
        <v>#REF!</v>
      </c>
      <c r="L34" s="68" t="e">
        <f>IF(#REF!="12mo",1,0)</f>
        <v>#REF!</v>
      </c>
      <c r="M34" s="68" t="e">
        <f>IF(#REF!="9no",1,0)</f>
        <v>#REF!</v>
      </c>
      <c r="N34" s="47" t="s">
        <v>179</v>
      </c>
      <c r="O34" s="52">
        <f t="shared" si="5"/>
        <v>0</v>
      </c>
      <c r="P34" s="52">
        <f t="shared" si="6"/>
        <v>1</v>
      </c>
      <c r="Q34" s="52">
        <f t="shared" si="7"/>
        <v>0</v>
      </c>
      <c r="R34" s="52">
        <f t="shared" si="8"/>
        <v>0</v>
      </c>
      <c r="S34" s="52">
        <f t="shared" si="9"/>
        <v>0</v>
      </c>
      <c r="T34" s="53">
        <f t="shared" si="0"/>
        <v>0</v>
      </c>
      <c r="U34" s="53">
        <f t="shared" si="1"/>
        <v>0</v>
      </c>
      <c r="V34" s="53">
        <f t="shared" si="2"/>
        <v>0</v>
      </c>
      <c r="W34" s="53">
        <f t="shared" si="3"/>
        <v>0</v>
      </c>
      <c r="X34" s="53">
        <f t="shared" si="4"/>
        <v>0</v>
      </c>
      <c r="Y34" s="21"/>
      <c r="Z34" s="21"/>
      <c r="AA34" s="21"/>
      <c r="AB34" s="21"/>
      <c r="AC34" s="22">
        <v>79020314599</v>
      </c>
      <c r="AD34" s="46">
        <f>2012-1979</f>
        <v>33</v>
      </c>
      <c r="AE34" s="55">
        <f t="shared" si="10"/>
        <v>0</v>
      </c>
      <c r="AF34" s="55">
        <f t="shared" si="13"/>
        <v>1</v>
      </c>
      <c r="AG34" s="55">
        <f t="shared" si="11"/>
        <v>0</v>
      </c>
      <c r="AH34" s="55">
        <f t="shared" si="12"/>
        <v>0</v>
      </c>
      <c r="AI34" s="21" t="s">
        <v>24</v>
      </c>
      <c r="AJ34" s="21" t="s">
        <v>27</v>
      </c>
      <c r="AK34" s="21" t="s">
        <v>4</v>
      </c>
      <c r="AL34" s="21" t="s">
        <v>33</v>
      </c>
      <c r="AM34" s="20"/>
      <c r="AN34" s="33" t="s">
        <v>50</v>
      </c>
    </row>
    <row r="35" spans="1:41" ht="15.75">
      <c r="A35" s="19">
        <v>8539</v>
      </c>
      <c r="B35" s="72" t="s">
        <v>70</v>
      </c>
      <c r="C35" s="72"/>
      <c r="D35" s="72" t="s">
        <v>248</v>
      </c>
      <c r="E35" s="72" t="s">
        <v>223</v>
      </c>
      <c r="F35" s="69"/>
      <c r="G35" s="69"/>
      <c r="H35" s="21" t="s">
        <v>25</v>
      </c>
      <c r="I35" s="49"/>
      <c r="J35" s="68" t="e">
        <f>IF(#REF!="NS",1,0)</f>
        <v>#REF!</v>
      </c>
      <c r="K35" s="68" t="e">
        <f>IF(#REF!="TM",1,0)</f>
        <v>#REF!</v>
      </c>
      <c r="L35" s="68" t="e">
        <f>IF(#REF!="12mo",1,0)</f>
        <v>#REF!</v>
      </c>
      <c r="M35" s="68" t="e">
        <f>IF(#REF!="9no",1,0)</f>
        <v>#REF!</v>
      </c>
      <c r="N35" s="47" t="s">
        <v>179</v>
      </c>
      <c r="O35" s="52">
        <f t="shared" si="5"/>
        <v>0</v>
      </c>
      <c r="P35" s="52">
        <f t="shared" si="6"/>
        <v>1</v>
      </c>
      <c r="Q35" s="52">
        <f t="shared" si="7"/>
        <v>0</v>
      </c>
      <c r="R35" s="52">
        <f t="shared" si="8"/>
        <v>0</v>
      </c>
      <c r="S35" s="52">
        <f t="shared" si="9"/>
        <v>0</v>
      </c>
      <c r="T35" s="53">
        <f t="shared" si="0"/>
        <v>0</v>
      </c>
      <c r="U35" s="53">
        <f t="shared" si="1"/>
        <v>0</v>
      </c>
      <c r="V35" s="53">
        <f t="shared" si="2"/>
        <v>0</v>
      </c>
      <c r="W35" s="53">
        <f t="shared" si="3"/>
        <v>0</v>
      </c>
      <c r="X35" s="53">
        <f t="shared" si="4"/>
        <v>0</v>
      </c>
      <c r="Y35" s="21"/>
      <c r="Z35" s="21"/>
      <c r="AA35" s="21"/>
      <c r="AB35" s="21"/>
      <c r="AC35" s="22">
        <v>82030914215</v>
      </c>
      <c r="AD35" s="46">
        <f>2012-1982</f>
        <v>30</v>
      </c>
      <c r="AE35" s="55">
        <f t="shared" si="10"/>
        <v>1</v>
      </c>
      <c r="AF35" s="55">
        <f t="shared" si="13"/>
        <v>0</v>
      </c>
      <c r="AG35" s="55">
        <f t="shared" si="11"/>
        <v>0</v>
      </c>
      <c r="AH35" s="55">
        <f t="shared" si="12"/>
        <v>0</v>
      </c>
      <c r="AI35" s="21" t="s">
        <v>24</v>
      </c>
      <c r="AJ35" s="21" t="s">
        <v>27</v>
      </c>
      <c r="AK35" s="21" t="s">
        <v>4</v>
      </c>
      <c r="AL35" s="20"/>
      <c r="AM35" s="20"/>
      <c r="AN35" s="33" t="s">
        <v>68</v>
      </c>
    </row>
    <row r="36" spans="1:41" ht="15.75">
      <c r="A36" s="19">
        <v>67887</v>
      </c>
      <c r="B36" s="72" t="s">
        <v>72</v>
      </c>
      <c r="C36" s="72"/>
      <c r="D36" s="72" t="s">
        <v>249</v>
      </c>
      <c r="E36" s="72" t="s">
        <v>219</v>
      </c>
      <c r="F36" s="69">
        <v>1</v>
      </c>
      <c r="G36" s="69"/>
      <c r="H36" s="21" t="s">
        <v>2</v>
      </c>
      <c r="I36" s="49">
        <v>1</v>
      </c>
      <c r="J36" s="68" t="e">
        <f>IF(#REF!="NS",1,0)</f>
        <v>#REF!</v>
      </c>
      <c r="K36" s="68" t="e">
        <f>IF(#REF!="TM",1,0)</f>
        <v>#REF!</v>
      </c>
      <c r="L36" s="68" t="e">
        <f>IF(#REF!="12mo",1,0)</f>
        <v>#REF!</v>
      </c>
      <c r="M36" s="68" t="e">
        <f>IF(#REF!="9no",1,0)</f>
        <v>#REF!</v>
      </c>
      <c r="N36" s="47" t="s">
        <v>178</v>
      </c>
      <c r="O36" s="52">
        <f t="shared" si="5"/>
        <v>0</v>
      </c>
      <c r="P36" s="52">
        <f t="shared" si="6"/>
        <v>0</v>
      </c>
      <c r="Q36" s="52">
        <f t="shared" si="7"/>
        <v>0</v>
      </c>
      <c r="R36" s="52">
        <f t="shared" si="8"/>
        <v>0</v>
      </c>
      <c r="S36" s="52">
        <f t="shared" si="9"/>
        <v>0</v>
      </c>
      <c r="T36" s="53">
        <f t="shared" ref="T36:T67" si="14">IF(AND(H36="D",N36="M"),1,0)</f>
        <v>1</v>
      </c>
      <c r="U36" s="53">
        <f t="shared" ref="U36:U67" si="15">IF(AND(H36="T",N36="M"),1,0)</f>
        <v>0</v>
      </c>
      <c r="V36" s="53">
        <f t="shared" ref="V36:V67" si="16">IF(AND(H36="A",N36="M"),1,0)</f>
        <v>0</v>
      </c>
      <c r="W36" s="53">
        <f t="shared" ref="W36:W67" si="17">IF(AND(H36="O",N36="M"),1,0)</f>
        <v>0</v>
      </c>
      <c r="X36" s="53">
        <f t="shared" ref="X36:X67" si="18">IF(AND(H36="S",N36="M"),1,0)</f>
        <v>0</v>
      </c>
      <c r="Y36" s="21"/>
      <c r="Z36" s="21"/>
      <c r="AA36" s="21"/>
      <c r="AB36" s="21"/>
      <c r="AC36" s="22">
        <v>74011170614</v>
      </c>
      <c r="AD36" s="46">
        <f>2012-1974</f>
        <v>38</v>
      </c>
      <c r="AE36" s="55">
        <f t="shared" si="10"/>
        <v>0</v>
      </c>
      <c r="AF36" s="55">
        <f t="shared" si="13"/>
        <v>1</v>
      </c>
      <c r="AG36" s="55">
        <f t="shared" si="11"/>
        <v>0</v>
      </c>
      <c r="AH36" s="55">
        <f t="shared" si="12"/>
        <v>0</v>
      </c>
      <c r="AI36" s="21" t="s">
        <v>12</v>
      </c>
      <c r="AJ36" s="21" t="s">
        <v>7</v>
      </c>
      <c r="AK36" s="21" t="s">
        <v>4</v>
      </c>
      <c r="AL36" s="21" t="s">
        <v>33</v>
      </c>
      <c r="AM36" s="21" t="s">
        <v>54</v>
      </c>
      <c r="AN36" s="33" t="s">
        <v>73</v>
      </c>
    </row>
    <row r="37" spans="1:41" ht="15.75">
      <c r="A37" s="19">
        <v>8551</v>
      </c>
      <c r="B37" s="72" t="s">
        <v>74</v>
      </c>
      <c r="C37" s="72"/>
      <c r="D37" s="72" t="s">
        <v>250</v>
      </c>
      <c r="E37" s="72" t="s">
        <v>221</v>
      </c>
      <c r="F37" s="69">
        <v>1</v>
      </c>
      <c r="G37" s="69"/>
      <c r="H37" s="21" t="s">
        <v>2</v>
      </c>
      <c r="I37" s="49">
        <v>1</v>
      </c>
      <c r="J37" s="68" t="e">
        <f>IF(#REF!="NS",1,0)</f>
        <v>#REF!</v>
      </c>
      <c r="K37" s="68" t="e">
        <f>IF(#REF!="TM",1,0)</f>
        <v>#REF!</v>
      </c>
      <c r="L37" s="68" t="e">
        <f>IF(#REF!="12mo",1,0)</f>
        <v>#REF!</v>
      </c>
      <c r="M37" s="68" t="e">
        <f>IF(#REF!="9no",1,0)</f>
        <v>#REF!</v>
      </c>
      <c r="N37" s="47" t="s">
        <v>178</v>
      </c>
      <c r="O37" s="52">
        <f t="shared" ref="O37:O68" si="19">IF(AND(H37="D",N37="F"),1,0)</f>
        <v>0</v>
      </c>
      <c r="P37" s="52">
        <f t="shared" ref="P37:P68" si="20">IF(AND(H37="T",N37="F"),1,0)</f>
        <v>0</v>
      </c>
      <c r="Q37" s="52">
        <f t="shared" ref="Q37:Q68" si="21">IF(AND(H37="A",N37="F"),1,0)</f>
        <v>0</v>
      </c>
      <c r="R37" s="52">
        <f t="shared" ref="R37:R68" si="22">IF(AND(H37="O",N37="F"),1,0)</f>
        <v>0</v>
      </c>
      <c r="S37" s="52">
        <f t="shared" ref="S37:S68" si="23">IF(AND(H37="S",N37="F"),1,0)</f>
        <v>0</v>
      </c>
      <c r="T37" s="53">
        <f t="shared" si="14"/>
        <v>1</v>
      </c>
      <c r="U37" s="53">
        <f t="shared" si="15"/>
        <v>0</v>
      </c>
      <c r="V37" s="53">
        <f t="shared" si="16"/>
        <v>0</v>
      </c>
      <c r="W37" s="53">
        <f t="shared" si="17"/>
        <v>0</v>
      </c>
      <c r="X37" s="53">
        <f t="shared" si="18"/>
        <v>0</v>
      </c>
      <c r="Y37" s="21"/>
      <c r="Z37" s="21"/>
      <c r="AA37" s="21"/>
      <c r="AB37" s="21"/>
      <c r="AC37" s="22">
        <v>69050305085</v>
      </c>
      <c r="AD37" s="46">
        <f>2012-1969</f>
        <v>43</v>
      </c>
      <c r="AE37" s="55">
        <f t="shared" si="10"/>
        <v>0</v>
      </c>
      <c r="AF37" s="55">
        <f t="shared" si="13"/>
        <v>1</v>
      </c>
      <c r="AG37" s="55">
        <f t="shared" si="11"/>
        <v>0</v>
      </c>
      <c r="AH37" s="55">
        <f t="shared" si="12"/>
        <v>0</v>
      </c>
      <c r="AI37" s="21" t="s">
        <v>19</v>
      </c>
      <c r="AJ37" s="21" t="s">
        <v>7</v>
      </c>
      <c r="AK37" s="21" t="s">
        <v>4</v>
      </c>
      <c r="AL37" s="21" t="s">
        <v>5</v>
      </c>
      <c r="AM37" s="21" t="s">
        <v>54</v>
      </c>
      <c r="AN37" s="33" t="s">
        <v>75</v>
      </c>
    </row>
    <row r="38" spans="1:41" ht="15.75">
      <c r="A38" s="19">
        <v>122</v>
      </c>
      <c r="B38" s="72" t="s">
        <v>76</v>
      </c>
      <c r="C38" s="72"/>
      <c r="D38" s="72" t="s">
        <v>251</v>
      </c>
      <c r="E38" s="72" t="s">
        <v>223</v>
      </c>
      <c r="F38" s="69">
        <v>1</v>
      </c>
      <c r="G38" s="69"/>
      <c r="H38" s="21" t="s">
        <v>25</v>
      </c>
      <c r="I38" s="49"/>
      <c r="J38" s="68" t="e">
        <f>IF(#REF!="NS",1,0)</f>
        <v>#REF!</v>
      </c>
      <c r="K38" s="68" t="e">
        <f>IF(#REF!="TM",1,0)</f>
        <v>#REF!</v>
      </c>
      <c r="L38" s="68" t="e">
        <f>IF(#REF!="12mo",1,0)</f>
        <v>#REF!</v>
      </c>
      <c r="M38" s="68" t="e">
        <f>IF(#REF!="9no",1,0)</f>
        <v>#REF!</v>
      </c>
      <c r="N38" s="47" t="s">
        <v>178</v>
      </c>
      <c r="O38" s="52">
        <f t="shared" si="19"/>
        <v>0</v>
      </c>
      <c r="P38" s="52">
        <f t="shared" si="20"/>
        <v>0</v>
      </c>
      <c r="Q38" s="52">
        <f t="shared" si="21"/>
        <v>0</v>
      </c>
      <c r="R38" s="52">
        <f t="shared" si="22"/>
        <v>0</v>
      </c>
      <c r="S38" s="52">
        <f t="shared" si="23"/>
        <v>0</v>
      </c>
      <c r="T38" s="53">
        <f t="shared" si="14"/>
        <v>0</v>
      </c>
      <c r="U38" s="53">
        <f t="shared" si="15"/>
        <v>1</v>
      </c>
      <c r="V38" s="53">
        <f t="shared" si="16"/>
        <v>0</v>
      </c>
      <c r="W38" s="53">
        <f t="shared" si="17"/>
        <v>0</v>
      </c>
      <c r="X38" s="53">
        <f t="shared" si="18"/>
        <v>0</v>
      </c>
      <c r="Y38" s="21"/>
      <c r="Z38" s="21"/>
      <c r="AA38" s="21"/>
      <c r="AB38" s="21"/>
      <c r="AC38" s="22">
        <v>63072404445</v>
      </c>
      <c r="AD38" s="46">
        <f>2012-1963</f>
        <v>49</v>
      </c>
      <c r="AE38" s="55">
        <f t="shared" si="10"/>
        <v>0</v>
      </c>
      <c r="AF38" s="55">
        <f t="shared" si="13"/>
        <v>0</v>
      </c>
      <c r="AG38" s="55">
        <f t="shared" si="11"/>
        <v>1</v>
      </c>
      <c r="AH38" s="55">
        <f t="shared" si="12"/>
        <v>0</v>
      </c>
      <c r="AI38" s="21" t="s">
        <v>24</v>
      </c>
      <c r="AJ38" s="21" t="s">
        <v>27</v>
      </c>
      <c r="AK38" s="21" t="s">
        <v>4</v>
      </c>
      <c r="AL38" s="21" t="s">
        <v>10</v>
      </c>
      <c r="AM38" s="20"/>
      <c r="AN38" s="33" t="s">
        <v>30</v>
      </c>
    </row>
    <row r="39" spans="1:41" ht="15.75">
      <c r="A39" s="19">
        <v>6379</v>
      </c>
      <c r="B39" s="72" t="s">
        <v>77</v>
      </c>
      <c r="C39" s="72"/>
      <c r="D39" s="72" t="s">
        <v>251</v>
      </c>
      <c r="E39" s="72" t="s">
        <v>223</v>
      </c>
      <c r="F39" s="69">
        <v>1</v>
      </c>
      <c r="G39" s="69"/>
      <c r="H39" s="21" t="s">
        <v>25</v>
      </c>
      <c r="I39" s="49"/>
      <c r="J39" s="68" t="e">
        <f>IF(#REF!="NS",1,0)</f>
        <v>#REF!</v>
      </c>
      <c r="K39" s="68" t="e">
        <f>IF(#REF!="TM",1,0)</f>
        <v>#REF!</v>
      </c>
      <c r="L39" s="68" t="e">
        <f>IF(#REF!="12mo",1,0)</f>
        <v>#REF!</v>
      </c>
      <c r="M39" s="68" t="e">
        <f>IF(#REF!="9no",1,0)</f>
        <v>#REF!</v>
      </c>
      <c r="N39" s="47" t="s">
        <v>179</v>
      </c>
      <c r="O39" s="52">
        <f t="shared" si="19"/>
        <v>0</v>
      </c>
      <c r="P39" s="52">
        <f t="shared" si="20"/>
        <v>1</v>
      </c>
      <c r="Q39" s="52">
        <f t="shared" si="21"/>
        <v>0</v>
      </c>
      <c r="R39" s="52">
        <f t="shared" si="22"/>
        <v>0</v>
      </c>
      <c r="S39" s="52">
        <f t="shared" si="23"/>
        <v>0</v>
      </c>
      <c r="T39" s="53">
        <f t="shared" si="14"/>
        <v>0</v>
      </c>
      <c r="U39" s="53">
        <f t="shared" si="15"/>
        <v>0</v>
      </c>
      <c r="V39" s="53">
        <f t="shared" si="16"/>
        <v>0</v>
      </c>
      <c r="W39" s="53">
        <f t="shared" si="17"/>
        <v>0</v>
      </c>
      <c r="X39" s="53">
        <f t="shared" si="18"/>
        <v>0</v>
      </c>
      <c r="Y39" s="21"/>
      <c r="Z39" s="21"/>
      <c r="AA39" s="21"/>
      <c r="AB39" s="21"/>
      <c r="AC39" s="22">
        <v>85091311778</v>
      </c>
      <c r="AD39" s="46">
        <f>2012-1985</f>
        <v>27</v>
      </c>
      <c r="AE39" s="55">
        <f t="shared" si="10"/>
        <v>1</v>
      </c>
      <c r="AF39" s="55">
        <f t="shared" si="13"/>
        <v>0</v>
      </c>
      <c r="AG39" s="55">
        <f t="shared" si="11"/>
        <v>0</v>
      </c>
      <c r="AH39" s="55">
        <f t="shared" si="12"/>
        <v>0</v>
      </c>
      <c r="AI39" s="21" t="s">
        <v>24</v>
      </c>
      <c r="AJ39" s="21" t="s">
        <v>27</v>
      </c>
      <c r="AK39" s="21" t="s">
        <v>4</v>
      </c>
      <c r="AL39" s="21" t="s">
        <v>33</v>
      </c>
      <c r="AM39" s="20"/>
      <c r="AN39" s="33" t="s">
        <v>50</v>
      </c>
    </row>
    <row r="40" spans="1:41" ht="15.75">
      <c r="A40" s="19">
        <v>8478</v>
      </c>
      <c r="B40" s="72" t="s">
        <v>80</v>
      </c>
      <c r="C40" s="72"/>
      <c r="D40" s="72" t="s">
        <v>251</v>
      </c>
      <c r="E40" s="72" t="s">
        <v>223</v>
      </c>
      <c r="F40" s="69"/>
      <c r="G40" s="69"/>
      <c r="H40" s="21" t="s">
        <v>25</v>
      </c>
      <c r="I40" s="49"/>
      <c r="J40" s="68" t="e">
        <f>IF(#REF!="NS",1,0)</f>
        <v>#REF!</v>
      </c>
      <c r="K40" s="68" t="e">
        <f>IF(#REF!="TM",1,0)</f>
        <v>#REF!</v>
      </c>
      <c r="L40" s="68" t="e">
        <f>IF(#REF!="12mo",1,0)</f>
        <v>#REF!</v>
      </c>
      <c r="M40" s="68" t="e">
        <f>IF(#REF!="9no",1,0)</f>
        <v>#REF!</v>
      </c>
      <c r="N40" s="47" t="s">
        <v>178</v>
      </c>
      <c r="O40" s="52">
        <f t="shared" si="19"/>
        <v>0</v>
      </c>
      <c r="P40" s="52">
        <f t="shared" si="20"/>
        <v>0</v>
      </c>
      <c r="Q40" s="52">
        <f t="shared" si="21"/>
        <v>0</v>
      </c>
      <c r="R40" s="52">
        <f t="shared" si="22"/>
        <v>0</v>
      </c>
      <c r="S40" s="52">
        <f t="shared" si="23"/>
        <v>0</v>
      </c>
      <c r="T40" s="53">
        <f t="shared" si="14"/>
        <v>0</v>
      </c>
      <c r="U40" s="53">
        <f t="shared" si="15"/>
        <v>1</v>
      </c>
      <c r="V40" s="53">
        <f t="shared" si="16"/>
        <v>0</v>
      </c>
      <c r="W40" s="53">
        <f t="shared" si="17"/>
        <v>0</v>
      </c>
      <c r="X40" s="53">
        <f t="shared" si="18"/>
        <v>0</v>
      </c>
      <c r="Y40" s="21"/>
      <c r="Z40" s="21"/>
      <c r="AA40" s="21"/>
      <c r="AB40" s="21"/>
      <c r="AC40" s="22">
        <v>78082117865</v>
      </c>
      <c r="AD40" s="46">
        <f>2012-1978</f>
        <v>34</v>
      </c>
      <c r="AE40" s="55">
        <f t="shared" si="10"/>
        <v>0</v>
      </c>
      <c r="AF40" s="55">
        <f t="shared" si="13"/>
        <v>1</v>
      </c>
      <c r="AG40" s="55">
        <f t="shared" si="11"/>
        <v>0</v>
      </c>
      <c r="AH40" s="55">
        <f t="shared" si="12"/>
        <v>0</v>
      </c>
      <c r="AI40" s="21" t="s">
        <v>24</v>
      </c>
      <c r="AJ40" s="21" t="s">
        <v>27</v>
      </c>
      <c r="AK40" s="21" t="s">
        <v>4</v>
      </c>
      <c r="AL40" s="21" t="s">
        <v>54</v>
      </c>
      <c r="AM40" s="20"/>
      <c r="AN40" s="33" t="s">
        <v>57</v>
      </c>
    </row>
    <row r="41" spans="1:41" ht="15.75">
      <c r="A41" s="19">
        <v>8484</v>
      </c>
      <c r="B41" s="72" t="s">
        <v>81</v>
      </c>
      <c r="C41" s="72"/>
      <c r="D41" s="72" t="s">
        <v>251</v>
      </c>
      <c r="E41" s="72" t="s">
        <v>223</v>
      </c>
      <c r="F41" s="69"/>
      <c r="G41" s="69"/>
      <c r="H41" s="21" t="s">
        <v>25</v>
      </c>
      <c r="I41" s="49"/>
      <c r="J41" s="68" t="e">
        <f>IF(#REF!="NS",1,0)</f>
        <v>#REF!</v>
      </c>
      <c r="K41" s="68" t="e">
        <f>IF(#REF!="TM",1,0)</f>
        <v>#REF!</v>
      </c>
      <c r="L41" s="68" t="e">
        <f>IF(#REF!="12mo",1,0)</f>
        <v>#REF!</v>
      </c>
      <c r="M41" s="68" t="e">
        <f>IF(#REF!="9no",1,0)</f>
        <v>#REF!</v>
      </c>
      <c r="N41" s="47" t="s">
        <v>179</v>
      </c>
      <c r="O41" s="52">
        <f t="shared" si="19"/>
        <v>0</v>
      </c>
      <c r="P41" s="52">
        <f t="shared" si="20"/>
        <v>1</v>
      </c>
      <c r="Q41" s="52">
        <f t="shared" si="21"/>
        <v>0</v>
      </c>
      <c r="R41" s="52">
        <f t="shared" si="22"/>
        <v>0</v>
      </c>
      <c r="S41" s="52">
        <f t="shared" si="23"/>
        <v>0</v>
      </c>
      <c r="T41" s="53">
        <f t="shared" si="14"/>
        <v>0</v>
      </c>
      <c r="U41" s="53">
        <f t="shared" si="15"/>
        <v>0</v>
      </c>
      <c r="V41" s="53">
        <f t="shared" si="16"/>
        <v>0</v>
      </c>
      <c r="W41" s="53">
        <f t="shared" si="17"/>
        <v>0</v>
      </c>
      <c r="X41" s="53">
        <f t="shared" si="18"/>
        <v>0</v>
      </c>
      <c r="Y41" s="21"/>
      <c r="Z41" s="21"/>
      <c r="AA41" s="21"/>
      <c r="AB41" s="21"/>
      <c r="AC41" s="22">
        <v>81120913950</v>
      </c>
      <c r="AD41" s="46">
        <f>2012-1981</f>
        <v>31</v>
      </c>
      <c r="AE41" s="55">
        <f t="shared" si="10"/>
        <v>0</v>
      </c>
      <c r="AF41" s="55">
        <f t="shared" si="13"/>
        <v>1</v>
      </c>
      <c r="AG41" s="55">
        <f t="shared" si="11"/>
        <v>0</v>
      </c>
      <c r="AH41" s="55">
        <f t="shared" si="12"/>
        <v>0</v>
      </c>
      <c r="AI41" s="21" t="s">
        <v>24</v>
      </c>
      <c r="AJ41" s="21" t="s">
        <v>27</v>
      </c>
      <c r="AK41" s="21" t="s">
        <v>4</v>
      </c>
      <c r="AL41" s="20"/>
      <c r="AM41" s="20"/>
      <c r="AN41" s="33" t="s">
        <v>68</v>
      </c>
    </row>
    <row r="42" spans="1:41" s="2" customFormat="1" ht="15.75">
      <c r="A42" s="30">
        <v>8875</v>
      </c>
      <c r="B42" s="72" t="s">
        <v>82</v>
      </c>
      <c r="C42" s="72"/>
      <c r="D42" s="72" t="s">
        <v>251</v>
      </c>
      <c r="E42" s="72" t="s">
        <v>223</v>
      </c>
      <c r="F42" s="69">
        <v>1</v>
      </c>
      <c r="G42" s="69"/>
      <c r="H42" s="31" t="s">
        <v>25</v>
      </c>
      <c r="I42" s="66"/>
      <c r="J42" s="68" t="e">
        <f>IF(#REF!="NS",1,0)</f>
        <v>#REF!</v>
      </c>
      <c r="K42" s="68" t="e">
        <f>IF(#REF!="TM",1,0)</f>
        <v>#REF!</v>
      </c>
      <c r="L42" s="68" t="e">
        <f>IF(#REF!="12mo",1,0)</f>
        <v>#REF!</v>
      </c>
      <c r="M42" s="68" t="e">
        <f>IF(#REF!="9no",1,0)</f>
        <v>#REF!</v>
      </c>
      <c r="N42" s="47" t="s">
        <v>179</v>
      </c>
      <c r="O42" s="52">
        <f t="shared" si="19"/>
        <v>0</v>
      </c>
      <c r="P42" s="52">
        <f t="shared" si="20"/>
        <v>1</v>
      </c>
      <c r="Q42" s="52">
        <f t="shared" si="21"/>
        <v>0</v>
      </c>
      <c r="R42" s="52">
        <f t="shared" si="22"/>
        <v>0</v>
      </c>
      <c r="S42" s="52">
        <f t="shared" si="23"/>
        <v>0</v>
      </c>
      <c r="T42" s="53">
        <f t="shared" si="14"/>
        <v>0</v>
      </c>
      <c r="U42" s="53">
        <f t="shared" si="15"/>
        <v>0</v>
      </c>
      <c r="V42" s="53">
        <f t="shared" si="16"/>
        <v>0</v>
      </c>
      <c r="W42" s="53">
        <f t="shared" si="17"/>
        <v>0</v>
      </c>
      <c r="X42" s="53">
        <f t="shared" si="18"/>
        <v>0</v>
      </c>
      <c r="Y42" s="31"/>
      <c r="Z42" s="31"/>
      <c r="AA42" s="31">
        <v>1</v>
      </c>
      <c r="AB42" s="31" t="s">
        <v>163</v>
      </c>
      <c r="AC42" s="32">
        <v>69053102517</v>
      </c>
      <c r="AD42" s="46">
        <f>2012-1969</f>
        <v>43</v>
      </c>
      <c r="AE42" s="55">
        <f t="shared" si="10"/>
        <v>0</v>
      </c>
      <c r="AF42" s="55">
        <f t="shared" si="13"/>
        <v>1</v>
      </c>
      <c r="AG42" s="55">
        <f t="shared" si="11"/>
        <v>0</v>
      </c>
      <c r="AH42" s="55">
        <f t="shared" si="12"/>
        <v>0</v>
      </c>
      <c r="AI42" s="31" t="s">
        <v>24</v>
      </c>
      <c r="AJ42" s="31" t="s">
        <v>27</v>
      </c>
      <c r="AK42" s="40"/>
      <c r="AL42" s="40"/>
      <c r="AM42" s="40"/>
      <c r="AN42" s="41" t="s">
        <v>28</v>
      </c>
      <c r="AO42" s="10"/>
    </row>
    <row r="43" spans="1:41" s="2" customFormat="1" ht="15.75">
      <c r="A43" s="30">
        <v>91462</v>
      </c>
      <c r="B43" s="72" t="s">
        <v>83</v>
      </c>
      <c r="C43" s="72"/>
      <c r="D43" s="72" t="s">
        <v>251</v>
      </c>
      <c r="E43" s="72" t="s">
        <v>223</v>
      </c>
      <c r="F43" s="69"/>
      <c r="G43" s="69"/>
      <c r="H43" s="31" t="s">
        <v>25</v>
      </c>
      <c r="I43" s="66"/>
      <c r="J43" s="68" t="e">
        <f>IF(#REF!="NS",1,0)</f>
        <v>#REF!</v>
      </c>
      <c r="K43" s="68" t="e">
        <f>IF(#REF!="TM",1,0)</f>
        <v>#REF!</v>
      </c>
      <c r="L43" s="68" t="e">
        <f>IF(#REF!="12mo",1,0)</f>
        <v>#REF!</v>
      </c>
      <c r="M43" s="68" t="e">
        <f>IF(#REF!="9no",1,0)</f>
        <v>#REF!</v>
      </c>
      <c r="N43" s="47" t="s">
        <v>179</v>
      </c>
      <c r="O43" s="52">
        <f t="shared" si="19"/>
        <v>0</v>
      </c>
      <c r="P43" s="52">
        <f t="shared" si="20"/>
        <v>1</v>
      </c>
      <c r="Q43" s="52">
        <f t="shared" si="21"/>
        <v>0</v>
      </c>
      <c r="R43" s="52">
        <f t="shared" si="22"/>
        <v>0</v>
      </c>
      <c r="S43" s="52">
        <f t="shared" si="23"/>
        <v>0</v>
      </c>
      <c r="T43" s="53">
        <f t="shared" si="14"/>
        <v>0</v>
      </c>
      <c r="U43" s="53">
        <f t="shared" si="15"/>
        <v>0</v>
      </c>
      <c r="V43" s="53">
        <f t="shared" si="16"/>
        <v>0</v>
      </c>
      <c r="W43" s="53">
        <f t="shared" si="17"/>
        <v>0</v>
      </c>
      <c r="X43" s="53">
        <f t="shared" si="18"/>
        <v>0</v>
      </c>
      <c r="Y43" s="31"/>
      <c r="Z43" s="31">
        <v>1</v>
      </c>
      <c r="AA43" s="31"/>
      <c r="AB43" s="31"/>
      <c r="AC43" s="32">
        <v>8601041495</v>
      </c>
      <c r="AD43" s="46">
        <f>2012-1986</f>
        <v>26</v>
      </c>
      <c r="AE43" s="55">
        <f t="shared" si="10"/>
        <v>1</v>
      </c>
      <c r="AF43" s="55">
        <f t="shared" si="13"/>
        <v>0</v>
      </c>
      <c r="AG43" s="55">
        <f t="shared" si="11"/>
        <v>0</v>
      </c>
      <c r="AH43" s="55">
        <f t="shared" si="12"/>
        <v>0</v>
      </c>
      <c r="AI43" s="31" t="s">
        <v>24</v>
      </c>
      <c r="AJ43" s="31" t="s">
        <v>27</v>
      </c>
      <c r="AK43" s="40"/>
      <c r="AL43" s="40"/>
      <c r="AM43" s="40"/>
      <c r="AN43" s="41" t="s">
        <v>28</v>
      </c>
      <c r="AO43" s="10"/>
    </row>
    <row r="44" spans="1:41" s="8" customFormat="1" ht="15.75">
      <c r="A44" s="27">
        <v>91471</v>
      </c>
      <c r="B44" s="73" t="s">
        <v>84</v>
      </c>
      <c r="C44" s="73"/>
      <c r="D44" s="72" t="s">
        <v>251</v>
      </c>
      <c r="E44" s="72" t="s">
        <v>223</v>
      </c>
      <c r="F44" s="70"/>
      <c r="G44" s="70"/>
      <c r="H44" s="29" t="s">
        <v>25</v>
      </c>
      <c r="I44" s="50"/>
      <c r="J44" s="68" t="e">
        <f>IF(#REF!="NS",1,0)</f>
        <v>#REF!</v>
      </c>
      <c r="K44" s="68" t="e">
        <f>IF(#REF!="TM",1,0)</f>
        <v>#REF!</v>
      </c>
      <c r="L44" s="68" t="e">
        <f>IF(#REF!="12mo",1,0)</f>
        <v>#REF!</v>
      </c>
      <c r="M44" s="68" t="e">
        <f>IF(#REF!="9no",1,0)</f>
        <v>#REF!</v>
      </c>
      <c r="N44" s="50" t="s">
        <v>179</v>
      </c>
      <c r="O44" s="52">
        <f t="shared" si="19"/>
        <v>0</v>
      </c>
      <c r="P44" s="52">
        <f t="shared" si="20"/>
        <v>1</v>
      </c>
      <c r="Q44" s="52">
        <f t="shared" si="21"/>
        <v>0</v>
      </c>
      <c r="R44" s="52">
        <f t="shared" si="22"/>
        <v>0</v>
      </c>
      <c r="S44" s="52">
        <f t="shared" si="23"/>
        <v>0</v>
      </c>
      <c r="T44" s="53">
        <f t="shared" si="14"/>
        <v>0</v>
      </c>
      <c r="U44" s="53">
        <f t="shared" si="15"/>
        <v>0</v>
      </c>
      <c r="V44" s="53">
        <f t="shared" si="16"/>
        <v>0</v>
      </c>
      <c r="W44" s="53">
        <f t="shared" si="17"/>
        <v>0</v>
      </c>
      <c r="X44" s="53">
        <f t="shared" si="18"/>
        <v>0</v>
      </c>
      <c r="Y44" s="29">
        <v>1</v>
      </c>
      <c r="Z44" s="29"/>
      <c r="AA44" s="29">
        <v>1</v>
      </c>
      <c r="AB44" s="29" t="s">
        <v>162</v>
      </c>
      <c r="AC44" s="28">
        <v>87071514575</v>
      </c>
      <c r="AD44" s="46">
        <f>2012-1987</f>
        <v>25</v>
      </c>
      <c r="AE44" s="55">
        <f t="shared" si="10"/>
        <v>1</v>
      </c>
      <c r="AF44" s="55">
        <f t="shared" si="13"/>
        <v>0</v>
      </c>
      <c r="AG44" s="55">
        <f t="shared" si="11"/>
        <v>0</v>
      </c>
      <c r="AH44" s="55">
        <f t="shared" si="12"/>
        <v>0</v>
      </c>
      <c r="AI44" s="29" t="s">
        <v>24</v>
      </c>
      <c r="AJ44" s="29" t="s">
        <v>27</v>
      </c>
      <c r="AK44" s="37"/>
      <c r="AL44" s="37"/>
      <c r="AM44" s="37"/>
      <c r="AN44" s="38" t="s">
        <v>28</v>
      </c>
      <c r="AO44" s="39"/>
    </row>
    <row r="45" spans="1:41" ht="15.75">
      <c r="A45" s="19">
        <v>35</v>
      </c>
      <c r="B45" s="72" t="s">
        <v>87</v>
      </c>
      <c r="C45" s="72"/>
      <c r="D45" s="72" t="s">
        <v>252</v>
      </c>
      <c r="E45" s="72" t="s">
        <v>253</v>
      </c>
      <c r="F45" s="69">
        <v>1</v>
      </c>
      <c r="G45" s="69"/>
      <c r="H45" s="21" t="s">
        <v>86</v>
      </c>
      <c r="I45" s="49"/>
      <c r="J45" s="68" t="e">
        <f>IF(#REF!="NS",1,0)</f>
        <v>#REF!</v>
      </c>
      <c r="K45" s="68" t="e">
        <f>IF(#REF!="TM",1,0)</f>
        <v>#REF!</v>
      </c>
      <c r="L45" s="68" t="e">
        <f>IF(#REF!="12mo",1,0)</f>
        <v>#REF!</v>
      </c>
      <c r="M45" s="68" t="e">
        <f>IF(#REF!="9no",1,0)</f>
        <v>#REF!</v>
      </c>
      <c r="N45" s="47" t="s">
        <v>178</v>
      </c>
      <c r="O45" s="52">
        <f t="shared" si="19"/>
        <v>0</v>
      </c>
      <c r="P45" s="52">
        <f t="shared" si="20"/>
        <v>0</v>
      </c>
      <c r="Q45" s="52">
        <f t="shared" si="21"/>
        <v>0</v>
      </c>
      <c r="R45" s="52">
        <f t="shared" si="22"/>
        <v>0</v>
      </c>
      <c r="S45" s="52">
        <f t="shared" si="23"/>
        <v>0</v>
      </c>
      <c r="T45" s="53">
        <f t="shared" si="14"/>
        <v>0</v>
      </c>
      <c r="U45" s="53">
        <f t="shared" si="15"/>
        <v>0</v>
      </c>
      <c r="V45" s="53">
        <f t="shared" si="16"/>
        <v>1</v>
      </c>
      <c r="W45" s="53">
        <f t="shared" si="17"/>
        <v>0</v>
      </c>
      <c r="X45" s="53">
        <f t="shared" si="18"/>
        <v>0</v>
      </c>
      <c r="Y45" s="21"/>
      <c r="Z45" s="21"/>
      <c r="AA45" s="21"/>
      <c r="AB45" s="21"/>
      <c r="AC45" s="22">
        <v>55120502727</v>
      </c>
      <c r="AD45" s="46">
        <f>2012-1955</f>
        <v>57</v>
      </c>
      <c r="AE45" s="55">
        <f t="shared" si="10"/>
        <v>0</v>
      </c>
      <c r="AF45" s="55">
        <f t="shared" si="13"/>
        <v>0</v>
      </c>
      <c r="AG45" s="55">
        <f t="shared" si="11"/>
        <v>0</v>
      </c>
      <c r="AH45" s="55">
        <f t="shared" si="12"/>
        <v>1</v>
      </c>
      <c r="AI45" s="21" t="s">
        <v>85</v>
      </c>
      <c r="AJ45" s="21" t="s">
        <v>41</v>
      </c>
      <c r="AK45" s="21" t="s">
        <v>4</v>
      </c>
      <c r="AL45" s="21" t="s">
        <v>88</v>
      </c>
      <c r="AM45" s="20"/>
      <c r="AN45" s="33" t="s">
        <v>89</v>
      </c>
    </row>
    <row r="46" spans="1:41" ht="15.75">
      <c r="A46" s="19">
        <v>69</v>
      </c>
      <c r="B46" s="72" t="s">
        <v>90</v>
      </c>
      <c r="C46" s="72"/>
      <c r="D46" s="72" t="s">
        <v>252</v>
      </c>
      <c r="E46" s="72" t="s">
        <v>253</v>
      </c>
      <c r="F46" s="69">
        <v>1</v>
      </c>
      <c r="G46" s="69"/>
      <c r="H46" s="21" t="s">
        <v>86</v>
      </c>
      <c r="I46" s="49"/>
      <c r="J46" s="68" t="e">
        <f>IF(#REF!="NS",1,0)</f>
        <v>#REF!</v>
      </c>
      <c r="K46" s="68" t="e">
        <f>IF(#REF!="TM",1,0)</f>
        <v>#REF!</v>
      </c>
      <c r="L46" s="68" t="e">
        <f>IF(#REF!="12mo",1,0)</f>
        <v>#REF!</v>
      </c>
      <c r="M46" s="68" t="e">
        <f>IF(#REF!="9no",1,0)</f>
        <v>#REF!</v>
      </c>
      <c r="N46" s="47" t="s">
        <v>178</v>
      </c>
      <c r="O46" s="52">
        <f t="shared" si="19"/>
        <v>0</v>
      </c>
      <c r="P46" s="52">
        <f t="shared" si="20"/>
        <v>0</v>
      </c>
      <c r="Q46" s="52">
        <f t="shared" si="21"/>
        <v>0</v>
      </c>
      <c r="R46" s="52">
        <f t="shared" si="22"/>
        <v>0</v>
      </c>
      <c r="S46" s="52">
        <f t="shared" si="23"/>
        <v>0</v>
      </c>
      <c r="T46" s="53">
        <f t="shared" si="14"/>
        <v>0</v>
      </c>
      <c r="U46" s="53">
        <f t="shared" si="15"/>
        <v>0</v>
      </c>
      <c r="V46" s="53">
        <f t="shared" si="16"/>
        <v>1</v>
      </c>
      <c r="W46" s="53">
        <f t="shared" si="17"/>
        <v>0</v>
      </c>
      <c r="X46" s="53">
        <f t="shared" si="18"/>
        <v>0</v>
      </c>
      <c r="Y46" s="21"/>
      <c r="Z46" s="21"/>
      <c r="AA46" s="21"/>
      <c r="AB46" s="21"/>
      <c r="AC46" s="22">
        <v>50122603728</v>
      </c>
      <c r="AD46" s="46">
        <f>2012-1950</f>
        <v>62</v>
      </c>
      <c r="AE46" s="55">
        <f t="shared" si="10"/>
        <v>0</v>
      </c>
      <c r="AF46" s="55">
        <f t="shared" si="13"/>
        <v>0</v>
      </c>
      <c r="AG46" s="55">
        <f t="shared" si="11"/>
        <v>0</v>
      </c>
      <c r="AH46" s="55">
        <f t="shared" si="12"/>
        <v>1</v>
      </c>
      <c r="AI46" s="21" t="s">
        <v>85</v>
      </c>
      <c r="AJ46" s="21" t="s">
        <v>41</v>
      </c>
      <c r="AK46" s="21" t="s">
        <v>4</v>
      </c>
      <c r="AL46" s="21" t="s">
        <v>88</v>
      </c>
      <c r="AM46" s="20"/>
      <c r="AN46" s="33" t="s">
        <v>89</v>
      </c>
    </row>
    <row r="47" spans="1:41" ht="15.75">
      <c r="A47" s="19">
        <v>170</v>
      </c>
      <c r="B47" s="72" t="s">
        <v>91</v>
      </c>
      <c r="C47" s="72"/>
      <c r="D47" s="72" t="s">
        <v>252</v>
      </c>
      <c r="E47" s="72" t="s">
        <v>253</v>
      </c>
      <c r="F47" s="69">
        <v>1</v>
      </c>
      <c r="G47" s="69"/>
      <c r="H47" s="21" t="s">
        <v>86</v>
      </c>
      <c r="I47" s="49"/>
      <c r="J47" s="68" t="e">
        <f>IF(#REF!="NS",1,0)</f>
        <v>#REF!</v>
      </c>
      <c r="K47" s="68" t="e">
        <f>IF(#REF!="TM",1,0)</f>
        <v>#REF!</v>
      </c>
      <c r="L47" s="68" t="e">
        <f>IF(#REF!="12mo",1,0)</f>
        <v>#REF!</v>
      </c>
      <c r="M47" s="68" t="e">
        <f>IF(#REF!="9no",1,0)</f>
        <v>#REF!</v>
      </c>
      <c r="N47" s="47" t="s">
        <v>179</v>
      </c>
      <c r="O47" s="52">
        <f t="shared" si="19"/>
        <v>0</v>
      </c>
      <c r="P47" s="52">
        <f t="shared" si="20"/>
        <v>0</v>
      </c>
      <c r="Q47" s="52">
        <f t="shared" si="21"/>
        <v>1</v>
      </c>
      <c r="R47" s="52">
        <f t="shared" si="22"/>
        <v>0</v>
      </c>
      <c r="S47" s="52">
        <f t="shared" si="23"/>
        <v>0</v>
      </c>
      <c r="T47" s="53">
        <f t="shared" si="14"/>
        <v>0</v>
      </c>
      <c r="U47" s="53">
        <f t="shared" si="15"/>
        <v>0</v>
      </c>
      <c r="V47" s="53">
        <f t="shared" si="16"/>
        <v>0</v>
      </c>
      <c r="W47" s="53">
        <f t="shared" si="17"/>
        <v>0</v>
      </c>
      <c r="X47" s="53">
        <f t="shared" si="18"/>
        <v>0</v>
      </c>
      <c r="Y47" s="21"/>
      <c r="Z47" s="21"/>
      <c r="AA47" s="21"/>
      <c r="AB47" s="21"/>
      <c r="AC47" s="22">
        <v>75102406995</v>
      </c>
      <c r="AD47" s="46">
        <f>2012-1975</f>
        <v>37</v>
      </c>
      <c r="AE47" s="55">
        <f t="shared" si="10"/>
        <v>0</v>
      </c>
      <c r="AF47" s="55">
        <f t="shared" si="13"/>
        <v>1</v>
      </c>
      <c r="AG47" s="55">
        <f t="shared" si="11"/>
        <v>0</v>
      </c>
      <c r="AH47" s="55">
        <f t="shared" si="12"/>
        <v>0</v>
      </c>
      <c r="AI47" s="21" t="s">
        <v>85</v>
      </c>
      <c r="AJ47" s="21" t="s">
        <v>41</v>
      </c>
      <c r="AK47" s="21" t="s">
        <v>4</v>
      </c>
      <c r="AL47" s="21" t="s">
        <v>10</v>
      </c>
      <c r="AM47" s="20"/>
      <c r="AN47" s="33" t="s">
        <v>92</v>
      </c>
    </row>
    <row r="48" spans="1:41" s="8" customFormat="1" ht="15.75">
      <c r="A48" s="27">
        <v>182</v>
      </c>
      <c r="B48" s="73" t="s">
        <v>93</v>
      </c>
      <c r="C48" s="73"/>
      <c r="D48" s="72" t="s">
        <v>252</v>
      </c>
      <c r="E48" s="72" t="s">
        <v>253</v>
      </c>
      <c r="F48" s="70"/>
      <c r="G48" s="70"/>
      <c r="H48" s="29" t="s">
        <v>86</v>
      </c>
      <c r="I48" s="50"/>
      <c r="J48" s="68" t="e">
        <f>IF(#REF!="NS",1,0)</f>
        <v>#REF!</v>
      </c>
      <c r="K48" s="68" t="e">
        <f>IF(#REF!="TM",1,0)</f>
        <v>#REF!</v>
      </c>
      <c r="L48" s="68" t="e">
        <f>IF(#REF!="12mo",1,0)</f>
        <v>#REF!</v>
      </c>
      <c r="M48" s="68" t="e">
        <f>IF(#REF!="9no",1,0)</f>
        <v>#REF!</v>
      </c>
      <c r="N48" s="51" t="s">
        <v>179</v>
      </c>
      <c r="O48" s="52">
        <f t="shared" si="19"/>
        <v>0</v>
      </c>
      <c r="P48" s="52">
        <f t="shared" si="20"/>
        <v>0</v>
      </c>
      <c r="Q48" s="52">
        <f t="shared" si="21"/>
        <v>1</v>
      </c>
      <c r="R48" s="52">
        <f t="shared" si="22"/>
        <v>0</v>
      </c>
      <c r="S48" s="52">
        <f t="shared" si="23"/>
        <v>0</v>
      </c>
      <c r="T48" s="53">
        <f t="shared" si="14"/>
        <v>0</v>
      </c>
      <c r="U48" s="53">
        <f t="shared" si="15"/>
        <v>0</v>
      </c>
      <c r="V48" s="53">
        <f t="shared" si="16"/>
        <v>0</v>
      </c>
      <c r="W48" s="53">
        <f t="shared" si="17"/>
        <v>0</v>
      </c>
      <c r="X48" s="53">
        <f t="shared" si="18"/>
        <v>0</v>
      </c>
      <c r="Y48" s="29"/>
      <c r="Z48" s="29">
        <v>1</v>
      </c>
      <c r="AA48" s="29"/>
      <c r="AB48" s="29"/>
      <c r="AC48" s="28">
        <v>73072322277</v>
      </c>
      <c r="AD48" s="46">
        <f>2012-1973</f>
        <v>39</v>
      </c>
      <c r="AE48" s="55">
        <f t="shared" si="10"/>
        <v>0</v>
      </c>
      <c r="AF48" s="55">
        <f t="shared" si="13"/>
        <v>1</v>
      </c>
      <c r="AG48" s="55">
        <f t="shared" si="11"/>
        <v>0</v>
      </c>
      <c r="AH48" s="55">
        <f t="shared" si="12"/>
        <v>0</v>
      </c>
      <c r="AI48" s="29" t="s">
        <v>85</v>
      </c>
      <c r="AJ48" s="29" t="s">
        <v>41</v>
      </c>
      <c r="AK48" s="29" t="s">
        <v>5</v>
      </c>
      <c r="AL48" s="29" t="s">
        <v>33</v>
      </c>
      <c r="AM48" s="37"/>
      <c r="AN48" s="38" t="s">
        <v>24</v>
      </c>
      <c r="AO48" s="39"/>
    </row>
    <row r="49" spans="1:41" ht="15.75">
      <c r="A49" s="19">
        <v>206</v>
      </c>
      <c r="B49" s="72" t="s">
        <v>94</v>
      </c>
      <c r="C49" s="72"/>
      <c r="D49" s="72" t="s">
        <v>252</v>
      </c>
      <c r="E49" s="72" t="s">
        <v>253</v>
      </c>
      <c r="F49" s="69">
        <v>1</v>
      </c>
      <c r="G49" s="69"/>
      <c r="H49" s="21" t="s">
        <v>86</v>
      </c>
      <c r="I49" s="49"/>
      <c r="J49" s="68" t="e">
        <f>IF(#REF!="NS",1,0)</f>
        <v>#REF!</v>
      </c>
      <c r="K49" s="68" t="e">
        <f>IF(#REF!="TM",1,0)</f>
        <v>#REF!</v>
      </c>
      <c r="L49" s="68" t="e">
        <f>IF(#REF!="12mo",1,0)</f>
        <v>#REF!</v>
      </c>
      <c r="M49" s="68" t="e">
        <f>IF(#REF!="9no",1,0)</f>
        <v>#REF!</v>
      </c>
      <c r="N49" s="47" t="s">
        <v>178</v>
      </c>
      <c r="O49" s="52">
        <f t="shared" si="19"/>
        <v>0</v>
      </c>
      <c r="P49" s="52">
        <f t="shared" si="20"/>
        <v>0</v>
      </c>
      <c r="Q49" s="52">
        <f t="shared" si="21"/>
        <v>0</v>
      </c>
      <c r="R49" s="52">
        <f t="shared" si="22"/>
        <v>0</v>
      </c>
      <c r="S49" s="52">
        <f t="shared" si="23"/>
        <v>0</v>
      </c>
      <c r="T49" s="53">
        <f t="shared" si="14"/>
        <v>0</v>
      </c>
      <c r="U49" s="53">
        <f t="shared" si="15"/>
        <v>0</v>
      </c>
      <c r="V49" s="53">
        <f t="shared" si="16"/>
        <v>1</v>
      </c>
      <c r="W49" s="53">
        <f t="shared" si="17"/>
        <v>0</v>
      </c>
      <c r="X49" s="53">
        <f t="shared" si="18"/>
        <v>0</v>
      </c>
      <c r="Y49" s="21"/>
      <c r="Z49" s="21"/>
      <c r="AA49" s="21"/>
      <c r="AB49" s="21"/>
      <c r="AC49" s="22">
        <v>62052516281</v>
      </c>
      <c r="AD49" s="46">
        <f>2012-1962</f>
        <v>50</v>
      </c>
      <c r="AE49" s="55">
        <f t="shared" si="10"/>
        <v>0</v>
      </c>
      <c r="AF49" s="55">
        <f t="shared" si="13"/>
        <v>0</v>
      </c>
      <c r="AG49" s="55">
        <f t="shared" si="11"/>
        <v>1</v>
      </c>
      <c r="AH49" s="55">
        <f t="shared" si="12"/>
        <v>0</v>
      </c>
      <c r="AI49" s="21" t="s">
        <v>85</v>
      </c>
      <c r="AJ49" s="21" t="s">
        <v>41</v>
      </c>
      <c r="AK49" s="21" t="s">
        <v>4</v>
      </c>
      <c r="AL49" s="21" t="s">
        <v>33</v>
      </c>
      <c r="AM49" s="20"/>
      <c r="AN49" s="33" t="s">
        <v>95</v>
      </c>
    </row>
    <row r="50" spans="1:41" s="2" customFormat="1" ht="15.75">
      <c r="A50" s="30">
        <v>4623</v>
      </c>
      <c r="B50" s="72" t="s">
        <v>96</v>
      </c>
      <c r="C50" s="72"/>
      <c r="D50" s="72" t="s">
        <v>252</v>
      </c>
      <c r="E50" s="72" t="s">
        <v>253</v>
      </c>
      <c r="F50" s="69">
        <v>1</v>
      </c>
      <c r="G50" s="69"/>
      <c r="H50" s="31" t="s">
        <v>86</v>
      </c>
      <c r="I50" s="66"/>
      <c r="J50" s="68" t="e">
        <f>IF(#REF!="NS",1,0)</f>
        <v>#REF!</v>
      </c>
      <c r="K50" s="68" t="e">
        <f>IF(#REF!="TM",1,0)</f>
        <v>#REF!</v>
      </c>
      <c r="L50" s="68" t="e">
        <f>IF(#REF!="12mo",1,0)</f>
        <v>#REF!</v>
      </c>
      <c r="M50" s="68" t="e">
        <f>IF(#REF!="9no",1,0)</f>
        <v>#REF!</v>
      </c>
      <c r="N50" s="47" t="s">
        <v>178</v>
      </c>
      <c r="O50" s="52">
        <f t="shared" si="19"/>
        <v>0</v>
      </c>
      <c r="P50" s="52">
        <f t="shared" si="20"/>
        <v>0</v>
      </c>
      <c r="Q50" s="52">
        <f t="shared" si="21"/>
        <v>0</v>
      </c>
      <c r="R50" s="52">
        <f t="shared" si="22"/>
        <v>0</v>
      </c>
      <c r="S50" s="52">
        <f t="shared" si="23"/>
        <v>0</v>
      </c>
      <c r="T50" s="53">
        <f t="shared" si="14"/>
        <v>0</v>
      </c>
      <c r="U50" s="53">
        <f t="shared" si="15"/>
        <v>0</v>
      </c>
      <c r="V50" s="53">
        <f t="shared" si="16"/>
        <v>1</v>
      </c>
      <c r="W50" s="53">
        <f t="shared" si="17"/>
        <v>0</v>
      </c>
      <c r="X50" s="53">
        <f t="shared" si="18"/>
        <v>0</v>
      </c>
      <c r="Y50" s="31"/>
      <c r="Z50" s="31">
        <v>1</v>
      </c>
      <c r="AA50" s="31"/>
      <c r="AB50" s="31"/>
      <c r="AC50" s="32">
        <v>66062024884</v>
      </c>
      <c r="AD50" s="46">
        <f>2012-1966</f>
        <v>46</v>
      </c>
      <c r="AE50" s="55">
        <f t="shared" si="10"/>
        <v>0</v>
      </c>
      <c r="AF50" s="55">
        <f t="shared" si="13"/>
        <v>0</v>
      </c>
      <c r="AG50" s="55">
        <f t="shared" si="11"/>
        <v>1</v>
      </c>
      <c r="AH50" s="55">
        <f t="shared" si="12"/>
        <v>0</v>
      </c>
      <c r="AI50" s="31" t="s">
        <v>85</v>
      </c>
      <c r="AJ50" s="31" t="s">
        <v>41</v>
      </c>
      <c r="AK50" s="40"/>
      <c r="AL50" s="40"/>
      <c r="AM50" s="40"/>
      <c r="AN50" s="41" t="s">
        <v>31</v>
      </c>
      <c r="AO50" s="10"/>
    </row>
    <row r="51" spans="1:41" s="2" customFormat="1" ht="15.75">
      <c r="A51" s="30">
        <v>8553</v>
      </c>
      <c r="B51" s="72" t="s">
        <v>97</v>
      </c>
      <c r="C51" s="72"/>
      <c r="D51" s="72" t="s">
        <v>252</v>
      </c>
      <c r="E51" s="72" t="s">
        <v>253</v>
      </c>
      <c r="F51" s="69"/>
      <c r="G51" s="69"/>
      <c r="H51" s="31" t="s">
        <v>86</v>
      </c>
      <c r="I51" s="66"/>
      <c r="J51" s="68" t="e">
        <f>IF(#REF!="NS",1,0)</f>
        <v>#REF!</v>
      </c>
      <c r="K51" s="68" t="e">
        <f>IF(#REF!="TM",1,0)</f>
        <v>#REF!</v>
      </c>
      <c r="L51" s="68" t="e">
        <f>IF(#REF!="12mo",1,0)</f>
        <v>#REF!</v>
      </c>
      <c r="M51" s="68" t="e">
        <f>IF(#REF!="9no",1,0)</f>
        <v>#REF!</v>
      </c>
      <c r="N51" s="47" t="s">
        <v>178</v>
      </c>
      <c r="O51" s="52">
        <f t="shared" si="19"/>
        <v>0</v>
      </c>
      <c r="P51" s="52">
        <f t="shared" si="20"/>
        <v>0</v>
      </c>
      <c r="Q51" s="52">
        <f t="shared" si="21"/>
        <v>0</v>
      </c>
      <c r="R51" s="52">
        <f t="shared" si="22"/>
        <v>0</v>
      </c>
      <c r="S51" s="52">
        <f t="shared" si="23"/>
        <v>0</v>
      </c>
      <c r="T51" s="53">
        <f t="shared" si="14"/>
        <v>0</v>
      </c>
      <c r="U51" s="53">
        <f t="shared" si="15"/>
        <v>0</v>
      </c>
      <c r="V51" s="53">
        <f t="shared" si="16"/>
        <v>1</v>
      </c>
      <c r="W51" s="53">
        <f t="shared" si="17"/>
        <v>0</v>
      </c>
      <c r="X51" s="53">
        <f t="shared" si="18"/>
        <v>0</v>
      </c>
      <c r="Y51" s="31"/>
      <c r="Z51" s="31">
        <v>1</v>
      </c>
      <c r="AA51" s="31"/>
      <c r="AB51" s="31"/>
      <c r="AC51" s="32">
        <v>79042812343</v>
      </c>
      <c r="AD51" s="46">
        <f>2012-1979</f>
        <v>33</v>
      </c>
      <c r="AE51" s="55">
        <f t="shared" si="10"/>
        <v>0</v>
      </c>
      <c r="AF51" s="55">
        <f t="shared" si="13"/>
        <v>1</v>
      </c>
      <c r="AG51" s="55">
        <f t="shared" si="11"/>
        <v>0</v>
      </c>
      <c r="AH51" s="55">
        <f t="shared" si="12"/>
        <v>0</v>
      </c>
      <c r="AI51" s="31" t="s">
        <v>85</v>
      </c>
      <c r="AJ51" s="31" t="s">
        <v>41</v>
      </c>
      <c r="AK51" s="40"/>
      <c r="AL51" s="40"/>
      <c r="AM51" s="40"/>
      <c r="AN51" s="41" t="s">
        <v>31</v>
      </c>
      <c r="AO51" s="10"/>
    </row>
    <row r="52" spans="1:41" s="2" customFormat="1" ht="15.75">
      <c r="A52" s="30">
        <v>91463</v>
      </c>
      <c r="B52" s="72" t="s">
        <v>98</v>
      </c>
      <c r="C52" s="72"/>
      <c r="D52" s="72" t="s">
        <v>252</v>
      </c>
      <c r="E52" s="72" t="s">
        <v>253</v>
      </c>
      <c r="F52" s="69"/>
      <c r="G52" s="69"/>
      <c r="H52" s="31" t="s">
        <v>86</v>
      </c>
      <c r="I52" s="66"/>
      <c r="J52" s="68" t="e">
        <f>IF(#REF!="NS",1,0)</f>
        <v>#REF!</v>
      </c>
      <c r="K52" s="68" t="e">
        <f>IF(#REF!="TM",1,0)</f>
        <v>#REF!</v>
      </c>
      <c r="L52" s="68" t="e">
        <f>IF(#REF!="12mo",1,0)</f>
        <v>#REF!</v>
      </c>
      <c r="M52" s="68" t="e">
        <f>IF(#REF!="9no",1,0)</f>
        <v>#REF!</v>
      </c>
      <c r="N52" s="47" t="s">
        <v>178</v>
      </c>
      <c r="O52" s="52">
        <f t="shared" si="19"/>
        <v>0</v>
      </c>
      <c r="P52" s="52">
        <f t="shared" si="20"/>
        <v>0</v>
      </c>
      <c r="Q52" s="52">
        <f t="shared" si="21"/>
        <v>0</v>
      </c>
      <c r="R52" s="52">
        <f t="shared" si="22"/>
        <v>0</v>
      </c>
      <c r="S52" s="52">
        <f t="shared" si="23"/>
        <v>0</v>
      </c>
      <c r="T52" s="53">
        <f t="shared" si="14"/>
        <v>0</v>
      </c>
      <c r="U52" s="53">
        <f t="shared" si="15"/>
        <v>0</v>
      </c>
      <c r="V52" s="53">
        <f t="shared" si="16"/>
        <v>1</v>
      </c>
      <c r="W52" s="53">
        <f t="shared" si="17"/>
        <v>0</v>
      </c>
      <c r="X52" s="53">
        <f t="shared" si="18"/>
        <v>0</v>
      </c>
      <c r="Y52" s="31"/>
      <c r="Z52" s="31">
        <v>1</v>
      </c>
      <c r="AA52" s="31"/>
      <c r="AB52" s="31"/>
      <c r="AC52" s="32">
        <v>89110732346</v>
      </c>
      <c r="AD52" s="46">
        <f>2012-1989</f>
        <v>23</v>
      </c>
      <c r="AE52" s="55">
        <f t="shared" si="10"/>
        <v>1</v>
      </c>
      <c r="AF52" s="55">
        <f t="shared" si="13"/>
        <v>0</v>
      </c>
      <c r="AG52" s="55">
        <f t="shared" si="11"/>
        <v>0</v>
      </c>
      <c r="AH52" s="55">
        <f t="shared" si="12"/>
        <v>0</v>
      </c>
      <c r="AI52" s="31" t="s">
        <v>85</v>
      </c>
      <c r="AJ52" s="31" t="s">
        <v>41</v>
      </c>
      <c r="AK52" s="40"/>
      <c r="AL52" s="40"/>
      <c r="AM52" s="40"/>
      <c r="AN52" s="41" t="s">
        <v>31</v>
      </c>
      <c r="AO52" s="10"/>
    </row>
    <row r="53" spans="1:41" s="8" customFormat="1" ht="15.75">
      <c r="A53" s="27">
        <v>91465</v>
      </c>
      <c r="B53" s="73" t="s">
        <v>99</v>
      </c>
      <c r="C53" s="73"/>
      <c r="D53" s="72" t="s">
        <v>252</v>
      </c>
      <c r="E53" s="72" t="s">
        <v>253</v>
      </c>
      <c r="F53" s="70"/>
      <c r="G53" s="70"/>
      <c r="H53" s="29" t="s">
        <v>86</v>
      </c>
      <c r="I53" s="50"/>
      <c r="J53" s="68" t="e">
        <f>IF(#REF!="NS",1,0)</f>
        <v>#REF!</v>
      </c>
      <c r="K53" s="68" t="e">
        <f>IF(#REF!="TM",1,0)</f>
        <v>#REF!</v>
      </c>
      <c r="L53" s="68" t="e">
        <f>IF(#REF!="12mo",1,0)</f>
        <v>#REF!</v>
      </c>
      <c r="M53" s="68" t="e">
        <f>IF(#REF!="9no",1,0)</f>
        <v>#REF!</v>
      </c>
      <c r="N53" s="50" t="s">
        <v>178</v>
      </c>
      <c r="O53" s="52">
        <f t="shared" si="19"/>
        <v>0</v>
      </c>
      <c r="P53" s="52">
        <f t="shared" si="20"/>
        <v>0</v>
      </c>
      <c r="Q53" s="52">
        <f t="shared" si="21"/>
        <v>0</v>
      </c>
      <c r="R53" s="52">
        <f t="shared" si="22"/>
        <v>0</v>
      </c>
      <c r="S53" s="52">
        <f t="shared" si="23"/>
        <v>0</v>
      </c>
      <c r="T53" s="53">
        <f t="shared" si="14"/>
        <v>0</v>
      </c>
      <c r="U53" s="53">
        <f t="shared" si="15"/>
        <v>0</v>
      </c>
      <c r="V53" s="53">
        <f t="shared" si="16"/>
        <v>1</v>
      </c>
      <c r="W53" s="53">
        <f t="shared" si="17"/>
        <v>0</v>
      </c>
      <c r="X53" s="53">
        <f t="shared" si="18"/>
        <v>0</v>
      </c>
      <c r="Y53" s="29">
        <v>1</v>
      </c>
      <c r="Z53" s="29">
        <v>1</v>
      </c>
      <c r="AA53" s="29"/>
      <c r="AB53" s="29"/>
      <c r="AC53" s="28">
        <v>61121303063</v>
      </c>
      <c r="AD53" s="46">
        <f>2012-1961</f>
        <v>51</v>
      </c>
      <c r="AE53" s="55">
        <f t="shared" si="10"/>
        <v>0</v>
      </c>
      <c r="AF53" s="55">
        <f t="shared" si="13"/>
        <v>0</v>
      </c>
      <c r="AG53" s="55">
        <f t="shared" si="11"/>
        <v>1</v>
      </c>
      <c r="AH53" s="55">
        <f t="shared" si="12"/>
        <v>0</v>
      </c>
      <c r="AI53" s="29" t="s">
        <v>85</v>
      </c>
      <c r="AJ53" s="29" t="s">
        <v>41</v>
      </c>
      <c r="AK53" s="37"/>
      <c r="AL53" s="37"/>
      <c r="AM53" s="37"/>
      <c r="AN53" s="38" t="s">
        <v>31</v>
      </c>
      <c r="AO53" s="39"/>
    </row>
    <row r="54" spans="1:41" s="8" customFormat="1" ht="15.75">
      <c r="A54" s="27">
        <v>91467</v>
      </c>
      <c r="B54" s="73" t="s">
        <v>100</v>
      </c>
      <c r="C54" s="73"/>
      <c r="D54" s="72" t="s">
        <v>252</v>
      </c>
      <c r="E54" s="72" t="s">
        <v>253</v>
      </c>
      <c r="F54" s="70"/>
      <c r="G54" s="70"/>
      <c r="H54" s="29" t="s">
        <v>86</v>
      </c>
      <c r="I54" s="50"/>
      <c r="J54" s="68" t="e">
        <f>IF(#REF!="NS",1,0)</f>
        <v>#REF!</v>
      </c>
      <c r="K54" s="68" t="e">
        <f>IF(#REF!="TM",1,0)</f>
        <v>#REF!</v>
      </c>
      <c r="L54" s="68" t="e">
        <f>IF(#REF!="12mo",1,0)</f>
        <v>#REF!</v>
      </c>
      <c r="M54" s="68" t="e">
        <f>IF(#REF!="9no",1,0)</f>
        <v>#REF!</v>
      </c>
      <c r="N54" s="50" t="s">
        <v>178</v>
      </c>
      <c r="O54" s="52">
        <f t="shared" si="19"/>
        <v>0</v>
      </c>
      <c r="P54" s="52">
        <f t="shared" si="20"/>
        <v>0</v>
      </c>
      <c r="Q54" s="52">
        <f t="shared" si="21"/>
        <v>0</v>
      </c>
      <c r="R54" s="52">
        <f t="shared" si="22"/>
        <v>0</v>
      </c>
      <c r="S54" s="52">
        <f t="shared" si="23"/>
        <v>0</v>
      </c>
      <c r="T54" s="53">
        <f t="shared" si="14"/>
        <v>0</v>
      </c>
      <c r="U54" s="53">
        <f t="shared" si="15"/>
        <v>0</v>
      </c>
      <c r="V54" s="53">
        <f t="shared" si="16"/>
        <v>1</v>
      </c>
      <c r="W54" s="53">
        <f t="shared" si="17"/>
        <v>0</v>
      </c>
      <c r="X54" s="53">
        <f t="shared" si="18"/>
        <v>0</v>
      </c>
      <c r="Y54" s="29">
        <v>1</v>
      </c>
      <c r="Z54" s="29">
        <v>1</v>
      </c>
      <c r="AA54" s="29"/>
      <c r="AB54" s="29"/>
      <c r="AC54" s="28">
        <v>84061112022</v>
      </c>
      <c r="AD54" s="46">
        <f>2012-1984</f>
        <v>28</v>
      </c>
      <c r="AE54" s="55">
        <f t="shared" si="10"/>
        <v>1</v>
      </c>
      <c r="AF54" s="55">
        <f t="shared" si="13"/>
        <v>0</v>
      </c>
      <c r="AG54" s="55">
        <f t="shared" si="11"/>
        <v>0</v>
      </c>
      <c r="AH54" s="55">
        <f t="shared" si="12"/>
        <v>0</v>
      </c>
      <c r="AI54" s="29" t="s">
        <v>85</v>
      </c>
      <c r="AJ54" s="29" t="s">
        <v>41</v>
      </c>
      <c r="AK54" s="37"/>
      <c r="AL54" s="37"/>
      <c r="AM54" s="37"/>
      <c r="AN54" s="38" t="s">
        <v>31</v>
      </c>
      <c r="AO54" s="39"/>
    </row>
    <row r="55" spans="1:41" s="8" customFormat="1" ht="15.75">
      <c r="A55" s="27">
        <v>91470</v>
      </c>
      <c r="B55" s="73" t="s">
        <v>101</v>
      </c>
      <c r="C55" s="73"/>
      <c r="D55" s="72" t="s">
        <v>252</v>
      </c>
      <c r="E55" s="72" t="s">
        <v>253</v>
      </c>
      <c r="F55" s="70"/>
      <c r="G55" s="70"/>
      <c r="H55" s="29" t="s">
        <v>86</v>
      </c>
      <c r="I55" s="50"/>
      <c r="J55" s="68" t="e">
        <f>IF(#REF!="NS",1,0)</f>
        <v>#REF!</v>
      </c>
      <c r="K55" s="68" t="e">
        <f>IF(#REF!="TM",1,0)</f>
        <v>#REF!</v>
      </c>
      <c r="L55" s="68" t="e">
        <f>IF(#REF!="12mo",1,0)</f>
        <v>#REF!</v>
      </c>
      <c r="M55" s="68" t="e">
        <f>IF(#REF!="9no",1,0)</f>
        <v>#REF!</v>
      </c>
      <c r="N55" s="50" t="s">
        <v>178</v>
      </c>
      <c r="O55" s="52">
        <f t="shared" si="19"/>
        <v>0</v>
      </c>
      <c r="P55" s="52">
        <f t="shared" si="20"/>
        <v>0</v>
      </c>
      <c r="Q55" s="52">
        <f t="shared" si="21"/>
        <v>0</v>
      </c>
      <c r="R55" s="52">
        <f t="shared" si="22"/>
        <v>0</v>
      </c>
      <c r="S55" s="52">
        <f t="shared" si="23"/>
        <v>0</v>
      </c>
      <c r="T55" s="53">
        <f t="shared" si="14"/>
        <v>0</v>
      </c>
      <c r="U55" s="53">
        <f t="shared" si="15"/>
        <v>0</v>
      </c>
      <c r="V55" s="53">
        <f t="shared" si="16"/>
        <v>1</v>
      </c>
      <c r="W55" s="53">
        <f t="shared" si="17"/>
        <v>0</v>
      </c>
      <c r="X55" s="53">
        <f t="shared" si="18"/>
        <v>0</v>
      </c>
      <c r="Y55" s="29">
        <v>1</v>
      </c>
      <c r="Z55" s="29">
        <v>1</v>
      </c>
      <c r="AA55" s="29"/>
      <c r="AB55" s="29"/>
      <c r="AC55" s="28">
        <v>81071800028</v>
      </c>
      <c r="AD55" s="46">
        <f>2012-1981</f>
        <v>31</v>
      </c>
      <c r="AE55" s="55">
        <f t="shared" si="10"/>
        <v>0</v>
      </c>
      <c r="AF55" s="55">
        <f t="shared" si="13"/>
        <v>1</v>
      </c>
      <c r="AG55" s="55">
        <f t="shared" si="11"/>
        <v>0</v>
      </c>
      <c r="AH55" s="55">
        <f t="shared" si="12"/>
        <v>0</v>
      </c>
      <c r="AI55" s="29" t="s">
        <v>85</v>
      </c>
      <c r="AJ55" s="37"/>
      <c r="AK55" s="37"/>
      <c r="AL55" s="37"/>
      <c r="AM55" s="37"/>
      <c r="AN55" s="37"/>
      <c r="AO55" s="39"/>
    </row>
    <row r="56" spans="1:41" s="9" customFormat="1" ht="15.75">
      <c r="A56" s="24">
        <v>91464</v>
      </c>
      <c r="B56" s="73" t="s">
        <v>103</v>
      </c>
      <c r="C56" s="73"/>
      <c r="D56" s="84" t="s">
        <v>254</v>
      </c>
      <c r="E56" s="84" t="s">
        <v>221</v>
      </c>
      <c r="F56" s="70"/>
      <c r="G56" s="70"/>
      <c r="H56" s="26" t="s">
        <v>2</v>
      </c>
      <c r="I56" s="48">
        <v>1</v>
      </c>
      <c r="J56" s="68" t="e">
        <f>IF(#REF!="NS",1,0)</f>
        <v>#REF!</v>
      </c>
      <c r="K56" s="68" t="e">
        <f>IF(#REF!="TM",1,0)</f>
        <v>#REF!</v>
      </c>
      <c r="L56" s="68" t="e">
        <f>IF(#REF!="12mo",1,0)</f>
        <v>#REF!</v>
      </c>
      <c r="M56" s="68" t="e">
        <f>IF(#REF!="9no",1,0)</f>
        <v>#REF!</v>
      </c>
      <c r="N56" s="48" t="s">
        <v>179</v>
      </c>
      <c r="O56" s="52">
        <f t="shared" si="19"/>
        <v>1</v>
      </c>
      <c r="P56" s="52">
        <f t="shared" si="20"/>
        <v>0</v>
      </c>
      <c r="Q56" s="52">
        <f t="shared" si="21"/>
        <v>0</v>
      </c>
      <c r="R56" s="52">
        <f t="shared" si="22"/>
        <v>0</v>
      </c>
      <c r="S56" s="52">
        <f t="shared" si="23"/>
        <v>0</v>
      </c>
      <c r="T56" s="53">
        <f t="shared" si="14"/>
        <v>0</v>
      </c>
      <c r="U56" s="53">
        <f t="shared" si="15"/>
        <v>0</v>
      </c>
      <c r="V56" s="53">
        <f t="shared" si="16"/>
        <v>0</v>
      </c>
      <c r="W56" s="53">
        <f t="shared" si="17"/>
        <v>0</v>
      </c>
      <c r="X56" s="53">
        <f t="shared" si="18"/>
        <v>0</v>
      </c>
      <c r="Y56" s="26">
        <v>1</v>
      </c>
      <c r="Z56" s="26"/>
      <c r="AA56" s="26"/>
      <c r="AB56" s="26"/>
      <c r="AC56" s="25">
        <v>74073107352</v>
      </c>
      <c r="AD56" s="46">
        <f>2012-1974</f>
        <v>38</v>
      </c>
      <c r="AE56" s="55">
        <f t="shared" si="10"/>
        <v>0</v>
      </c>
      <c r="AF56" s="55">
        <f t="shared" si="13"/>
        <v>1</v>
      </c>
      <c r="AG56" s="55">
        <f t="shared" si="11"/>
        <v>0</v>
      </c>
      <c r="AH56" s="55">
        <f t="shared" si="12"/>
        <v>0</v>
      </c>
      <c r="AI56" s="26" t="s">
        <v>19</v>
      </c>
      <c r="AJ56" s="26" t="s">
        <v>7</v>
      </c>
      <c r="AK56" s="26" t="s">
        <v>4</v>
      </c>
      <c r="AL56" s="34"/>
      <c r="AM56" s="34"/>
      <c r="AN56" s="35" t="s">
        <v>21</v>
      </c>
      <c r="AO56" s="36"/>
    </row>
    <row r="57" spans="1:41" ht="15.75">
      <c r="A57" s="19">
        <v>8550</v>
      </c>
      <c r="B57" s="72" t="s">
        <v>104</v>
      </c>
      <c r="C57" s="72"/>
      <c r="D57" s="72" t="s">
        <v>251</v>
      </c>
      <c r="E57" s="72" t="s">
        <v>223</v>
      </c>
      <c r="F57" s="69"/>
      <c r="G57" s="69"/>
      <c r="H57" s="21" t="s">
        <v>25</v>
      </c>
      <c r="I57" s="49"/>
      <c r="J57" s="68" t="e">
        <f>IF(#REF!="NS",1,0)</f>
        <v>#REF!</v>
      </c>
      <c r="K57" s="68" t="e">
        <f>IF(#REF!="TM",1,0)</f>
        <v>#REF!</v>
      </c>
      <c r="L57" s="68" t="e">
        <f>IF(#REF!="12mo",1,0)</f>
        <v>#REF!</v>
      </c>
      <c r="M57" s="68" t="e">
        <f>IF(#REF!="9no",1,0)</f>
        <v>#REF!</v>
      </c>
      <c r="N57" s="47" t="s">
        <v>179</v>
      </c>
      <c r="O57" s="52">
        <f t="shared" si="19"/>
        <v>0</v>
      </c>
      <c r="P57" s="52">
        <f t="shared" si="20"/>
        <v>1</v>
      </c>
      <c r="Q57" s="52">
        <f t="shared" si="21"/>
        <v>0</v>
      </c>
      <c r="R57" s="52">
        <f t="shared" si="22"/>
        <v>0</v>
      </c>
      <c r="S57" s="52">
        <f t="shared" si="23"/>
        <v>0</v>
      </c>
      <c r="T57" s="53">
        <f t="shared" si="14"/>
        <v>0</v>
      </c>
      <c r="U57" s="53">
        <f t="shared" si="15"/>
        <v>0</v>
      </c>
      <c r="V57" s="53">
        <f t="shared" si="16"/>
        <v>0</v>
      </c>
      <c r="W57" s="53">
        <f t="shared" si="17"/>
        <v>0</v>
      </c>
      <c r="X57" s="53">
        <f t="shared" si="18"/>
        <v>0</v>
      </c>
      <c r="Y57" s="21"/>
      <c r="Z57" s="21"/>
      <c r="AA57" s="21"/>
      <c r="AB57" s="21"/>
      <c r="AC57" s="22">
        <v>71032623376</v>
      </c>
      <c r="AD57" s="46">
        <f>2012-1971</f>
        <v>41</v>
      </c>
      <c r="AE57" s="55">
        <f t="shared" si="10"/>
        <v>0</v>
      </c>
      <c r="AF57" s="55">
        <f t="shared" si="13"/>
        <v>1</v>
      </c>
      <c r="AG57" s="55">
        <f t="shared" si="11"/>
        <v>0</v>
      </c>
      <c r="AH57" s="55">
        <f t="shared" si="12"/>
        <v>0</v>
      </c>
      <c r="AI57" s="21" t="s">
        <v>24</v>
      </c>
      <c r="AJ57" s="21" t="s">
        <v>27</v>
      </c>
      <c r="AK57" s="21" t="s">
        <v>4</v>
      </c>
      <c r="AL57" s="20"/>
      <c r="AM57" s="20"/>
      <c r="AN57" s="33" t="s">
        <v>68</v>
      </c>
    </row>
    <row r="58" spans="1:41" ht="15.75">
      <c r="A58" s="19">
        <v>110</v>
      </c>
      <c r="B58" s="72" t="s">
        <v>105</v>
      </c>
      <c r="C58" s="72"/>
      <c r="D58" s="72" t="s">
        <v>251</v>
      </c>
      <c r="E58" s="72" t="s">
        <v>223</v>
      </c>
      <c r="F58" s="69">
        <v>1</v>
      </c>
      <c r="G58" s="69"/>
      <c r="H58" s="21" t="s">
        <v>25</v>
      </c>
      <c r="I58" s="49"/>
      <c r="J58" s="68" t="e">
        <f>IF(#REF!="NS",1,0)</f>
        <v>#REF!</v>
      </c>
      <c r="K58" s="68" t="e">
        <f>IF(#REF!="TM",1,0)</f>
        <v>#REF!</v>
      </c>
      <c r="L58" s="68" t="e">
        <f>IF(#REF!="12mo",1,0)</f>
        <v>#REF!</v>
      </c>
      <c r="M58" s="68" t="e">
        <f>IF(#REF!="9no",1,0)</f>
        <v>#REF!</v>
      </c>
      <c r="N58" s="47" t="s">
        <v>179</v>
      </c>
      <c r="O58" s="52">
        <f t="shared" si="19"/>
        <v>0</v>
      </c>
      <c r="P58" s="52">
        <f t="shared" si="20"/>
        <v>1</v>
      </c>
      <c r="Q58" s="52">
        <f t="shared" si="21"/>
        <v>0</v>
      </c>
      <c r="R58" s="52">
        <f t="shared" si="22"/>
        <v>0</v>
      </c>
      <c r="S58" s="52">
        <f t="shared" si="23"/>
        <v>0</v>
      </c>
      <c r="T58" s="53">
        <f t="shared" si="14"/>
        <v>0</v>
      </c>
      <c r="U58" s="53">
        <f t="shared" si="15"/>
        <v>0</v>
      </c>
      <c r="V58" s="53">
        <f t="shared" si="16"/>
        <v>0</v>
      </c>
      <c r="W58" s="53">
        <f t="shared" si="17"/>
        <v>0</v>
      </c>
      <c r="X58" s="53">
        <f t="shared" si="18"/>
        <v>0</v>
      </c>
      <c r="Y58" s="21"/>
      <c r="Z58" s="21"/>
      <c r="AA58" s="21"/>
      <c r="AB58" s="21"/>
      <c r="AC58" s="22">
        <v>55092003772</v>
      </c>
      <c r="AD58" s="46">
        <f>2012-1955</f>
        <v>57</v>
      </c>
      <c r="AE58" s="55">
        <f t="shared" si="10"/>
        <v>0</v>
      </c>
      <c r="AF58" s="55">
        <f t="shared" si="13"/>
        <v>0</v>
      </c>
      <c r="AG58" s="55">
        <f t="shared" si="11"/>
        <v>0</v>
      </c>
      <c r="AH58" s="55">
        <f t="shared" si="12"/>
        <v>1</v>
      </c>
      <c r="AI58" s="21" t="s">
        <v>92</v>
      </c>
      <c r="AJ58" s="21" t="s">
        <v>27</v>
      </c>
      <c r="AK58" s="21" t="s">
        <v>4</v>
      </c>
      <c r="AL58" s="21" t="s">
        <v>10</v>
      </c>
      <c r="AM58" s="20"/>
      <c r="AN58" s="33" t="s">
        <v>106</v>
      </c>
    </row>
    <row r="59" spans="1:41" s="2" customFormat="1" ht="15.75">
      <c r="A59" s="30">
        <v>8854</v>
      </c>
      <c r="B59" s="72" t="s">
        <v>107</v>
      </c>
      <c r="C59" s="72"/>
      <c r="D59" s="72" t="s">
        <v>251</v>
      </c>
      <c r="E59" s="72" t="s">
        <v>223</v>
      </c>
      <c r="F59" s="69"/>
      <c r="G59" s="69"/>
      <c r="H59" s="31" t="s">
        <v>25</v>
      </c>
      <c r="I59" s="66"/>
      <c r="J59" s="68" t="e">
        <f>IF(#REF!="NS",1,0)</f>
        <v>#REF!</v>
      </c>
      <c r="K59" s="68" t="e">
        <f>IF(#REF!="TM",1,0)</f>
        <v>#REF!</v>
      </c>
      <c r="L59" s="68" t="e">
        <f>IF(#REF!="12mo",1,0)</f>
        <v>#REF!</v>
      </c>
      <c r="M59" s="68" t="e">
        <f>IF(#REF!="9no",1,0)</f>
        <v>#REF!</v>
      </c>
      <c r="N59" s="47" t="s">
        <v>179</v>
      </c>
      <c r="O59" s="52">
        <f t="shared" si="19"/>
        <v>0</v>
      </c>
      <c r="P59" s="52">
        <f t="shared" si="20"/>
        <v>1</v>
      </c>
      <c r="Q59" s="52">
        <f t="shared" si="21"/>
        <v>0</v>
      </c>
      <c r="R59" s="52">
        <f t="shared" si="22"/>
        <v>0</v>
      </c>
      <c r="S59" s="52">
        <f t="shared" si="23"/>
        <v>0</v>
      </c>
      <c r="T59" s="53">
        <f t="shared" si="14"/>
        <v>0</v>
      </c>
      <c r="U59" s="53">
        <f t="shared" si="15"/>
        <v>0</v>
      </c>
      <c r="V59" s="53">
        <f t="shared" si="16"/>
        <v>0</v>
      </c>
      <c r="W59" s="53">
        <f t="shared" si="17"/>
        <v>0</v>
      </c>
      <c r="X59" s="53">
        <f t="shared" si="18"/>
        <v>0</v>
      </c>
      <c r="Y59" s="31"/>
      <c r="Z59" s="31"/>
      <c r="AA59" s="31">
        <v>1</v>
      </c>
      <c r="AB59" s="31" t="s">
        <v>164</v>
      </c>
      <c r="AC59" s="32">
        <v>72071801897</v>
      </c>
      <c r="AD59" s="46">
        <f>2012-1972</f>
        <v>40</v>
      </c>
      <c r="AE59" s="55">
        <f t="shared" si="10"/>
        <v>0</v>
      </c>
      <c r="AF59" s="55">
        <f t="shared" si="13"/>
        <v>1</v>
      </c>
      <c r="AG59" s="55">
        <f t="shared" si="11"/>
        <v>0</v>
      </c>
      <c r="AH59" s="55">
        <f t="shared" si="12"/>
        <v>0</v>
      </c>
      <c r="AI59" s="31" t="s">
        <v>92</v>
      </c>
      <c r="AJ59" s="31" t="s">
        <v>27</v>
      </c>
      <c r="AK59" s="31" t="s">
        <v>4</v>
      </c>
      <c r="AL59" s="40"/>
      <c r="AM59" s="40"/>
      <c r="AN59" s="41" t="s">
        <v>30</v>
      </c>
      <c r="AO59" s="10"/>
    </row>
    <row r="60" spans="1:41" ht="15.75">
      <c r="A60" s="19">
        <v>221</v>
      </c>
      <c r="B60" s="72" t="s">
        <v>108</v>
      </c>
      <c r="C60" s="72"/>
      <c r="D60" s="72" t="s">
        <v>251</v>
      </c>
      <c r="E60" s="72" t="s">
        <v>223</v>
      </c>
      <c r="F60" s="69">
        <v>1</v>
      </c>
      <c r="G60" s="69"/>
      <c r="H60" s="21" t="s">
        <v>25</v>
      </c>
      <c r="I60" s="49"/>
      <c r="J60" s="68" t="e">
        <f>IF(#REF!="NS",1,0)</f>
        <v>#REF!</v>
      </c>
      <c r="K60" s="68" t="e">
        <f>IF(#REF!="TM",1,0)</f>
        <v>#REF!</v>
      </c>
      <c r="L60" s="68" t="e">
        <f>IF(#REF!="12mo",1,0)</f>
        <v>#REF!</v>
      </c>
      <c r="M60" s="68" t="e">
        <f>IF(#REF!="9no",1,0)</f>
        <v>#REF!</v>
      </c>
      <c r="N60" s="47" t="s">
        <v>179</v>
      </c>
      <c r="O60" s="52">
        <f t="shared" si="19"/>
        <v>0</v>
      </c>
      <c r="P60" s="52">
        <f t="shared" si="20"/>
        <v>1</v>
      </c>
      <c r="Q60" s="52">
        <f t="shared" si="21"/>
        <v>0</v>
      </c>
      <c r="R60" s="52">
        <f t="shared" si="22"/>
        <v>0</v>
      </c>
      <c r="S60" s="52">
        <f t="shared" si="23"/>
        <v>0</v>
      </c>
      <c r="T60" s="53">
        <f t="shared" si="14"/>
        <v>0</v>
      </c>
      <c r="U60" s="53">
        <f t="shared" si="15"/>
        <v>0</v>
      </c>
      <c r="V60" s="53">
        <f t="shared" si="16"/>
        <v>0</v>
      </c>
      <c r="W60" s="53">
        <f t="shared" si="17"/>
        <v>0</v>
      </c>
      <c r="X60" s="53">
        <f t="shared" si="18"/>
        <v>0</v>
      </c>
      <c r="Y60" s="21"/>
      <c r="Z60" s="21"/>
      <c r="AA60" s="21"/>
      <c r="AB60" s="21"/>
      <c r="AC60" s="22">
        <v>62042715532</v>
      </c>
      <c r="AD60" s="46">
        <f>2012-1962</f>
        <v>50</v>
      </c>
      <c r="AE60" s="55">
        <f t="shared" si="10"/>
        <v>0</v>
      </c>
      <c r="AF60" s="55">
        <f t="shared" si="13"/>
        <v>0</v>
      </c>
      <c r="AG60" s="55">
        <f t="shared" si="11"/>
        <v>1</v>
      </c>
      <c r="AH60" s="55">
        <f t="shared" si="12"/>
        <v>0</v>
      </c>
      <c r="AI60" s="21" t="s">
        <v>24</v>
      </c>
      <c r="AJ60" s="21" t="s">
        <v>27</v>
      </c>
      <c r="AK60" s="21" t="s">
        <v>4</v>
      </c>
      <c r="AL60" s="21" t="s">
        <v>10</v>
      </c>
      <c r="AM60" s="20"/>
      <c r="AN60" s="33" t="s">
        <v>30</v>
      </c>
    </row>
    <row r="61" spans="1:41" ht="15.75">
      <c r="A61" s="19">
        <v>7914</v>
      </c>
      <c r="B61" s="72" t="s">
        <v>109</v>
      </c>
      <c r="C61" s="72"/>
      <c r="D61" s="72" t="s">
        <v>255</v>
      </c>
      <c r="E61" s="72" t="s">
        <v>223</v>
      </c>
      <c r="F61" s="69"/>
      <c r="G61" s="69"/>
      <c r="H61" s="21" t="s">
        <v>25</v>
      </c>
      <c r="I61" s="49"/>
      <c r="J61" s="68" t="e">
        <f>IF(#REF!="NS",1,0)</f>
        <v>#REF!</v>
      </c>
      <c r="K61" s="68" t="e">
        <f>IF(#REF!="TM",1,0)</f>
        <v>#REF!</v>
      </c>
      <c r="L61" s="68" t="e">
        <f>IF(#REF!="12mo",1,0)</f>
        <v>#REF!</v>
      </c>
      <c r="M61" s="68" t="e">
        <f>IF(#REF!="9no",1,0)</f>
        <v>#REF!</v>
      </c>
      <c r="N61" s="47" t="s">
        <v>179</v>
      </c>
      <c r="O61" s="52">
        <f t="shared" si="19"/>
        <v>0</v>
      </c>
      <c r="P61" s="52">
        <f t="shared" si="20"/>
        <v>1</v>
      </c>
      <c r="Q61" s="52">
        <f t="shared" si="21"/>
        <v>0</v>
      </c>
      <c r="R61" s="52">
        <f t="shared" si="22"/>
        <v>0</v>
      </c>
      <c r="S61" s="52">
        <f t="shared" si="23"/>
        <v>0</v>
      </c>
      <c r="T61" s="53">
        <f t="shared" si="14"/>
        <v>0</v>
      </c>
      <c r="U61" s="53">
        <f t="shared" si="15"/>
        <v>0</v>
      </c>
      <c r="V61" s="53">
        <f t="shared" si="16"/>
        <v>0</v>
      </c>
      <c r="W61" s="53">
        <f t="shared" si="17"/>
        <v>0</v>
      </c>
      <c r="X61" s="53">
        <f t="shared" si="18"/>
        <v>0</v>
      </c>
      <c r="Y61" s="21"/>
      <c r="Z61" s="21"/>
      <c r="AA61" s="21"/>
      <c r="AB61" s="21"/>
      <c r="AC61" s="22">
        <v>79013112350</v>
      </c>
      <c r="AD61" s="46">
        <f>2012-1979</f>
        <v>33</v>
      </c>
      <c r="AE61" s="55">
        <f t="shared" si="10"/>
        <v>0</v>
      </c>
      <c r="AF61" s="55">
        <f t="shared" si="13"/>
        <v>1</v>
      </c>
      <c r="AG61" s="55">
        <f t="shared" si="11"/>
        <v>0</v>
      </c>
      <c r="AH61" s="55">
        <f t="shared" si="12"/>
        <v>0</v>
      </c>
      <c r="AI61" s="21" t="s">
        <v>24</v>
      </c>
      <c r="AJ61" s="21" t="s">
        <v>27</v>
      </c>
      <c r="AK61" s="21" t="s">
        <v>4</v>
      </c>
      <c r="AL61" s="21" t="s">
        <v>33</v>
      </c>
      <c r="AM61" s="20"/>
      <c r="AN61" s="33" t="s">
        <v>50</v>
      </c>
    </row>
    <row r="62" spans="1:41" s="2" customFormat="1" ht="15.75">
      <c r="A62" s="30">
        <v>8866</v>
      </c>
      <c r="B62" s="72" t="s">
        <v>110</v>
      </c>
      <c r="C62" s="72"/>
      <c r="D62" s="72" t="s">
        <v>251</v>
      </c>
      <c r="E62" s="72" t="s">
        <v>223</v>
      </c>
      <c r="F62" s="69"/>
      <c r="G62" s="69"/>
      <c r="H62" s="31" t="s">
        <v>25</v>
      </c>
      <c r="I62" s="66"/>
      <c r="J62" s="68" t="e">
        <f>IF(#REF!="NS",1,0)</f>
        <v>#REF!</v>
      </c>
      <c r="K62" s="68" t="e">
        <f>IF(#REF!="TM",1,0)</f>
        <v>#REF!</v>
      </c>
      <c r="L62" s="68" t="e">
        <f>IF(#REF!="12mo",1,0)</f>
        <v>#REF!</v>
      </c>
      <c r="M62" s="68" t="e">
        <f>IF(#REF!="9no",1,0)</f>
        <v>#REF!</v>
      </c>
      <c r="N62" s="47" t="s">
        <v>179</v>
      </c>
      <c r="O62" s="52">
        <f t="shared" si="19"/>
        <v>0</v>
      </c>
      <c r="P62" s="52">
        <f t="shared" si="20"/>
        <v>1</v>
      </c>
      <c r="Q62" s="52">
        <f t="shared" si="21"/>
        <v>0</v>
      </c>
      <c r="R62" s="52">
        <f t="shared" si="22"/>
        <v>0</v>
      </c>
      <c r="S62" s="52">
        <f t="shared" si="23"/>
        <v>0</v>
      </c>
      <c r="T62" s="53">
        <f t="shared" si="14"/>
        <v>0</v>
      </c>
      <c r="U62" s="53">
        <f t="shared" si="15"/>
        <v>0</v>
      </c>
      <c r="V62" s="53">
        <f t="shared" si="16"/>
        <v>0</v>
      </c>
      <c r="W62" s="53">
        <f t="shared" si="17"/>
        <v>0</v>
      </c>
      <c r="X62" s="53">
        <f t="shared" si="18"/>
        <v>0</v>
      </c>
      <c r="Y62" s="31"/>
      <c r="Z62" s="31"/>
      <c r="AA62" s="31">
        <v>1</v>
      </c>
      <c r="AB62" s="31" t="s">
        <v>165</v>
      </c>
      <c r="AC62" s="32">
        <v>80090310897</v>
      </c>
      <c r="AD62" s="46">
        <f>2012-1980</f>
        <v>32</v>
      </c>
      <c r="AE62" s="55">
        <f t="shared" si="10"/>
        <v>0</v>
      </c>
      <c r="AF62" s="55">
        <f t="shared" si="13"/>
        <v>1</v>
      </c>
      <c r="AG62" s="55">
        <f t="shared" si="11"/>
        <v>0</v>
      </c>
      <c r="AH62" s="55">
        <f t="shared" si="12"/>
        <v>0</v>
      </c>
      <c r="AI62" s="31" t="s">
        <v>24</v>
      </c>
      <c r="AJ62" s="31" t="s">
        <v>27</v>
      </c>
      <c r="AK62" s="40"/>
      <c r="AL62" s="40"/>
      <c r="AM62" s="40"/>
      <c r="AN62" s="41" t="s">
        <v>28</v>
      </c>
      <c r="AO62" s="10"/>
    </row>
    <row r="63" spans="1:41" ht="23.25">
      <c r="A63" s="19">
        <v>390</v>
      </c>
      <c r="B63" s="72" t="s">
        <v>111</v>
      </c>
      <c r="C63" s="72"/>
      <c r="D63" s="83" t="s">
        <v>256</v>
      </c>
      <c r="E63" s="72" t="s">
        <v>257</v>
      </c>
      <c r="F63" s="69"/>
      <c r="G63" s="69"/>
      <c r="H63" s="21" t="s">
        <v>25</v>
      </c>
      <c r="I63" s="49"/>
      <c r="J63" s="68" t="e">
        <f>IF(#REF!="NS",1,0)</f>
        <v>#REF!</v>
      </c>
      <c r="K63" s="68" t="e">
        <f>IF(#REF!="TM",1,0)</f>
        <v>#REF!</v>
      </c>
      <c r="L63" s="68" t="e">
        <f>IF(#REF!="12mo",1,0)</f>
        <v>#REF!</v>
      </c>
      <c r="M63" s="68" t="e">
        <f>IF(#REF!="9no",1,0)</f>
        <v>#REF!</v>
      </c>
      <c r="N63" s="47" t="s">
        <v>179</v>
      </c>
      <c r="O63" s="52">
        <f t="shared" si="19"/>
        <v>0</v>
      </c>
      <c r="P63" s="52">
        <f t="shared" si="20"/>
        <v>1</v>
      </c>
      <c r="Q63" s="52">
        <f t="shared" si="21"/>
        <v>0</v>
      </c>
      <c r="R63" s="52">
        <f t="shared" si="22"/>
        <v>0</v>
      </c>
      <c r="S63" s="52">
        <f t="shared" si="23"/>
        <v>0</v>
      </c>
      <c r="T63" s="53">
        <f t="shared" si="14"/>
        <v>0</v>
      </c>
      <c r="U63" s="53">
        <f t="shared" si="15"/>
        <v>0</v>
      </c>
      <c r="V63" s="53">
        <f t="shared" si="16"/>
        <v>0</v>
      </c>
      <c r="W63" s="53">
        <f t="shared" si="17"/>
        <v>0</v>
      </c>
      <c r="X63" s="53">
        <f t="shared" si="18"/>
        <v>0</v>
      </c>
      <c r="Y63" s="21"/>
      <c r="Z63" s="21"/>
      <c r="AA63" s="21"/>
      <c r="AB63" s="21"/>
      <c r="AC63" s="22">
        <v>71102503872</v>
      </c>
      <c r="AD63" s="46">
        <f>2012-1971</f>
        <v>41</v>
      </c>
      <c r="AE63" s="55">
        <f t="shared" si="10"/>
        <v>0</v>
      </c>
      <c r="AF63" s="55">
        <f t="shared" si="13"/>
        <v>1</v>
      </c>
      <c r="AG63" s="55">
        <f t="shared" si="11"/>
        <v>0</v>
      </c>
      <c r="AH63" s="55">
        <f t="shared" si="12"/>
        <v>0</v>
      </c>
      <c r="AI63" s="21" t="s">
        <v>92</v>
      </c>
      <c r="AJ63" s="21" t="s">
        <v>27</v>
      </c>
      <c r="AK63" s="21" t="s">
        <v>4</v>
      </c>
      <c r="AL63" s="21" t="s">
        <v>33</v>
      </c>
      <c r="AM63" s="20"/>
      <c r="AN63" s="33" t="s">
        <v>79</v>
      </c>
    </row>
    <row r="64" spans="1:41" ht="15.75">
      <c r="A64" s="19">
        <v>5531</v>
      </c>
      <c r="B64" s="72" t="s">
        <v>112</v>
      </c>
      <c r="C64" s="72"/>
      <c r="D64" s="72" t="s">
        <v>251</v>
      </c>
      <c r="E64" s="72" t="s">
        <v>223</v>
      </c>
      <c r="F64" s="69"/>
      <c r="G64" s="69"/>
      <c r="H64" s="21" t="s">
        <v>25</v>
      </c>
      <c r="I64" s="49"/>
      <c r="J64" s="68" t="e">
        <f>IF(#REF!="NS",1,0)</f>
        <v>#REF!</v>
      </c>
      <c r="K64" s="68" t="e">
        <f>IF(#REF!="TM",1,0)</f>
        <v>#REF!</v>
      </c>
      <c r="L64" s="68" t="e">
        <f>IF(#REF!="12mo",1,0)</f>
        <v>#REF!</v>
      </c>
      <c r="M64" s="68" t="e">
        <f>IF(#REF!="9no",1,0)</f>
        <v>#REF!</v>
      </c>
      <c r="N64" s="47" t="s">
        <v>179</v>
      </c>
      <c r="O64" s="52">
        <f t="shared" si="19"/>
        <v>0</v>
      </c>
      <c r="P64" s="52">
        <f t="shared" si="20"/>
        <v>1</v>
      </c>
      <c r="Q64" s="52">
        <f t="shared" si="21"/>
        <v>0</v>
      </c>
      <c r="R64" s="52">
        <f t="shared" si="22"/>
        <v>0</v>
      </c>
      <c r="S64" s="52">
        <f t="shared" si="23"/>
        <v>0</v>
      </c>
      <c r="T64" s="53">
        <f t="shared" si="14"/>
        <v>0</v>
      </c>
      <c r="U64" s="53">
        <f t="shared" si="15"/>
        <v>0</v>
      </c>
      <c r="V64" s="53">
        <f t="shared" si="16"/>
        <v>0</v>
      </c>
      <c r="W64" s="53">
        <f t="shared" si="17"/>
        <v>0</v>
      </c>
      <c r="X64" s="53">
        <f t="shared" si="18"/>
        <v>0</v>
      </c>
      <c r="Y64" s="21"/>
      <c r="Z64" s="21"/>
      <c r="AA64" s="21"/>
      <c r="AB64" s="21"/>
      <c r="AC64" s="22">
        <v>73090302893</v>
      </c>
      <c r="AD64" s="46">
        <f>2012-1973</f>
        <v>39</v>
      </c>
      <c r="AE64" s="55">
        <f t="shared" si="10"/>
        <v>0</v>
      </c>
      <c r="AF64" s="55">
        <f t="shared" si="13"/>
        <v>1</v>
      </c>
      <c r="AG64" s="55">
        <f t="shared" si="11"/>
        <v>0</v>
      </c>
      <c r="AH64" s="55">
        <f t="shared" si="12"/>
        <v>0</v>
      </c>
      <c r="AI64" s="21" t="s">
        <v>24</v>
      </c>
      <c r="AJ64" s="21" t="s">
        <v>27</v>
      </c>
      <c r="AK64" s="21" t="s">
        <v>4</v>
      </c>
      <c r="AL64" s="21" t="s">
        <v>33</v>
      </c>
      <c r="AM64" s="20"/>
      <c r="AN64" s="33" t="s">
        <v>50</v>
      </c>
    </row>
    <row r="65" spans="1:41" s="134" customFormat="1" ht="15.75">
      <c r="A65" s="125">
        <v>8874</v>
      </c>
      <c r="B65" s="126" t="s">
        <v>113</v>
      </c>
      <c r="C65" s="126"/>
      <c r="D65" s="126" t="s">
        <v>251</v>
      </c>
      <c r="E65" s="126" t="s">
        <v>223</v>
      </c>
      <c r="F65" s="127"/>
      <c r="G65" s="127"/>
      <c r="H65" s="127" t="s">
        <v>25</v>
      </c>
      <c r="I65" s="128"/>
      <c r="J65" s="128" t="e">
        <f>IF(#REF!="NS",1,0)</f>
        <v>#REF!</v>
      </c>
      <c r="K65" s="128" t="e">
        <f>IF(#REF!="TM",1,0)</f>
        <v>#REF!</v>
      </c>
      <c r="L65" s="128" t="e">
        <f>IF(#REF!="12mo",1,0)</f>
        <v>#REF!</v>
      </c>
      <c r="M65" s="128" t="e">
        <f>IF(#REF!="9no",1,0)</f>
        <v>#REF!</v>
      </c>
      <c r="N65" s="128" t="s">
        <v>179</v>
      </c>
      <c r="O65" s="127">
        <f t="shared" si="19"/>
        <v>0</v>
      </c>
      <c r="P65" s="127">
        <f t="shared" si="20"/>
        <v>1</v>
      </c>
      <c r="Q65" s="127">
        <f t="shared" si="21"/>
        <v>0</v>
      </c>
      <c r="R65" s="127">
        <f t="shared" si="22"/>
        <v>0</v>
      </c>
      <c r="S65" s="127">
        <f t="shared" si="23"/>
        <v>0</v>
      </c>
      <c r="T65" s="127">
        <f t="shared" si="14"/>
        <v>0</v>
      </c>
      <c r="U65" s="127">
        <f t="shared" si="15"/>
        <v>0</v>
      </c>
      <c r="V65" s="127">
        <f t="shared" si="16"/>
        <v>0</v>
      </c>
      <c r="W65" s="127">
        <f t="shared" si="17"/>
        <v>0</v>
      </c>
      <c r="X65" s="127">
        <f t="shared" si="18"/>
        <v>0</v>
      </c>
      <c r="Y65" s="127"/>
      <c r="Z65" s="127"/>
      <c r="AA65" s="127"/>
      <c r="AB65" s="127"/>
      <c r="AC65" s="126">
        <v>85042916137</v>
      </c>
      <c r="AD65" s="129">
        <f>2012-1985</f>
        <v>27</v>
      </c>
      <c r="AE65" s="130">
        <f t="shared" si="10"/>
        <v>1</v>
      </c>
      <c r="AF65" s="130">
        <f t="shared" si="13"/>
        <v>0</v>
      </c>
      <c r="AG65" s="130">
        <f t="shared" si="11"/>
        <v>0</v>
      </c>
      <c r="AH65" s="130">
        <f t="shared" si="12"/>
        <v>0</v>
      </c>
      <c r="AI65" s="127" t="s">
        <v>24</v>
      </c>
      <c r="AJ65" s="127" t="s">
        <v>27</v>
      </c>
      <c r="AK65" s="127" t="s">
        <v>4</v>
      </c>
      <c r="AL65" s="131"/>
      <c r="AM65" s="131"/>
      <c r="AN65" s="132" t="s">
        <v>68</v>
      </c>
      <c r="AO65" s="133"/>
    </row>
    <row r="66" spans="1:41" ht="15.75">
      <c r="A66" s="19">
        <v>194</v>
      </c>
      <c r="B66" s="72" t="s">
        <v>114</v>
      </c>
      <c r="C66" s="72"/>
      <c r="D66" s="72" t="s">
        <v>252</v>
      </c>
      <c r="E66" s="72" t="s">
        <v>253</v>
      </c>
      <c r="F66" s="69"/>
      <c r="G66" s="69"/>
      <c r="H66" s="21" t="s">
        <v>86</v>
      </c>
      <c r="I66" s="49"/>
      <c r="J66" s="68" t="e">
        <f>IF(#REF!="NS",1,0)</f>
        <v>#REF!</v>
      </c>
      <c r="K66" s="68" t="e">
        <f>IF(#REF!="TM",1,0)</f>
        <v>#REF!</v>
      </c>
      <c r="L66" s="68" t="e">
        <f>IF(#REF!="12mo",1,0)</f>
        <v>#REF!</v>
      </c>
      <c r="M66" s="68" t="e">
        <f>IF(#REF!="9no",1,0)</f>
        <v>#REF!</v>
      </c>
      <c r="N66" s="47" t="s">
        <v>179</v>
      </c>
      <c r="O66" s="52">
        <f t="shared" si="19"/>
        <v>0</v>
      </c>
      <c r="P66" s="52">
        <f t="shared" si="20"/>
        <v>0</v>
      </c>
      <c r="Q66" s="52">
        <f t="shared" si="21"/>
        <v>1</v>
      </c>
      <c r="R66" s="52">
        <f t="shared" si="22"/>
        <v>0</v>
      </c>
      <c r="S66" s="52">
        <f t="shared" si="23"/>
        <v>0</v>
      </c>
      <c r="T66" s="53">
        <f t="shared" si="14"/>
        <v>0</v>
      </c>
      <c r="U66" s="53">
        <f t="shared" si="15"/>
        <v>0</v>
      </c>
      <c r="V66" s="53">
        <f t="shared" si="16"/>
        <v>0</v>
      </c>
      <c r="W66" s="53">
        <f t="shared" si="17"/>
        <v>0</v>
      </c>
      <c r="X66" s="53">
        <f t="shared" si="18"/>
        <v>0</v>
      </c>
      <c r="Y66" s="21"/>
      <c r="Z66" s="21"/>
      <c r="AA66" s="21"/>
      <c r="AB66" s="21"/>
      <c r="AC66" s="22">
        <v>78120619739</v>
      </c>
      <c r="AD66" s="46">
        <f>2012-1978</f>
        <v>34</v>
      </c>
      <c r="AE66" s="55">
        <f t="shared" si="10"/>
        <v>0</v>
      </c>
      <c r="AF66" s="55">
        <f t="shared" si="13"/>
        <v>1</v>
      </c>
      <c r="AG66" s="55">
        <f t="shared" si="11"/>
        <v>0</v>
      </c>
      <c r="AH66" s="55">
        <f t="shared" si="12"/>
        <v>0</v>
      </c>
      <c r="AI66" s="21" t="s">
        <v>85</v>
      </c>
      <c r="AJ66" s="21" t="s">
        <v>41</v>
      </c>
      <c r="AK66" s="21" t="s">
        <v>4</v>
      </c>
      <c r="AL66" s="21" t="s">
        <v>10</v>
      </c>
      <c r="AM66" s="20"/>
      <c r="AN66" s="33" t="s">
        <v>92</v>
      </c>
    </row>
    <row r="67" spans="1:41" ht="15.75">
      <c r="A67" s="19">
        <v>121</v>
      </c>
      <c r="B67" s="72" t="s">
        <v>115</v>
      </c>
      <c r="C67" s="72"/>
      <c r="D67" s="72" t="s">
        <v>258</v>
      </c>
      <c r="E67" s="72" t="s">
        <v>223</v>
      </c>
      <c r="F67" s="69">
        <v>1</v>
      </c>
      <c r="G67" s="69"/>
      <c r="H67" s="21" t="s">
        <v>25</v>
      </c>
      <c r="I67" s="49"/>
      <c r="J67" s="68" t="e">
        <f>IF(#REF!="NS",1,0)</f>
        <v>#REF!</v>
      </c>
      <c r="K67" s="68" t="e">
        <f>IF(#REF!="TM",1,0)</f>
        <v>#REF!</v>
      </c>
      <c r="L67" s="68" t="e">
        <f>IF(#REF!="12mo",1,0)</f>
        <v>#REF!</v>
      </c>
      <c r="M67" s="68" t="e">
        <f>IF(#REF!="9no",1,0)</f>
        <v>#REF!</v>
      </c>
      <c r="N67" s="47" t="s">
        <v>178</v>
      </c>
      <c r="O67" s="52">
        <f t="shared" si="19"/>
        <v>0</v>
      </c>
      <c r="P67" s="52">
        <f t="shared" si="20"/>
        <v>0</v>
      </c>
      <c r="Q67" s="52">
        <f t="shared" si="21"/>
        <v>0</v>
      </c>
      <c r="R67" s="52">
        <f t="shared" si="22"/>
        <v>0</v>
      </c>
      <c r="S67" s="52">
        <f t="shared" si="23"/>
        <v>0</v>
      </c>
      <c r="T67" s="53">
        <f t="shared" si="14"/>
        <v>0</v>
      </c>
      <c r="U67" s="53">
        <f t="shared" si="15"/>
        <v>1</v>
      </c>
      <c r="V67" s="53">
        <f t="shared" si="16"/>
        <v>0</v>
      </c>
      <c r="W67" s="53">
        <f t="shared" si="17"/>
        <v>0</v>
      </c>
      <c r="X67" s="53">
        <f t="shared" si="18"/>
        <v>0</v>
      </c>
      <c r="Y67" s="21"/>
      <c r="Z67" s="21"/>
      <c r="AA67" s="21"/>
      <c r="AB67" s="21"/>
      <c r="AC67" s="22">
        <v>53062521001</v>
      </c>
      <c r="AD67" s="46">
        <f>2012-1953</f>
        <v>59</v>
      </c>
      <c r="AE67" s="55">
        <f t="shared" si="10"/>
        <v>0</v>
      </c>
      <c r="AF67" s="55">
        <f t="shared" si="13"/>
        <v>0</v>
      </c>
      <c r="AG67" s="55">
        <f t="shared" si="11"/>
        <v>0</v>
      </c>
      <c r="AH67" s="55">
        <f t="shared" si="12"/>
        <v>1</v>
      </c>
      <c r="AI67" s="21" t="s">
        <v>24</v>
      </c>
      <c r="AJ67" s="21" t="s">
        <v>27</v>
      </c>
      <c r="AK67" s="21" t="s">
        <v>4</v>
      </c>
      <c r="AL67" s="21" t="s">
        <v>10</v>
      </c>
      <c r="AM67" s="21" t="s">
        <v>116</v>
      </c>
      <c r="AN67" s="33" t="s">
        <v>117</v>
      </c>
    </row>
    <row r="68" spans="1:41" ht="15.75">
      <c r="A68" s="19">
        <v>26</v>
      </c>
      <c r="B68" s="72" t="s">
        <v>119</v>
      </c>
      <c r="C68" s="72"/>
      <c r="D68" s="72" t="s">
        <v>259</v>
      </c>
      <c r="E68" s="72" t="s">
        <v>260</v>
      </c>
      <c r="F68" s="69">
        <v>1</v>
      </c>
      <c r="G68" s="69"/>
      <c r="H68" s="21" t="s">
        <v>25</v>
      </c>
      <c r="I68" s="49"/>
      <c r="J68" s="68" t="e">
        <f>IF(#REF!="NS",1,0)</f>
        <v>#REF!</v>
      </c>
      <c r="K68" s="68" t="e">
        <f>IF(#REF!="TM",1,0)</f>
        <v>#REF!</v>
      </c>
      <c r="L68" s="68" t="e">
        <f>IF(#REF!="12mo",1,0)</f>
        <v>#REF!</v>
      </c>
      <c r="M68" s="68" t="e">
        <f>IF(#REF!="9no",1,0)</f>
        <v>#REF!</v>
      </c>
      <c r="N68" s="47" t="s">
        <v>178</v>
      </c>
      <c r="O68" s="52">
        <f t="shared" si="19"/>
        <v>0</v>
      </c>
      <c r="P68" s="52">
        <f t="shared" si="20"/>
        <v>0</v>
      </c>
      <c r="Q68" s="52">
        <f t="shared" si="21"/>
        <v>0</v>
      </c>
      <c r="R68" s="52">
        <f t="shared" si="22"/>
        <v>0</v>
      </c>
      <c r="S68" s="52">
        <f t="shared" si="23"/>
        <v>0</v>
      </c>
      <c r="T68" s="53">
        <f t="shared" ref="T68:T96" si="24">IF(AND(H68="D",N68="M"),1,0)</f>
        <v>0</v>
      </c>
      <c r="U68" s="53">
        <f t="shared" ref="U68:U96" si="25">IF(AND(H68="T",N68="M"),1,0)</f>
        <v>1</v>
      </c>
      <c r="V68" s="53">
        <f t="shared" ref="V68:V96" si="26">IF(AND(H68="A",N68="M"),1,0)</f>
        <v>0</v>
      </c>
      <c r="W68" s="53">
        <f t="shared" ref="W68:W96" si="27">IF(AND(H68="O",N68="M"),1,0)</f>
        <v>0</v>
      </c>
      <c r="X68" s="53">
        <f t="shared" ref="X68:X96" si="28">IF(AND(H68="S",N68="M"),1,0)</f>
        <v>0</v>
      </c>
      <c r="Y68" s="21"/>
      <c r="Z68" s="21"/>
      <c r="AA68" s="21"/>
      <c r="AB68" s="21"/>
      <c r="AC68" s="22">
        <v>74021306366</v>
      </c>
      <c r="AD68" s="46">
        <f>2012-1974</f>
        <v>38</v>
      </c>
      <c r="AE68" s="55">
        <f t="shared" si="10"/>
        <v>0</v>
      </c>
      <c r="AF68" s="55">
        <f t="shared" si="13"/>
        <v>1</v>
      </c>
      <c r="AG68" s="55">
        <f t="shared" si="11"/>
        <v>0</v>
      </c>
      <c r="AH68" s="55">
        <f t="shared" si="12"/>
        <v>0</v>
      </c>
      <c r="AI68" s="21" t="s">
        <v>118</v>
      </c>
      <c r="AJ68" s="21" t="s">
        <v>27</v>
      </c>
      <c r="AK68" s="21" t="s">
        <v>4</v>
      </c>
      <c r="AL68" s="21" t="s">
        <v>10</v>
      </c>
      <c r="AM68" s="21" t="s">
        <v>10</v>
      </c>
      <c r="AN68" s="33" t="s">
        <v>28</v>
      </c>
    </row>
    <row r="69" spans="1:41" ht="15.75">
      <c r="A69" s="19">
        <v>7616</v>
      </c>
      <c r="B69" s="72" t="s">
        <v>120</v>
      </c>
      <c r="C69" s="72"/>
      <c r="D69" s="72" t="s">
        <v>259</v>
      </c>
      <c r="E69" s="72" t="s">
        <v>260</v>
      </c>
      <c r="F69" s="69">
        <v>1</v>
      </c>
      <c r="G69" s="69"/>
      <c r="H69" s="21" t="s">
        <v>25</v>
      </c>
      <c r="I69" s="49"/>
      <c r="J69" s="68" t="e">
        <f>IF(#REF!="NS",1,0)</f>
        <v>#REF!</v>
      </c>
      <c r="K69" s="68" t="e">
        <f>IF(#REF!="TM",1,0)</f>
        <v>#REF!</v>
      </c>
      <c r="L69" s="68" t="e">
        <f>IF(#REF!="12mo",1,0)</f>
        <v>#REF!</v>
      </c>
      <c r="M69" s="68" t="e">
        <f>IF(#REF!="9no",1,0)</f>
        <v>#REF!</v>
      </c>
      <c r="N69" s="47" t="s">
        <v>178</v>
      </c>
      <c r="O69" s="52">
        <f t="shared" ref="O69:O96" si="29">IF(AND(H69="D",N69="F"),1,0)</f>
        <v>0</v>
      </c>
      <c r="P69" s="52">
        <f t="shared" ref="P69:P96" si="30">IF(AND(H69="T",N69="F"),1,0)</f>
        <v>0</v>
      </c>
      <c r="Q69" s="52">
        <f t="shared" ref="Q69:Q96" si="31">IF(AND(H69="A",N69="F"),1,0)</f>
        <v>0</v>
      </c>
      <c r="R69" s="52">
        <f t="shared" ref="R69:R96" si="32">IF(AND(H69="O",N69="F"),1,0)</f>
        <v>0</v>
      </c>
      <c r="S69" s="52">
        <f t="shared" ref="S69:S96" si="33">IF(AND(H69="S",N69="F"),1,0)</f>
        <v>0</v>
      </c>
      <c r="T69" s="53">
        <f t="shared" si="24"/>
        <v>0</v>
      </c>
      <c r="U69" s="53">
        <f t="shared" si="25"/>
        <v>1</v>
      </c>
      <c r="V69" s="53">
        <f t="shared" si="26"/>
        <v>0</v>
      </c>
      <c r="W69" s="53">
        <f t="shared" si="27"/>
        <v>0</v>
      </c>
      <c r="X69" s="53">
        <f t="shared" si="28"/>
        <v>0</v>
      </c>
      <c r="Y69" s="21"/>
      <c r="Z69" s="21"/>
      <c r="AA69" s="21"/>
      <c r="AB69" s="21"/>
      <c r="AC69" s="22">
        <v>66022800208</v>
      </c>
      <c r="AD69" s="46">
        <f>2012-1966</f>
        <v>46</v>
      </c>
      <c r="AE69" s="55">
        <f t="shared" ref="AE69:AE96" si="34">IF(AD69&gt;=55,0,IF(AND(AD69&gt;=46,AD69&lt;55),0,IF(AND(AD69&gt;=31,AD69&lt;45),0,IF(AD69&lt;=30,1,0))))</f>
        <v>0</v>
      </c>
      <c r="AF69" s="55">
        <f t="shared" si="13"/>
        <v>0</v>
      </c>
      <c r="AG69" s="55">
        <f t="shared" si="11"/>
        <v>1</v>
      </c>
      <c r="AH69" s="55">
        <f t="shared" si="12"/>
        <v>0</v>
      </c>
      <c r="AI69" s="21" t="s">
        <v>118</v>
      </c>
      <c r="AJ69" s="21" t="s">
        <v>27</v>
      </c>
      <c r="AK69" s="21" t="s">
        <v>4</v>
      </c>
      <c r="AL69" s="21" t="s">
        <v>121</v>
      </c>
      <c r="AM69" s="20"/>
      <c r="AN69" s="33" t="s">
        <v>122</v>
      </c>
    </row>
    <row r="70" spans="1:41" ht="15.75">
      <c r="A70" s="19">
        <v>8498</v>
      </c>
      <c r="B70" s="72" t="s">
        <v>123</v>
      </c>
      <c r="C70" s="72"/>
      <c r="D70" s="72" t="s">
        <v>259</v>
      </c>
      <c r="E70" s="72" t="s">
        <v>260</v>
      </c>
      <c r="F70" s="69"/>
      <c r="G70" s="69"/>
      <c r="H70" s="21" t="s">
        <v>25</v>
      </c>
      <c r="I70" s="49"/>
      <c r="J70" s="68" t="e">
        <f>IF(#REF!="NS",1,0)</f>
        <v>#REF!</v>
      </c>
      <c r="K70" s="68" t="e">
        <f>IF(#REF!="TM",1,0)</f>
        <v>#REF!</v>
      </c>
      <c r="L70" s="68" t="e">
        <f>IF(#REF!="12mo",1,0)</f>
        <v>#REF!</v>
      </c>
      <c r="M70" s="68" t="e">
        <f>IF(#REF!="9no",1,0)</f>
        <v>#REF!</v>
      </c>
      <c r="N70" s="47" t="s">
        <v>178</v>
      </c>
      <c r="O70" s="52">
        <f t="shared" si="29"/>
        <v>0</v>
      </c>
      <c r="P70" s="52">
        <f t="shared" si="30"/>
        <v>0</v>
      </c>
      <c r="Q70" s="52">
        <f t="shared" si="31"/>
        <v>0</v>
      </c>
      <c r="R70" s="52">
        <f t="shared" si="32"/>
        <v>0</v>
      </c>
      <c r="S70" s="52">
        <f t="shared" si="33"/>
        <v>0</v>
      </c>
      <c r="T70" s="53">
        <f t="shared" si="24"/>
        <v>0</v>
      </c>
      <c r="U70" s="53">
        <f t="shared" si="25"/>
        <v>1</v>
      </c>
      <c r="V70" s="53">
        <f t="shared" si="26"/>
        <v>0</v>
      </c>
      <c r="W70" s="53">
        <f t="shared" si="27"/>
        <v>0</v>
      </c>
      <c r="X70" s="53">
        <f t="shared" si="28"/>
        <v>0</v>
      </c>
      <c r="Y70" s="21"/>
      <c r="Z70" s="21"/>
      <c r="AA70" s="21"/>
      <c r="AB70" s="21"/>
      <c r="AC70" s="22">
        <v>60011615264</v>
      </c>
      <c r="AD70" s="46">
        <f>2012-1960</f>
        <v>52</v>
      </c>
      <c r="AE70" s="55">
        <f t="shared" si="34"/>
        <v>0</v>
      </c>
      <c r="AF70" s="55">
        <f t="shared" si="13"/>
        <v>0</v>
      </c>
      <c r="AG70" s="55">
        <f t="shared" si="11"/>
        <v>1</v>
      </c>
      <c r="AH70" s="55">
        <f t="shared" si="12"/>
        <v>0</v>
      </c>
      <c r="AI70" s="21" t="s">
        <v>118</v>
      </c>
      <c r="AJ70" s="21" t="s">
        <v>27</v>
      </c>
      <c r="AK70" s="21" t="s">
        <v>4</v>
      </c>
      <c r="AL70" s="20"/>
      <c r="AM70" s="20"/>
      <c r="AN70" s="33" t="s">
        <v>124</v>
      </c>
    </row>
    <row r="71" spans="1:41" ht="15.75">
      <c r="A71" s="19">
        <v>8537</v>
      </c>
      <c r="B71" s="72" t="s">
        <v>125</v>
      </c>
      <c r="C71" s="72"/>
      <c r="D71" s="72" t="s">
        <v>259</v>
      </c>
      <c r="E71" s="72" t="s">
        <v>260</v>
      </c>
      <c r="F71" s="69"/>
      <c r="G71" s="69"/>
      <c r="H71" s="21" t="s">
        <v>25</v>
      </c>
      <c r="I71" s="49"/>
      <c r="J71" s="68" t="e">
        <f>IF(#REF!="NS",1,0)</f>
        <v>#REF!</v>
      </c>
      <c r="K71" s="68" t="e">
        <f>IF(#REF!="TM",1,0)</f>
        <v>#REF!</v>
      </c>
      <c r="L71" s="68" t="e">
        <f>IF(#REF!="12mo",1,0)</f>
        <v>#REF!</v>
      </c>
      <c r="M71" s="68" t="e">
        <f>IF(#REF!="9no",1,0)</f>
        <v>#REF!</v>
      </c>
      <c r="N71" s="47" t="s">
        <v>178</v>
      </c>
      <c r="O71" s="52">
        <f t="shared" si="29"/>
        <v>0</v>
      </c>
      <c r="P71" s="52">
        <f t="shared" si="30"/>
        <v>0</v>
      </c>
      <c r="Q71" s="52">
        <f t="shared" si="31"/>
        <v>0</v>
      </c>
      <c r="R71" s="52">
        <f t="shared" si="32"/>
        <v>0</v>
      </c>
      <c r="S71" s="52">
        <f t="shared" si="33"/>
        <v>0</v>
      </c>
      <c r="T71" s="53">
        <f t="shared" si="24"/>
        <v>0</v>
      </c>
      <c r="U71" s="53">
        <f t="shared" si="25"/>
        <v>1</v>
      </c>
      <c r="V71" s="53">
        <f t="shared" si="26"/>
        <v>0</v>
      </c>
      <c r="W71" s="53">
        <f t="shared" si="27"/>
        <v>0</v>
      </c>
      <c r="X71" s="53">
        <f t="shared" si="28"/>
        <v>0</v>
      </c>
      <c r="Y71" s="21"/>
      <c r="Z71" s="21"/>
      <c r="AA71" s="21"/>
      <c r="AB71" s="21"/>
      <c r="AC71" s="22">
        <v>67043003941</v>
      </c>
      <c r="AD71" s="46">
        <f>2012-1967</f>
        <v>45</v>
      </c>
      <c r="AE71" s="55">
        <f t="shared" si="34"/>
        <v>0</v>
      </c>
      <c r="AF71" s="55">
        <f t="shared" si="13"/>
        <v>1</v>
      </c>
      <c r="AG71" s="55">
        <f t="shared" si="11"/>
        <v>0</v>
      </c>
      <c r="AH71" s="55">
        <f t="shared" si="12"/>
        <v>0</v>
      </c>
      <c r="AI71" s="21" t="s">
        <v>118</v>
      </c>
      <c r="AJ71" s="21" t="s">
        <v>27</v>
      </c>
      <c r="AK71" s="21" t="s">
        <v>4</v>
      </c>
      <c r="AL71" s="21" t="s">
        <v>88</v>
      </c>
      <c r="AM71" s="20"/>
      <c r="AN71" s="33" t="s">
        <v>1</v>
      </c>
    </row>
    <row r="72" spans="1:41" ht="15.75">
      <c r="A72" s="19">
        <v>40</v>
      </c>
      <c r="B72" s="72" t="s">
        <v>127</v>
      </c>
      <c r="C72" s="72"/>
      <c r="D72" s="72" t="s">
        <v>261</v>
      </c>
      <c r="E72" s="72" t="s">
        <v>233</v>
      </c>
      <c r="F72" s="69"/>
      <c r="G72" s="69"/>
      <c r="H72" s="21" t="s">
        <v>126</v>
      </c>
      <c r="I72" s="49"/>
      <c r="J72" s="68" t="e">
        <f>IF(#REF!="NS",1,0)</f>
        <v>#REF!</v>
      </c>
      <c r="K72" s="68" t="e">
        <f>IF(#REF!="TM",1,0)</f>
        <v>#REF!</v>
      </c>
      <c r="L72" s="68" t="e">
        <f>IF(#REF!="12mo",1,0)</f>
        <v>#REF!</v>
      </c>
      <c r="M72" s="68" t="e">
        <f>IF(#REF!="9no",1,0)</f>
        <v>#REF!</v>
      </c>
      <c r="N72" s="47" t="s">
        <v>178</v>
      </c>
      <c r="O72" s="52">
        <f t="shared" si="29"/>
        <v>0</v>
      </c>
      <c r="P72" s="52">
        <f t="shared" si="30"/>
        <v>0</v>
      </c>
      <c r="Q72" s="52">
        <f t="shared" si="31"/>
        <v>0</v>
      </c>
      <c r="R72" s="52">
        <f t="shared" si="32"/>
        <v>0</v>
      </c>
      <c r="S72" s="52">
        <f t="shared" si="33"/>
        <v>0</v>
      </c>
      <c r="T72" s="53">
        <f t="shared" si="24"/>
        <v>0</v>
      </c>
      <c r="U72" s="53">
        <f t="shared" si="25"/>
        <v>0</v>
      </c>
      <c r="V72" s="53">
        <f t="shared" si="26"/>
        <v>0</v>
      </c>
      <c r="W72" s="53">
        <f t="shared" si="27"/>
        <v>0</v>
      </c>
      <c r="X72" s="53">
        <f t="shared" si="28"/>
        <v>1</v>
      </c>
      <c r="Y72" s="21"/>
      <c r="Z72" s="21"/>
      <c r="AA72" s="21"/>
      <c r="AB72" s="21"/>
      <c r="AC72" s="22">
        <v>56121002347</v>
      </c>
      <c r="AD72" s="46">
        <f>2012-1956</f>
        <v>56</v>
      </c>
      <c r="AE72" s="55">
        <f t="shared" si="34"/>
        <v>0</v>
      </c>
      <c r="AF72" s="55">
        <f t="shared" ref="AF72:AF96" si="35">IF(AD72&gt;=55,0,IF(AND(AD72&gt;=46,AD72&lt;55),0,IF(AND(AD72&gt;=31,AD72&lt;=45),1,IF(AD72&lt;=30,0,0))))</f>
        <v>0</v>
      </c>
      <c r="AG72" s="55">
        <f t="shared" ref="AG72:AG96" si="36">IF(AD72&gt;=55,0,IF(AND(AD72&gt;=46,AD72&lt;55),1,IF(AND(AD72&gt;=31,AD72&lt;=45),0,IF(AD72&lt;=30,0,0))))</f>
        <v>0</v>
      </c>
      <c r="AH72" s="55">
        <f t="shared" ref="AH72:AH96" si="37">IF(AD72&gt;=55,1,IF(AND(AD72&gt;=46,AD72&lt;55),0,IF(AND(AD72&gt;=31,AD72&lt;45),0,IF(AD72&lt;=30,0,0))))</f>
        <v>1</v>
      </c>
      <c r="AI72" s="21" t="s">
        <v>44</v>
      </c>
      <c r="AJ72" s="21" t="s">
        <v>41</v>
      </c>
      <c r="AK72" s="21" t="s">
        <v>5</v>
      </c>
      <c r="AL72" s="21" t="s">
        <v>10</v>
      </c>
      <c r="AM72" s="20"/>
      <c r="AN72" s="33" t="s">
        <v>92</v>
      </c>
    </row>
    <row r="73" spans="1:41" ht="15.75">
      <c r="A73" s="19">
        <v>3969</v>
      </c>
      <c r="B73" s="72" t="s">
        <v>128</v>
      </c>
      <c r="C73" s="72"/>
      <c r="D73" s="72" t="s">
        <v>261</v>
      </c>
      <c r="E73" s="72" t="s">
        <v>233</v>
      </c>
      <c r="F73" s="69"/>
      <c r="G73" s="69"/>
      <c r="H73" s="21" t="s">
        <v>126</v>
      </c>
      <c r="I73" s="49"/>
      <c r="J73" s="68" t="e">
        <f>IF(#REF!="NS",1,0)</f>
        <v>#REF!</v>
      </c>
      <c r="K73" s="68" t="e">
        <f>IF(#REF!="TM",1,0)</f>
        <v>#REF!</v>
      </c>
      <c r="L73" s="68" t="e">
        <f>IF(#REF!="12mo",1,0)</f>
        <v>#REF!</v>
      </c>
      <c r="M73" s="68" t="e">
        <f>IF(#REF!="9no",1,0)</f>
        <v>#REF!</v>
      </c>
      <c r="N73" s="47" t="s">
        <v>178</v>
      </c>
      <c r="O73" s="52">
        <f t="shared" si="29"/>
        <v>0</v>
      </c>
      <c r="P73" s="52">
        <f t="shared" si="30"/>
        <v>0</v>
      </c>
      <c r="Q73" s="52">
        <f t="shared" si="31"/>
        <v>0</v>
      </c>
      <c r="R73" s="52">
        <f t="shared" si="32"/>
        <v>0</v>
      </c>
      <c r="S73" s="52">
        <f t="shared" si="33"/>
        <v>0</v>
      </c>
      <c r="T73" s="53">
        <f t="shared" si="24"/>
        <v>0</v>
      </c>
      <c r="U73" s="53">
        <f t="shared" si="25"/>
        <v>0</v>
      </c>
      <c r="V73" s="53">
        <f t="shared" si="26"/>
        <v>0</v>
      </c>
      <c r="W73" s="53">
        <f t="shared" si="27"/>
        <v>0</v>
      </c>
      <c r="X73" s="53">
        <f t="shared" si="28"/>
        <v>1</v>
      </c>
      <c r="Y73" s="21"/>
      <c r="Z73" s="21"/>
      <c r="AA73" s="21"/>
      <c r="AB73" s="21"/>
      <c r="AC73" s="22">
        <v>55040613686</v>
      </c>
      <c r="AD73" s="46">
        <f>2012-1955</f>
        <v>57</v>
      </c>
      <c r="AE73" s="55">
        <f t="shared" si="34"/>
        <v>0</v>
      </c>
      <c r="AF73" s="55">
        <f t="shared" si="35"/>
        <v>0</v>
      </c>
      <c r="AG73" s="55">
        <f t="shared" si="36"/>
        <v>0</v>
      </c>
      <c r="AH73" s="55">
        <f t="shared" si="37"/>
        <v>1</v>
      </c>
      <c r="AI73" s="21" t="s">
        <v>44</v>
      </c>
      <c r="AJ73" s="21" t="s">
        <v>41</v>
      </c>
      <c r="AK73" s="21" t="s">
        <v>5</v>
      </c>
      <c r="AL73" s="21" t="s">
        <v>33</v>
      </c>
      <c r="AM73" s="20"/>
      <c r="AN73" s="33" t="s">
        <v>95</v>
      </c>
    </row>
    <row r="74" spans="1:41" ht="15.75">
      <c r="A74" s="19">
        <v>6057</v>
      </c>
      <c r="B74" s="72" t="s">
        <v>129</v>
      </c>
      <c r="C74" s="72"/>
      <c r="D74" s="72" t="s">
        <v>261</v>
      </c>
      <c r="E74" s="72" t="s">
        <v>233</v>
      </c>
      <c r="F74" s="69"/>
      <c r="G74" s="69"/>
      <c r="H74" s="21" t="s">
        <v>126</v>
      </c>
      <c r="I74" s="49"/>
      <c r="J74" s="68" t="e">
        <f>IF(#REF!="NS",1,0)</f>
        <v>#REF!</v>
      </c>
      <c r="K74" s="68" t="e">
        <f>IF(#REF!="TM",1,0)</f>
        <v>#REF!</v>
      </c>
      <c r="L74" s="68" t="e">
        <f>IF(#REF!="12mo",1,0)</f>
        <v>#REF!</v>
      </c>
      <c r="M74" s="68" t="e">
        <f>IF(#REF!="9no",1,0)</f>
        <v>#REF!</v>
      </c>
      <c r="N74" s="47" t="s">
        <v>178</v>
      </c>
      <c r="O74" s="52">
        <f t="shared" si="29"/>
        <v>0</v>
      </c>
      <c r="P74" s="52">
        <f t="shared" si="30"/>
        <v>0</v>
      </c>
      <c r="Q74" s="52">
        <f t="shared" si="31"/>
        <v>0</v>
      </c>
      <c r="R74" s="52">
        <f t="shared" si="32"/>
        <v>0</v>
      </c>
      <c r="S74" s="52">
        <f t="shared" si="33"/>
        <v>0</v>
      </c>
      <c r="T74" s="53">
        <f t="shared" si="24"/>
        <v>0</v>
      </c>
      <c r="U74" s="53">
        <f t="shared" si="25"/>
        <v>0</v>
      </c>
      <c r="V74" s="53">
        <f t="shared" si="26"/>
        <v>0</v>
      </c>
      <c r="W74" s="53">
        <f t="shared" si="27"/>
        <v>0</v>
      </c>
      <c r="X74" s="53">
        <f t="shared" si="28"/>
        <v>1</v>
      </c>
      <c r="Y74" s="21"/>
      <c r="Z74" s="21"/>
      <c r="AA74" s="21"/>
      <c r="AB74" s="21"/>
      <c r="AC74" s="22">
        <v>51112400509</v>
      </c>
      <c r="AD74" s="46">
        <f>2012-1951</f>
        <v>61</v>
      </c>
      <c r="AE74" s="55">
        <f t="shared" si="34"/>
        <v>0</v>
      </c>
      <c r="AF74" s="55">
        <f t="shared" si="35"/>
        <v>0</v>
      </c>
      <c r="AG74" s="55">
        <f t="shared" si="36"/>
        <v>0</v>
      </c>
      <c r="AH74" s="55">
        <f t="shared" si="37"/>
        <v>1</v>
      </c>
      <c r="AI74" s="21" t="s">
        <v>44</v>
      </c>
      <c r="AJ74" s="21" t="s">
        <v>41</v>
      </c>
      <c r="AK74" s="21" t="s">
        <v>5</v>
      </c>
      <c r="AL74" s="21" t="s">
        <v>33</v>
      </c>
      <c r="AM74" s="20"/>
      <c r="AN74" s="33" t="s">
        <v>95</v>
      </c>
    </row>
    <row r="75" spans="1:41" ht="15.75">
      <c r="A75" s="19">
        <v>7325</v>
      </c>
      <c r="B75" s="72" t="s">
        <v>130</v>
      </c>
      <c r="C75" s="72"/>
      <c r="D75" s="72" t="s">
        <v>261</v>
      </c>
      <c r="E75" s="72" t="s">
        <v>233</v>
      </c>
      <c r="F75" s="69"/>
      <c r="G75" s="69"/>
      <c r="H75" s="21" t="s">
        <v>126</v>
      </c>
      <c r="I75" s="49"/>
      <c r="J75" s="68" t="e">
        <f>IF(#REF!="NS",1,0)</f>
        <v>#REF!</v>
      </c>
      <c r="K75" s="68" t="e">
        <f>IF(#REF!="TM",1,0)</f>
        <v>#REF!</v>
      </c>
      <c r="L75" s="68" t="e">
        <f>IF(#REF!="12mo",1,0)</f>
        <v>#REF!</v>
      </c>
      <c r="M75" s="68" t="e">
        <f>IF(#REF!="9no",1,0)</f>
        <v>#REF!</v>
      </c>
      <c r="N75" s="47" t="s">
        <v>178</v>
      </c>
      <c r="O75" s="52">
        <f t="shared" si="29"/>
        <v>0</v>
      </c>
      <c r="P75" s="52">
        <f t="shared" si="30"/>
        <v>0</v>
      </c>
      <c r="Q75" s="52">
        <f t="shared" si="31"/>
        <v>0</v>
      </c>
      <c r="R75" s="52">
        <f t="shared" si="32"/>
        <v>0</v>
      </c>
      <c r="S75" s="52">
        <f t="shared" si="33"/>
        <v>0</v>
      </c>
      <c r="T75" s="53">
        <f t="shared" si="24"/>
        <v>0</v>
      </c>
      <c r="U75" s="53">
        <f t="shared" si="25"/>
        <v>0</v>
      </c>
      <c r="V75" s="53">
        <f t="shared" si="26"/>
        <v>0</v>
      </c>
      <c r="W75" s="53">
        <f t="shared" si="27"/>
        <v>0</v>
      </c>
      <c r="X75" s="53">
        <f t="shared" si="28"/>
        <v>1</v>
      </c>
      <c r="Y75" s="21"/>
      <c r="Z75" s="21"/>
      <c r="AA75" s="21"/>
      <c r="AB75" s="21"/>
      <c r="AC75" s="22">
        <v>43020821289</v>
      </c>
      <c r="AD75" s="46">
        <f>2012-1943</f>
        <v>69</v>
      </c>
      <c r="AE75" s="55">
        <f t="shared" si="34"/>
        <v>0</v>
      </c>
      <c r="AF75" s="55">
        <f t="shared" si="35"/>
        <v>0</v>
      </c>
      <c r="AG75" s="55">
        <f t="shared" si="36"/>
        <v>0</v>
      </c>
      <c r="AH75" s="55">
        <f t="shared" si="37"/>
        <v>1</v>
      </c>
      <c r="AI75" s="21" t="s">
        <v>44</v>
      </c>
      <c r="AJ75" s="21" t="s">
        <v>41</v>
      </c>
      <c r="AK75" s="21" t="s">
        <v>5</v>
      </c>
      <c r="AL75" s="21" t="s">
        <v>33</v>
      </c>
      <c r="AM75" s="20"/>
      <c r="AN75" s="33" t="s">
        <v>95</v>
      </c>
    </row>
    <row r="76" spans="1:41" s="134" customFormat="1" ht="15.75">
      <c r="A76" s="125">
        <v>7613</v>
      </c>
      <c r="B76" s="126" t="s">
        <v>131</v>
      </c>
      <c r="C76" s="126"/>
      <c r="D76" s="126" t="s">
        <v>261</v>
      </c>
      <c r="E76" s="126" t="s">
        <v>233</v>
      </c>
      <c r="F76" s="127"/>
      <c r="G76" s="127"/>
      <c r="H76" s="127" t="s">
        <v>126</v>
      </c>
      <c r="I76" s="128"/>
      <c r="J76" s="128" t="e">
        <f>IF(#REF!="NS",1,0)</f>
        <v>#REF!</v>
      </c>
      <c r="K76" s="128" t="e">
        <f>IF(#REF!="TM",1,0)</f>
        <v>#REF!</v>
      </c>
      <c r="L76" s="128" t="e">
        <f>IF(#REF!="12mo",1,0)</f>
        <v>#REF!</v>
      </c>
      <c r="M76" s="128" t="e">
        <f>IF(#REF!="9no",1,0)</f>
        <v>#REF!</v>
      </c>
      <c r="N76" s="128" t="s">
        <v>178</v>
      </c>
      <c r="O76" s="127">
        <f t="shared" si="29"/>
        <v>0</v>
      </c>
      <c r="P76" s="127">
        <f t="shared" si="30"/>
        <v>0</v>
      </c>
      <c r="Q76" s="127">
        <f t="shared" si="31"/>
        <v>0</v>
      </c>
      <c r="R76" s="127">
        <f t="shared" si="32"/>
        <v>0</v>
      </c>
      <c r="S76" s="127">
        <f t="shared" si="33"/>
        <v>0</v>
      </c>
      <c r="T76" s="127">
        <f t="shared" si="24"/>
        <v>0</v>
      </c>
      <c r="U76" s="127">
        <f t="shared" si="25"/>
        <v>0</v>
      </c>
      <c r="V76" s="127">
        <f t="shared" si="26"/>
        <v>0</v>
      </c>
      <c r="W76" s="127">
        <f t="shared" si="27"/>
        <v>0</v>
      </c>
      <c r="X76" s="127">
        <f t="shared" si="28"/>
        <v>1</v>
      </c>
      <c r="Y76" s="127"/>
      <c r="Z76" s="127"/>
      <c r="AA76" s="127"/>
      <c r="AB76" s="127"/>
      <c r="AC76" s="126">
        <v>51031120921</v>
      </c>
      <c r="AD76" s="129">
        <f>2012-1951</f>
        <v>61</v>
      </c>
      <c r="AE76" s="130">
        <f t="shared" si="34"/>
        <v>0</v>
      </c>
      <c r="AF76" s="130">
        <f t="shared" si="35"/>
        <v>0</v>
      </c>
      <c r="AG76" s="130">
        <f t="shared" si="36"/>
        <v>0</v>
      </c>
      <c r="AH76" s="130">
        <f t="shared" si="37"/>
        <v>1</v>
      </c>
      <c r="AI76" s="127" t="s">
        <v>44</v>
      </c>
      <c r="AJ76" s="131"/>
      <c r="AK76" s="131"/>
      <c r="AL76" s="131"/>
      <c r="AM76" s="131"/>
      <c r="AN76" s="131"/>
      <c r="AO76" s="133"/>
    </row>
    <row r="77" spans="1:41" ht="15.75">
      <c r="A77" s="19">
        <v>8480</v>
      </c>
      <c r="B77" s="72" t="s">
        <v>132</v>
      </c>
      <c r="C77" s="72"/>
      <c r="D77" s="72" t="s">
        <v>261</v>
      </c>
      <c r="E77" s="72" t="s">
        <v>233</v>
      </c>
      <c r="F77" s="69"/>
      <c r="G77" s="69"/>
      <c r="H77" s="21" t="s">
        <v>126</v>
      </c>
      <c r="I77" s="49"/>
      <c r="J77" s="68" t="e">
        <f>IF(#REF!="NS",1,0)</f>
        <v>#REF!</v>
      </c>
      <c r="K77" s="68" t="e">
        <f>IF(#REF!="TM",1,0)</f>
        <v>#REF!</v>
      </c>
      <c r="L77" s="68" t="e">
        <f>IF(#REF!="12mo",1,0)</f>
        <v>#REF!</v>
      </c>
      <c r="M77" s="68" t="e">
        <f>IF(#REF!="9no",1,0)</f>
        <v>#REF!</v>
      </c>
      <c r="N77" s="47" t="s">
        <v>178</v>
      </c>
      <c r="O77" s="52">
        <f t="shared" si="29"/>
        <v>0</v>
      </c>
      <c r="P77" s="52">
        <f t="shared" si="30"/>
        <v>0</v>
      </c>
      <c r="Q77" s="52">
        <f t="shared" si="31"/>
        <v>0</v>
      </c>
      <c r="R77" s="52">
        <f t="shared" si="32"/>
        <v>0</v>
      </c>
      <c r="S77" s="52">
        <f t="shared" si="33"/>
        <v>0</v>
      </c>
      <c r="T77" s="53">
        <f t="shared" si="24"/>
        <v>0</v>
      </c>
      <c r="U77" s="53">
        <f t="shared" si="25"/>
        <v>0</v>
      </c>
      <c r="V77" s="53">
        <f t="shared" si="26"/>
        <v>0</v>
      </c>
      <c r="W77" s="53">
        <f t="shared" si="27"/>
        <v>0</v>
      </c>
      <c r="X77" s="53">
        <f t="shared" si="28"/>
        <v>1</v>
      </c>
      <c r="Y77" s="21"/>
      <c r="Z77" s="21"/>
      <c r="AA77" s="21"/>
      <c r="AB77" s="21"/>
      <c r="AC77" s="22">
        <v>61011515340</v>
      </c>
      <c r="AD77" s="46">
        <f>2012-1961</f>
        <v>51</v>
      </c>
      <c r="AE77" s="55">
        <f t="shared" si="34"/>
        <v>0</v>
      </c>
      <c r="AF77" s="55">
        <f t="shared" si="35"/>
        <v>0</v>
      </c>
      <c r="AG77" s="55">
        <f t="shared" si="36"/>
        <v>1</v>
      </c>
      <c r="AH77" s="55">
        <f t="shared" si="37"/>
        <v>0</v>
      </c>
      <c r="AI77" s="21" t="s">
        <v>44</v>
      </c>
      <c r="AJ77" s="21" t="s">
        <v>41</v>
      </c>
      <c r="AK77" s="21" t="s">
        <v>5</v>
      </c>
      <c r="AL77" s="21" t="s">
        <v>10</v>
      </c>
      <c r="AM77" s="20"/>
      <c r="AN77" s="33" t="s">
        <v>92</v>
      </c>
    </row>
    <row r="78" spans="1:41" ht="15.75">
      <c r="A78" s="19">
        <v>8483</v>
      </c>
      <c r="B78" s="72" t="s">
        <v>133</v>
      </c>
      <c r="C78" s="72"/>
      <c r="D78" s="72" t="s">
        <v>261</v>
      </c>
      <c r="E78" s="72" t="s">
        <v>233</v>
      </c>
      <c r="F78" s="69">
        <v>1</v>
      </c>
      <c r="G78" s="69"/>
      <c r="H78" s="21" t="s">
        <v>126</v>
      </c>
      <c r="I78" s="49"/>
      <c r="J78" s="68" t="e">
        <f>IF(#REF!="NS",1,0)</f>
        <v>#REF!</v>
      </c>
      <c r="K78" s="68" t="e">
        <f>IF(#REF!="TM",1,0)</f>
        <v>#REF!</v>
      </c>
      <c r="L78" s="68" t="e">
        <f>IF(#REF!="12mo",1,0)</f>
        <v>#REF!</v>
      </c>
      <c r="M78" s="68" t="e">
        <f>IF(#REF!="9no",1,0)</f>
        <v>#REF!</v>
      </c>
      <c r="N78" s="47" t="s">
        <v>178</v>
      </c>
      <c r="O78" s="52">
        <f t="shared" si="29"/>
        <v>0</v>
      </c>
      <c r="P78" s="52">
        <f t="shared" si="30"/>
        <v>0</v>
      </c>
      <c r="Q78" s="52">
        <f t="shared" si="31"/>
        <v>0</v>
      </c>
      <c r="R78" s="52">
        <f t="shared" si="32"/>
        <v>0</v>
      </c>
      <c r="S78" s="52">
        <f t="shared" si="33"/>
        <v>0</v>
      </c>
      <c r="T78" s="53">
        <f t="shared" si="24"/>
        <v>0</v>
      </c>
      <c r="U78" s="53">
        <f t="shared" si="25"/>
        <v>0</v>
      </c>
      <c r="V78" s="53">
        <f t="shared" si="26"/>
        <v>0</v>
      </c>
      <c r="W78" s="53">
        <f t="shared" si="27"/>
        <v>0</v>
      </c>
      <c r="X78" s="53">
        <f t="shared" si="28"/>
        <v>1</v>
      </c>
      <c r="Y78" s="21"/>
      <c r="Z78" s="21"/>
      <c r="AA78" s="21"/>
      <c r="AB78" s="21"/>
      <c r="AC78" s="22">
        <v>58020602183</v>
      </c>
      <c r="AD78" s="46">
        <f>2012-1958</f>
        <v>54</v>
      </c>
      <c r="AE78" s="55">
        <f t="shared" si="34"/>
        <v>0</v>
      </c>
      <c r="AF78" s="55">
        <f t="shared" si="35"/>
        <v>0</v>
      </c>
      <c r="AG78" s="55">
        <f t="shared" si="36"/>
        <v>1</v>
      </c>
      <c r="AH78" s="55">
        <f t="shared" si="37"/>
        <v>0</v>
      </c>
      <c r="AI78" s="21" t="s">
        <v>44</v>
      </c>
      <c r="AJ78" s="21" t="s">
        <v>41</v>
      </c>
      <c r="AK78" s="21" t="s">
        <v>5</v>
      </c>
      <c r="AL78" s="21" t="s">
        <v>33</v>
      </c>
      <c r="AM78" s="21" t="s">
        <v>33</v>
      </c>
      <c r="AN78" s="33" t="s">
        <v>92</v>
      </c>
    </row>
    <row r="79" spans="1:41" ht="15.75">
      <c r="A79" s="19">
        <v>8851</v>
      </c>
      <c r="B79" s="72" t="s">
        <v>134</v>
      </c>
      <c r="C79" s="72"/>
      <c r="D79" s="72" t="s">
        <v>261</v>
      </c>
      <c r="E79" s="72" t="s">
        <v>233</v>
      </c>
      <c r="F79" s="69"/>
      <c r="G79" s="69"/>
      <c r="H79" s="21" t="s">
        <v>126</v>
      </c>
      <c r="I79" s="49"/>
      <c r="J79" s="68" t="e">
        <f>IF(#REF!="NS",1,0)</f>
        <v>#REF!</v>
      </c>
      <c r="K79" s="68" t="e">
        <f>IF(#REF!="TM",1,0)</f>
        <v>#REF!</v>
      </c>
      <c r="L79" s="68" t="e">
        <f>IF(#REF!="12mo",1,0)</f>
        <v>#REF!</v>
      </c>
      <c r="M79" s="68" t="e">
        <f>IF(#REF!="9no",1,0)</f>
        <v>#REF!</v>
      </c>
      <c r="N79" s="47" t="s">
        <v>178</v>
      </c>
      <c r="O79" s="52">
        <f t="shared" si="29"/>
        <v>0</v>
      </c>
      <c r="P79" s="52">
        <f t="shared" si="30"/>
        <v>0</v>
      </c>
      <c r="Q79" s="52">
        <f t="shared" si="31"/>
        <v>0</v>
      </c>
      <c r="R79" s="52">
        <f t="shared" si="32"/>
        <v>0</v>
      </c>
      <c r="S79" s="52">
        <f t="shared" si="33"/>
        <v>0</v>
      </c>
      <c r="T79" s="53">
        <f t="shared" si="24"/>
        <v>0</v>
      </c>
      <c r="U79" s="53">
        <f t="shared" si="25"/>
        <v>0</v>
      </c>
      <c r="V79" s="53">
        <f t="shared" si="26"/>
        <v>0</v>
      </c>
      <c r="W79" s="53">
        <f t="shared" si="27"/>
        <v>0</v>
      </c>
      <c r="X79" s="53">
        <f t="shared" si="28"/>
        <v>1</v>
      </c>
      <c r="Y79" s="21"/>
      <c r="Z79" s="21"/>
      <c r="AA79" s="21"/>
      <c r="AB79" s="21"/>
      <c r="AC79" s="22">
        <v>87090130745</v>
      </c>
      <c r="AD79" s="46">
        <f>2012-1987</f>
        <v>25</v>
      </c>
      <c r="AE79" s="55">
        <f t="shared" si="34"/>
        <v>1</v>
      </c>
      <c r="AF79" s="55">
        <f t="shared" si="35"/>
        <v>0</v>
      </c>
      <c r="AG79" s="55">
        <f t="shared" si="36"/>
        <v>0</v>
      </c>
      <c r="AH79" s="55">
        <f t="shared" si="37"/>
        <v>0</v>
      </c>
      <c r="AI79" s="21" t="s">
        <v>44</v>
      </c>
      <c r="AJ79" s="21" t="s">
        <v>41</v>
      </c>
      <c r="AK79" s="21" t="s">
        <v>5</v>
      </c>
      <c r="AL79" s="20"/>
      <c r="AM79" s="20"/>
      <c r="AN79" s="33" t="s">
        <v>24</v>
      </c>
    </row>
    <row r="80" spans="1:41" ht="15.75">
      <c r="A80" s="19">
        <v>20</v>
      </c>
      <c r="B80" s="72" t="s">
        <v>135</v>
      </c>
      <c r="C80" s="72"/>
      <c r="D80" s="72" t="s">
        <v>262</v>
      </c>
      <c r="E80" s="72" t="s">
        <v>221</v>
      </c>
      <c r="F80" s="69">
        <v>1</v>
      </c>
      <c r="G80" s="69"/>
      <c r="H80" s="21" t="s">
        <v>2</v>
      </c>
      <c r="I80" s="49">
        <v>1</v>
      </c>
      <c r="J80" s="68" t="e">
        <f>IF(#REF!="NS",1,0)</f>
        <v>#REF!</v>
      </c>
      <c r="K80" s="68" t="e">
        <f>IF(#REF!="TM",1,0)</f>
        <v>#REF!</v>
      </c>
      <c r="L80" s="68" t="e">
        <f>IF(#REF!="12mo",1,0)</f>
        <v>#REF!</v>
      </c>
      <c r="M80" s="68" t="e">
        <f>IF(#REF!="9no",1,0)</f>
        <v>#REF!</v>
      </c>
      <c r="N80" s="47" t="s">
        <v>178</v>
      </c>
      <c r="O80" s="52">
        <f t="shared" si="29"/>
        <v>0</v>
      </c>
      <c r="P80" s="52">
        <f t="shared" si="30"/>
        <v>0</v>
      </c>
      <c r="Q80" s="52">
        <f t="shared" si="31"/>
        <v>0</v>
      </c>
      <c r="R80" s="52">
        <f t="shared" si="32"/>
        <v>0</v>
      </c>
      <c r="S80" s="52">
        <f t="shared" si="33"/>
        <v>0</v>
      </c>
      <c r="T80" s="53">
        <f t="shared" si="24"/>
        <v>1</v>
      </c>
      <c r="U80" s="53">
        <f t="shared" si="25"/>
        <v>0</v>
      </c>
      <c r="V80" s="53">
        <f t="shared" si="26"/>
        <v>0</v>
      </c>
      <c r="W80" s="53">
        <f t="shared" si="27"/>
        <v>0</v>
      </c>
      <c r="X80" s="53">
        <f t="shared" si="28"/>
        <v>0</v>
      </c>
      <c r="Y80" s="21"/>
      <c r="Z80" s="21"/>
      <c r="AA80" s="21"/>
      <c r="AB80" s="21"/>
      <c r="AC80" s="22">
        <v>60062404226</v>
      </c>
      <c r="AD80" s="46">
        <f>2012-1960</f>
        <v>52</v>
      </c>
      <c r="AE80" s="55">
        <f t="shared" si="34"/>
        <v>0</v>
      </c>
      <c r="AF80" s="55">
        <f t="shared" si="35"/>
        <v>0</v>
      </c>
      <c r="AG80" s="55">
        <f t="shared" si="36"/>
        <v>1</v>
      </c>
      <c r="AH80" s="55">
        <f t="shared" si="37"/>
        <v>0</v>
      </c>
      <c r="AI80" s="21" t="s">
        <v>19</v>
      </c>
      <c r="AJ80" s="21" t="s">
        <v>7</v>
      </c>
      <c r="AK80" s="21" t="s">
        <v>4</v>
      </c>
      <c r="AL80" s="21" t="s">
        <v>10</v>
      </c>
      <c r="AM80" s="21" t="s">
        <v>54</v>
      </c>
      <c r="AN80" s="33" t="s">
        <v>136</v>
      </c>
    </row>
    <row r="81" spans="1:41" ht="15.75">
      <c r="A81" s="19">
        <v>4618</v>
      </c>
      <c r="B81" s="72" t="s">
        <v>137</v>
      </c>
      <c r="C81" s="72"/>
      <c r="D81" s="72" t="s">
        <v>255</v>
      </c>
      <c r="E81" s="72" t="s">
        <v>223</v>
      </c>
      <c r="F81" s="69"/>
      <c r="G81" s="69"/>
      <c r="H81" s="21" t="s">
        <v>25</v>
      </c>
      <c r="I81" s="49"/>
      <c r="J81" s="68" t="e">
        <f>IF(#REF!="NS",1,0)</f>
        <v>#REF!</v>
      </c>
      <c r="K81" s="68" t="e">
        <f>IF(#REF!="TM",1,0)</f>
        <v>#REF!</v>
      </c>
      <c r="L81" s="68" t="e">
        <f>IF(#REF!="12mo",1,0)</f>
        <v>#REF!</v>
      </c>
      <c r="M81" s="68" t="e">
        <f>IF(#REF!="9no",1,0)</f>
        <v>#REF!</v>
      </c>
      <c r="N81" s="47" t="s">
        <v>178</v>
      </c>
      <c r="O81" s="52">
        <f t="shared" si="29"/>
        <v>0</v>
      </c>
      <c r="P81" s="52">
        <f t="shared" si="30"/>
        <v>0</v>
      </c>
      <c r="Q81" s="52">
        <f t="shared" si="31"/>
        <v>0</v>
      </c>
      <c r="R81" s="52">
        <f t="shared" si="32"/>
        <v>0</v>
      </c>
      <c r="S81" s="52">
        <f t="shared" si="33"/>
        <v>0</v>
      </c>
      <c r="T81" s="53">
        <f t="shared" si="24"/>
        <v>0</v>
      </c>
      <c r="U81" s="53">
        <f t="shared" si="25"/>
        <v>1</v>
      </c>
      <c r="V81" s="53">
        <f t="shared" si="26"/>
        <v>0</v>
      </c>
      <c r="W81" s="53">
        <f t="shared" si="27"/>
        <v>0</v>
      </c>
      <c r="X81" s="53">
        <f t="shared" si="28"/>
        <v>0</v>
      </c>
      <c r="Y81" s="21"/>
      <c r="Z81" s="21"/>
      <c r="AA81" s="21"/>
      <c r="AB81" s="21"/>
      <c r="AC81" s="22">
        <v>76102606984</v>
      </c>
      <c r="AD81" s="46">
        <f>2012-1976</f>
        <v>36</v>
      </c>
      <c r="AE81" s="55">
        <f t="shared" si="34"/>
        <v>0</v>
      </c>
      <c r="AF81" s="55">
        <f t="shared" si="35"/>
        <v>1</v>
      </c>
      <c r="AG81" s="55">
        <f t="shared" si="36"/>
        <v>0</v>
      </c>
      <c r="AH81" s="55">
        <f t="shared" si="37"/>
        <v>0</v>
      </c>
      <c r="AI81" s="21" t="s">
        <v>24</v>
      </c>
      <c r="AJ81" s="21" t="s">
        <v>27</v>
      </c>
      <c r="AK81" s="21" t="s">
        <v>4</v>
      </c>
      <c r="AL81" s="21" t="s">
        <v>10</v>
      </c>
      <c r="AM81" s="20"/>
      <c r="AN81" s="33" t="s">
        <v>30</v>
      </c>
    </row>
    <row r="82" spans="1:41" ht="15.75">
      <c r="A82" s="19">
        <v>4619</v>
      </c>
      <c r="B82" s="72" t="s">
        <v>138</v>
      </c>
      <c r="C82" s="72"/>
      <c r="D82" s="72" t="s">
        <v>255</v>
      </c>
      <c r="E82" s="72" t="s">
        <v>223</v>
      </c>
      <c r="F82" s="69"/>
      <c r="G82" s="69"/>
      <c r="H82" s="21" t="s">
        <v>25</v>
      </c>
      <c r="I82" s="49"/>
      <c r="J82" s="68" t="e">
        <f>IF(#REF!="NS",1,0)</f>
        <v>#REF!</v>
      </c>
      <c r="K82" s="68" t="e">
        <f>IF(#REF!="TM",1,0)</f>
        <v>#REF!</v>
      </c>
      <c r="L82" s="68" t="e">
        <f>IF(#REF!="12mo",1,0)</f>
        <v>#REF!</v>
      </c>
      <c r="M82" s="68" t="e">
        <f>IF(#REF!="9no",1,0)</f>
        <v>#REF!</v>
      </c>
      <c r="N82" s="47" t="s">
        <v>178</v>
      </c>
      <c r="O82" s="52">
        <f t="shared" si="29"/>
        <v>0</v>
      </c>
      <c r="P82" s="52">
        <f t="shared" si="30"/>
        <v>0</v>
      </c>
      <c r="Q82" s="52">
        <f t="shared" si="31"/>
        <v>0</v>
      </c>
      <c r="R82" s="52">
        <f t="shared" si="32"/>
        <v>0</v>
      </c>
      <c r="S82" s="52">
        <f t="shared" si="33"/>
        <v>0</v>
      </c>
      <c r="T82" s="53">
        <f t="shared" si="24"/>
        <v>0</v>
      </c>
      <c r="U82" s="53">
        <f t="shared" si="25"/>
        <v>1</v>
      </c>
      <c r="V82" s="53">
        <f t="shared" si="26"/>
        <v>0</v>
      </c>
      <c r="W82" s="53">
        <f t="shared" si="27"/>
        <v>0</v>
      </c>
      <c r="X82" s="53">
        <f t="shared" si="28"/>
        <v>0</v>
      </c>
      <c r="Y82" s="21"/>
      <c r="Z82" s="21"/>
      <c r="AA82" s="21"/>
      <c r="AB82" s="21"/>
      <c r="AC82" s="22">
        <v>77020913507</v>
      </c>
      <c r="AD82" s="46">
        <f>2012-1977</f>
        <v>35</v>
      </c>
      <c r="AE82" s="55">
        <f t="shared" si="34"/>
        <v>0</v>
      </c>
      <c r="AF82" s="55">
        <f t="shared" si="35"/>
        <v>1</v>
      </c>
      <c r="AG82" s="55">
        <f t="shared" si="36"/>
        <v>0</v>
      </c>
      <c r="AH82" s="55">
        <f t="shared" si="37"/>
        <v>0</v>
      </c>
      <c r="AI82" s="21" t="s">
        <v>24</v>
      </c>
      <c r="AJ82" s="21" t="s">
        <v>27</v>
      </c>
      <c r="AK82" s="21" t="s">
        <v>4</v>
      </c>
      <c r="AL82" s="21" t="s">
        <v>33</v>
      </c>
      <c r="AM82" s="21" t="s">
        <v>139</v>
      </c>
      <c r="AN82" s="33" t="s">
        <v>140</v>
      </c>
    </row>
    <row r="83" spans="1:41" ht="15.75">
      <c r="A83" s="19">
        <v>4620</v>
      </c>
      <c r="B83" s="72" t="s">
        <v>141</v>
      </c>
      <c r="C83" s="72"/>
      <c r="D83" s="72" t="s">
        <v>255</v>
      </c>
      <c r="E83" s="72" t="s">
        <v>223</v>
      </c>
      <c r="F83" s="69"/>
      <c r="G83" s="69"/>
      <c r="H83" s="21" t="s">
        <v>25</v>
      </c>
      <c r="I83" s="49"/>
      <c r="J83" s="68" t="e">
        <f>IF(#REF!="NS",1,0)</f>
        <v>#REF!</v>
      </c>
      <c r="K83" s="68" t="e">
        <f>IF(#REF!="TM",1,0)</f>
        <v>#REF!</v>
      </c>
      <c r="L83" s="68" t="e">
        <f>IF(#REF!="12mo",1,0)</f>
        <v>#REF!</v>
      </c>
      <c r="M83" s="68" t="e">
        <f>IF(#REF!="9no",1,0)</f>
        <v>#REF!</v>
      </c>
      <c r="N83" s="47" t="s">
        <v>179</v>
      </c>
      <c r="O83" s="52">
        <f t="shared" si="29"/>
        <v>0</v>
      </c>
      <c r="P83" s="52">
        <f t="shared" si="30"/>
        <v>1</v>
      </c>
      <c r="Q83" s="52">
        <f t="shared" si="31"/>
        <v>0</v>
      </c>
      <c r="R83" s="52">
        <f t="shared" si="32"/>
        <v>0</v>
      </c>
      <c r="S83" s="52">
        <f t="shared" si="33"/>
        <v>0</v>
      </c>
      <c r="T83" s="53">
        <f t="shared" si="24"/>
        <v>0</v>
      </c>
      <c r="U83" s="53">
        <f t="shared" si="25"/>
        <v>0</v>
      </c>
      <c r="V83" s="53">
        <f t="shared" si="26"/>
        <v>0</v>
      </c>
      <c r="W83" s="53">
        <f t="shared" si="27"/>
        <v>0</v>
      </c>
      <c r="X83" s="53">
        <f t="shared" si="28"/>
        <v>0</v>
      </c>
      <c r="Y83" s="21"/>
      <c r="Z83" s="21"/>
      <c r="AA83" s="21"/>
      <c r="AB83" s="21"/>
      <c r="AC83" s="22">
        <v>78112318599</v>
      </c>
      <c r="AD83" s="46">
        <f>2012-1978</f>
        <v>34</v>
      </c>
      <c r="AE83" s="55">
        <f t="shared" si="34"/>
        <v>0</v>
      </c>
      <c r="AF83" s="55">
        <f t="shared" si="35"/>
        <v>1</v>
      </c>
      <c r="AG83" s="55">
        <f t="shared" si="36"/>
        <v>0</v>
      </c>
      <c r="AH83" s="55">
        <f t="shared" si="37"/>
        <v>0</v>
      </c>
      <c r="AI83" s="21" t="s">
        <v>24</v>
      </c>
      <c r="AJ83" s="21" t="s">
        <v>27</v>
      </c>
      <c r="AK83" s="21" t="s">
        <v>4</v>
      </c>
      <c r="AL83" s="21" t="s">
        <v>10</v>
      </c>
      <c r="AM83" s="21" t="s">
        <v>142</v>
      </c>
      <c r="AN83" s="33" t="s">
        <v>143</v>
      </c>
    </row>
    <row r="84" spans="1:41" ht="15.75">
      <c r="A84" s="19">
        <v>4621</v>
      </c>
      <c r="B84" s="72" t="s">
        <v>144</v>
      </c>
      <c r="C84" s="72"/>
      <c r="D84" s="72" t="s">
        <v>255</v>
      </c>
      <c r="E84" s="72" t="s">
        <v>223</v>
      </c>
      <c r="F84" s="69"/>
      <c r="G84" s="69"/>
      <c r="H84" s="21" t="s">
        <v>25</v>
      </c>
      <c r="I84" s="49"/>
      <c r="J84" s="68" t="e">
        <f>IF(#REF!="NS",1,0)</f>
        <v>#REF!</v>
      </c>
      <c r="K84" s="68" t="e">
        <f>IF(#REF!="TM",1,0)</f>
        <v>#REF!</v>
      </c>
      <c r="L84" s="68" t="e">
        <f>IF(#REF!="12mo",1,0)</f>
        <v>#REF!</v>
      </c>
      <c r="M84" s="68" t="e">
        <f>IF(#REF!="9no",1,0)</f>
        <v>#REF!</v>
      </c>
      <c r="N84" s="47" t="s">
        <v>178</v>
      </c>
      <c r="O84" s="52">
        <f t="shared" si="29"/>
        <v>0</v>
      </c>
      <c r="P84" s="52">
        <f t="shared" si="30"/>
        <v>0</v>
      </c>
      <c r="Q84" s="52">
        <f t="shared" si="31"/>
        <v>0</v>
      </c>
      <c r="R84" s="52">
        <f t="shared" si="32"/>
        <v>0</v>
      </c>
      <c r="S84" s="52">
        <f t="shared" si="33"/>
        <v>0</v>
      </c>
      <c r="T84" s="53">
        <f t="shared" si="24"/>
        <v>0</v>
      </c>
      <c r="U84" s="53">
        <f t="shared" si="25"/>
        <v>1</v>
      </c>
      <c r="V84" s="53">
        <f t="shared" si="26"/>
        <v>0</v>
      </c>
      <c r="W84" s="53">
        <f t="shared" si="27"/>
        <v>0</v>
      </c>
      <c r="X84" s="53">
        <f t="shared" si="28"/>
        <v>0</v>
      </c>
      <c r="Y84" s="21"/>
      <c r="Z84" s="21"/>
      <c r="AA84" s="21"/>
      <c r="AB84" s="21"/>
      <c r="AC84" s="22">
        <v>80011111004</v>
      </c>
      <c r="AD84" s="46">
        <f>2012-1980</f>
        <v>32</v>
      </c>
      <c r="AE84" s="55">
        <f t="shared" si="34"/>
        <v>0</v>
      </c>
      <c r="AF84" s="55">
        <f t="shared" si="35"/>
        <v>1</v>
      </c>
      <c r="AG84" s="55">
        <f t="shared" si="36"/>
        <v>0</v>
      </c>
      <c r="AH84" s="55">
        <f t="shared" si="37"/>
        <v>0</v>
      </c>
      <c r="AI84" s="21" t="s">
        <v>24</v>
      </c>
      <c r="AJ84" s="21" t="s">
        <v>27</v>
      </c>
      <c r="AK84" s="21" t="s">
        <v>4</v>
      </c>
      <c r="AL84" s="21" t="s">
        <v>33</v>
      </c>
      <c r="AM84" s="20"/>
      <c r="AN84" s="33" t="s">
        <v>50</v>
      </c>
    </row>
    <row r="85" spans="1:41" ht="15.75">
      <c r="A85" s="19">
        <v>6038</v>
      </c>
      <c r="B85" s="72" t="s">
        <v>145</v>
      </c>
      <c r="C85" s="72"/>
      <c r="D85" s="72" t="s">
        <v>255</v>
      </c>
      <c r="E85" s="72" t="s">
        <v>223</v>
      </c>
      <c r="F85" s="69"/>
      <c r="G85" s="69"/>
      <c r="H85" s="21" t="s">
        <v>25</v>
      </c>
      <c r="I85" s="49"/>
      <c r="J85" s="68" t="e">
        <f>IF(#REF!="NS",1,0)</f>
        <v>#REF!</v>
      </c>
      <c r="K85" s="68" t="e">
        <f>IF(#REF!="TM",1,0)</f>
        <v>#REF!</v>
      </c>
      <c r="L85" s="68" t="e">
        <f>IF(#REF!="12mo",1,0)</f>
        <v>#REF!</v>
      </c>
      <c r="M85" s="68" t="e">
        <f>IF(#REF!="9no",1,0)</f>
        <v>#REF!</v>
      </c>
      <c r="N85" s="47" t="s">
        <v>178</v>
      </c>
      <c r="O85" s="52">
        <f t="shared" si="29"/>
        <v>0</v>
      </c>
      <c r="P85" s="52">
        <f t="shared" si="30"/>
        <v>0</v>
      </c>
      <c r="Q85" s="52">
        <f t="shared" si="31"/>
        <v>0</v>
      </c>
      <c r="R85" s="52">
        <f t="shared" si="32"/>
        <v>0</v>
      </c>
      <c r="S85" s="52">
        <f t="shared" si="33"/>
        <v>0</v>
      </c>
      <c r="T85" s="53">
        <f t="shared" si="24"/>
        <v>0</v>
      </c>
      <c r="U85" s="53">
        <f t="shared" si="25"/>
        <v>1</v>
      </c>
      <c r="V85" s="53">
        <f t="shared" si="26"/>
        <v>0</v>
      </c>
      <c r="W85" s="53">
        <f t="shared" si="27"/>
        <v>0</v>
      </c>
      <c r="X85" s="53">
        <f t="shared" si="28"/>
        <v>0</v>
      </c>
      <c r="Y85" s="21"/>
      <c r="Z85" s="21"/>
      <c r="AA85" s="21"/>
      <c r="AB85" s="21"/>
      <c r="AC85" s="22">
        <v>79101813844</v>
      </c>
      <c r="AD85" s="46">
        <f>2012-1979</f>
        <v>33</v>
      </c>
      <c r="AE85" s="55">
        <f t="shared" si="34"/>
        <v>0</v>
      </c>
      <c r="AF85" s="55">
        <f t="shared" si="35"/>
        <v>1</v>
      </c>
      <c r="AG85" s="55">
        <f t="shared" si="36"/>
        <v>0</v>
      </c>
      <c r="AH85" s="55">
        <f t="shared" si="37"/>
        <v>0</v>
      </c>
      <c r="AI85" s="21" t="s">
        <v>24</v>
      </c>
      <c r="AJ85" s="21" t="s">
        <v>27</v>
      </c>
      <c r="AK85" s="21" t="s">
        <v>4</v>
      </c>
      <c r="AL85" s="21" t="s">
        <v>33</v>
      </c>
      <c r="AM85" s="20"/>
      <c r="AN85" s="33" t="s">
        <v>50</v>
      </c>
    </row>
    <row r="86" spans="1:41" ht="15.75">
      <c r="A86" s="19">
        <v>148</v>
      </c>
      <c r="B86" s="72" t="s">
        <v>146</v>
      </c>
      <c r="C86" s="72"/>
      <c r="D86" s="72" t="s">
        <v>263</v>
      </c>
      <c r="E86" s="72" t="s">
        <v>244</v>
      </c>
      <c r="F86" s="69">
        <v>1</v>
      </c>
      <c r="G86" s="69"/>
      <c r="H86" s="21" t="s">
        <v>2</v>
      </c>
      <c r="I86" s="49"/>
      <c r="J86" s="68" t="e">
        <f>IF(#REF!="NS",1,0)</f>
        <v>#REF!</v>
      </c>
      <c r="K86" s="68" t="e">
        <f>IF(#REF!="TM",1,0)</f>
        <v>#REF!</v>
      </c>
      <c r="L86" s="68" t="e">
        <f>IF(#REF!="12mo",1,0)</f>
        <v>#REF!</v>
      </c>
      <c r="M86" s="68" t="e">
        <f>IF(#REF!="9no",1,0)</f>
        <v>#REF!</v>
      </c>
      <c r="N86" s="47" t="s">
        <v>178</v>
      </c>
      <c r="O86" s="52">
        <f t="shared" si="29"/>
        <v>0</v>
      </c>
      <c r="P86" s="52">
        <f t="shared" si="30"/>
        <v>0</v>
      </c>
      <c r="Q86" s="52">
        <f t="shared" si="31"/>
        <v>0</v>
      </c>
      <c r="R86" s="52">
        <f t="shared" si="32"/>
        <v>0</v>
      </c>
      <c r="S86" s="52">
        <f t="shared" si="33"/>
        <v>0</v>
      </c>
      <c r="T86" s="53">
        <f t="shared" si="24"/>
        <v>1</v>
      </c>
      <c r="U86" s="53">
        <f t="shared" si="25"/>
        <v>0</v>
      </c>
      <c r="V86" s="53">
        <f t="shared" si="26"/>
        <v>0</v>
      </c>
      <c r="W86" s="53">
        <f t="shared" si="27"/>
        <v>0</v>
      </c>
      <c r="X86" s="53">
        <f t="shared" si="28"/>
        <v>0</v>
      </c>
      <c r="Y86" s="21"/>
      <c r="Z86" s="21"/>
      <c r="AA86" s="21"/>
      <c r="AB86" s="21"/>
      <c r="AC86" s="22">
        <v>56100403766</v>
      </c>
      <c r="AD86" s="46">
        <f>2012-1956</f>
        <v>56</v>
      </c>
      <c r="AE86" s="55">
        <f t="shared" si="34"/>
        <v>0</v>
      </c>
      <c r="AF86" s="55">
        <f t="shared" si="35"/>
        <v>0</v>
      </c>
      <c r="AG86" s="55">
        <f t="shared" si="36"/>
        <v>0</v>
      </c>
      <c r="AH86" s="55">
        <f t="shared" si="37"/>
        <v>1</v>
      </c>
      <c r="AI86" s="21" t="s">
        <v>58</v>
      </c>
      <c r="AJ86" s="21" t="s">
        <v>41</v>
      </c>
      <c r="AK86" s="21" t="s">
        <v>5</v>
      </c>
      <c r="AL86" s="21" t="s">
        <v>5</v>
      </c>
      <c r="AM86" s="21" t="s">
        <v>147</v>
      </c>
      <c r="AN86" s="33" t="s">
        <v>50</v>
      </c>
    </row>
    <row r="87" spans="1:41" ht="15.75">
      <c r="A87" s="19">
        <v>54</v>
      </c>
      <c r="B87" s="72" t="s">
        <v>148</v>
      </c>
      <c r="C87" s="72"/>
      <c r="D87" s="72" t="s">
        <v>264</v>
      </c>
      <c r="E87" s="72" t="s">
        <v>230</v>
      </c>
      <c r="F87" s="69">
        <v>1</v>
      </c>
      <c r="G87" s="69"/>
      <c r="H87" s="21" t="s">
        <v>39</v>
      </c>
      <c r="I87" s="49"/>
      <c r="J87" s="68" t="e">
        <f>IF(#REF!="NS",1,0)</f>
        <v>#REF!</v>
      </c>
      <c r="K87" s="68" t="e">
        <f>IF(#REF!="TM",1,0)</f>
        <v>#REF!</v>
      </c>
      <c r="L87" s="68" t="e">
        <f>IF(#REF!="12mo",1,0)</f>
        <v>#REF!</v>
      </c>
      <c r="M87" s="68" t="e">
        <f>IF(#REF!="9no",1,0)</f>
        <v>#REF!</v>
      </c>
      <c r="N87" s="47" t="s">
        <v>178</v>
      </c>
      <c r="O87" s="52">
        <f t="shared" si="29"/>
        <v>0</v>
      </c>
      <c r="P87" s="52">
        <f t="shared" si="30"/>
        <v>0</v>
      </c>
      <c r="Q87" s="52">
        <f t="shared" si="31"/>
        <v>0</v>
      </c>
      <c r="R87" s="52">
        <f t="shared" si="32"/>
        <v>0</v>
      </c>
      <c r="S87" s="52">
        <f t="shared" si="33"/>
        <v>0</v>
      </c>
      <c r="T87" s="53">
        <f t="shared" si="24"/>
        <v>0</v>
      </c>
      <c r="U87" s="53">
        <f t="shared" si="25"/>
        <v>0</v>
      </c>
      <c r="V87" s="53">
        <f t="shared" si="26"/>
        <v>0</v>
      </c>
      <c r="W87" s="53">
        <f t="shared" si="27"/>
        <v>1</v>
      </c>
      <c r="X87" s="53">
        <f t="shared" si="28"/>
        <v>0</v>
      </c>
      <c r="Y87" s="21"/>
      <c r="Z87" s="21"/>
      <c r="AA87" s="21"/>
      <c r="AB87" s="21"/>
      <c r="AC87" s="22">
        <v>64112117127</v>
      </c>
      <c r="AD87" s="46">
        <f>2012-1964</f>
        <v>48</v>
      </c>
      <c r="AE87" s="55">
        <f t="shared" si="34"/>
        <v>0</v>
      </c>
      <c r="AF87" s="55">
        <f t="shared" si="35"/>
        <v>0</v>
      </c>
      <c r="AG87" s="55">
        <f t="shared" si="36"/>
        <v>1</v>
      </c>
      <c r="AH87" s="55">
        <f t="shared" si="37"/>
        <v>0</v>
      </c>
      <c r="AI87" s="21" t="s">
        <v>38</v>
      </c>
      <c r="AJ87" s="21" t="s">
        <v>41</v>
      </c>
      <c r="AK87" s="21" t="s">
        <v>5</v>
      </c>
      <c r="AL87" s="21" t="s">
        <v>10</v>
      </c>
      <c r="AM87" s="20"/>
      <c r="AN87" s="33" t="s">
        <v>149</v>
      </c>
    </row>
    <row r="88" spans="1:41" ht="15.75">
      <c r="A88" s="19">
        <v>6062</v>
      </c>
      <c r="B88" s="72" t="s">
        <v>150</v>
      </c>
      <c r="C88" s="72"/>
      <c r="D88" s="72" t="s">
        <v>264</v>
      </c>
      <c r="E88" s="72" t="s">
        <v>230</v>
      </c>
      <c r="F88" s="69"/>
      <c r="G88" s="69"/>
      <c r="H88" s="21" t="s">
        <v>39</v>
      </c>
      <c r="I88" s="49"/>
      <c r="J88" s="68" t="e">
        <f>IF(#REF!="NS",1,0)</f>
        <v>#REF!</v>
      </c>
      <c r="K88" s="68" t="e">
        <f>IF(#REF!="TM",1,0)</f>
        <v>#REF!</v>
      </c>
      <c r="L88" s="68" t="e">
        <f>IF(#REF!="12mo",1,0)</f>
        <v>#REF!</v>
      </c>
      <c r="M88" s="68" t="e">
        <f>IF(#REF!="9no",1,0)</f>
        <v>#REF!</v>
      </c>
      <c r="N88" s="47" t="s">
        <v>178</v>
      </c>
      <c r="O88" s="52">
        <f t="shared" si="29"/>
        <v>0</v>
      </c>
      <c r="P88" s="52">
        <f t="shared" si="30"/>
        <v>0</v>
      </c>
      <c r="Q88" s="52">
        <f t="shared" si="31"/>
        <v>0</v>
      </c>
      <c r="R88" s="52">
        <f t="shared" si="32"/>
        <v>0</v>
      </c>
      <c r="S88" s="52">
        <f t="shared" si="33"/>
        <v>0</v>
      </c>
      <c r="T88" s="53">
        <f t="shared" si="24"/>
        <v>0</v>
      </c>
      <c r="U88" s="53">
        <f t="shared" si="25"/>
        <v>0</v>
      </c>
      <c r="V88" s="53">
        <f t="shared" si="26"/>
        <v>0</v>
      </c>
      <c r="W88" s="53">
        <f t="shared" si="27"/>
        <v>1</v>
      </c>
      <c r="X88" s="53">
        <f t="shared" si="28"/>
        <v>0</v>
      </c>
      <c r="Y88" s="21"/>
      <c r="Z88" s="21"/>
      <c r="AA88" s="21"/>
      <c r="AB88" s="21"/>
      <c r="AC88" s="22">
        <v>84031112107</v>
      </c>
      <c r="AD88" s="46">
        <f>2012-1984</f>
        <v>28</v>
      </c>
      <c r="AE88" s="55">
        <f t="shared" si="34"/>
        <v>1</v>
      </c>
      <c r="AF88" s="55">
        <f t="shared" si="35"/>
        <v>0</v>
      </c>
      <c r="AG88" s="55">
        <f t="shared" si="36"/>
        <v>0</v>
      </c>
      <c r="AH88" s="55">
        <f t="shared" si="37"/>
        <v>0</v>
      </c>
      <c r="AI88" s="21" t="s">
        <v>38</v>
      </c>
      <c r="AJ88" s="21" t="s">
        <v>41</v>
      </c>
      <c r="AK88" s="21" t="s">
        <v>5</v>
      </c>
      <c r="AL88" s="21" t="s">
        <v>33</v>
      </c>
      <c r="AM88" s="20"/>
      <c r="AN88" s="33" t="s">
        <v>151</v>
      </c>
    </row>
    <row r="89" spans="1:41" ht="15.75">
      <c r="A89" s="19">
        <v>385</v>
      </c>
      <c r="B89" s="72" t="s">
        <v>152</v>
      </c>
      <c r="C89" s="72"/>
      <c r="D89" s="72" t="s">
        <v>265</v>
      </c>
      <c r="E89" s="72" t="s">
        <v>253</v>
      </c>
      <c r="F89" s="69">
        <v>1</v>
      </c>
      <c r="G89" s="69"/>
      <c r="H89" s="21" t="s">
        <v>39</v>
      </c>
      <c r="I89" s="49"/>
      <c r="J89" s="68" t="e">
        <f>IF(#REF!="NS",1,0)</f>
        <v>#REF!</v>
      </c>
      <c r="K89" s="68" t="e">
        <f>IF(#REF!="TM",1,0)</f>
        <v>#REF!</v>
      </c>
      <c r="L89" s="68" t="e">
        <f>IF(#REF!="12mo",1,0)</f>
        <v>#REF!</v>
      </c>
      <c r="M89" s="68" t="e">
        <f>IF(#REF!="9no",1,0)</f>
        <v>#REF!</v>
      </c>
      <c r="N89" s="47" t="s">
        <v>178</v>
      </c>
      <c r="O89" s="52">
        <f t="shared" si="29"/>
        <v>0</v>
      </c>
      <c r="P89" s="52">
        <f t="shared" si="30"/>
        <v>0</v>
      </c>
      <c r="Q89" s="52">
        <f t="shared" si="31"/>
        <v>0</v>
      </c>
      <c r="R89" s="52">
        <f t="shared" si="32"/>
        <v>0</v>
      </c>
      <c r="S89" s="52">
        <f t="shared" si="33"/>
        <v>0</v>
      </c>
      <c r="T89" s="53">
        <f t="shared" si="24"/>
        <v>0</v>
      </c>
      <c r="U89" s="53">
        <f t="shared" si="25"/>
        <v>0</v>
      </c>
      <c r="V89" s="53">
        <f t="shared" si="26"/>
        <v>0</v>
      </c>
      <c r="W89" s="53">
        <f t="shared" si="27"/>
        <v>1</v>
      </c>
      <c r="X89" s="53">
        <f t="shared" si="28"/>
        <v>0</v>
      </c>
      <c r="Y89" s="21"/>
      <c r="Z89" s="21"/>
      <c r="AA89" s="21"/>
      <c r="AB89" s="21"/>
      <c r="AC89" s="22">
        <v>69101603364</v>
      </c>
      <c r="AD89" s="46">
        <f>2012-1969</f>
        <v>43</v>
      </c>
      <c r="AE89" s="55">
        <f t="shared" si="34"/>
        <v>0</v>
      </c>
      <c r="AF89" s="55">
        <f t="shared" si="35"/>
        <v>1</v>
      </c>
      <c r="AG89" s="55">
        <f t="shared" si="36"/>
        <v>0</v>
      </c>
      <c r="AH89" s="55">
        <f t="shared" si="37"/>
        <v>0</v>
      </c>
      <c r="AI89" s="21" t="s">
        <v>85</v>
      </c>
      <c r="AJ89" s="21" t="s">
        <v>41</v>
      </c>
      <c r="AK89" s="21" t="s">
        <v>5</v>
      </c>
      <c r="AL89" s="21" t="s">
        <v>10</v>
      </c>
      <c r="AM89" s="20"/>
      <c r="AN89" s="33" t="s">
        <v>95</v>
      </c>
    </row>
    <row r="90" spans="1:41" s="134" customFormat="1" ht="15.75">
      <c r="A90" s="125">
        <v>8864</v>
      </c>
      <c r="B90" s="126" t="s">
        <v>153</v>
      </c>
      <c r="C90" s="126"/>
      <c r="D90" s="126" t="s">
        <v>265</v>
      </c>
      <c r="E90" s="126" t="s">
        <v>253</v>
      </c>
      <c r="F90" s="127"/>
      <c r="G90" s="127"/>
      <c r="H90" s="127" t="s">
        <v>39</v>
      </c>
      <c r="I90" s="128"/>
      <c r="J90" s="128" t="e">
        <f>IF(#REF!="NS",1,0)</f>
        <v>#REF!</v>
      </c>
      <c r="K90" s="128" t="e">
        <f>IF(#REF!="TM",1,0)</f>
        <v>#REF!</v>
      </c>
      <c r="L90" s="128" t="e">
        <f>IF(#REF!="12mo",1,0)</f>
        <v>#REF!</v>
      </c>
      <c r="M90" s="128" t="e">
        <f>IF(#REF!="9no",1,0)</f>
        <v>#REF!</v>
      </c>
      <c r="N90" s="128" t="s">
        <v>178</v>
      </c>
      <c r="O90" s="127">
        <f t="shared" si="29"/>
        <v>0</v>
      </c>
      <c r="P90" s="127">
        <f t="shared" si="30"/>
        <v>0</v>
      </c>
      <c r="Q90" s="127">
        <f t="shared" si="31"/>
        <v>0</v>
      </c>
      <c r="R90" s="127">
        <f t="shared" si="32"/>
        <v>0</v>
      </c>
      <c r="S90" s="127">
        <f t="shared" si="33"/>
        <v>0</v>
      </c>
      <c r="T90" s="127">
        <f t="shared" si="24"/>
        <v>0</v>
      </c>
      <c r="U90" s="127">
        <f t="shared" si="25"/>
        <v>0</v>
      </c>
      <c r="V90" s="127">
        <f t="shared" si="26"/>
        <v>0</v>
      </c>
      <c r="W90" s="127">
        <f t="shared" si="27"/>
        <v>1</v>
      </c>
      <c r="X90" s="127">
        <f t="shared" si="28"/>
        <v>0</v>
      </c>
      <c r="Y90" s="127"/>
      <c r="Z90" s="127"/>
      <c r="AA90" s="127"/>
      <c r="AB90" s="127"/>
      <c r="AC90" s="126">
        <v>84062011708</v>
      </c>
      <c r="AD90" s="129">
        <f>2012-1984</f>
        <v>28</v>
      </c>
      <c r="AE90" s="130">
        <f t="shared" si="34"/>
        <v>1</v>
      </c>
      <c r="AF90" s="130">
        <f t="shared" si="35"/>
        <v>0</v>
      </c>
      <c r="AG90" s="130">
        <f t="shared" si="36"/>
        <v>0</v>
      </c>
      <c r="AH90" s="130">
        <f t="shared" si="37"/>
        <v>0</v>
      </c>
      <c r="AI90" s="127" t="s">
        <v>85</v>
      </c>
      <c r="AJ90" s="127" t="s">
        <v>41</v>
      </c>
      <c r="AK90" s="127" t="s">
        <v>5</v>
      </c>
      <c r="AL90" s="131"/>
      <c r="AM90" s="131"/>
      <c r="AN90" s="132" t="s">
        <v>154</v>
      </c>
      <c r="AO90" s="133"/>
    </row>
    <row r="91" spans="1:41" ht="23.25">
      <c r="A91" s="19">
        <v>179</v>
      </c>
      <c r="B91" s="72" t="s">
        <v>155</v>
      </c>
      <c r="C91" s="72"/>
      <c r="D91" s="83" t="s">
        <v>266</v>
      </c>
      <c r="E91" s="72" t="s">
        <v>253</v>
      </c>
      <c r="F91" s="69"/>
      <c r="G91" s="69"/>
      <c r="H91" s="21" t="s">
        <v>39</v>
      </c>
      <c r="I91" s="49"/>
      <c r="J91" s="68" t="e">
        <f>IF(#REF!="NS",1,0)</f>
        <v>#REF!</v>
      </c>
      <c r="K91" s="68" t="e">
        <f>IF(#REF!="TM",1,0)</f>
        <v>#REF!</v>
      </c>
      <c r="L91" s="68" t="e">
        <f>IF(#REF!="12mo",1,0)</f>
        <v>#REF!</v>
      </c>
      <c r="M91" s="68" t="e">
        <f>IF(#REF!="9no",1,0)</f>
        <v>#REF!</v>
      </c>
      <c r="N91" s="47" t="s">
        <v>178</v>
      </c>
      <c r="O91" s="52">
        <f t="shared" si="29"/>
        <v>0</v>
      </c>
      <c r="P91" s="52">
        <f t="shared" si="30"/>
        <v>0</v>
      </c>
      <c r="Q91" s="52">
        <f t="shared" si="31"/>
        <v>0</v>
      </c>
      <c r="R91" s="52">
        <f t="shared" si="32"/>
        <v>0</v>
      </c>
      <c r="S91" s="52">
        <f t="shared" si="33"/>
        <v>0</v>
      </c>
      <c r="T91" s="53">
        <f t="shared" si="24"/>
        <v>0</v>
      </c>
      <c r="U91" s="53">
        <f t="shared" si="25"/>
        <v>0</v>
      </c>
      <c r="V91" s="53">
        <f t="shared" si="26"/>
        <v>0</v>
      </c>
      <c r="W91" s="53">
        <f t="shared" si="27"/>
        <v>1</v>
      </c>
      <c r="X91" s="53">
        <f t="shared" si="28"/>
        <v>0</v>
      </c>
      <c r="Y91" s="21"/>
      <c r="Z91" s="21"/>
      <c r="AA91" s="21"/>
      <c r="AB91" s="21"/>
      <c r="AC91" s="22">
        <v>55032903768</v>
      </c>
      <c r="AD91" s="46">
        <f>2012-1955</f>
        <v>57</v>
      </c>
      <c r="AE91" s="55">
        <f t="shared" si="34"/>
        <v>0</v>
      </c>
      <c r="AF91" s="55">
        <f t="shared" si="35"/>
        <v>0</v>
      </c>
      <c r="AG91" s="55">
        <f t="shared" si="36"/>
        <v>0</v>
      </c>
      <c r="AH91" s="55">
        <f t="shared" si="37"/>
        <v>1</v>
      </c>
      <c r="AI91" s="21" t="s">
        <v>85</v>
      </c>
      <c r="AJ91" s="21" t="s">
        <v>41</v>
      </c>
      <c r="AK91" s="21" t="s">
        <v>5</v>
      </c>
      <c r="AL91" s="21" t="s">
        <v>10</v>
      </c>
      <c r="AM91" s="20"/>
      <c r="AN91" s="33" t="s">
        <v>95</v>
      </c>
    </row>
    <row r="92" spans="1:41" ht="23.25">
      <c r="A92" s="19">
        <v>5532</v>
      </c>
      <c r="B92" s="72" t="s">
        <v>156</v>
      </c>
      <c r="C92" s="72"/>
      <c r="D92" s="83" t="s">
        <v>266</v>
      </c>
      <c r="E92" s="72" t="s">
        <v>253</v>
      </c>
      <c r="F92" s="69">
        <v>1</v>
      </c>
      <c r="G92" s="69"/>
      <c r="H92" s="21" t="s">
        <v>39</v>
      </c>
      <c r="I92" s="49"/>
      <c r="J92" s="68" t="e">
        <f>IF(#REF!="NS",1,0)</f>
        <v>#REF!</v>
      </c>
      <c r="K92" s="68" t="e">
        <f>IF(#REF!="TM",1,0)</f>
        <v>#REF!</v>
      </c>
      <c r="L92" s="68" t="e">
        <f>IF(#REF!="12mo",1,0)</f>
        <v>#REF!</v>
      </c>
      <c r="M92" s="68" t="e">
        <f>IF(#REF!="9no",1,0)</f>
        <v>#REF!</v>
      </c>
      <c r="N92" s="47" t="s">
        <v>178</v>
      </c>
      <c r="O92" s="52">
        <f t="shared" si="29"/>
        <v>0</v>
      </c>
      <c r="P92" s="52">
        <f t="shared" si="30"/>
        <v>0</v>
      </c>
      <c r="Q92" s="52">
        <f t="shared" si="31"/>
        <v>0</v>
      </c>
      <c r="R92" s="52">
        <f t="shared" si="32"/>
        <v>0</v>
      </c>
      <c r="S92" s="52">
        <f t="shared" si="33"/>
        <v>0</v>
      </c>
      <c r="T92" s="53">
        <f t="shared" si="24"/>
        <v>0</v>
      </c>
      <c r="U92" s="53">
        <f t="shared" si="25"/>
        <v>0</v>
      </c>
      <c r="V92" s="53">
        <f t="shared" si="26"/>
        <v>0</v>
      </c>
      <c r="W92" s="53">
        <f t="shared" si="27"/>
        <v>1</v>
      </c>
      <c r="X92" s="53">
        <f t="shared" si="28"/>
        <v>0</v>
      </c>
      <c r="Y92" s="21"/>
      <c r="Z92" s="21"/>
      <c r="AA92" s="21"/>
      <c r="AB92" s="21"/>
      <c r="AC92" s="22">
        <v>62072324808</v>
      </c>
      <c r="AD92" s="46">
        <f>2012-1962</f>
        <v>50</v>
      </c>
      <c r="AE92" s="55">
        <f t="shared" si="34"/>
        <v>0</v>
      </c>
      <c r="AF92" s="55">
        <f t="shared" si="35"/>
        <v>0</v>
      </c>
      <c r="AG92" s="55">
        <f t="shared" si="36"/>
        <v>1</v>
      </c>
      <c r="AH92" s="55">
        <f t="shared" si="37"/>
        <v>0</v>
      </c>
      <c r="AI92" s="21" t="s">
        <v>85</v>
      </c>
      <c r="AJ92" s="21" t="s">
        <v>41</v>
      </c>
      <c r="AK92" s="21" t="s">
        <v>5</v>
      </c>
      <c r="AL92" s="21" t="s">
        <v>33</v>
      </c>
      <c r="AM92" s="20"/>
      <c r="AN92" s="33" t="s">
        <v>24</v>
      </c>
    </row>
    <row r="93" spans="1:41" ht="15.75">
      <c r="A93" s="19">
        <v>10</v>
      </c>
      <c r="B93" s="72" t="s">
        <v>158</v>
      </c>
      <c r="C93" s="72"/>
      <c r="D93" s="72" t="s">
        <v>267</v>
      </c>
      <c r="E93" s="72" t="s">
        <v>268</v>
      </c>
      <c r="F93" s="69"/>
      <c r="G93" s="69"/>
      <c r="H93" s="21" t="s">
        <v>126</v>
      </c>
      <c r="I93" s="49"/>
      <c r="J93" s="68" t="e">
        <f>IF(#REF!="NS",1,0)</f>
        <v>#REF!</v>
      </c>
      <c r="K93" s="68" t="e">
        <f>IF(#REF!="TM",1,0)</f>
        <v>#REF!</v>
      </c>
      <c r="L93" s="68" t="e">
        <f>IF(#REF!="12mo",1,0)</f>
        <v>#REF!</v>
      </c>
      <c r="M93" s="68" t="e">
        <f>IF(#REF!="9no",1,0)</f>
        <v>#REF!</v>
      </c>
      <c r="N93" s="47" t="s">
        <v>179</v>
      </c>
      <c r="O93" s="52">
        <f t="shared" si="29"/>
        <v>0</v>
      </c>
      <c r="P93" s="52">
        <f t="shared" si="30"/>
        <v>0</v>
      </c>
      <c r="Q93" s="52">
        <f t="shared" si="31"/>
        <v>0</v>
      </c>
      <c r="R93" s="52">
        <f t="shared" si="32"/>
        <v>0</v>
      </c>
      <c r="S93" s="52">
        <f t="shared" si="33"/>
        <v>1</v>
      </c>
      <c r="T93" s="53">
        <f t="shared" si="24"/>
        <v>0</v>
      </c>
      <c r="U93" s="53">
        <f t="shared" si="25"/>
        <v>0</v>
      </c>
      <c r="V93" s="53">
        <f t="shared" si="26"/>
        <v>0</v>
      </c>
      <c r="W93" s="53">
        <f t="shared" si="27"/>
        <v>0</v>
      </c>
      <c r="X93" s="53">
        <f t="shared" si="28"/>
        <v>0</v>
      </c>
      <c r="Y93" s="21"/>
      <c r="Z93" s="21"/>
      <c r="AA93" s="21"/>
      <c r="AB93" s="21"/>
      <c r="AC93" s="22">
        <v>60102823851</v>
      </c>
      <c r="AD93" s="46">
        <f>2012-1960</f>
        <v>52</v>
      </c>
      <c r="AE93" s="55">
        <f t="shared" si="34"/>
        <v>0</v>
      </c>
      <c r="AF93" s="55">
        <f t="shared" si="35"/>
        <v>0</v>
      </c>
      <c r="AG93" s="55">
        <f t="shared" si="36"/>
        <v>1</v>
      </c>
      <c r="AH93" s="55">
        <f t="shared" si="37"/>
        <v>0</v>
      </c>
      <c r="AI93" s="21" t="s">
        <v>157</v>
      </c>
      <c r="AJ93" s="21" t="s">
        <v>41</v>
      </c>
      <c r="AK93" s="21" t="s">
        <v>5</v>
      </c>
      <c r="AL93" s="21" t="s">
        <v>10</v>
      </c>
      <c r="AM93" s="20"/>
      <c r="AN93" s="33" t="s">
        <v>42</v>
      </c>
    </row>
    <row r="94" spans="1:41" ht="15.75">
      <c r="A94" s="19">
        <v>11</v>
      </c>
      <c r="B94" s="72" t="s">
        <v>159</v>
      </c>
      <c r="C94" s="72"/>
      <c r="D94" s="72" t="s">
        <v>267</v>
      </c>
      <c r="E94" s="72" t="s">
        <v>268</v>
      </c>
      <c r="F94" s="69"/>
      <c r="G94" s="69"/>
      <c r="H94" s="21" t="s">
        <v>126</v>
      </c>
      <c r="I94" s="49"/>
      <c r="J94" s="68" t="e">
        <f>IF(#REF!="NS",1,0)</f>
        <v>#REF!</v>
      </c>
      <c r="K94" s="68" t="e">
        <f>IF(#REF!="TM",1,0)</f>
        <v>#REF!</v>
      </c>
      <c r="L94" s="68" t="e">
        <f>IF(#REF!="12mo",1,0)</f>
        <v>#REF!</v>
      </c>
      <c r="M94" s="68" t="e">
        <f>IF(#REF!="9no",1,0)</f>
        <v>#REF!</v>
      </c>
      <c r="N94" s="47" t="s">
        <v>179</v>
      </c>
      <c r="O94" s="52">
        <f t="shared" si="29"/>
        <v>0</v>
      </c>
      <c r="P94" s="52">
        <f t="shared" si="30"/>
        <v>0</v>
      </c>
      <c r="Q94" s="52">
        <f t="shared" si="31"/>
        <v>0</v>
      </c>
      <c r="R94" s="52">
        <f t="shared" si="32"/>
        <v>0</v>
      </c>
      <c r="S94" s="52">
        <f t="shared" si="33"/>
        <v>1</v>
      </c>
      <c r="T94" s="53">
        <f t="shared" si="24"/>
        <v>0</v>
      </c>
      <c r="U94" s="53">
        <f t="shared" si="25"/>
        <v>0</v>
      </c>
      <c r="V94" s="53">
        <f t="shared" si="26"/>
        <v>0</v>
      </c>
      <c r="W94" s="53">
        <f t="shared" si="27"/>
        <v>0</v>
      </c>
      <c r="X94" s="53">
        <f t="shared" si="28"/>
        <v>0</v>
      </c>
      <c r="Y94" s="21"/>
      <c r="Z94" s="21"/>
      <c r="AA94" s="21"/>
      <c r="AB94" s="21"/>
      <c r="AC94" s="22">
        <v>65071724696</v>
      </c>
      <c r="AD94" s="46">
        <f>2012-1965</f>
        <v>47</v>
      </c>
      <c r="AE94" s="55">
        <f t="shared" si="34"/>
        <v>0</v>
      </c>
      <c r="AF94" s="55">
        <f t="shared" si="35"/>
        <v>0</v>
      </c>
      <c r="AG94" s="55">
        <f t="shared" si="36"/>
        <v>1</v>
      </c>
      <c r="AH94" s="55">
        <f t="shared" si="37"/>
        <v>0</v>
      </c>
      <c r="AI94" s="21" t="s">
        <v>157</v>
      </c>
      <c r="AJ94" s="21" t="s">
        <v>41</v>
      </c>
      <c r="AK94" s="21" t="s">
        <v>5</v>
      </c>
      <c r="AL94" s="21" t="s">
        <v>10</v>
      </c>
      <c r="AM94" s="20"/>
      <c r="AN94" s="33" t="s">
        <v>42</v>
      </c>
    </row>
    <row r="95" spans="1:41" ht="15.75">
      <c r="A95" s="19">
        <v>37</v>
      </c>
      <c r="B95" s="72" t="s">
        <v>160</v>
      </c>
      <c r="C95" s="72"/>
      <c r="D95" s="72" t="s">
        <v>267</v>
      </c>
      <c r="E95" s="72" t="s">
        <v>268</v>
      </c>
      <c r="F95" s="69">
        <v>1</v>
      </c>
      <c r="G95" s="69"/>
      <c r="H95" s="21" t="s">
        <v>126</v>
      </c>
      <c r="I95" s="49"/>
      <c r="J95" s="68" t="e">
        <f>IF(#REF!="NS",1,0)</f>
        <v>#REF!</v>
      </c>
      <c r="K95" s="68" t="e">
        <f>IF(#REF!="TM",1,0)</f>
        <v>#REF!</v>
      </c>
      <c r="L95" s="68" t="e">
        <f>IF(#REF!="12mo",1,0)</f>
        <v>#REF!</v>
      </c>
      <c r="M95" s="68" t="e">
        <f>IF(#REF!="9no",1,0)</f>
        <v>#REF!</v>
      </c>
      <c r="N95" s="47" t="s">
        <v>179</v>
      </c>
      <c r="O95" s="52">
        <f t="shared" si="29"/>
        <v>0</v>
      </c>
      <c r="P95" s="52">
        <f t="shared" si="30"/>
        <v>0</v>
      </c>
      <c r="Q95" s="52">
        <f t="shared" si="31"/>
        <v>0</v>
      </c>
      <c r="R95" s="52">
        <f t="shared" si="32"/>
        <v>0</v>
      </c>
      <c r="S95" s="52">
        <f t="shared" si="33"/>
        <v>1</v>
      </c>
      <c r="T95" s="53">
        <f t="shared" si="24"/>
        <v>0</v>
      </c>
      <c r="U95" s="53">
        <f t="shared" si="25"/>
        <v>0</v>
      </c>
      <c r="V95" s="53">
        <f t="shared" si="26"/>
        <v>0</v>
      </c>
      <c r="W95" s="53">
        <f t="shared" si="27"/>
        <v>0</v>
      </c>
      <c r="X95" s="53">
        <f t="shared" si="28"/>
        <v>0</v>
      </c>
      <c r="Y95" s="21"/>
      <c r="Z95" s="21"/>
      <c r="AA95" s="21"/>
      <c r="AB95" s="21"/>
      <c r="AC95" s="22">
        <v>55100302791</v>
      </c>
      <c r="AD95" s="46">
        <f>2012-1955</f>
        <v>57</v>
      </c>
      <c r="AE95" s="55">
        <f t="shared" si="34"/>
        <v>0</v>
      </c>
      <c r="AF95" s="55">
        <f t="shared" si="35"/>
        <v>0</v>
      </c>
      <c r="AG95" s="55">
        <f t="shared" si="36"/>
        <v>0</v>
      </c>
      <c r="AH95" s="55">
        <f t="shared" si="37"/>
        <v>1</v>
      </c>
      <c r="AI95" s="21" t="s">
        <v>157</v>
      </c>
      <c r="AJ95" s="21" t="s">
        <v>41</v>
      </c>
      <c r="AK95" s="21" t="s">
        <v>5</v>
      </c>
      <c r="AL95" s="21" t="s">
        <v>5</v>
      </c>
      <c r="AM95" s="20"/>
      <c r="AN95" s="33" t="s">
        <v>151</v>
      </c>
    </row>
    <row r="96" spans="1:41" ht="15.75">
      <c r="A96" s="19">
        <v>1</v>
      </c>
      <c r="B96" s="72" t="s">
        <v>173</v>
      </c>
      <c r="C96" s="72"/>
      <c r="D96" s="72"/>
      <c r="E96" s="72"/>
      <c r="F96" s="69"/>
      <c r="G96" s="69"/>
      <c r="H96" s="21" t="s">
        <v>2</v>
      </c>
      <c r="I96" s="49">
        <v>1</v>
      </c>
      <c r="J96" s="68" t="e">
        <f>IF(#REF!="NS",1,0)</f>
        <v>#REF!</v>
      </c>
      <c r="K96" s="68" t="e">
        <f>IF(#REF!="TM",1,0)</f>
        <v>#REF!</v>
      </c>
      <c r="L96" s="68" t="e">
        <f>IF(#REF!="12mo",1,0)</f>
        <v>#REF!</v>
      </c>
      <c r="M96" s="68" t="e">
        <f>IF(#REF!="9no",1,0)</f>
        <v>#REF!</v>
      </c>
      <c r="N96" s="47" t="s">
        <v>179</v>
      </c>
      <c r="O96" s="52">
        <f t="shared" si="29"/>
        <v>1</v>
      </c>
      <c r="P96" s="52">
        <f t="shared" si="30"/>
        <v>0</v>
      </c>
      <c r="Q96" s="52">
        <f t="shared" si="31"/>
        <v>0</v>
      </c>
      <c r="R96" s="52">
        <f t="shared" si="32"/>
        <v>0</v>
      </c>
      <c r="S96" s="52">
        <f t="shared" si="33"/>
        <v>0</v>
      </c>
      <c r="T96" s="53">
        <f t="shared" si="24"/>
        <v>0</v>
      </c>
      <c r="U96" s="53">
        <f t="shared" si="25"/>
        <v>0</v>
      </c>
      <c r="V96" s="53">
        <f t="shared" si="26"/>
        <v>0</v>
      </c>
      <c r="W96" s="53">
        <f t="shared" si="27"/>
        <v>0</v>
      </c>
      <c r="X96" s="53">
        <f t="shared" si="28"/>
        <v>0</v>
      </c>
      <c r="Y96" s="21"/>
      <c r="Z96" s="21"/>
      <c r="AA96" s="21"/>
      <c r="AB96" s="21"/>
      <c r="AC96" s="22"/>
      <c r="AD96" s="46">
        <f>2012-1973</f>
        <v>39</v>
      </c>
      <c r="AE96" s="55">
        <f t="shared" si="34"/>
        <v>0</v>
      </c>
      <c r="AF96" s="55">
        <f t="shared" si="35"/>
        <v>1</v>
      </c>
      <c r="AG96" s="55">
        <f t="shared" si="36"/>
        <v>0</v>
      </c>
      <c r="AH96" s="55">
        <f t="shared" si="37"/>
        <v>0</v>
      </c>
      <c r="AI96" s="21"/>
      <c r="AJ96" s="21"/>
      <c r="AK96" s="21"/>
      <c r="AL96" s="21"/>
      <c r="AM96" s="21"/>
      <c r="AN96" s="33"/>
    </row>
    <row r="97" spans="1:41">
      <c r="A97" s="23">
        <f>COUNT(A4:A96)</f>
        <v>93</v>
      </c>
      <c r="B97" s="23"/>
      <c r="C97" s="23"/>
      <c r="D97" s="23"/>
      <c r="E97" s="23"/>
      <c r="F97" s="54">
        <f>SUM(F4:F96)</f>
        <v>30</v>
      </c>
      <c r="G97" s="54">
        <f>SUM(G4:G96)</f>
        <v>0</v>
      </c>
      <c r="H97" s="20"/>
      <c r="I97" s="20"/>
      <c r="J97" s="54" t="e">
        <f>SUM(J4:J96)</f>
        <v>#REF!</v>
      </c>
      <c r="K97" s="54" t="e">
        <f>SUM(K4:K96)</f>
        <v>#REF!</v>
      </c>
      <c r="L97" s="54" t="e">
        <f>SUM(L4:L96)</f>
        <v>#REF!</v>
      </c>
      <c r="M97" s="54" t="e">
        <f>SUM(M4:M96)</f>
        <v>#REF!</v>
      </c>
      <c r="N97" s="54"/>
      <c r="O97" s="54">
        <f t="shared" ref="O97:Y97" si="38">SUM(O4:O96)</f>
        <v>6</v>
      </c>
      <c r="P97" s="54">
        <f t="shared" si="38"/>
        <v>23</v>
      </c>
      <c r="Q97" s="54">
        <f t="shared" si="38"/>
        <v>3</v>
      </c>
      <c r="R97" s="54">
        <f t="shared" si="38"/>
        <v>0</v>
      </c>
      <c r="S97" s="54">
        <f t="shared" si="38"/>
        <v>3</v>
      </c>
      <c r="T97" s="54">
        <f t="shared" si="38"/>
        <v>13</v>
      </c>
      <c r="U97" s="54">
        <f t="shared" si="38"/>
        <v>21</v>
      </c>
      <c r="V97" s="54">
        <f t="shared" si="38"/>
        <v>9</v>
      </c>
      <c r="W97" s="54">
        <f t="shared" si="38"/>
        <v>7</v>
      </c>
      <c r="X97" s="54">
        <f t="shared" si="38"/>
        <v>8</v>
      </c>
      <c r="Y97" s="54">
        <f t="shared" si="38"/>
        <v>7</v>
      </c>
      <c r="Z97" s="54">
        <f t="shared" ref="Z97:AH97" si="39">SUM(Z4:Z96)</f>
        <v>8</v>
      </c>
      <c r="AA97" s="54">
        <f t="shared" si="39"/>
        <v>5</v>
      </c>
      <c r="AB97" s="54"/>
      <c r="AC97" s="54"/>
      <c r="AD97" s="76">
        <f>SUM(AD4:AD96)</f>
        <v>3835</v>
      </c>
      <c r="AE97" s="54">
        <f t="shared" si="39"/>
        <v>15</v>
      </c>
      <c r="AF97" s="54">
        <f t="shared" si="39"/>
        <v>45</v>
      </c>
      <c r="AG97" s="54">
        <f t="shared" si="39"/>
        <v>20</v>
      </c>
      <c r="AH97" s="54">
        <f t="shared" si="39"/>
        <v>13</v>
      </c>
      <c r="AI97" s="20"/>
      <c r="AJ97" s="20"/>
      <c r="AK97" s="20"/>
      <c r="AL97" s="20"/>
      <c r="AM97" s="20"/>
      <c r="AN97" s="20"/>
    </row>
    <row r="98" spans="1:41">
      <c r="AD98" s="78">
        <f>AD96+AD95+AD94+AD93+AD83+AD66+AD65+AD64+AD63+AD62+AD61+AD60+AD59+AD58+AD57+AD56+AD48+AD47+AD44+AD43+AD42+AD41+AD39+AD35+AD34+AD33+AD32+AD21+AD20+AD19+AD17+AD15+23+45+38+39</f>
        <v>1372</v>
      </c>
    </row>
    <row r="99" spans="1:41">
      <c r="B99" s="876" t="s">
        <v>167</v>
      </c>
      <c r="C99" s="876"/>
      <c r="D99" s="876"/>
      <c r="E99" s="876"/>
      <c r="F99" s="876"/>
      <c r="AD99" s="77">
        <f>AD100-AD98</f>
        <v>2463</v>
      </c>
    </row>
    <row r="100" spans="1:41">
      <c r="B100" s="13" t="s">
        <v>184</v>
      </c>
      <c r="C100" s="13"/>
      <c r="D100" s="13"/>
      <c r="E100" s="13"/>
      <c r="F100" s="12">
        <v>84</v>
      </c>
      <c r="AA100"/>
      <c r="AB100"/>
      <c r="AD100" s="3">
        <f>SUBTOTAL(9,AD4:AD96)</f>
        <v>3835</v>
      </c>
      <c r="AG100" s="3"/>
      <c r="AH100" s="3"/>
      <c r="AN100"/>
      <c r="AO100"/>
    </row>
    <row r="101" spans="1:41">
      <c r="B101" s="13" t="s">
        <v>183</v>
      </c>
      <c r="C101" s="13"/>
      <c r="D101" s="13"/>
      <c r="E101" s="13"/>
      <c r="F101" s="12">
        <v>8</v>
      </c>
      <c r="AA101"/>
      <c r="AB101"/>
      <c r="AG101" s="3"/>
      <c r="AH101" s="3"/>
      <c r="AN101"/>
      <c r="AO101"/>
    </row>
    <row r="102" spans="1:41">
      <c r="B102" s="11" t="s">
        <v>0</v>
      </c>
      <c r="C102" s="11"/>
      <c r="D102" s="11"/>
      <c r="E102" s="11"/>
      <c r="F102" s="12">
        <v>92</v>
      </c>
      <c r="AA102"/>
      <c r="AB102"/>
      <c r="AG102" s="3"/>
      <c r="AH102" s="3"/>
      <c r="AN102"/>
      <c r="AO102"/>
    </row>
    <row r="103" spans="1:41">
      <c r="F103"/>
      <c r="AA103"/>
      <c r="AB103"/>
      <c r="AG103" s="3"/>
      <c r="AH103" s="3"/>
      <c r="AN103"/>
      <c r="AO103"/>
    </row>
    <row r="104" spans="1:41">
      <c r="F104"/>
      <c r="AA104"/>
      <c r="AB104"/>
      <c r="AG104" s="3"/>
      <c r="AH104" s="3"/>
      <c r="AN104"/>
      <c r="AO104"/>
    </row>
    <row r="105" spans="1:41">
      <c r="B105" s="12" t="s">
        <v>168</v>
      </c>
      <c r="C105" s="12"/>
      <c r="D105" s="12"/>
      <c r="E105" s="12"/>
      <c r="F105" s="12">
        <v>8</v>
      </c>
      <c r="AA105"/>
      <c r="AB105"/>
      <c r="AG105" s="3"/>
      <c r="AH105" s="3"/>
      <c r="AN105"/>
      <c r="AO105"/>
    </row>
    <row r="106" spans="1:41">
      <c r="B106" s="12" t="s">
        <v>169</v>
      </c>
      <c r="C106" s="12"/>
      <c r="D106" s="12"/>
      <c r="E106" s="12"/>
      <c r="F106" s="12">
        <v>7</v>
      </c>
      <c r="AA106"/>
      <c r="AB106"/>
      <c r="AG106" s="3"/>
      <c r="AH106" s="3"/>
      <c r="AN106"/>
      <c r="AO106"/>
    </row>
    <row r="107" spans="1:41">
      <c r="B107" s="18" t="s">
        <v>188</v>
      </c>
      <c r="C107" s="18"/>
      <c r="D107" s="18"/>
      <c r="E107" s="18"/>
      <c r="F107" s="18">
        <f>F102+F105-F106</f>
        <v>93</v>
      </c>
      <c r="G107" s="3" t="str">
        <f>IF((F107-A97)=0,"ok","error")</f>
        <v>ok</v>
      </c>
      <c r="AA107"/>
      <c r="AB107"/>
      <c r="AG107" s="3"/>
      <c r="AH107" s="3"/>
      <c r="AN107"/>
      <c r="AO107"/>
    </row>
    <row r="108" spans="1:41">
      <c r="F108"/>
      <c r="G108" s="3">
        <f>COUNT(AI14:AI85)</f>
        <v>0</v>
      </c>
      <c r="AA108"/>
      <c r="AB108"/>
      <c r="AG108" s="3"/>
      <c r="AH108" s="3"/>
      <c r="AN108"/>
      <c r="AO108"/>
    </row>
    <row r="109" spans="1:41">
      <c r="B109" s="12" t="s">
        <v>182</v>
      </c>
      <c r="C109" s="12"/>
      <c r="D109" s="12"/>
      <c r="E109" s="12"/>
      <c r="F109" s="12"/>
      <c r="AA109"/>
      <c r="AB109"/>
      <c r="AG109" s="3"/>
      <c r="AH109" s="3"/>
      <c r="AN109"/>
      <c r="AO109"/>
    </row>
    <row r="110" spans="1:41">
      <c r="B110" s="11" t="s">
        <v>170</v>
      </c>
      <c r="C110" s="11"/>
      <c r="D110" s="11"/>
      <c r="E110" s="11"/>
      <c r="F110" s="12">
        <v>8</v>
      </c>
      <c r="L110" s="3">
        <v>7</v>
      </c>
      <c r="AA110"/>
      <c r="AB110"/>
      <c r="AG110" s="3"/>
      <c r="AH110" s="3"/>
      <c r="AN110"/>
      <c r="AO110"/>
    </row>
    <row r="111" spans="1:41">
      <c r="B111" s="11" t="s">
        <v>171</v>
      </c>
      <c r="C111" s="11"/>
      <c r="D111" s="11"/>
      <c r="E111" s="11"/>
      <c r="F111" s="12">
        <f>AA97</f>
        <v>5</v>
      </c>
      <c r="L111" s="3">
        <v>5</v>
      </c>
      <c r="AA111"/>
      <c r="AB111"/>
      <c r="AG111" s="3"/>
      <c r="AH111" s="3"/>
      <c r="AN111"/>
      <c r="AO111"/>
    </row>
    <row r="112" spans="1:41">
      <c r="B112" s="13" t="s">
        <v>183</v>
      </c>
      <c r="C112" s="13"/>
      <c r="D112" s="13"/>
      <c r="E112" s="13"/>
      <c r="F112" s="14">
        <f>SUM(F110:F111)</f>
        <v>13</v>
      </c>
      <c r="L112" s="3">
        <v>12</v>
      </c>
      <c r="AA112"/>
      <c r="AB112"/>
      <c r="AG112" s="3"/>
      <c r="AH112" s="3"/>
      <c r="AN112"/>
      <c r="AO112"/>
    </row>
    <row r="113" spans="2:41">
      <c r="B113" s="13" t="s">
        <v>184</v>
      </c>
      <c r="C113" s="13"/>
      <c r="D113" s="13"/>
      <c r="E113" s="13"/>
      <c r="F113" s="15">
        <f>F107-F112</f>
        <v>80</v>
      </c>
      <c r="L113" s="3">
        <v>82</v>
      </c>
      <c r="AA113"/>
      <c r="AB113"/>
      <c r="AG113" s="3"/>
      <c r="AH113" s="3"/>
      <c r="AN113"/>
      <c r="AO113"/>
    </row>
    <row r="114" spans="2:41">
      <c r="F114"/>
      <c r="G114" s="45" t="s">
        <v>2</v>
      </c>
      <c r="H114" s="45" t="s">
        <v>25</v>
      </c>
      <c r="I114" s="45"/>
      <c r="J114" s="45" t="s">
        <v>39</v>
      </c>
      <c r="K114" s="45" t="s">
        <v>126</v>
      </c>
      <c r="V114"/>
      <c r="W114"/>
      <c r="X114"/>
      <c r="Y114"/>
      <c r="Z114"/>
      <c r="AA114"/>
      <c r="AC114" s="3"/>
      <c r="AD114" s="3"/>
      <c r="AE114" s="3"/>
      <c r="AF114" s="3"/>
      <c r="AG114" s="3"/>
      <c r="AH114" s="3"/>
      <c r="AI114"/>
      <c r="AJ114"/>
      <c r="AK114"/>
      <c r="AL114"/>
      <c r="AM114"/>
      <c r="AN114"/>
      <c r="AO114"/>
    </row>
    <row r="115" spans="2:41">
      <c r="B115" s="11" t="s">
        <v>180</v>
      </c>
      <c r="C115" s="11"/>
      <c r="D115" s="11"/>
      <c r="E115" s="11"/>
      <c r="F115" s="12">
        <f>SUM(O97:S97)</f>
        <v>35</v>
      </c>
      <c r="G115" s="12">
        <f>O97</f>
        <v>6</v>
      </c>
      <c r="H115" s="12">
        <f>P97</f>
        <v>23</v>
      </c>
      <c r="I115" s="12"/>
      <c r="J115" s="12">
        <f>R97</f>
        <v>0</v>
      </c>
      <c r="K115" s="12">
        <f>S97</f>
        <v>3</v>
      </c>
      <c r="V115"/>
      <c r="W115"/>
      <c r="X115"/>
      <c r="Y115"/>
      <c r="Z115"/>
      <c r="AA115"/>
      <c r="AC115" s="3"/>
      <c r="AD115" s="3"/>
      <c r="AE115" s="3"/>
      <c r="AF115" s="3"/>
      <c r="AG115" s="3"/>
      <c r="AH115" s="3"/>
      <c r="AI115"/>
      <c r="AJ115"/>
      <c r="AK115"/>
      <c r="AL115"/>
      <c r="AM115"/>
      <c r="AN115"/>
      <c r="AO115"/>
    </row>
    <row r="116" spans="2:41">
      <c r="B116" s="11" t="s">
        <v>181</v>
      </c>
      <c r="C116" s="11"/>
      <c r="D116" s="11"/>
      <c r="E116" s="11"/>
      <c r="F116" s="12">
        <f>A97-F115</f>
        <v>58</v>
      </c>
      <c r="G116" s="12">
        <f>T97</f>
        <v>13</v>
      </c>
      <c r="H116" s="12">
        <f>U97</f>
        <v>21</v>
      </c>
      <c r="I116" s="12"/>
      <c r="J116" s="12">
        <f>W97</f>
        <v>7</v>
      </c>
      <c r="K116" s="12">
        <f>X97</f>
        <v>8</v>
      </c>
      <c r="V116"/>
      <c r="W116"/>
      <c r="X116"/>
      <c r="Y116"/>
      <c r="Z116"/>
      <c r="AA116"/>
      <c r="AC116" s="3"/>
      <c r="AD116" s="3"/>
      <c r="AE116" s="3"/>
      <c r="AF116" s="3"/>
      <c r="AG116" s="3"/>
      <c r="AH116" s="3"/>
      <c r="AI116"/>
      <c r="AJ116"/>
      <c r="AK116"/>
      <c r="AL116"/>
      <c r="AM116"/>
      <c r="AN116"/>
      <c r="AO116"/>
    </row>
    <row r="117" spans="2:41">
      <c r="F117"/>
      <c r="AA117"/>
      <c r="AB117"/>
      <c r="AG117" s="3"/>
      <c r="AH117" s="3"/>
      <c r="AN117"/>
      <c r="AO117"/>
    </row>
    <row r="118" spans="2:41">
      <c r="B118" s="45" t="s">
        <v>172</v>
      </c>
      <c r="C118" s="45"/>
      <c r="D118" s="45"/>
      <c r="E118" s="45"/>
      <c r="F118" s="45"/>
      <c r="G118" s="878"/>
      <c r="H118" s="878"/>
      <c r="I118" s="878"/>
      <c r="J118" s="878"/>
      <c r="K118" s="878"/>
      <c r="L118" s="878"/>
      <c r="M118" s="878"/>
      <c r="AA118"/>
      <c r="AB118"/>
      <c r="AG118" s="3"/>
      <c r="AH118" s="3"/>
      <c r="AN118"/>
      <c r="AO118"/>
    </row>
    <row r="119" spans="2:41" s="7" customFormat="1">
      <c r="B119" s="16" t="s">
        <v>67</v>
      </c>
      <c r="C119" s="16"/>
      <c r="D119" s="16"/>
      <c r="E119" s="16"/>
      <c r="F119" s="17" t="s">
        <v>25</v>
      </c>
      <c r="G119" s="876" t="s">
        <v>185</v>
      </c>
      <c r="H119" s="876"/>
      <c r="I119" s="876"/>
      <c r="J119" s="876"/>
      <c r="K119" s="876"/>
      <c r="L119" s="876"/>
      <c r="M119" s="876"/>
      <c r="N119" s="79">
        <v>41257</v>
      </c>
      <c r="O119" s="5" t="s">
        <v>186</v>
      </c>
      <c r="P119" s="6"/>
      <c r="S119" s="6"/>
      <c r="T119" s="6"/>
      <c r="U119" s="6"/>
      <c r="V119" s="6"/>
      <c r="X119" s="6"/>
      <c r="Y119" s="6"/>
      <c r="Z119" s="6"/>
      <c r="AA119" s="5"/>
      <c r="AB119" s="5"/>
      <c r="AC119" s="5"/>
      <c r="AE119" s="5"/>
      <c r="AF119" s="5"/>
      <c r="AG119" s="6"/>
      <c r="AH119" s="6"/>
      <c r="AI119" s="6"/>
      <c r="AJ119" s="42"/>
      <c r="AK119" s="42"/>
      <c r="AL119" s="43"/>
      <c r="AM119" s="42"/>
    </row>
    <row r="120" spans="2:41" s="7" customFormat="1">
      <c r="B120" s="16" t="s">
        <v>71</v>
      </c>
      <c r="C120" s="16"/>
      <c r="D120" s="16"/>
      <c r="E120" s="16"/>
      <c r="F120" s="17" t="s">
        <v>25</v>
      </c>
      <c r="G120" s="876" t="s">
        <v>185</v>
      </c>
      <c r="H120" s="876"/>
      <c r="I120" s="876"/>
      <c r="J120" s="876"/>
      <c r="K120" s="876"/>
      <c r="L120" s="876"/>
      <c r="M120" s="876"/>
      <c r="N120" s="79">
        <v>41255</v>
      </c>
      <c r="O120" s="6"/>
      <c r="P120" s="6"/>
      <c r="S120" s="6"/>
      <c r="T120" s="6"/>
      <c r="U120" s="6"/>
      <c r="V120" s="6"/>
      <c r="X120" s="6"/>
      <c r="Y120" s="6"/>
      <c r="Z120" s="6"/>
      <c r="AA120" s="5"/>
      <c r="AB120" s="5"/>
      <c r="AC120" s="5"/>
      <c r="AE120" s="5"/>
      <c r="AF120" s="5"/>
      <c r="AG120" s="6"/>
      <c r="AH120" s="6"/>
      <c r="AI120" s="42"/>
      <c r="AJ120" s="42"/>
      <c r="AK120" s="42"/>
      <c r="AL120" s="43"/>
      <c r="AM120" s="42"/>
    </row>
    <row r="121" spans="2:41" s="7" customFormat="1">
      <c r="B121" s="16" t="s">
        <v>102</v>
      </c>
      <c r="C121" s="16"/>
      <c r="D121" s="16"/>
      <c r="E121" s="16"/>
      <c r="F121" s="17" t="s">
        <v>2</v>
      </c>
      <c r="G121" s="876" t="s">
        <v>185</v>
      </c>
      <c r="H121" s="876"/>
      <c r="I121" s="876"/>
      <c r="J121" s="876"/>
      <c r="K121" s="876"/>
      <c r="L121" s="876"/>
      <c r="M121" s="876"/>
      <c r="N121" s="79">
        <v>41274</v>
      </c>
      <c r="O121" s="6"/>
      <c r="P121" s="6"/>
      <c r="S121" s="6"/>
      <c r="T121" s="6"/>
      <c r="U121" s="6"/>
      <c r="V121" s="6"/>
      <c r="X121" s="6"/>
      <c r="Y121" s="6"/>
      <c r="Z121" s="6"/>
      <c r="AA121" s="5"/>
      <c r="AB121" s="5"/>
      <c r="AC121" s="5"/>
      <c r="AE121" s="5"/>
      <c r="AF121" s="5"/>
      <c r="AG121" s="6"/>
      <c r="AH121" s="6"/>
      <c r="AI121" s="6"/>
      <c r="AJ121" s="42"/>
      <c r="AK121" s="42"/>
      <c r="AL121" s="43"/>
      <c r="AM121" s="42"/>
    </row>
    <row r="122" spans="2:41">
      <c r="B122" s="16" t="s">
        <v>161</v>
      </c>
      <c r="C122" s="16"/>
      <c r="D122" s="16"/>
      <c r="E122" s="16"/>
      <c r="F122" s="17" t="s">
        <v>126</v>
      </c>
      <c r="G122" s="876" t="s">
        <v>185</v>
      </c>
      <c r="H122" s="876"/>
      <c r="I122" s="876"/>
      <c r="J122" s="876"/>
      <c r="K122" s="876"/>
      <c r="L122" s="876"/>
      <c r="M122" s="876"/>
      <c r="N122" s="80">
        <v>41274</v>
      </c>
      <c r="O122" s="1" t="s">
        <v>187</v>
      </c>
      <c r="P122" s="4"/>
      <c r="S122" s="4"/>
      <c r="T122" s="4"/>
      <c r="U122" s="4"/>
      <c r="V122" s="4"/>
      <c r="X122" s="4"/>
      <c r="Y122" s="4"/>
      <c r="Z122" s="4"/>
      <c r="AA122" s="1"/>
      <c r="AB122" s="1"/>
      <c r="AC122" s="1"/>
      <c r="AE122" s="1"/>
      <c r="AF122" s="1"/>
      <c r="AG122" s="4"/>
      <c r="AH122" s="4"/>
      <c r="AI122" s="4"/>
      <c r="AJ122" s="4"/>
      <c r="AK122" s="4"/>
      <c r="AL122" s="44"/>
      <c r="AN122"/>
      <c r="AO122"/>
    </row>
    <row r="123" spans="2:41">
      <c r="B123" s="16" t="s">
        <v>78</v>
      </c>
      <c r="C123" s="16"/>
      <c r="D123" s="16"/>
      <c r="E123" s="16"/>
      <c r="F123" s="17" t="s">
        <v>25</v>
      </c>
      <c r="G123" s="876" t="s">
        <v>185</v>
      </c>
      <c r="H123" s="876"/>
      <c r="I123" s="876"/>
      <c r="J123" s="876"/>
      <c r="K123" s="876"/>
      <c r="L123" s="876"/>
      <c r="M123" s="876"/>
      <c r="N123" s="81">
        <v>41263</v>
      </c>
      <c r="O123" s="4"/>
      <c r="P123" s="4"/>
      <c r="S123" s="4"/>
      <c r="T123" s="4"/>
      <c r="U123" s="4"/>
      <c r="V123" s="4"/>
      <c r="X123" s="4"/>
      <c r="Y123" s="4"/>
      <c r="Z123" s="4"/>
      <c r="AA123" s="1"/>
      <c r="AB123" s="1"/>
      <c r="AC123" s="1"/>
      <c r="AD123" s="1"/>
      <c r="AE123" s="1"/>
      <c r="AF123" s="1"/>
      <c r="AG123" s="4"/>
      <c r="AH123" s="4"/>
      <c r="AI123" s="4"/>
      <c r="AJ123" s="4"/>
      <c r="AL123" s="44"/>
      <c r="AN123"/>
      <c r="AO123"/>
    </row>
  </sheetData>
  <autoFilter ref="A4:AN116"/>
  <mergeCells count="17">
    <mergeCell ref="B99:F99"/>
    <mergeCell ref="T2:X2"/>
    <mergeCell ref="AE2:AH2"/>
    <mergeCell ref="Y2:Y3"/>
    <mergeCell ref="Z2:Z3"/>
    <mergeCell ref="AA2:AA3"/>
    <mergeCell ref="AB2:AB3"/>
    <mergeCell ref="AC2:AC3"/>
    <mergeCell ref="AD2:AD3"/>
    <mergeCell ref="O2:S2"/>
    <mergeCell ref="G121:M121"/>
    <mergeCell ref="G122:M122"/>
    <mergeCell ref="G123:M123"/>
    <mergeCell ref="J2:M2"/>
    <mergeCell ref="G118:M118"/>
    <mergeCell ref="G119:M119"/>
    <mergeCell ref="G120:M120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/>
  <dimension ref="A2:AJ130"/>
  <sheetViews>
    <sheetView topLeftCell="K1" zoomScale="75" workbookViewId="0">
      <pane ySplit="3" topLeftCell="A4" activePane="bottomLeft" state="frozen"/>
      <selection activeCell="AC40" sqref="AC40"/>
      <selection pane="bottomLeft" activeCell="AC40" sqref="AC40"/>
    </sheetView>
  </sheetViews>
  <sheetFormatPr baseColWidth="10" defaultRowHeight="15"/>
  <cols>
    <col min="1" max="1" width="7.42578125" style="102" bestFit="1" customWidth="1"/>
    <col min="2" max="2" width="38.28515625" style="102" bestFit="1" customWidth="1"/>
    <col min="3" max="3" width="10.85546875" style="101" customWidth="1"/>
    <col min="4" max="4" width="37.85546875" style="101" bestFit="1" customWidth="1"/>
    <col min="5" max="5" width="10.85546875" style="101" customWidth="1"/>
    <col min="6" max="6" width="10.7109375" style="101" customWidth="1"/>
    <col min="7" max="7" width="11" style="101" customWidth="1"/>
    <col min="8" max="8" width="6.5703125" style="101" customWidth="1"/>
    <col min="9" max="9" width="9.140625" style="101" customWidth="1"/>
    <col min="10" max="13" width="7.5703125" style="101" customWidth="1"/>
    <col min="14" max="14" width="7.140625" style="101" customWidth="1"/>
    <col min="15" max="18" width="6.42578125" style="101" customWidth="1"/>
    <col min="19" max="24" width="6.5703125" style="101" customWidth="1"/>
    <col min="25" max="25" width="13.5703125" style="101" customWidth="1"/>
    <col min="26" max="26" width="11" style="101" customWidth="1"/>
    <col min="27" max="27" width="12.140625" style="101" customWidth="1"/>
    <col min="28" max="28" width="10.7109375" style="101" customWidth="1"/>
    <col min="29" max="29" width="14.28515625" style="102" bestFit="1" customWidth="1"/>
    <col min="30" max="30" width="11.85546875" style="102" bestFit="1" customWidth="1"/>
    <col min="31" max="34" width="6.5703125" style="102" bestFit="1" customWidth="1"/>
    <col min="35" max="35" width="11.42578125" style="101"/>
    <col min="36" max="16384" width="11.42578125" style="102"/>
  </cols>
  <sheetData>
    <row r="2" spans="1:35" s="90" customFormat="1" ht="15" customHeight="1">
      <c r="J2" s="885" t="s">
        <v>204</v>
      </c>
      <c r="K2" s="885"/>
      <c r="L2" s="885"/>
      <c r="M2" s="885"/>
      <c r="O2" s="885" t="s">
        <v>193</v>
      </c>
      <c r="P2" s="885"/>
      <c r="Q2" s="885"/>
      <c r="R2" s="885"/>
      <c r="S2" s="885"/>
      <c r="T2" s="885" t="s">
        <v>181</v>
      </c>
      <c r="U2" s="885"/>
      <c r="V2" s="885"/>
      <c r="W2" s="885"/>
      <c r="X2" s="885"/>
      <c r="Y2" s="886" t="s">
        <v>174</v>
      </c>
      <c r="Z2" s="886" t="s">
        <v>176</v>
      </c>
      <c r="AA2" s="886" t="s">
        <v>175</v>
      </c>
      <c r="AB2" s="886" t="s">
        <v>175</v>
      </c>
      <c r="AC2" s="885" t="s">
        <v>195</v>
      </c>
      <c r="AD2" s="888">
        <v>2012</v>
      </c>
      <c r="AE2" s="885" t="s">
        <v>194</v>
      </c>
      <c r="AF2" s="885"/>
      <c r="AG2" s="885"/>
      <c r="AH2" s="885"/>
    </row>
    <row r="3" spans="1:35" s="95" customFormat="1" ht="45">
      <c r="A3" s="91"/>
      <c r="B3" s="91"/>
      <c r="C3" s="92" t="s">
        <v>211</v>
      </c>
      <c r="D3" s="92"/>
      <c r="E3" s="92"/>
      <c r="F3" s="91" t="s">
        <v>205</v>
      </c>
      <c r="G3" s="91" t="s">
        <v>206</v>
      </c>
      <c r="H3" s="92" t="s">
        <v>196</v>
      </c>
      <c r="I3" s="93" t="s">
        <v>201</v>
      </c>
      <c r="J3" s="93" t="s">
        <v>197</v>
      </c>
      <c r="K3" s="93" t="s">
        <v>200</v>
      </c>
      <c r="L3" s="93" t="s">
        <v>202</v>
      </c>
      <c r="M3" s="93" t="s">
        <v>203</v>
      </c>
      <c r="N3" s="94" t="s">
        <v>177</v>
      </c>
      <c r="O3" s="91" t="s">
        <v>2</v>
      </c>
      <c r="P3" s="91" t="s">
        <v>25</v>
      </c>
      <c r="Q3" s="91" t="s">
        <v>86</v>
      </c>
      <c r="R3" s="91" t="s">
        <v>39</v>
      </c>
      <c r="S3" s="91" t="s">
        <v>126</v>
      </c>
      <c r="T3" s="91" t="s">
        <v>2</v>
      </c>
      <c r="U3" s="91" t="s">
        <v>25</v>
      </c>
      <c r="V3" s="91" t="s">
        <v>86</v>
      </c>
      <c r="W3" s="91" t="s">
        <v>39</v>
      </c>
      <c r="X3" s="91" t="s">
        <v>126</v>
      </c>
      <c r="Y3" s="886"/>
      <c r="Z3" s="886"/>
      <c r="AA3" s="886"/>
      <c r="AB3" s="886"/>
      <c r="AC3" s="885"/>
      <c r="AD3" s="888"/>
      <c r="AE3" s="85" t="s">
        <v>189</v>
      </c>
      <c r="AF3" s="85" t="s">
        <v>190</v>
      </c>
      <c r="AG3" s="85" t="s">
        <v>191</v>
      </c>
      <c r="AH3" s="86" t="s">
        <v>192</v>
      </c>
    </row>
    <row r="4" spans="1:35" ht="15.75" hidden="1">
      <c r="A4" s="96">
        <v>5349</v>
      </c>
      <c r="B4" s="84" t="s">
        <v>3</v>
      </c>
      <c r="C4" s="97">
        <v>1</v>
      </c>
      <c r="D4" s="84" t="s">
        <v>214</v>
      </c>
      <c r="E4" s="84" t="s">
        <v>215</v>
      </c>
      <c r="F4" s="97">
        <v>1</v>
      </c>
      <c r="G4" s="97"/>
      <c r="H4" s="97" t="s">
        <v>2</v>
      </c>
      <c r="I4" s="98" t="s">
        <v>197</v>
      </c>
      <c r="J4" s="98">
        <f>IF(I4="NS",1,0)</f>
        <v>1</v>
      </c>
      <c r="K4" s="98">
        <f>IF(I4="TM",1,0)</f>
        <v>0</v>
      </c>
      <c r="L4" s="98">
        <f>IF(I4="12mo",1,0)</f>
        <v>0</v>
      </c>
      <c r="M4" s="98">
        <f>IF(I4="9no",1,0)</f>
        <v>0</v>
      </c>
      <c r="N4" s="98" t="s">
        <v>178</v>
      </c>
      <c r="O4" s="97">
        <f>IF(AND($H$4="D",$N$4="F"),1,0)</f>
        <v>0</v>
      </c>
      <c r="P4" s="97">
        <f>IF(AND($H$4="T",$N$4="F"),1,0)</f>
        <v>0</v>
      </c>
      <c r="Q4" s="97">
        <f>IF(AND($H$4="A",$N$4="F"),1,0)</f>
        <v>0</v>
      </c>
      <c r="R4" s="97">
        <f>IF(AND($H$4="O",$N$4="F"),1,0)</f>
        <v>0</v>
      </c>
      <c r="S4" s="97">
        <f>IF(AND($H$4="S",$N$4="F"),1,0)</f>
        <v>0</v>
      </c>
      <c r="T4" s="97">
        <f>IF(AND(H4="D",N4="M"),1,0)</f>
        <v>1</v>
      </c>
      <c r="U4" s="97">
        <f>IF(AND(H4="T",N4="M"),1,0)</f>
        <v>0</v>
      </c>
      <c r="V4" s="97">
        <f>IF(AND(H4="A",N4="M"),1,0)</f>
        <v>0</v>
      </c>
      <c r="W4" s="97">
        <f>IF(AND(H4="O",N4="M"),1,0)</f>
        <v>0</v>
      </c>
      <c r="X4" s="97">
        <f>IF(AND(H4="S",N4="M"),1,0)</f>
        <v>0</v>
      </c>
      <c r="Y4" s="99"/>
      <c r="Z4" s="99"/>
      <c r="AA4" s="99"/>
      <c r="AB4" s="97"/>
      <c r="AC4" s="84">
        <v>73122101583</v>
      </c>
      <c r="AD4" s="100">
        <f>$AD$2-1973</f>
        <v>39</v>
      </c>
      <c r="AE4" s="87">
        <f>IF(AD4&gt;=55,0,IF(AND(AD4&gt;=46,AD4&lt;55),0,IF(AND(AD4&gt;=31,AD4&lt;45),0,IF(AD4&lt;=30,1,0))))</f>
        <v>0</v>
      </c>
      <c r="AF4" s="87">
        <f>IF(AD4&gt;=55,0,IF(AND(AD4&gt;=46,AD4&lt;55),0,IF(AND(AD4&gt;=31,AD4&lt;=45),1,IF(AD4&lt;=30,0,0))))</f>
        <v>1</v>
      </c>
      <c r="AG4" s="87">
        <f>IF(AD4&gt;=55,0,IF(AND(AD4&gt;=46,AD4&lt;55),1,IF(AND(AD4&gt;=31,AD4&lt;=45),0,IF(AD4&lt;=30,0,0))))</f>
        <v>0</v>
      </c>
      <c r="AH4" s="87">
        <f>IF(AD4&gt;=55,1,IF(AND(AD4&gt;=46,AD4&lt;55),0,IF(AND(AD4&gt;=31,AD4&lt;45),0,IF(AD4&lt;=30,0,0))))</f>
        <v>0</v>
      </c>
      <c r="AI4" s="101">
        <f>IF(N4="M",AD4,0)</f>
        <v>39</v>
      </c>
    </row>
    <row r="5" spans="1:35" ht="15.75" hidden="1">
      <c r="A5" s="96">
        <v>7523</v>
      </c>
      <c r="B5" s="84" t="s">
        <v>9</v>
      </c>
      <c r="C5" s="97">
        <v>1</v>
      </c>
      <c r="D5" s="84" t="s">
        <v>216</v>
      </c>
      <c r="E5" s="84" t="s">
        <v>217</v>
      </c>
      <c r="F5" s="97"/>
      <c r="G5" s="97"/>
      <c r="H5" s="97" t="s">
        <v>2</v>
      </c>
      <c r="I5" s="98" t="s">
        <v>197</v>
      </c>
      <c r="J5" s="98">
        <f t="shared" ref="J5:J57" si="0">IF(I5="NS",1,0)</f>
        <v>1</v>
      </c>
      <c r="K5" s="98">
        <f t="shared" ref="K5:K57" si="1">IF(I5="TM",1,0)</f>
        <v>0</v>
      </c>
      <c r="L5" s="98">
        <f t="shared" ref="L5:L57" si="2">IF(I5="12mo",1,0)</f>
        <v>0</v>
      </c>
      <c r="M5" s="98">
        <f t="shared" ref="M5:M57" si="3">IF(I5="9no",1,0)</f>
        <v>0</v>
      </c>
      <c r="N5" s="98" t="s">
        <v>178</v>
      </c>
      <c r="O5" s="97">
        <f t="shared" ref="O5:O39" si="4">IF(AND(H5="D",N5="F"),1,0)</f>
        <v>0</v>
      </c>
      <c r="P5" s="97">
        <f t="shared" ref="P5:P39" si="5">IF(AND(H5="T",N5="F"),1,0)</f>
        <v>0</v>
      </c>
      <c r="Q5" s="97">
        <f t="shared" ref="Q5:Q39" si="6">IF(AND(H5="A",N5="F"),1,0)</f>
        <v>0</v>
      </c>
      <c r="R5" s="97">
        <f t="shared" ref="R5:R39" si="7">IF(AND(H5="O",N5="F"),1,0)</f>
        <v>0</v>
      </c>
      <c r="S5" s="97">
        <f t="shared" ref="S5:S39" si="8">IF(AND(H5="S",N5="F"),1,0)</f>
        <v>0</v>
      </c>
      <c r="T5" s="97">
        <f t="shared" ref="T5:T19" si="9">IF(AND(H5="D",N5="M"),1,0)</f>
        <v>1</v>
      </c>
      <c r="U5" s="97">
        <f t="shared" ref="U5:U19" si="10">IF(AND(H5="T",N5="M"),1,0)</f>
        <v>0</v>
      </c>
      <c r="V5" s="97">
        <f t="shared" ref="V5:V19" si="11">IF(AND(H5="A",N5="M"),1,0)</f>
        <v>0</v>
      </c>
      <c r="W5" s="97">
        <f t="shared" ref="W5:W19" si="12">IF(AND(H5="O",N5="M"),1,0)</f>
        <v>0</v>
      </c>
      <c r="X5" s="97">
        <f t="shared" ref="X5:X19" si="13">IF(AND(H5="S",N5="M"),1,0)</f>
        <v>0</v>
      </c>
      <c r="Y5" s="97"/>
      <c r="Z5" s="97"/>
      <c r="AA5" s="97"/>
      <c r="AB5" s="97"/>
      <c r="AC5" s="84">
        <v>75091409921</v>
      </c>
      <c r="AD5" s="100">
        <f>AD2-1975</f>
        <v>37</v>
      </c>
      <c r="AE5" s="87">
        <f t="shared" ref="AE5:AE57" si="14">IF(AD5&gt;=55,0,IF(AND(AD5&gt;=46,AD5&lt;55),0,IF(AND(AD5&gt;=31,AD5&lt;45),0,IF(AD5&lt;=30,1,0))))</f>
        <v>0</v>
      </c>
      <c r="AF5" s="87">
        <f>IF(AD5&gt;=55,0,IF(AND(AD5&gt;=46,AD5&lt;55),0,IF(AND(AD5&gt;=31,AD5&lt;=45),1,IF(AD5&lt;=30,0,0))))</f>
        <v>1</v>
      </c>
      <c r="AG5" s="87">
        <f>IF(AD5&gt;=55,0,IF(AND(AD5&gt;=46,AD5&lt;55),1,IF(AND(AD5&gt;=31,AD5&lt;=45),0,IF(AD5&lt;=30,0,0))))</f>
        <v>0</v>
      </c>
      <c r="AH5" s="87">
        <f>IF(AD5&gt;=55,1,IF(AND(AD5&gt;=46,AD5&lt;55),0,IF(AND(AD5&gt;=31,AD5&lt;45),0,IF(AD5&lt;=30,0,0))))</f>
        <v>0</v>
      </c>
      <c r="AI5" s="101">
        <f t="shared" ref="AI5:AI68" si="15">IF(N5="M",AD5,0)</f>
        <v>37</v>
      </c>
    </row>
    <row r="6" spans="1:35" ht="15.75" hidden="1">
      <c r="A6" s="96">
        <v>2013</v>
      </c>
      <c r="B6" s="84" t="s">
        <v>13</v>
      </c>
      <c r="C6" s="97">
        <v>1</v>
      </c>
      <c r="D6" s="84" t="s">
        <v>218</v>
      </c>
      <c r="E6" s="84" t="s">
        <v>219</v>
      </c>
      <c r="F6" s="97"/>
      <c r="G6" s="97"/>
      <c r="H6" s="97" t="s">
        <v>2</v>
      </c>
      <c r="I6" s="98" t="s">
        <v>197</v>
      </c>
      <c r="J6" s="98">
        <f t="shared" si="0"/>
        <v>1</v>
      </c>
      <c r="K6" s="98">
        <f t="shared" si="1"/>
        <v>0</v>
      </c>
      <c r="L6" s="98">
        <f t="shared" si="2"/>
        <v>0</v>
      </c>
      <c r="M6" s="98">
        <f t="shared" si="3"/>
        <v>0</v>
      </c>
      <c r="N6" s="98" t="s">
        <v>179</v>
      </c>
      <c r="O6" s="97">
        <f t="shared" si="4"/>
        <v>1</v>
      </c>
      <c r="P6" s="97">
        <f t="shared" si="5"/>
        <v>0</v>
      </c>
      <c r="Q6" s="97">
        <f t="shared" si="6"/>
        <v>0</v>
      </c>
      <c r="R6" s="97">
        <f t="shared" si="7"/>
        <v>0</v>
      </c>
      <c r="S6" s="97">
        <f t="shared" si="8"/>
        <v>0</v>
      </c>
      <c r="T6" s="97">
        <f t="shared" si="9"/>
        <v>0</v>
      </c>
      <c r="U6" s="97">
        <f t="shared" si="10"/>
        <v>0</v>
      </c>
      <c r="V6" s="97">
        <f t="shared" si="11"/>
        <v>0</v>
      </c>
      <c r="W6" s="97">
        <f t="shared" si="12"/>
        <v>0</v>
      </c>
      <c r="X6" s="97">
        <f t="shared" si="13"/>
        <v>0</v>
      </c>
      <c r="Y6" s="97"/>
      <c r="Z6" s="97"/>
      <c r="AA6" s="97"/>
      <c r="AB6" s="97"/>
      <c r="AC6" s="84">
        <v>74022408137</v>
      </c>
      <c r="AD6" s="100">
        <f>AD2-1974</f>
        <v>38</v>
      </c>
      <c r="AE6" s="87">
        <f t="shared" si="14"/>
        <v>0</v>
      </c>
      <c r="AF6" s="87">
        <f>IF(AD6&gt;=55,0,IF(AND(AD6&gt;=46,AD6&lt;55),0,IF(AND(AD6&gt;=31,AD6&lt;=45),1,IF(AD6&lt;=30,0,0))))</f>
        <v>1</v>
      </c>
      <c r="AG6" s="87">
        <f>IF(AD6&gt;=55,0,IF(AND(AD6&gt;=46,AD6&lt;55),1,IF(AND(AD6&gt;=31,AD6&lt;=45),0,IF(AD6&lt;=30,0,0))))</f>
        <v>0</v>
      </c>
      <c r="AH6" s="87">
        <f>IF(AD6&gt;=55,1,IF(AND(AD6&gt;=46,AD6&lt;55),0,IF(AND(AD6&gt;=31,AD6&lt;45),0,IF(AD6&lt;=30,0,0))))</f>
        <v>0</v>
      </c>
      <c r="AI6" s="101">
        <f t="shared" si="15"/>
        <v>0</v>
      </c>
    </row>
    <row r="7" spans="1:35" ht="15.75" hidden="1">
      <c r="A7" s="96">
        <v>4927</v>
      </c>
      <c r="B7" s="84" t="s">
        <v>15</v>
      </c>
      <c r="C7" s="97">
        <v>1</v>
      </c>
      <c r="D7" s="84" t="s">
        <v>218</v>
      </c>
      <c r="E7" s="84" t="s">
        <v>219</v>
      </c>
      <c r="F7" s="97"/>
      <c r="G7" s="97"/>
      <c r="H7" s="97" t="s">
        <v>2</v>
      </c>
      <c r="I7" s="98" t="s">
        <v>197</v>
      </c>
      <c r="J7" s="98">
        <f t="shared" si="0"/>
        <v>1</v>
      </c>
      <c r="K7" s="98">
        <f t="shared" si="1"/>
        <v>0</v>
      </c>
      <c r="L7" s="98">
        <f t="shared" si="2"/>
        <v>0</v>
      </c>
      <c r="M7" s="98">
        <f t="shared" si="3"/>
        <v>0</v>
      </c>
      <c r="N7" s="98" t="s">
        <v>179</v>
      </c>
      <c r="O7" s="97">
        <f t="shared" si="4"/>
        <v>1</v>
      </c>
      <c r="P7" s="97">
        <f t="shared" si="5"/>
        <v>0</v>
      </c>
      <c r="Q7" s="97">
        <f t="shared" si="6"/>
        <v>0</v>
      </c>
      <c r="R7" s="97">
        <f t="shared" si="7"/>
        <v>0</v>
      </c>
      <c r="S7" s="97">
        <f t="shared" si="8"/>
        <v>0</v>
      </c>
      <c r="T7" s="97">
        <f t="shared" si="9"/>
        <v>0</v>
      </c>
      <c r="U7" s="97">
        <f t="shared" si="10"/>
        <v>0</v>
      </c>
      <c r="V7" s="97">
        <f t="shared" si="11"/>
        <v>0</v>
      </c>
      <c r="W7" s="97">
        <f t="shared" si="12"/>
        <v>0</v>
      </c>
      <c r="X7" s="97">
        <f t="shared" si="13"/>
        <v>0</v>
      </c>
      <c r="Y7" s="97"/>
      <c r="Z7" s="97"/>
      <c r="AA7" s="97"/>
      <c r="AB7" s="97"/>
      <c r="AC7" s="84">
        <v>67051104036</v>
      </c>
      <c r="AD7" s="100">
        <f>2012-1967</f>
        <v>45</v>
      </c>
      <c r="AE7" s="87">
        <f t="shared" si="14"/>
        <v>0</v>
      </c>
      <c r="AF7" s="87">
        <f>IF(AD7&gt;=55,0,IF(AND(AD7&gt;=46,AD7&lt;55),0,IF(AND(AD7&gt;=31,AD7&lt;=45),1,IF(AD7&lt;=30,0,0))))</f>
        <v>1</v>
      </c>
      <c r="AG7" s="87">
        <f t="shared" ref="AG7:AG60" si="16">IF(AD7&gt;=55,0,IF(AND(AD7&gt;=46,AD7&lt;55),1,IF(AND(AD7&gt;=31,AD7&lt;=45),0,IF(AD7&lt;=30,0,0))))</f>
        <v>0</v>
      </c>
      <c r="AH7" s="87">
        <f t="shared" ref="AH7:AH60" si="17">IF(AD7&gt;=55,1,IF(AND(AD7&gt;=46,AD7&lt;55),0,IF(AND(AD7&gt;=31,AD7&lt;45),0,IF(AD7&lt;=30,0,0))))</f>
        <v>0</v>
      </c>
      <c r="AI7" s="101">
        <f t="shared" si="15"/>
        <v>0</v>
      </c>
    </row>
    <row r="8" spans="1:35" ht="15.75" hidden="1">
      <c r="A8" s="96">
        <v>8485</v>
      </c>
      <c r="B8" s="84" t="s">
        <v>16</v>
      </c>
      <c r="C8" s="97">
        <v>1</v>
      </c>
      <c r="D8" s="84" t="s">
        <v>218</v>
      </c>
      <c r="E8" s="84" t="s">
        <v>219</v>
      </c>
      <c r="F8" s="97"/>
      <c r="G8" s="97"/>
      <c r="H8" s="97" t="s">
        <v>2</v>
      </c>
      <c r="I8" s="98" t="s">
        <v>197</v>
      </c>
      <c r="J8" s="98">
        <f t="shared" si="0"/>
        <v>1</v>
      </c>
      <c r="K8" s="98">
        <f t="shared" si="1"/>
        <v>0</v>
      </c>
      <c r="L8" s="98">
        <f t="shared" si="2"/>
        <v>0</v>
      </c>
      <c r="M8" s="98">
        <f t="shared" si="3"/>
        <v>0</v>
      </c>
      <c r="N8" s="98" t="s">
        <v>178</v>
      </c>
      <c r="O8" s="97">
        <f t="shared" si="4"/>
        <v>0</v>
      </c>
      <c r="P8" s="97">
        <f t="shared" si="5"/>
        <v>0</v>
      </c>
      <c r="Q8" s="97">
        <f t="shared" si="6"/>
        <v>0</v>
      </c>
      <c r="R8" s="97">
        <f t="shared" si="7"/>
        <v>0</v>
      </c>
      <c r="S8" s="97">
        <f t="shared" si="8"/>
        <v>0</v>
      </c>
      <c r="T8" s="97">
        <f t="shared" si="9"/>
        <v>1</v>
      </c>
      <c r="U8" s="97">
        <f t="shared" si="10"/>
        <v>0</v>
      </c>
      <c r="V8" s="97">
        <f t="shared" si="11"/>
        <v>0</v>
      </c>
      <c r="W8" s="97">
        <f t="shared" si="12"/>
        <v>0</v>
      </c>
      <c r="X8" s="97">
        <f t="shared" si="13"/>
        <v>0</v>
      </c>
      <c r="Y8" s="97"/>
      <c r="Z8" s="97"/>
      <c r="AA8" s="97"/>
      <c r="AB8" s="97"/>
      <c r="AC8" s="84">
        <v>63121606786</v>
      </c>
      <c r="AD8" s="100">
        <f>2012-1963</f>
        <v>49</v>
      </c>
      <c r="AE8" s="87">
        <f t="shared" si="14"/>
        <v>0</v>
      </c>
      <c r="AF8" s="87">
        <f t="shared" ref="AF8:AF60" si="18">IF(AD8&gt;=55,0,IF(AND(AD8&gt;=46,AD8&lt;55),0,IF(AND(AD8&gt;=31,AD8&lt;=45),1,IF(AD8&lt;=30,0,0))))</f>
        <v>0</v>
      </c>
      <c r="AG8" s="87">
        <f t="shared" si="16"/>
        <v>1</v>
      </c>
      <c r="AH8" s="87">
        <f t="shared" si="17"/>
        <v>0</v>
      </c>
      <c r="AI8" s="101">
        <f t="shared" si="15"/>
        <v>49</v>
      </c>
    </row>
    <row r="9" spans="1:35" ht="15.75" hidden="1">
      <c r="A9" s="96">
        <v>8548</v>
      </c>
      <c r="B9" s="84" t="s">
        <v>17</v>
      </c>
      <c r="C9" s="97">
        <v>1</v>
      </c>
      <c r="D9" s="84" t="s">
        <v>218</v>
      </c>
      <c r="E9" s="84" t="s">
        <v>219</v>
      </c>
      <c r="F9" s="97"/>
      <c r="G9" s="97"/>
      <c r="H9" s="97" t="s">
        <v>2</v>
      </c>
      <c r="I9" s="98" t="s">
        <v>197</v>
      </c>
      <c r="J9" s="98">
        <f t="shared" si="0"/>
        <v>1</v>
      </c>
      <c r="K9" s="98">
        <f t="shared" si="1"/>
        <v>0</v>
      </c>
      <c r="L9" s="98">
        <f t="shared" si="2"/>
        <v>0</v>
      </c>
      <c r="M9" s="98">
        <f t="shared" si="3"/>
        <v>0</v>
      </c>
      <c r="N9" s="98" t="s">
        <v>178</v>
      </c>
      <c r="O9" s="97">
        <f t="shared" si="4"/>
        <v>0</v>
      </c>
      <c r="P9" s="97">
        <f t="shared" si="5"/>
        <v>0</v>
      </c>
      <c r="Q9" s="97">
        <f t="shared" si="6"/>
        <v>0</v>
      </c>
      <c r="R9" s="97">
        <f t="shared" si="7"/>
        <v>0</v>
      </c>
      <c r="S9" s="97">
        <f t="shared" si="8"/>
        <v>0</v>
      </c>
      <c r="T9" s="97">
        <f t="shared" si="9"/>
        <v>1</v>
      </c>
      <c r="U9" s="97">
        <f t="shared" si="10"/>
        <v>0</v>
      </c>
      <c r="V9" s="97">
        <f t="shared" si="11"/>
        <v>0</v>
      </c>
      <c r="W9" s="97">
        <f t="shared" si="12"/>
        <v>0</v>
      </c>
      <c r="X9" s="97">
        <f t="shared" si="13"/>
        <v>0</v>
      </c>
      <c r="Y9" s="97"/>
      <c r="Z9" s="97"/>
      <c r="AA9" s="97"/>
      <c r="AB9" s="97"/>
      <c r="AC9" s="84">
        <v>64070903222</v>
      </c>
      <c r="AD9" s="100">
        <f>2012-1964</f>
        <v>48</v>
      </c>
      <c r="AE9" s="87">
        <f t="shared" si="14"/>
        <v>0</v>
      </c>
      <c r="AF9" s="87">
        <f t="shared" si="18"/>
        <v>0</v>
      </c>
      <c r="AG9" s="87">
        <f t="shared" si="16"/>
        <v>1</v>
      </c>
      <c r="AH9" s="87">
        <f t="shared" si="17"/>
        <v>0</v>
      </c>
      <c r="AI9" s="101">
        <f t="shared" si="15"/>
        <v>48</v>
      </c>
    </row>
    <row r="10" spans="1:35" ht="15.75" hidden="1">
      <c r="A10" s="96">
        <v>91466</v>
      </c>
      <c r="B10" s="84" t="s">
        <v>18</v>
      </c>
      <c r="C10" s="97"/>
      <c r="D10" s="84" t="s">
        <v>218</v>
      </c>
      <c r="E10" s="84" t="s">
        <v>219</v>
      </c>
      <c r="F10" s="97"/>
      <c r="G10" s="97"/>
      <c r="H10" s="97" t="s">
        <v>2</v>
      </c>
      <c r="I10" s="98" t="s">
        <v>197</v>
      </c>
      <c r="J10" s="98">
        <f t="shared" si="0"/>
        <v>1</v>
      </c>
      <c r="K10" s="98">
        <f t="shared" si="1"/>
        <v>0</v>
      </c>
      <c r="L10" s="98">
        <f t="shared" si="2"/>
        <v>0</v>
      </c>
      <c r="M10" s="98">
        <f t="shared" si="3"/>
        <v>0</v>
      </c>
      <c r="N10" s="98" t="s">
        <v>178</v>
      </c>
      <c r="O10" s="97">
        <f t="shared" si="4"/>
        <v>0</v>
      </c>
      <c r="P10" s="97">
        <f t="shared" si="5"/>
        <v>0</v>
      </c>
      <c r="Q10" s="97">
        <f t="shared" si="6"/>
        <v>0</v>
      </c>
      <c r="R10" s="97">
        <f t="shared" si="7"/>
        <v>0</v>
      </c>
      <c r="S10" s="97">
        <f t="shared" si="8"/>
        <v>0</v>
      </c>
      <c r="T10" s="97">
        <f t="shared" si="9"/>
        <v>1</v>
      </c>
      <c r="U10" s="97">
        <f t="shared" si="10"/>
        <v>0</v>
      </c>
      <c r="V10" s="97">
        <f t="shared" si="11"/>
        <v>0</v>
      </c>
      <c r="W10" s="97">
        <f t="shared" si="12"/>
        <v>0</v>
      </c>
      <c r="X10" s="97">
        <f t="shared" si="13"/>
        <v>0</v>
      </c>
      <c r="Y10" s="97"/>
      <c r="Z10" s="97"/>
      <c r="AA10" s="97"/>
      <c r="AB10" s="97"/>
      <c r="AC10" s="84">
        <v>61110719968</v>
      </c>
      <c r="AD10" s="100">
        <f>2012-1961</f>
        <v>51</v>
      </c>
      <c r="AE10" s="87">
        <f t="shared" si="14"/>
        <v>0</v>
      </c>
      <c r="AF10" s="87">
        <f t="shared" si="18"/>
        <v>0</v>
      </c>
      <c r="AG10" s="87">
        <f t="shared" si="16"/>
        <v>1</v>
      </c>
      <c r="AH10" s="87">
        <f t="shared" si="17"/>
        <v>0</v>
      </c>
      <c r="AI10" s="101">
        <f t="shared" si="15"/>
        <v>51</v>
      </c>
    </row>
    <row r="11" spans="1:35" ht="15.75" hidden="1">
      <c r="A11" s="96">
        <v>8310</v>
      </c>
      <c r="B11" s="84" t="s">
        <v>20</v>
      </c>
      <c r="C11" s="97">
        <v>1</v>
      </c>
      <c r="D11" s="84" t="s">
        <v>220</v>
      </c>
      <c r="E11" s="84" t="s">
        <v>221</v>
      </c>
      <c r="F11" s="97"/>
      <c r="G11" s="97"/>
      <c r="H11" s="97" t="s">
        <v>2</v>
      </c>
      <c r="I11" s="98" t="s">
        <v>197</v>
      </c>
      <c r="J11" s="98">
        <f t="shared" si="0"/>
        <v>1</v>
      </c>
      <c r="K11" s="98">
        <f t="shared" si="1"/>
        <v>0</v>
      </c>
      <c r="L11" s="98">
        <f t="shared" si="2"/>
        <v>0</v>
      </c>
      <c r="M11" s="98">
        <f t="shared" si="3"/>
        <v>0</v>
      </c>
      <c r="N11" s="98" t="s">
        <v>178</v>
      </c>
      <c r="O11" s="97">
        <f t="shared" si="4"/>
        <v>0</v>
      </c>
      <c r="P11" s="97">
        <f t="shared" si="5"/>
        <v>0</v>
      </c>
      <c r="Q11" s="97">
        <f t="shared" si="6"/>
        <v>0</v>
      </c>
      <c r="R11" s="97">
        <f t="shared" si="7"/>
        <v>0</v>
      </c>
      <c r="S11" s="97">
        <f t="shared" si="8"/>
        <v>0</v>
      </c>
      <c r="T11" s="97">
        <f t="shared" si="9"/>
        <v>1</v>
      </c>
      <c r="U11" s="97">
        <f t="shared" si="10"/>
        <v>0</v>
      </c>
      <c r="V11" s="97">
        <f t="shared" si="11"/>
        <v>0</v>
      </c>
      <c r="W11" s="97">
        <f t="shared" si="12"/>
        <v>0</v>
      </c>
      <c r="X11" s="97">
        <f t="shared" si="13"/>
        <v>0</v>
      </c>
      <c r="Y11" s="97"/>
      <c r="Z11" s="97"/>
      <c r="AA11" s="97"/>
      <c r="AB11" s="97"/>
      <c r="AC11" s="84">
        <v>84021612024</v>
      </c>
      <c r="AD11" s="100">
        <f>2012-1984</f>
        <v>28</v>
      </c>
      <c r="AE11" s="87">
        <f t="shared" si="14"/>
        <v>1</v>
      </c>
      <c r="AF11" s="87">
        <f t="shared" si="18"/>
        <v>0</v>
      </c>
      <c r="AG11" s="87">
        <f t="shared" si="16"/>
        <v>0</v>
      </c>
      <c r="AH11" s="87">
        <f t="shared" si="17"/>
        <v>0</v>
      </c>
      <c r="AI11" s="101">
        <f t="shared" si="15"/>
        <v>28</v>
      </c>
    </row>
    <row r="12" spans="1:35" ht="15.75" hidden="1">
      <c r="A12" s="96">
        <v>8860</v>
      </c>
      <c r="B12" s="84" t="s">
        <v>22</v>
      </c>
      <c r="C12" s="97"/>
      <c r="D12" s="84" t="s">
        <v>220</v>
      </c>
      <c r="E12" s="84" t="s">
        <v>221</v>
      </c>
      <c r="F12" s="97"/>
      <c r="G12" s="97"/>
      <c r="H12" s="97" t="s">
        <v>2</v>
      </c>
      <c r="I12" s="98" t="s">
        <v>197</v>
      </c>
      <c r="J12" s="98">
        <f t="shared" si="0"/>
        <v>1</v>
      </c>
      <c r="K12" s="98">
        <f t="shared" si="1"/>
        <v>0</v>
      </c>
      <c r="L12" s="98">
        <f t="shared" si="2"/>
        <v>0</v>
      </c>
      <c r="M12" s="98">
        <f t="shared" si="3"/>
        <v>0</v>
      </c>
      <c r="N12" s="98" t="s">
        <v>178</v>
      </c>
      <c r="O12" s="97">
        <f t="shared" si="4"/>
        <v>0</v>
      </c>
      <c r="P12" s="97">
        <f t="shared" si="5"/>
        <v>0</v>
      </c>
      <c r="Q12" s="97">
        <f t="shared" si="6"/>
        <v>0</v>
      </c>
      <c r="R12" s="97">
        <f t="shared" si="7"/>
        <v>0</v>
      </c>
      <c r="S12" s="97">
        <f t="shared" si="8"/>
        <v>0</v>
      </c>
      <c r="T12" s="97">
        <f t="shared" si="9"/>
        <v>1</v>
      </c>
      <c r="U12" s="97">
        <f t="shared" si="10"/>
        <v>0</v>
      </c>
      <c r="V12" s="97">
        <f t="shared" si="11"/>
        <v>0</v>
      </c>
      <c r="W12" s="97">
        <f t="shared" si="12"/>
        <v>0</v>
      </c>
      <c r="X12" s="97">
        <f t="shared" si="13"/>
        <v>0</v>
      </c>
      <c r="Y12" s="97"/>
      <c r="Z12" s="97"/>
      <c r="AA12" s="97"/>
      <c r="AB12" s="97"/>
      <c r="AC12" s="84">
        <v>80081422946</v>
      </c>
      <c r="AD12" s="100">
        <f>2012-1980</f>
        <v>32</v>
      </c>
      <c r="AE12" s="87">
        <f t="shared" si="14"/>
        <v>0</v>
      </c>
      <c r="AF12" s="87">
        <f t="shared" si="18"/>
        <v>1</v>
      </c>
      <c r="AG12" s="87">
        <f t="shared" si="16"/>
        <v>0</v>
      </c>
      <c r="AH12" s="87">
        <f t="shared" si="17"/>
        <v>0</v>
      </c>
      <c r="AI12" s="101">
        <f t="shared" si="15"/>
        <v>32</v>
      </c>
    </row>
    <row r="13" spans="1:35" ht="15.75" hidden="1">
      <c r="A13" s="96">
        <v>8863</v>
      </c>
      <c r="B13" s="84" t="s">
        <v>23</v>
      </c>
      <c r="C13" s="97">
        <v>1</v>
      </c>
      <c r="D13" s="84" t="s">
        <v>220</v>
      </c>
      <c r="E13" s="84" t="s">
        <v>221</v>
      </c>
      <c r="F13" s="97"/>
      <c r="G13" s="97"/>
      <c r="H13" s="97" t="s">
        <v>2</v>
      </c>
      <c r="I13" s="98" t="s">
        <v>199</v>
      </c>
      <c r="J13" s="98">
        <f t="shared" si="0"/>
        <v>0</v>
      </c>
      <c r="K13" s="98">
        <f t="shared" si="1"/>
        <v>0</v>
      </c>
      <c r="L13" s="98">
        <f t="shared" si="2"/>
        <v>1</v>
      </c>
      <c r="M13" s="98">
        <f t="shared" si="3"/>
        <v>0</v>
      </c>
      <c r="N13" s="98" t="s">
        <v>179</v>
      </c>
      <c r="O13" s="97">
        <f t="shared" si="4"/>
        <v>1</v>
      </c>
      <c r="P13" s="97">
        <f t="shared" si="5"/>
        <v>0</v>
      </c>
      <c r="Q13" s="97">
        <f t="shared" si="6"/>
        <v>0</v>
      </c>
      <c r="R13" s="97">
        <f t="shared" si="7"/>
        <v>0</v>
      </c>
      <c r="S13" s="97">
        <f t="shared" si="8"/>
        <v>0</v>
      </c>
      <c r="T13" s="97">
        <f t="shared" si="9"/>
        <v>0</v>
      </c>
      <c r="U13" s="97">
        <f t="shared" si="10"/>
        <v>0</v>
      </c>
      <c r="V13" s="97">
        <f t="shared" si="11"/>
        <v>0</v>
      </c>
      <c r="W13" s="97">
        <f t="shared" si="12"/>
        <v>0</v>
      </c>
      <c r="X13" s="97">
        <f t="shared" si="13"/>
        <v>0</v>
      </c>
      <c r="Y13" s="97"/>
      <c r="Z13" s="97"/>
      <c r="AA13" s="97"/>
      <c r="AB13" s="97"/>
      <c r="AC13" s="84">
        <v>85123112012</v>
      </c>
      <c r="AD13" s="100">
        <f>2012-1985</f>
        <v>27</v>
      </c>
      <c r="AE13" s="87">
        <f t="shared" si="14"/>
        <v>1</v>
      </c>
      <c r="AF13" s="87">
        <f t="shared" si="18"/>
        <v>0</v>
      </c>
      <c r="AG13" s="87">
        <f t="shared" si="16"/>
        <v>0</v>
      </c>
      <c r="AH13" s="87">
        <f t="shared" si="17"/>
        <v>0</v>
      </c>
      <c r="AI13" s="101">
        <f t="shared" si="15"/>
        <v>0</v>
      </c>
    </row>
    <row r="14" spans="1:35" ht="15.75" hidden="1">
      <c r="A14" s="96">
        <v>91461</v>
      </c>
      <c r="B14" s="84" t="s">
        <v>26</v>
      </c>
      <c r="C14" s="97">
        <v>1</v>
      </c>
      <c r="D14" s="84" t="s">
        <v>222</v>
      </c>
      <c r="E14" s="84" t="s">
        <v>223</v>
      </c>
      <c r="F14" s="97"/>
      <c r="G14" s="97"/>
      <c r="H14" s="97" t="s">
        <v>25</v>
      </c>
      <c r="I14" s="98" t="s">
        <v>197</v>
      </c>
      <c r="J14" s="98">
        <f t="shared" si="0"/>
        <v>1</v>
      </c>
      <c r="K14" s="98">
        <f t="shared" si="1"/>
        <v>0</v>
      </c>
      <c r="L14" s="98">
        <f t="shared" si="2"/>
        <v>0</v>
      </c>
      <c r="M14" s="98">
        <f t="shared" si="3"/>
        <v>0</v>
      </c>
      <c r="N14" s="98" t="s">
        <v>178</v>
      </c>
      <c r="O14" s="97">
        <f t="shared" si="4"/>
        <v>0</v>
      </c>
      <c r="P14" s="97">
        <f t="shared" si="5"/>
        <v>0</v>
      </c>
      <c r="Q14" s="97">
        <f t="shared" si="6"/>
        <v>0</v>
      </c>
      <c r="R14" s="97">
        <f t="shared" si="7"/>
        <v>0</v>
      </c>
      <c r="S14" s="97">
        <f t="shared" si="8"/>
        <v>0</v>
      </c>
      <c r="T14" s="97">
        <f t="shared" si="9"/>
        <v>0</v>
      </c>
      <c r="U14" s="97">
        <f t="shared" si="10"/>
        <v>1</v>
      </c>
      <c r="V14" s="97">
        <f t="shared" si="11"/>
        <v>0</v>
      </c>
      <c r="W14" s="97">
        <f t="shared" si="12"/>
        <v>0</v>
      </c>
      <c r="X14" s="97">
        <f t="shared" si="13"/>
        <v>0</v>
      </c>
      <c r="Y14" s="97"/>
      <c r="Z14" s="97"/>
      <c r="AA14" s="97"/>
      <c r="AB14" s="97"/>
      <c r="AC14" s="84">
        <v>74080806828</v>
      </c>
      <c r="AD14" s="100">
        <f>2012-1974</f>
        <v>38</v>
      </c>
      <c r="AE14" s="87">
        <f t="shared" si="14"/>
        <v>0</v>
      </c>
      <c r="AF14" s="87">
        <f t="shared" si="18"/>
        <v>1</v>
      </c>
      <c r="AG14" s="87">
        <f t="shared" si="16"/>
        <v>0</v>
      </c>
      <c r="AH14" s="87">
        <f t="shared" si="17"/>
        <v>0</v>
      </c>
      <c r="AI14" s="101">
        <f t="shared" si="15"/>
        <v>38</v>
      </c>
    </row>
    <row r="15" spans="1:35" ht="15.75" hidden="1">
      <c r="A15" s="96">
        <v>6792</v>
      </c>
      <c r="B15" s="84" t="s">
        <v>29</v>
      </c>
      <c r="C15" s="97">
        <v>1</v>
      </c>
      <c r="D15" s="84" t="s">
        <v>224</v>
      </c>
      <c r="E15" s="84" t="s">
        <v>223</v>
      </c>
      <c r="F15" s="97"/>
      <c r="G15" s="97"/>
      <c r="H15" s="97" t="s">
        <v>25</v>
      </c>
      <c r="I15" s="98" t="s">
        <v>197</v>
      </c>
      <c r="J15" s="98">
        <f t="shared" si="0"/>
        <v>1</v>
      </c>
      <c r="K15" s="98">
        <f t="shared" si="1"/>
        <v>0</v>
      </c>
      <c r="L15" s="98">
        <f t="shared" si="2"/>
        <v>0</v>
      </c>
      <c r="M15" s="98">
        <f t="shared" si="3"/>
        <v>0</v>
      </c>
      <c r="N15" s="98" t="s">
        <v>179</v>
      </c>
      <c r="O15" s="97">
        <f t="shared" si="4"/>
        <v>0</v>
      </c>
      <c r="P15" s="97">
        <f t="shared" si="5"/>
        <v>1</v>
      </c>
      <c r="Q15" s="97">
        <f t="shared" si="6"/>
        <v>0</v>
      </c>
      <c r="R15" s="97">
        <f t="shared" si="7"/>
        <v>0</v>
      </c>
      <c r="S15" s="97">
        <f t="shared" si="8"/>
        <v>0</v>
      </c>
      <c r="T15" s="97">
        <f t="shared" si="9"/>
        <v>0</v>
      </c>
      <c r="U15" s="97">
        <f t="shared" si="10"/>
        <v>0</v>
      </c>
      <c r="V15" s="97">
        <f t="shared" si="11"/>
        <v>0</v>
      </c>
      <c r="W15" s="97">
        <f t="shared" si="12"/>
        <v>0</v>
      </c>
      <c r="X15" s="97">
        <f t="shared" si="13"/>
        <v>0</v>
      </c>
      <c r="Y15" s="97"/>
      <c r="Z15" s="97"/>
      <c r="AA15" s="97"/>
      <c r="AB15" s="97"/>
      <c r="AC15" s="84">
        <v>77021715910</v>
      </c>
      <c r="AD15" s="100">
        <f>2012-1977</f>
        <v>35</v>
      </c>
      <c r="AE15" s="87">
        <f t="shared" si="14"/>
        <v>0</v>
      </c>
      <c r="AF15" s="87">
        <f t="shared" si="18"/>
        <v>1</v>
      </c>
      <c r="AG15" s="87">
        <f t="shared" si="16"/>
        <v>0</v>
      </c>
      <c r="AH15" s="87">
        <f t="shared" si="17"/>
        <v>0</v>
      </c>
      <c r="AI15" s="101">
        <f t="shared" si="15"/>
        <v>0</v>
      </c>
    </row>
    <row r="16" spans="1:35" ht="15.75" hidden="1">
      <c r="A16" s="96">
        <v>1094</v>
      </c>
      <c r="B16" s="84" t="s">
        <v>32</v>
      </c>
      <c r="C16" s="97">
        <v>1</v>
      </c>
      <c r="D16" s="84" t="s">
        <v>225</v>
      </c>
      <c r="E16" s="84" t="s">
        <v>226</v>
      </c>
      <c r="F16" s="97">
        <v>1</v>
      </c>
      <c r="G16" s="97"/>
      <c r="H16" s="97" t="s">
        <v>25</v>
      </c>
      <c r="I16" s="98" t="s">
        <v>197</v>
      </c>
      <c r="J16" s="98">
        <f t="shared" si="0"/>
        <v>1</v>
      </c>
      <c r="K16" s="98">
        <f t="shared" si="1"/>
        <v>0</v>
      </c>
      <c r="L16" s="98">
        <f t="shared" si="2"/>
        <v>0</v>
      </c>
      <c r="M16" s="98">
        <f t="shared" si="3"/>
        <v>0</v>
      </c>
      <c r="N16" s="98" t="s">
        <v>178</v>
      </c>
      <c r="O16" s="97">
        <f t="shared" si="4"/>
        <v>0</v>
      </c>
      <c r="P16" s="97">
        <f t="shared" si="5"/>
        <v>0</v>
      </c>
      <c r="Q16" s="97">
        <f t="shared" si="6"/>
        <v>0</v>
      </c>
      <c r="R16" s="97">
        <f t="shared" si="7"/>
        <v>0</v>
      </c>
      <c r="S16" s="97">
        <f t="shared" si="8"/>
        <v>0</v>
      </c>
      <c r="T16" s="97">
        <f t="shared" si="9"/>
        <v>0</v>
      </c>
      <c r="U16" s="97">
        <f t="shared" si="10"/>
        <v>1</v>
      </c>
      <c r="V16" s="97">
        <f t="shared" si="11"/>
        <v>0</v>
      </c>
      <c r="W16" s="97">
        <f t="shared" si="12"/>
        <v>0</v>
      </c>
      <c r="X16" s="97">
        <f t="shared" si="13"/>
        <v>0</v>
      </c>
      <c r="Y16" s="97"/>
      <c r="Z16" s="97"/>
      <c r="AA16" s="97"/>
      <c r="AB16" s="97"/>
      <c r="AC16" s="84">
        <v>72021905065</v>
      </c>
      <c r="AD16" s="100">
        <f>2012-1972</f>
        <v>40</v>
      </c>
      <c r="AE16" s="87">
        <f t="shared" si="14"/>
        <v>0</v>
      </c>
      <c r="AF16" s="87">
        <f t="shared" si="18"/>
        <v>1</v>
      </c>
      <c r="AG16" s="87">
        <f t="shared" si="16"/>
        <v>0</v>
      </c>
      <c r="AH16" s="87">
        <f t="shared" si="17"/>
        <v>0</v>
      </c>
      <c r="AI16" s="101">
        <f t="shared" si="15"/>
        <v>40</v>
      </c>
    </row>
    <row r="17" spans="1:35" ht="15.75" hidden="1">
      <c r="A17" s="96">
        <v>3883</v>
      </c>
      <c r="B17" s="84" t="s">
        <v>36</v>
      </c>
      <c r="C17" s="97"/>
      <c r="D17" s="84" t="s">
        <v>227</v>
      </c>
      <c r="E17" s="84" t="s">
        <v>228</v>
      </c>
      <c r="F17" s="97"/>
      <c r="G17" s="97"/>
      <c r="H17" s="97" t="s">
        <v>25</v>
      </c>
      <c r="I17" s="98" t="s">
        <v>197</v>
      </c>
      <c r="J17" s="98">
        <f t="shared" si="0"/>
        <v>1</v>
      </c>
      <c r="K17" s="98">
        <f t="shared" si="1"/>
        <v>0</v>
      </c>
      <c r="L17" s="98">
        <f t="shared" si="2"/>
        <v>0</v>
      </c>
      <c r="M17" s="98">
        <f t="shared" si="3"/>
        <v>0</v>
      </c>
      <c r="N17" s="98" t="s">
        <v>179</v>
      </c>
      <c r="O17" s="97">
        <f t="shared" si="4"/>
        <v>0</v>
      </c>
      <c r="P17" s="97">
        <f t="shared" si="5"/>
        <v>1</v>
      </c>
      <c r="Q17" s="97">
        <f t="shared" si="6"/>
        <v>0</v>
      </c>
      <c r="R17" s="97">
        <f t="shared" si="7"/>
        <v>0</v>
      </c>
      <c r="S17" s="97">
        <f t="shared" si="8"/>
        <v>0</v>
      </c>
      <c r="T17" s="97">
        <f t="shared" si="9"/>
        <v>0</v>
      </c>
      <c r="U17" s="97">
        <f t="shared" si="10"/>
        <v>0</v>
      </c>
      <c r="V17" s="97">
        <f t="shared" si="11"/>
        <v>0</v>
      </c>
      <c r="W17" s="97">
        <f t="shared" si="12"/>
        <v>0</v>
      </c>
      <c r="X17" s="97">
        <f t="shared" si="13"/>
        <v>0</v>
      </c>
      <c r="Y17" s="97"/>
      <c r="Z17" s="97"/>
      <c r="AA17" s="97"/>
      <c r="AB17" s="97"/>
      <c r="AC17" s="84">
        <v>64013024774</v>
      </c>
      <c r="AD17" s="100">
        <f>2012-1974</f>
        <v>38</v>
      </c>
      <c r="AE17" s="87">
        <f t="shared" si="14"/>
        <v>0</v>
      </c>
      <c r="AF17" s="87">
        <f t="shared" si="18"/>
        <v>1</v>
      </c>
      <c r="AG17" s="87">
        <f t="shared" si="16"/>
        <v>0</v>
      </c>
      <c r="AH17" s="87">
        <f t="shared" si="17"/>
        <v>0</v>
      </c>
      <c r="AI17" s="101">
        <f t="shared" si="15"/>
        <v>0</v>
      </c>
    </row>
    <row r="18" spans="1:35" ht="15.75" hidden="1">
      <c r="A18" s="96">
        <v>7619</v>
      </c>
      <c r="B18" s="84" t="s">
        <v>40</v>
      </c>
      <c r="C18" s="97"/>
      <c r="D18" s="84" t="s">
        <v>229</v>
      </c>
      <c r="E18" s="84" t="s">
        <v>230</v>
      </c>
      <c r="F18" s="97"/>
      <c r="G18" s="97"/>
      <c r="H18" s="97" t="s">
        <v>39</v>
      </c>
      <c r="I18" s="98" t="s">
        <v>198</v>
      </c>
      <c r="J18" s="98">
        <f t="shared" si="0"/>
        <v>0</v>
      </c>
      <c r="K18" s="98">
        <f t="shared" si="1"/>
        <v>0</v>
      </c>
      <c r="L18" s="98">
        <f t="shared" si="2"/>
        <v>0</v>
      </c>
      <c r="M18" s="98">
        <f t="shared" si="3"/>
        <v>1</v>
      </c>
      <c r="N18" s="98" t="s">
        <v>178</v>
      </c>
      <c r="O18" s="97">
        <f t="shared" si="4"/>
        <v>0</v>
      </c>
      <c r="P18" s="97">
        <f t="shared" si="5"/>
        <v>0</v>
      </c>
      <c r="Q18" s="97">
        <f t="shared" si="6"/>
        <v>0</v>
      </c>
      <c r="R18" s="97">
        <f t="shared" si="7"/>
        <v>0</v>
      </c>
      <c r="S18" s="97">
        <f t="shared" si="8"/>
        <v>0</v>
      </c>
      <c r="T18" s="97">
        <f t="shared" si="9"/>
        <v>0</v>
      </c>
      <c r="U18" s="97">
        <f t="shared" si="10"/>
        <v>0</v>
      </c>
      <c r="V18" s="97">
        <f t="shared" si="11"/>
        <v>0</v>
      </c>
      <c r="W18" s="97">
        <f t="shared" si="12"/>
        <v>1</v>
      </c>
      <c r="X18" s="97">
        <f t="shared" si="13"/>
        <v>0</v>
      </c>
      <c r="Y18" s="97"/>
      <c r="Z18" s="97"/>
      <c r="AA18" s="97"/>
      <c r="AB18" s="97"/>
      <c r="AC18" s="84">
        <v>55011104901</v>
      </c>
      <c r="AD18" s="100">
        <f>2012-1955</f>
        <v>57</v>
      </c>
      <c r="AE18" s="87">
        <f t="shared" si="14"/>
        <v>0</v>
      </c>
      <c r="AF18" s="87">
        <f t="shared" si="18"/>
        <v>0</v>
      </c>
      <c r="AG18" s="87">
        <f t="shared" si="16"/>
        <v>0</v>
      </c>
      <c r="AH18" s="87">
        <f t="shared" si="17"/>
        <v>1</v>
      </c>
      <c r="AI18" s="101">
        <f t="shared" si="15"/>
        <v>57</v>
      </c>
    </row>
    <row r="19" spans="1:35" ht="15.75" hidden="1">
      <c r="A19" s="96">
        <v>21</v>
      </c>
      <c r="B19" s="84" t="s">
        <v>45</v>
      </c>
      <c r="C19" s="97">
        <v>1</v>
      </c>
      <c r="D19" s="84" t="s">
        <v>232</v>
      </c>
      <c r="E19" s="84" t="s">
        <v>233</v>
      </c>
      <c r="F19" s="97"/>
      <c r="G19" s="97"/>
      <c r="H19" s="97" t="s">
        <v>25</v>
      </c>
      <c r="I19" s="98" t="s">
        <v>200</v>
      </c>
      <c r="J19" s="98">
        <f t="shared" si="0"/>
        <v>0</v>
      </c>
      <c r="K19" s="98">
        <f t="shared" si="1"/>
        <v>1</v>
      </c>
      <c r="L19" s="98">
        <f t="shared" si="2"/>
        <v>0</v>
      </c>
      <c r="M19" s="98">
        <f t="shared" si="3"/>
        <v>0</v>
      </c>
      <c r="N19" s="98" t="s">
        <v>179</v>
      </c>
      <c r="O19" s="97">
        <f t="shared" si="4"/>
        <v>0</v>
      </c>
      <c r="P19" s="97">
        <f t="shared" si="5"/>
        <v>1</v>
      </c>
      <c r="Q19" s="97">
        <f t="shared" si="6"/>
        <v>0</v>
      </c>
      <c r="R19" s="97">
        <f t="shared" si="7"/>
        <v>0</v>
      </c>
      <c r="S19" s="97">
        <f t="shared" si="8"/>
        <v>0</v>
      </c>
      <c r="T19" s="97">
        <f t="shared" si="9"/>
        <v>0</v>
      </c>
      <c r="U19" s="97">
        <f t="shared" si="10"/>
        <v>0</v>
      </c>
      <c r="V19" s="97">
        <f t="shared" si="11"/>
        <v>0</v>
      </c>
      <c r="W19" s="97">
        <f t="shared" si="12"/>
        <v>0</v>
      </c>
      <c r="X19" s="97">
        <f t="shared" si="13"/>
        <v>0</v>
      </c>
      <c r="Y19" s="97"/>
      <c r="Z19" s="97"/>
      <c r="AA19" s="97"/>
      <c r="AB19" s="97"/>
      <c r="AC19" s="84">
        <v>73022119739</v>
      </c>
      <c r="AD19" s="100">
        <f>2012-1973</f>
        <v>39</v>
      </c>
      <c r="AE19" s="87">
        <f t="shared" si="14"/>
        <v>0</v>
      </c>
      <c r="AF19" s="87">
        <f t="shared" si="18"/>
        <v>1</v>
      </c>
      <c r="AG19" s="87">
        <f t="shared" si="16"/>
        <v>0</v>
      </c>
      <c r="AH19" s="87">
        <f t="shared" si="17"/>
        <v>0</v>
      </c>
      <c r="AI19" s="101">
        <f t="shared" si="15"/>
        <v>0</v>
      </c>
    </row>
    <row r="20" spans="1:35" ht="15.75" hidden="1">
      <c r="A20" s="96">
        <v>91468</v>
      </c>
      <c r="B20" s="84" t="s">
        <v>46</v>
      </c>
      <c r="C20" s="97"/>
      <c r="D20" s="72" t="s">
        <v>231</v>
      </c>
      <c r="E20" s="72" t="s">
        <v>223</v>
      </c>
      <c r="F20" s="97"/>
      <c r="G20" s="97"/>
      <c r="H20" s="97" t="s">
        <v>25</v>
      </c>
      <c r="I20" s="98" t="s">
        <v>200</v>
      </c>
      <c r="J20" s="98">
        <v>0</v>
      </c>
      <c r="K20" s="98">
        <v>1</v>
      </c>
      <c r="L20" s="98">
        <v>0</v>
      </c>
      <c r="M20" s="98">
        <v>0</v>
      </c>
      <c r="N20" s="98" t="s">
        <v>179</v>
      </c>
      <c r="O20" s="97">
        <v>0</v>
      </c>
      <c r="P20" s="97">
        <v>1</v>
      </c>
      <c r="Q20" s="97">
        <v>0</v>
      </c>
      <c r="R20" s="97">
        <v>0</v>
      </c>
      <c r="S20" s="97">
        <v>0</v>
      </c>
      <c r="T20" s="97">
        <v>0</v>
      </c>
      <c r="U20" s="97">
        <v>0</v>
      </c>
      <c r="V20" s="97">
        <v>0</v>
      </c>
      <c r="W20" s="97">
        <v>0</v>
      </c>
      <c r="X20" s="97">
        <v>0</v>
      </c>
      <c r="Y20" s="97"/>
      <c r="Z20" s="97"/>
      <c r="AA20" s="97"/>
      <c r="AB20" s="97"/>
      <c r="AC20" s="84">
        <v>84071810038</v>
      </c>
      <c r="AD20" s="100">
        <v>28</v>
      </c>
      <c r="AE20" s="87">
        <v>1</v>
      </c>
      <c r="AF20" s="87">
        <v>0</v>
      </c>
      <c r="AG20" s="87">
        <v>0</v>
      </c>
      <c r="AH20" s="87">
        <v>0</v>
      </c>
      <c r="AI20" s="101">
        <f t="shared" si="15"/>
        <v>0</v>
      </c>
    </row>
    <row r="21" spans="1:35" ht="15.75" hidden="1">
      <c r="A21" s="96">
        <v>8536</v>
      </c>
      <c r="B21" s="84" t="s">
        <v>47</v>
      </c>
      <c r="C21" s="97">
        <v>1</v>
      </c>
      <c r="D21" s="84" t="s">
        <v>234</v>
      </c>
      <c r="E21" s="84" t="s">
        <v>219</v>
      </c>
      <c r="F21" s="97">
        <v>1</v>
      </c>
      <c r="G21" s="97"/>
      <c r="H21" s="97" t="s">
        <v>2</v>
      </c>
      <c r="I21" s="98" t="s">
        <v>197</v>
      </c>
      <c r="J21" s="98">
        <f t="shared" si="0"/>
        <v>1</v>
      </c>
      <c r="K21" s="98">
        <f t="shared" si="1"/>
        <v>0</v>
      </c>
      <c r="L21" s="98">
        <f t="shared" si="2"/>
        <v>0</v>
      </c>
      <c r="M21" s="98">
        <f t="shared" si="3"/>
        <v>0</v>
      </c>
      <c r="N21" s="98" t="s">
        <v>178</v>
      </c>
      <c r="O21" s="97">
        <f t="shared" si="4"/>
        <v>0</v>
      </c>
      <c r="P21" s="97">
        <f t="shared" si="5"/>
        <v>0</v>
      </c>
      <c r="Q21" s="97">
        <f t="shared" si="6"/>
        <v>0</v>
      </c>
      <c r="R21" s="97">
        <f t="shared" si="7"/>
        <v>0</v>
      </c>
      <c r="S21" s="97">
        <f t="shared" si="8"/>
        <v>0</v>
      </c>
      <c r="T21" s="97">
        <f t="shared" ref="T21:T34" si="19">IF(AND(H21="D",N21="M"),1,0)</f>
        <v>1</v>
      </c>
      <c r="U21" s="97">
        <f t="shared" ref="U21:U34" si="20">IF(AND(H21="T",N21="M"),1,0)</f>
        <v>0</v>
      </c>
      <c r="V21" s="97">
        <f t="shared" ref="V21:V34" si="21">IF(AND(H21="A",N21="M"),1,0)</f>
        <v>0</v>
      </c>
      <c r="W21" s="97">
        <f t="shared" ref="W21:W34" si="22">IF(AND(H21="O",N21="M"),1,0)</f>
        <v>0</v>
      </c>
      <c r="X21" s="97">
        <f t="shared" ref="X21:X34" si="23">IF(AND(H21="S",N21="M"),1,0)</f>
        <v>0</v>
      </c>
      <c r="Y21" s="97"/>
      <c r="Z21" s="97"/>
      <c r="AA21" s="97"/>
      <c r="AB21" s="97"/>
      <c r="AC21" s="84">
        <v>78060313801</v>
      </c>
      <c r="AD21" s="100">
        <f>2012-1978</f>
        <v>34</v>
      </c>
      <c r="AE21" s="87">
        <f t="shared" si="14"/>
        <v>0</v>
      </c>
      <c r="AF21" s="87">
        <f t="shared" si="18"/>
        <v>1</v>
      </c>
      <c r="AG21" s="87">
        <f t="shared" si="16"/>
        <v>0</v>
      </c>
      <c r="AH21" s="87">
        <f t="shared" si="17"/>
        <v>0</v>
      </c>
      <c r="AI21" s="101">
        <f t="shared" si="15"/>
        <v>34</v>
      </c>
    </row>
    <row r="22" spans="1:35" ht="15.75" hidden="1">
      <c r="A22" s="96">
        <v>2178</v>
      </c>
      <c r="B22" s="84" t="s">
        <v>49</v>
      </c>
      <c r="C22" s="97">
        <v>1</v>
      </c>
      <c r="D22" s="84" t="s">
        <v>240</v>
      </c>
      <c r="E22" s="84" t="s">
        <v>223</v>
      </c>
      <c r="F22" s="97"/>
      <c r="G22" s="97"/>
      <c r="H22" s="97" t="s">
        <v>25</v>
      </c>
      <c r="I22" s="98" t="s">
        <v>197</v>
      </c>
      <c r="J22" s="98">
        <f t="shared" si="0"/>
        <v>1</v>
      </c>
      <c r="K22" s="98">
        <f t="shared" si="1"/>
        <v>0</v>
      </c>
      <c r="L22" s="98">
        <f t="shared" si="2"/>
        <v>0</v>
      </c>
      <c r="M22" s="98">
        <f t="shared" si="3"/>
        <v>0</v>
      </c>
      <c r="N22" s="98" t="s">
        <v>178</v>
      </c>
      <c r="O22" s="97">
        <f t="shared" si="4"/>
        <v>0</v>
      </c>
      <c r="P22" s="97">
        <f t="shared" si="5"/>
        <v>0</v>
      </c>
      <c r="Q22" s="97">
        <f t="shared" si="6"/>
        <v>0</v>
      </c>
      <c r="R22" s="97">
        <f t="shared" si="7"/>
        <v>0</v>
      </c>
      <c r="S22" s="97">
        <f t="shared" si="8"/>
        <v>0</v>
      </c>
      <c r="T22" s="97">
        <f t="shared" si="19"/>
        <v>0</v>
      </c>
      <c r="U22" s="97">
        <f t="shared" si="20"/>
        <v>1</v>
      </c>
      <c r="V22" s="97">
        <f t="shared" si="21"/>
        <v>0</v>
      </c>
      <c r="W22" s="97">
        <f t="shared" si="22"/>
        <v>0</v>
      </c>
      <c r="X22" s="97">
        <f t="shared" si="23"/>
        <v>0</v>
      </c>
      <c r="Y22" s="97"/>
      <c r="Z22" s="97"/>
      <c r="AA22" s="97"/>
      <c r="AB22" s="97"/>
      <c r="AC22" s="84">
        <v>99123100002</v>
      </c>
      <c r="AD22" s="100">
        <f>2012-1999</f>
        <v>13</v>
      </c>
      <c r="AE22" s="87">
        <f t="shared" si="14"/>
        <v>1</v>
      </c>
      <c r="AF22" s="87">
        <f t="shared" si="18"/>
        <v>0</v>
      </c>
      <c r="AG22" s="87">
        <f t="shared" si="16"/>
        <v>0</v>
      </c>
      <c r="AH22" s="87">
        <f t="shared" si="17"/>
        <v>0</v>
      </c>
      <c r="AI22" s="101">
        <f t="shared" si="15"/>
        <v>13</v>
      </c>
    </row>
    <row r="23" spans="1:35" ht="15.75" hidden="1">
      <c r="A23" s="96">
        <v>6549</v>
      </c>
      <c r="B23" s="84" t="s">
        <v>51</v>
      </c>
      <c r="C23" s="97">
        <v>1</v>
      </c>
      <c r="D23" s="84" t="s">
        <v>240</v>
      </c>
      <c r="E23" s="84" t="s">
        <v>223</v>
      </c>
      <c r="F23" s="97">
        <v>1</v>
      </c>
      <c r="G23" s="97"/>
      <c r="H23" s="97" t="s">
        <v>25</v>
      </c>
      <c r="I23" s="98" t="s">
        <v>197</v>
      </c>
      <c r="J23" s="98">
        <f t="shared" si="0"/>
        <v>1</v>
      </c>
      <c r="K23" s="98">
        <f t="shared" si="1"/>
        <v>0</v>
      </c>
      <c r="L23" s="98">
        <f t="shared" si="2"/>
        <v>0</v>
      </c>
      <c r="M23" s="98">
        <f t="shared" si="3"/>
        <v>0</v>
      </c>
      <c r="N23" s="98" t="s">
        <v>178</v>
      </c>
      <c r="O23" s="97">
        <f t="shared" si="4"/>
        <v>0</v>
      </c>
      <c r="P23" s="97">
        <f t="shared" si="5"/>
        <v>0</v>
      </c>
      <c r="Q23" s="97">
        <f t="shared" si="6"/>
        <v>0</v>
      </c>
      <c r="R23" s="97">
        <f t="shared" si="7"/>
        <v>0</v>
      </c>
      <c r="S23" s="97">
        <f t="shared" si="8"/>
        <v>0</v>
      </c>
      <c r="T23" s="97">
        <f t="shared" si="19"/>
        <v>0</v>
      </c>
      <c r="U23" s="97">
        <f t="shared" si="20"/>
        <v>1</v>
      </c>
      <c r="V23" s="97">
        <f t="shared" si="21"/>
        <v>0</v>
      </c>
      <c r="W23" s="97">
        <f t="shared" si="22"/>
        <v>0</v>
      </c>
      <c r="X23" s="97">
        <f t="shared" si="23"/>
        <v>0</v>
      </c>
      <c r="Y23" s="97"/>
      <c r="Z23" s="97"/>
      <c r="AA23" s="97"/>
      <c r="AB23" s="97"/>
      <c r="AC23" s="84">
        <v>73051020721</v>
      </c>
      <c r="AD23" s="100">
        <f>2012-1973</f>
        <v>39</v>
      </c>
      <c r="AE23" s="87">
        <f t="shared" si="14"/>
        <v>0</v>
      </c>
      <c r="AF23" s="87">
        <f t="shared" si="18"/>
        <v>1</v>
      </c>
      <c r="AG23" s="87">
        <f t="shared" si="16"/>
        <v>0</v>
      </c>
      <c r="AH23" s="87">
        <f t="shared" si="17"/>
        <v>0</v>
      </c>
      <c r="AI23" s="101">
        <f t="shared" si="15"/>
        <v>39</v>
      </c>
    </row>
    <row r="24" spans="1:35" ht="15.75" hidden="1">
      <c r="A24" s="96">
        <v>7405</v>
      </c>
      <c r="B24" s="84" t="s">
        <v>52</v>
      </c>
      <c r="C24" s="97">
        <v>1</v>
      </c>
      <c r="D24" s="84" t="s">
        <v>240</v>
      </c>
      <c r="E24" s="84" t="s">
        <v>223</v>
      </c>
      <c r="F24" s="97"/>
      <c r="G24" s="97"/>
      <c r="H24" s="97" t="s">
        <v>25</v>
      </c>
      <c r="I24" s="98" t="s">
        <v>197</v>
      </c>
      <c r="J24" s="98">
        <f t="shared" si="0"/>
        <v>1</v>
      </c>
      <c r="K24" s="98">
        <f t="shared" si="1"/>
        <v>0</v>
      </c>
      <c r="L24" s="98">
        <f t="shared" si="2"/>
        <v>0</v>
      </c>
      <c r="M24" s="98">
        <f t="shared" si="3"/>
        <v>0</v>
      </c>
      <c r="N24" s="98" t="s">
        <v>178</v>
      </c>
      <c r="O24" s="97">
        <f t="shared" si="4"/>
        <v>0</v>
      </c>
      <c r="P24" s="97">
        <f t="shared" si="5"/>
        <v>0</v>
      </c>
      <c r="Q24" s="97">
        <f t="shared" si="6"/>
        <v>0</v>
      </c>
      <c r="R24" s="97">
        <f t="shared" si="7"/>
        <v>0</v>
      </c>
      <c r="S24" s="97">
        <f t="shared" si="8"/>
        <v>0</v>
      </c>
      <c r="T24" s="97">
        <f t="shared" si="19"/>
        <v>0</v>
      </c>
      <c r="U24" s="97">
        <f t="shared" si="20"/>
        <v>1</v>
      </c>
      <c r="V24" s="97">
        <f t="shared" si="21"/>
        <v>0</v>
      </c>
      <c r="W24" s="97">
        <f t="shared" si="22"/>
        <v>0</v>
      </c>
      <c r="X24" s="97">
        <f t="shared" si="23"/>
        <v>0</v>
      </c>
      <c r="Y24" s="97"/>
      <c r="Z24" s="97"/>
      <c r="AA24" s="97"/>
      <c r="AB24" s="97"/>
      <c r="AC24" s="84">
        <v>82100714660</v>
      </c>
      <c r="AD24" s="100">
        <f>2012-1982</f>
        <v>30</v>
      </c>
      <c r="AE24" s="87">
        <f t="shared" si="14"/>
        <v>1</v>
      </c>
      <c r="AF24" s="87">
        <f t="shared" si="18"/>
        <v>0</v>
      </c>
      <c r="AG24" s="87">
        <f t="shared" si="16"/>
        <v>0</v>
      </c>
      <c r="AH24" s="87">
        <f t="shared" si="17"/>
        <v>0</v>
      </c>
      <c r="AI24" s="101">
        <f t="shared" si="15"/>
        <v>30</v>
      </c>
    </row>
    <row r="25" spans="1:35" ht="15.75" hidden="1">
      <c r="A25" s="96">
        <v>8479</v>
      </c>
      <c r="B25" s="84" t="s">
        <v>53</v>
      </c>
      <c r="C25" s="97">
        <v>1</v>
      </c>
      <c r="D25" s="84" t="s">
        <v>241</v>
      </c>
      <c r="E25" s="84" t="s">
        <v>219</v>
      </c>
      <c r="F25" s="97">
        <v>1</v>
      </c>
      <c r="G25" s="97"/>
      <c r="H25" s="97" t="s">
        <v>2</v>
      </c>
      <c r="I25" s="98" t="s">
        <v>197</v>
      </c>
      <c r="J25" s="98">
        <f t="shared" si="0"/>
        <v>1</v>
      </c>
      <c r="K25" s="98">
        <f t="shared" si="1"/>
        <v>0</v>
      </c>
      <c r="L25" s="98">
        <f t="shared" si="2"/>
        <v>0</v>
      </c>
      <c r="M25" s="98">
        <f t="shared" si="3"/>
        <v>0</v>
      </c>
      <c r="N25" s="98" t="s">
        <v>178</v>
      </c>
      <c r="O25" s="97">
        <f t="shared" si="4"/>
        <v>0</v>
      </c>
      <c r="P25" s="97">
        <f t="shared" si="5"/>
        <v>0</v>
      </c>
      <c r="Q25" s="97">
        <f t="shared" si="6"/>
        <v>0</v>
      </c>
      <c r="R25" s="97">
        <f t="shared" si="7"/>
        <v>0</v>
      </c>
      <c r="S25" s="97">
        <f t="shared" si="8"/>
        <v>0</v>
      </c>
      <c r="T25" s="97">
        <f t="shared" si="19"/>
        <v>1</v>
      </c>
      <c r="U25" s="97">
        <f t="shared" si="20"/>
        <v>0</v>
      </c>
      <c r="V25" s="97">
        <f t="shared" si="21"/>
        <v>0</v>
      </c>
      <c r="W25" s="97">
        <f t="shared" si="22"/>
        <v>0</v>
      </c>
      <c r="X25" s="97">
        <f t="shared" si="23"/>
        <v>0</v>
      </c>
      <c r="Y25" s="97"/>
      <c r="Z25" s="97"/>
      <c r="AA25" s="97"/>
      <c r="AB25" s="97"/>
      <c r="AC25" s="84">
        <v>74040107789</v>
      </c>
      <c r="AD25" s="100">
        <f>2012-1974</f>
        <v>38</v>
      </c>
      <c r="AE25" s="87">
        <f t="shared" si="14"/>
        <v>0</v>
      </c>
      <c r="AF25" s="87">
        <f t="shared" si="18"/>
        <v>1</v>
      </c>
      <c r="AG25" s="87">
        <f t="shared" si="16"/>
        <v>0</v>
      </c>
      <c r="AH25" s="87">
        <f t="shared" si="17"/>
        <v>0</v>
      </c>
      <c r="AI25" s="101">
        <f t="shared" si="15"/>
        <v>38</v>
      </c>
    </row>
    <row r="26" spans="1:35" ht="23.25" hidden="1">
      <c r="A26" s="96">
        <v>8546</v>
      </c>
      <c r="B26" s="84" t="s">
        <v>56</v>
      </c>
      <c r="C26" s="97">
        <v>1</v>
      </c>
      <c r="D26" s="103" t="s">
        <v>242</v>
      </c>
      <c r="E26" s="84" t="s">
        <v>223</v>
      </c>
      <c r="F26" s="97"/>
      <c r="G26" s="97"/>
      <c r="H26" s="97" t="s">
        <v>25</v>
      </c>
      <c r="I26" s="98" t="s">
        <v>197</v>
      </c>
      <c r="J26" s="98">
        <f t="shared" si="0"/>
        <v>1</v>
      </c>
      <c r="K26" s="98">
        <f t="shared" si="1"/>
        <v>0</v>
      </c>
      <c r="L26" s="98">
        <f t="shared" si="2"/>
        <v>0</v>
      </c>
      <c r="M26" s="98">
        <f t="shared" si="3"/>
        <v>0</v>
      </c>
      <c r="N26" s="98" t="s">
        <v>178</v>
      </c>
      <c r="O26" s="97">
        <f t="shared" si="4"/>
        <v>0</v>
      </c>
      <c r="P26" s="97">
        <f t="shared" si="5"/>
        <v>0</v>
      </c>
      <c r="Q26" s="97">
        <f t="shared" si="6"/>
        <v>0</v>
      </c>
      <c r="R26" s="97">
        <f t="shared" si="7"/>
        <v>0</v>
      </c>
      <c r="S26" s="97">
        <f t="shared" si="8"/>
        <v>0</v>
      </c>
      <c r="T26" s="97">
        <f t="shared" si="19"/>
        <v>0</v>
      </c>
      <c r="U26" s="97">
        <f t="shared" si="20"/>
        <v>1</v>
      </c>
      <c r="V26" s="97">
        <f t="shared" si="21"/>
        <v>0</v>
      </c>
      <c r="W26" s="97">
        <f t="shared" si="22"/>
        <v>0</v>
      </c>
      <c r="X26" s="97">
        <f t="shared" si="23"/>
        <v>0</v>
      </c>
      <c r="Y26" s="97"/>
      <c r="Z26" s="97"/>
      <c r="AA26" s="97"/>
      <c r="AB26" s="97"/>
      <c r="AC26" s="84">
        <v>75110330946</v>
      </c>
      <c r="AD26" s="100">
        <f>2012-1975</f>
        <v>37</v>
      </c>
      <c r="AE26" s="87">
        <f t="shared" si="14"/>
        <v>0</v>
      </c>
      <c r="AF26" s="87">
        <f t="shared" si="18"/>
        <v>1</v>
      </c>
      <c r="AG26" s="87">
        <f t="shared" si="16"/>
        <v>0</v>
      </c>
      <c r="AH26" s="87">
        <f t="shared" si="17"/>
        <v>0</v>
      </c>
      <c r="AI26" s="101">
        <f t="shared" si="15"/>
        <v>37</v>
      </c>
    </row>
    <row r="27" spans="1:35" ht="23.25" hidden="1">
      <c r="A27" s="96">
        <v>8503</v>
      </c>
      <c r="B27" s="84" t="s">
        <v>59</v>
      </c>
      <c r="C27" s="97">
        <v>1</v>
      </c>
      <c r="D27" s="103" t="s">
        <v>243</v>
      </c>
      <c r="E27" s="84" t="s">
        <v>244</v>
      </c>
      <c r="F27" s="97">
        <v>1</v>
      </c>
      <c r="G27" s="97"/>
      <c r="H27" s="97" t="s">
        <v>25</v>
      </c>
      <c r="I27" s="98" t="s">
        <v>197</v>
      </c>
      <c r="J27" s="98">
        <f t="shared" si="0"/>
        <v>1</v>
      </c>
      <c r="K27" s="98">
        <f t="shared" si="1"/>
        <v>0</v>
      </c>
      <c r="L27" s="98">
        <f t="shared" si="2"/>
        <v>0</v>
      </c>
      <c r="M27" s="98">
        <f t="shared" si="3"/>
        <v>0</v>
      </c>
      <c r="N27" s="98" t="s">
        <v>178</v>
      </c>
      <c r="O27" s="97">
        <f t="shared" si="4"/>
        <v>0</v>
      </c>
      <c r="P27" s="97">
        <f t="shared" si="5"/>
        <v>0</v>
      </c>
      <c r="Q27" s="97">
        <f t="shared" si="6"/>
        <v>0</v>
      </c>
      <c r="R27" s="97">
        <f t="shared" si="7"/>
        <v>0</v>
      </c>
      <c r="S27" s="97">
        <f t="shared" si="8"/>
        <v>0</v>
      </c>
      <c r="T27" s="97">
        <f t="shared" si="19"/>
        <v>0</v>
      </c>
      <c r="U27" s="97">
        <f t="shared" si="20"/>
        <v>1</v>
      </c>
      <c r="V27" s="97">
        <f t="shared" si="21"/>
        <v>0</v>
      </c>
      <c r="W27" s="97">
        <f t="shared" si="22"/>
        <v>0</v>
      </c>
      <c r="X27" s="97">
        <f t="shared" si="23"/>
        <v>0</v>
      </c>
      <c r="Y27" s="97"/>
      <c r="Z27" s="97"/>
      <c r="AA27" s="97"/>
      <c r="AB27" s="97"/>
      <c r="AC27" s="84">
        <v>65051304804</v>
      </c>
      <c r="AD27" s="100">
        <f>2012-1965</f>
        <v>47</v>
      </c>
      <c r="AE27" s="87">
        <f t="shared" si="14"/>
        <v>0</v>
      </c>
      <c r="AF27" s="87">
        <f t="shared" si="18"/>
        <v>0</v>
      </c>
      <c r="AG27" s="87">
        <f t="shared" si="16"/>
        <v>1</v>
      </c>
      <c r="AH27" s="87">
        <f t="shared" si="17"/>
        <v>0</v>
      </c>
      <c r="AI27" s="101">
        <f t="shared" si="15"/>
        <v>47</v>
      </c>
    </row>
    <row r="28" spans="1:35" ht="23.25" hidden="1">
      <c r="A28" s="96">
        <v>8977</v>
      </c>
      <c r="B28" s="84" t="s">
        <v>61</v>
      </c>
      <c r="C28" s="97">
        <v>1</v>
      </c>
      <c r="D28" s="103" t="s">
        <v>243</v>
      </c>
      <c r="E28" s="84" t="s">
        <v>244</v>
      </c>
      <c r="F28" s="97"/>
      <c r="G28" s="97"/>
      <c r="H28" s="97" t="s">
        <v>25</v>
      </c>
      <c r="I28" s="98" t="s">
        <v>197</v>
      </c>
      <c r="J28" s="98">
        <f t="shared" si="0"/>
        <v>1</v>
      </c>
      <c r="K28" s="98">
        <f t="shared" si="1"/>
        <v>0</v>
      </c>
      <c r="L28" s="98">
        <f t="shared" si="2"/>
        <v>0</v>
      </c>
      <c r="M28" s="98">
        <f t="shared" si="3"/>
        <v>0</v>
      </c>
      <c r="N28" s="98" t="s">
        <v>178</v>
      </c>
      <c r="O28" s="97">
        <f t="shared" si="4"/>
        <v>0</v>
      </c>
      <c r="P28" s="97">
        <f t="shared" si="5"/>
        <v>0</v>
      </c>
      <c r="Q28" s="97">
        <f t="shared" si="6"/>
        <v>0</v>
      </c>
      <c r="R28" s="97">
        <f t="shared" si="7"/>
        <v>0</v>
      </c>
      <c r="S28" s="97">
        <f t="shared" si="8"/>
        <v>0</v>
      </c>
      <c r="T28" s="97">
        <f t="shared" si="19"/>
        <v>0</v>
      </c>
      <c r="U28" s="97">
        <f t="shared" si="20"/>
        <v>1</v>
      </c>
      <c r="V28" s="97">
        <f t="shared" si="21"/>
        <v>0</v>
      </c>
      <c r="W28" s="97">
        <f t="shared" si="22"/>
        <v>0</v>
      </c>
      <c r="X28" s="97">
        <f t="shared" si="23"/>
        <v>0</v>
      </c>
      <c r="Y28" s="97"/>
      <c r="Z28" s="97"/>
      <c r="AA28" s="97"/>
      <c r="AB28" s="97"/>
      <c r="AC28" s="84">
        <v>75100532122</v>
      </c>
      <c r="AD28" s="100">
        <f>2012-1975</f>
        <v>37</v>
      </c>
      <c r="AE28" s="87">
        <f t="shared" si="14"/>
        <v>0</v>
      </c>
      <c r="AF28" s="87">
        <f t="shared" si="18"/>
        <v>1</v>
      </c>
      <c r="AG28" s="87">
        <f t="shared" si="16"/>
        <v>0</v>
      </c>
      <c r="AH28" s="87">
        <f t="shared" si="17"/>
        <v>0</v>
      </c>
      <c r="AI28" s="101">
        <f t="shared" si="15"/>
        <v>37</v>
      </c>
    </row>
    <row r="29" spans="1:35" ht="15.75" hidden="1">
      <c r="A29" s="96">
        <v>8852</v>
      </c>
      <c r="B29" s="84" t="s">
        <v>62</v>
      </c>
      <c r="C29" s="97">
        <v>1</v>
      </c>
      <c r="D29" s="84" t="s">
        <v>245</v>
      </c>
      <c r="E29" s="84" t="s">
        <v>230</v>
      </c>
      <c r="F29" s="97"/>
      <c r="G29" s="97"/>
      <c r="H29" s="97" t="s">
        <v>25</v>
      </c>
      <c r="I29" s="98" t="s">
        <v>197</v>
      </c>
      <c r="J29" s="98">
        <f t="shared" si="0"/>
        <v>1</v>
      </c>
      <c r="K29" s="98">
        <f t="shared" si="1"/>
        <v>0</v>
      </c>
      <c r="L29" s="98">
        <f t="shared" si="2"/>
        <v>0</v>
      </c>
      <c r="M29" s="98">
        <f t="shared" si="3"/>
        <v>0</v>
      </c>
      <c r="N29" s="98" t="s">
        <v>178</v>
      </c>
      <c r="O29" s="97">
        <f t="shared" si="4"/>
        <v>0</v>
      </c>
      <c r="P29" s="97">
        <f t="shared" si="5"/>
        <v>0</v>
      </c>
      <c r="Q29" s="97">
        <f t="shared" si="6"/>
        <v>0</v>
      </c>
      <c r="R29" s="97">
        <f t="shared" si="7"/>
        <v>0</v>
      </c>
      <c r="S29" s="97">
        <f t="shared" si="8"/>
        <v>0</v>
      </c>
      <c r="T29" s="97">
        <f t="shared" si="19"/>
        <v>0</v>
      </c>
      <c r="U29" s="97">
        <f t="shared" si="20"/>
        <v>1</v>
      </c>
      <c r="V29" s="97">
        <f t="shared" si="21"/>
        <v>0</v>
      </c>
      <c r="W29" s="97">
        <f t="shared" si="22"/>
        <v>0</v>
      </c>
      <c r="X29" s="97">
        <f t="shared" si="23"/>
        <v>0</v>
      </c>
      <c r="Y29" s="97"/>
      <c r="Z29" s="97"/>
      <c r="AA29" s="97"/>
      <c r="AB29" s="97"/>
      <c r="AC29" s="84">
        <v>64042404007</v>
      </c>
      <c r="AD29" s="100">
        <f>2012-1964</f>
        <v>48</v>
      </c>
      <c r="AE29" s="87">
        <f t="shared" si="14"/>
        <v>0</v>
      </c>
      <c r="AF29" s="87">
        <f t="shared" si="18"/>
        <v>0</v>
      </c>
      <c r="AG29" s="87">
        <f t="shared" si="16"/>
        <v>1</v>
      </c>
      <c r="AH29" s="87">
        <f t="shared" si="17"/>
        <v>0</v>
      </c>
      <c r="AI29" s="101">
        <f t="shared" si="15"/>
        <v>48</v>
      </c>
    </row>
    <row r="30" spans="1:35" ht="15.75" hidden="1">
      <c r="A30" s="96">
        <v>8899</v>
      </c>
      <c r="B30" s="84" t="s">
        <v>64</v>
      </c>
      <c r="C30" s="97">
        <v>1</v>
      </c>
      <c r="D30" s="84" t="s">
        <v>245</v>
      </c>
      <c r="E30" s="84" t="s">
        <v>230</v>
      </c>
      <c r="F30" s="97"/>
      <c r="G30" s="97"/>
      <c r="H30" s="97" t="s">
        <v>25</v>
      </c>
      <c r="I30" s="98" t="s">
        <v>197</v>
      </c>
      <c r="J30" s="98">
        <f t="shared" si="0"/>
        <v>1</v>
      </c>
      <c r="K30" s="98">
        <f t="shared" si="1"/>
        <v>0</v>
      </c>
      <c r="L30" s="98">
        <f t="shared" si="2"/>
        <v>0</v>
      </c>
      <c r="M30" s="98">
        <f t="shared" si="3"/>
        <v>0</v>
      </c>
      <c r="N30" s="98" t="s">
        <v>178</v>
      </c>
      <c r="O30" s="97">
        <f t="shared" si="4"/>
        <v>0</v>
      </c>
      <c r="P30" s="97">
        <f t="shared" si="5"/>
        <v>0</v>
      </c>
      <c r="Q30" s="97">
        <f t="shared" si="6"/>
        <v>0</v>
      </c>
      <c r="R30" s="97">
        <f t="shared" si="7"/>
        <v>0</v>
      </c>
      <c r="S30" s="97">
        <f t="shared" si="8"/>
        <v>0</v>
      </c>
      <c r="T30" s="97">
        <f t="shared" si="19"/>
        <v>0</v>
      </c>
      <c r="U30" s="97">
        <f t="shared" si="20"/>
        <v>1</v>
      </c>
      <c r="V30" s="97">
        <f t="shared" si="21"/>
        <v>0</v>
      </c>
      <c r="W30" s="97">
        <f t="shared" si="22"/>
        <v>0</v>
      </c>
      <c r="X30" s="97">
        <f t="shared" si="23"/>
        <v>0</v>
      </c>
      <c r="Y30" s="97"/>
      <c r="Z30" s="97"/>
      <c r="AA30" s="97"/>
      <c r="AB30" s="97"/>
      <c r="AC30" s="84">
        <v>73100102741</v>
      </c>
      <c r="AD30" s="100">
        <f>2012-1973</f>
        <v>39</v>
      </c>
      <c r="AE30" s="87">
        <f t="shared" si="14"/>
        <v>0</v>
      </c>
      <c r="AF30" s="87">
        <f t="shared" si="18"/>
        <v>1</v>
      </c>
      <c r="AG30" s="87">
        <f t="shared" si="16"/>
        <v>0</v>
      </c>
      <c r="AH30" s="87">
        <f t="shared" si="17"/>
        <v>0</v>
      </c>
      <c r="AI30" s="101">
        <f t="shared" si="15"/>
        <v>39</v>
      </c>
    </row>
    <row r="31" spans="1:35" ht="15.75" hidden="1">
      <c r="A31" s="96">
        <v>559</v>
      </c>
      <c r="B31" s="84" t="s">
        <v>65</v>
      </c>
      <c r="C31" s="97">
        <v>1</v>
      </c>
      <c r="D31" s="84" t="s">
        <v>246</v>
      </c>
      <c r="E31" s="84" t="s">
        <v>219</v>
      </c>
      <c r="F31" s="97"/>
      <c r="G31" s="97"/>
      <c r="H31" s="97" t="s">
        <v>2</v>
      </c>
      <c r="I31" s="98" t="s">
        <v>197</v>
      </c>
      <c r="J31" s="98">
        <f t="shared" si="0"/>
        <v>1</v>
      </c>
      <c r="K31" s="98">
        <f t="shared" si="1"/>
        <v>0</v>
      </c>
      <c r="L31" s="98">
        <f t="shared" si="2"/>
        <v>0</v>
      </c>
      <c r="M31" s="98">
        <f t="shared" si="3"/>
        <v>0</v>
      </c>
      <c r="N31" s="98" t="s">
        <v>179</v>
      </c>
      <c r="O31" s="97">
        <f t="shared" si="4"/>
        <v>1</v>
      </c>
      <c r="P31" s="97">
        <f t="shared" si="5"/>
        <v>0</v>
      </c>
      <c r="Q31" s="97">
        <f t="shared" si="6"/>
        <v>0</v>
      </c>
      <c r="R31" s="97">
        <f t="shared" si="7"/>
        <v>0</v>
      </c>
      <c r="S31" s="97">
        <f t="shared" si="8"/>
        <v>0</v>
      </c>
      <c r="T31" s="97">
        <f t="shared" si="19"/>
        <v>0</v>
      </c>
      <c r="U31" s="97">
        <f t="shared" si="20"/>
        <v>0</v>
      </c>
      <c r="V31" s="97">
        <f t="shared" si="21"/>
        <v>0</v>
      </c>
      <c r="W31" s="97">
        <f t="shared" si="22"/>
        <v>0</v>
      </c>
      <c r="X31" s="97">
        <f t="shared" si="23"/>
        <v>0</v>
      </c>
      <c r="Y31" s="97"/>
      <c r="Z31" s="97"/>
      <c r="AA31" s="97"/>
      <c r="AB31" s="97"/>
      <c r="AC31" s="84">
        <v>58030502759</v>
      </c>
      <c r="AD31" s="100">
        <f>2012-1958</f>
        <v>54</v>
      </c>
      <c r="AE31" s="87">
        <f t="shared" si="14"/>
        <v>0</v>
      </c>
      <c r="AF31" s="87">
        <f t="shared" si="18"/>
        <v>0</v>
      </c>
      <c r="AG31" s="87">
        <f t="shared" si="16"/>
        <v>1</v>
      </c>
      <c r="AH31" s="87">
        <f t="shared" si="17"/>
        <v>0</v>
      </c>
      <c r="AI31" s="101">
        <f t="shared" si="15"/>
        <v>0</v>
      </c>
    </row>
    <row r="32" spans="1:35" ht="15.75" hidden="1">
      <c r="A32" s="96">
        <v>6056</v>
      </c>
      <c r="B32" s="84" t="s">
        <v>66</v>
      </c>
      <c r="C32" s="97">
        <v>1</v>
      </c>
      <c r="D32" s="84" t="s">
        <v>247</v>
      </c>
      <c r="E32" s="84" t="s">
        <v>223</v>
      </c>
      <c r="F32" s="97">
        <v>1</v>
      </c>
      <c r="G32" s="97"/>
      <c r="H32" s="97" t="s">
        <v>25</v>
      </c>
      <c r="I32" s="98" t="s">
        <v>197</v>
      </c>
      <c r="J32" s="98">
        <f t="shared" si="0"/>
        <v>1</v>
      </c>
      <c r="K32" s="98">
        <f t="shared" si="1"/>
        <v>0</v>
      </c>
      <c r="L32" s="98">
        <f t="shared" si="2"/>
        <v>0</v>
      </c>
      <c r="M32" s="98">
        <f t="shared" si="3"/>
        <v>0</v>
      </c>
      <c r="N32" s="98" t="s">
        <v>179</v>
      </c>
      <c r="O32" s="97">
        <f t="shared" si="4"/>
        <v>0</v>
      </c>
      <c r="P32" s="97">
        <f t="shared" si="5"/>
        <v>1</v>
      </c>
      <c r="Q32" s="97">
        <f t="shared" si="6"/>
        <v>0</v>
      </c>
      <c r="R32" s="97">
        <f t="shared" si="7"/>
        <v>0</v>
      </c>
      <c r="S32" s="97">
        <f t="shared" si="8"/>
        <v>0</v>
      </c>
      <c r="T32" s="97">
        <f t="shared" si="19"/>
        <v>0</v>
      </c>
      <c r="U32" s="97">
        <f t="shared" si="20"/>
        <v>0</v>
      </c>
      <c r="V32" s="97">
        <f t="shared" si="21"/>
        <v>0</v>
      </c>
      <c r="W32" s="97">
        <f t="shared" si="22"/>
        <v>0</v>
      </c>
      <c r="X32" s="97">
        <f t="shared" si="23"/>
        <v>0</v>
      </c>
      <c r="Y32" s="97"/>
      <c r="Z32" s="97"/>
      <c r="AA32" s="97"/>
      <c r="AB32" s="97"/>
      <c r="AC32" s="84">
        <v>76100606996</v>
      </c>
      <c r="AD32" s="100">
        <f>2012-1976</f>
        <v>36</v>
      </c>
      <c r="AE32" s="87">
        <f t="shared" si="14"/>
        <v>0</v>
      </c>
      <c r="AF32" s="87">
        <f t="shared" si="18"/>
        <v>1</v>
      </c>
      <c r="AG32" s="87">
        <f t="shared" si="16"/>
        <v>0</v>
      </c>
      <c r="AH32" s="87">
        <f t="shared" si="17"/>
        <v>0</v>
      </c>
      <c r="AI32" s="101">
        <f t="shared" si="15"/>
        <v>0</v>
      </c>
    </row>
    <row r="33" spans="1:35" ht="15.75" hidden="1">
      <c r="A33" s="96">
        <v>1917</v>
      </c>
      <c r="B33" s="84" t="s">
        <v>69</v>
      </c>
      <c r="C33" s="97">
        <v>1</v>
      </c>
      <c r="D33" s="84" t="s">
        <v>248</v>
      </c>
      <c r="E33" s="84" t="s">
        <v>223</v>
      </c>
      <c r="F33" s="97"/>
      <c r="G33" s="97"/>
      <c r="H33" s="97" t="s">
        <v>25</v>
      </c>
      <c r="I33" s="98" t="s">
        <v>197</v>
      </c>
      <c r="J33" s="98">
        <f t="shared" si="0"/>
        <v>1</v>
      </c>
      <c r="K33" s="98">
        <f t="shared" si="1"/>
        <v>0</v>
      </c>
      <c r="L33" s="98">
        <f t="shared" si="2"/>
        <v>0</v>
      </c>
      <c r="M33" s="98">
        <f t="shared" si="3"/>
        <v>0</v>
      </c>
      <c r="N33" s="98" t="s">
        <v>179</v>
      </c>
      <c r="O33" s="97">
        <f t="shared" si="4"/>
        <v>0</v>
      </c>
      <c r="P33" s="97">
        <f t="shared" si="5"/>
        <v>1</v>
      </c>
      <c r="Q33" s="97">
        <f t="shared" si="6"/>
        <v>0</v>
      </c>
      <c r="R33" s="97">
        <f t="shared" si="7"/>
        <v>0</v>
      </c>
      <c r="S33" s="97">
        <f t="shared" si="8"/>
        <v>0</v>
      </c>
      <c r="T33" s="97">
        <f t="shared" si="19"/>
        <v>0</v>
      </c>
      <c r="U33" s="97">
        <f t="shared" si="20"/>
        <v>0</v>
      </c>
      <c r="V33" s="97">
        <f t="shared" si="21"/>
        <v>0</v>
      </c>
      <c r="W33" s="97">
        <f t="shared" si="22"/>
        <v>0</v>
      </c>
      <c r="X33" s="97">
        <f t="shared" si="23"/>
        <v>0</v>
      </c>
      <c r="Y33" s="97"/>
      <c r="Z33" s="97"/>
      <c r="AA33" s="97"/>
      <c r="AB33" s="97"/>
      <c r="AC33" s="84">
        <v>79020314599</v>
      </c>
      <c r="AD33" s="100">
        <f>2012-1979</f>
        <v>33</v>
      </c>
      <c r="AE33" s="87">
        <f t="shared" si="14"/>
        <v>0</v>
      </c>
      <c r="AF33" s="87">
        <f t="shared" si="18"/>
        <v>1</v>
      </c>
      <c r="AG33" s="87">
        <f t="shared" si="16"/>
        <v>0</v>
      </c>
      <c r="AH33" s="87">
        <f t="shared" si="17"/>
        <v>0</v>
      </c>
      <c r="AI33" s="101">
        <f t="shared" si="15"/>
        <v>0</v>
      </c>
    </row>
    <row r="34" spans="1:35" ht="15.75" hidden="1">
      <c r="A34" s="96">
        <v>8539</v>
      </c>
      <c r="B34" s="84" t="s">
        <v>70</v>
      </c>
      <c r="C34" s="97">
        <v>1</v>
      </c>
      <c r="D34" s="84" t="s">
        <v>248</v>
      </c>
      <c r="E34" s="84" t="s">
        <v>223</v>
      </c>
      <c r="F34" s="97"/>
      <c r="G34" s="97"/>
      <c r="H34" s="97" t="s">
        <v>25</v>
      </c>
      <c r="I34" s="98" t="s">
        <v>197</v>
      </c>
      <c r="J34" s="98">
        <f t="shared" si="0"/>
        <v>1</v>
      </c>
      <c r="K34" s="98">
        <f t="shared" si="1"/>
        <v>0</v>
      </c>
      <c r="L34" s="98">
        <f t="shared" si="2"/>
        <v>0</v>
      </c>
      <c r="M34" s="98">
        <f t="shared" si="3"/>
        <v>0</v>
      </c>
      <c r="N34" s="98" t="s">
        <v>179</v>
      </c>
      <c r="O34" s="97">
        <f t="shared" si="4"/>
        <v>0</v>
      </c>
      <c r="P34" s="97">
        <f t="shared" si="5"/>
        <v>1</v>
      </c>
      <c r="Q34" s="97">
        <f t="shared" si="6"/>
        <v>0</v>
      </c>
      <c r="R34" s="97">
        <f t="shared" si="7"/>
        <v>0</v>
      </c>
      <c r="S34" s="97">
        <f t="shared" si="8"/>
        <v>0</v>
      </c>
      <c r="T34" s="97">
        <f t="shared" si="19"/>
        <v>0</v>
      </c>
      <c r="U34" s="97">
        <f t="shared" si="20"/>
        <v>0</v>
      </c>
      <c r="V34" s="97">
        <f t="shared" si="21"/>
        <v>0</v>
      </c>
      <c r="W34" s="97">
        <f t="shared" si="22"/>
        <v>0</v>
      </c>
      <c r="X34" s="97">
        <f t="shared" si="23"/>
        <v>0</v>
      </c>
      <c r="Y34" s="97"/>
      <c r="Z34" s="97"/>
      <c r="AA34" s="97"/>
      <c r="AB34" s="97"/>
      <c r="AC34" s="84">
        <v>82030914215</v>
      </c>
      <c r="AD34" s="100">
        <f>2012-1982</f>
        <v>30</v>
      </c>
      <c r="AE34" s="87">
        <f t="shared" si="14"/>
        <v>1</v>
      </c>
      <c r="AF34" s="87">
        <f t="shared" si="18"/>
        <v>0</v>
      </c>
      <c r="AG34" s="87">
        <f t="shared" si="16"/>
        <v>0</v>
      </c>
      <c r="AH34" s="87">
        <f t="shared" si="17"/>
        <v>0</v>
      </c>
      <c r="AI34" s="101">
        <f t="shared" si="15"/>
        <v>0</v>
      </c>
    </row>
    <row r="35" spans="1:35" s="119" customFormat="1" ht="15.75">
      <c r="A35" s="75">
        <v>1</v>
      </c>
      <c r="B35" s="73" t="s">
        <v>239</v>
      </c>
      <c r="C35" s="70"/>
      <c r="D35" s="73" t="s">
        <v>271</v>
      </c>
      <c r="E35" s="84" t="s">
        <v>223</v>
      </c>
      <c r="F35" s="70"/>
      <c r="G35" s="70"/>
      <c r="H35" s="97" t="s">
        <v>25</v>
      </c>
      <c r="I35" s="98" t="s">
        <v>200</v>
      </c>
      <c r="J35" s="98">
        <f t="shared" si="0"/>
        <v>0</v>
      </c>
      <c r="K35" s="98">
        <f>IF(I35="TM",1,0)</f>
        <v>1</v>
      </c>
      <c r="L35" s="98">
        <f>IF(I35="12mo",1,0)</f>
        <v>0</v>
      </c>
      <c r="M35" s="98">
        <f>IF(I35="9no",1,0)</f>
        <v>0</v>
      </c>
      <c r="N35" s="70" t="s">
        <v>179</v>
      </c>
      <c r="O35" s="70">
        <v>0</v>
      </c>
      <c r="P35" s="70">
        <v>1</v>
      </c>
      <c r="Q35" s="70">
        <v>0</v>
      </c>
      <c r="R35" s="70">
        <v>0</v>
      </c>
      <c r="S35" s="70">
        <v>0</v>
      </c>
      <c r="T35" s="70">
        <v>0</v>
      </c>
      <c r="U35" s="70">
        <v>0</v>
      </c>
      <c r="V35" s="70">
        <v>0</v>
      </c>
      <c r="W35" s="70">
        <v>0</v>
      </c>
      <c r="X35" s="70">
        <v>0</v>
      </c>
      <c r="Y35" s="140">
        <v>37280</v>
      </c>
      <c r="Z35" s="70"/>
      <c r="AA35" s="70"/>
      <c r="AB35" s="70"/>
      <c r="AC35" s="73"/>
      <c r="AD35" s="136">
        <v>27</v>
      </c>
      <c r="AE35" s="137"/>
      <c r="AF35" s="137"/>
      <c r="AG35" s="137"/>
      <c r="AH35" s="137"/>
      <c r="AI35" s="101">
        <f t="shared" si="15"/>
        <v>0</v>
      </c>
    </row>
    <row r="36" spans="1:35" ht="15.75" hidden="1">
      <c r="A36" s="96">
        <v>67887</v>
      </c>
      <c r="B36" s="84" t="s">
        <v>72</v>
      </c>
      <c r="C36" s="97">
        <v>1</v>
      </c>
      <c r="D36" s="84" t="s">
        <v>249</v>
      </c>
      <c r="E36" s="84" t="s">
        <v>219</v>
      </c>
      <c r="F36" s="97">
        <v>1</v>
      </c>
      <c r="G36" s="97"/>
      <c r="H36" s="97" t="s">
        <v>2</v>
      </c>
      <c r="I36" s="98" t="s">
        <v>197</v>
      </c>
      <c r="J36" s="98">
        <f t="shared" si="0"/>
        <v>1</v>
      </c>
      <c r="K36" s="98">
        <f>IF(I36="TM",1,0)</f>
        <v>0</v>
      </c>
      <c r="L36" s="98">
        <f>IF(I36="12mo",1,0)</f>
        <v>0</v>
      </c>
      <c r="M36" s="98">
        <f t="shared" si="3"/>
        <v>0</v>
      </c>
      <c r="N36" s="98" t="s">
        <v>178</v>
      </c>
      <c r="O36" s="97">
        <f t="shared" si="4"/>
        <v>0</v>
      </c>
      <c r="P36" s="97">
        <f t="shared" si="5"/>
        <v>0</v>
      </c>
      <c r="Q36" s="97">
        <f t="shared" si="6"/>
        <v>0</v>
      </c>
      <c r="R36" s="97">
        <f t="shared" si="7"/>
        <v>0</v>
      </c>
      <c r="S36" s="97">
        <f t="shared" si="8"/>
        <v>0</v>
      </c>
      <c r="T36" s="97">
        <f>IF(AND(H36="D",N36="M"),1,0)</f>
        <v>1</v>
      </c>
      <c r="U36" s="97">
        <f>IF(AND(H36="T",N36="M"),1,0)</f>
        <v>0</v>
      </c>
      <c r="V36" s="97">
        <f>IF(AND(H36="A",N36="M"),1,0)</f>
        <v>0</v>
      </c>
      <c r="W36" s="97">
        <f>IF(AND(H36="O",N36="M"),1,0)</f>
        <v>0</v>
      </c>
      <c r="X36" s="97">
        <f>IF(AND(H36="S",N36="M"),1,0)</f>
        <v>0</v>
      </c>
      <c r="Y36" s="97"/>
      <c r="Z36" s="97"/>
      <c r="AA36" s="97"/>
      <c r="AB36" s="97"/>
      <c r="AC36" s="84">
        <v>74011170614</v>
      </c>
      <c r="AD36" s="100">
        <f>2012-1974</f>
        <v>38</v>
      </c>
      <c r="AE36" s="87">
        <f t="shared" si="14"/>
        <v>0</v>
      </c>
      <c r="AF36" s="87">
        <f t="shared" si="18"/>
        <v>1</v>
      </c>
      <c r="AG36" s="87">
        <f t="shared" si="16"/>
        <v>0</v>
      </c>
      <c r="AH36" s="87">
        <f t="shared" si="17"/>
        <v>0</v>
      </c>
      <c r="AI36" s="101">
        <f t="shared" si="15"/>
        <v>38</v>
      </c>
    </row>
    <row r="37" spans="1:35" ht="15.75" hidden="1">
      <c r="A37" s="96">
        <v>8551</v>
      </c>
      <c r="B37" s="84" t="s">
        <v>74</v>
      </c>
      <c r="C37" s="97">
        <v>1</v>
      </c>
      <c r="D37" s="84" t="s">
        <v>250</v>
      </c>
      <c r="E37" s="84" t="s">
        <v>221</v>
      </c>
      <c r="F37" s="97">
        <v>1</v>
      </c>
      <c r="G37" s="97"/>
      <c r="H37" s="97" t="s">
        <v>2</v>
      </c>
      <c r="I37" s="98" t="s">
        <v>197</v>
      </c>
      <c r="J37" s="98">
        <f t="shared" si="0"/>
        <v>1</v>
      </c>
      <c r="K37" s="98">
        <f t="shared" si="1"/>
        <v>0</v>
      </c>
      <c r="L37" s="98">
        <f t="shared" si="2"/>
        <v>0</v>
      </c>
      <c r="M37" s="98">
        <f t="shared" si="3"/>
        <v>0</v>
      </c>
      <c r="N37" s="98" t="s">
        <v>178</v>
      </c>
      <c r="O37" s="97">
        <f t="shared" si="4"/>
        <v>0</v>
      </c>
      <c r="P37" s="97">
        <f t="shared" si="5"/>
        <v>0</v>
      </c>
      <c r="Q37" s="97">
        <f t="shared" si="6"/>
        <v>0</v>
      </c>
      <c r="R37" s="97">
        <f t="shared" si="7"/>
        <v>0</v>
      </c>
      <c r="S37" s="97">
        <f t="shared" si="8"/>
        <v>0</v>
      </c>
      <c r="T37" s="97">
        <f>IF(AND(H37="D",N37="M"),1,0)</f>
        <v>1</v>
      </c>
      <c r="U37" s="97">
        <f>IF(AND(H37="T",N37="M"),1,0)</f>
        <v>0</v>
      </c>
      <c r="V37" s="97">
        <f>IF(AND(H37="A",N37="M"),1,0)</f>
        <v>0</v>
      </c>
      <c r="W37" s="97">
        <f>IF(AND(H37="O",N37="M"),1,0)</f>
        <v>0</v>
      </c>
      <c r="X37" s="97">
        <f>IF(AND(H37="S",N37="M"),1,0)</f>
        <v>0</v>
      </c>
      <c r="Y37" s="97"/>
      <c r="Z37" s="97"/>
      <c r="AA37" s="97"/>
      <c r="AB37" s="97"/>
      <c r="AC37" s="84">
        <v>69050305085</v>
      </c>
      <c r="AD37" s="100">
        <f>2012-1969</f>
        <v>43</v>
      </c>
      <c r="AE37" s="87">
        <f t="shared" si="14"/>
        <v>0</v>
      </c>
      <c r="AF37" s="87">
        <f t="shared" si="18"/>
        <v>1</v>
      </c>
      <c r="AG37" s="87">
        <f t="shared" si="16"/>
        <v>0</v>
      </c>
      <c r="AH37" s="87">
        <f t="shared" si="17"/>
        <v>0</v>
      </c>
      <c r="AI37" s="101">
        <f t="shared" si="15"/>
        <v>43</v>
      </c>
    </row>
    <row r="38" spans="1:35" ht="15.75" hidden="1">
      <c r="A38" s="96">
        <v>91462</v>
      </c>
      <c r="B38" s="84" t="s">
        <v>83</v>
      </c>
      <c r="C38" s="97"/>
      <c r="D38" s="84" t="s">
        <v>251</v>
      </c>
      <c r="E38" s="84" t="s">
        <v>223</v>
      </c>
      <c r="F38" s="97"/>
      <c r="G38" s="97"/>
      <c r="H38" s="97" t="s">
        <v>25</v>
      </c>
      <c r="I38" s="98" t="s">
        <v>197</v>
      </c>
      <c r="J38" s="98">
        <v>1</v>
      </c>
      <c r="K38" s="98">
        <v>0</v>
      </c>
      <c r="L38" s="98">
        <v>0</v>
      </c>
      <c r="M38" s="98">
        <v>0</v>
      </c>
      <c r="N38" s="98" t="s">
        <v>179</v>
      </c>
      <c r="O38" s="97">
        <v>0</v>
      </c>
      <c r="P38" s="97">
        <v>1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/>
      <c r="Z38" s="97"/>
      <c r="AA38" s="97"/>
      <c r="AB38" s="97"/>
      <c r="AC38" s="84">
        <v>8601041495</v>
      </c>
      <c r="AD38" s="100">
        <v>26</v>
      </c>
      <c r="AE38" s="87">
        <v>1</v>
      </c>
      <c r="AF38" s="87">
        <v>0</v>
      </c>
      <c r="AG38" s="87">
        <v>0</v>
      </c>
      <c r="AH38" s="87">
        <v>0</v>
      </c>
      <c r="AI38" s="101">
        <f t="shared" si="15"/>
        <v>0</v>
      </c>
    </row>
    <row r="39" spans="1:35" ht="15.75" hidden="1">
      <c r="A39" s="96">
        <v>122</v>
      </c>
      <c r="B39" s="84" t="s">
        <v>76</v>
      </c>
      <c r="C39" s="97">
        <v>1</v>
      </c>
      <c r="D39" s="84" t="s">
        <v>251</v>
      </c>
      <c r="E39" s="84" t="s">
        <v>223</v>
      </c>
      <c r="F39" s="97">
        <v>1</v>
      </c>
      <c r="G39" s="97"/>
      <c r="H39" s="97" t="s">
        <v>25</v>
      </c>
      <c r="I39" s="98" t="s">
        <v>197</v>
      </c>
      <c r="J39" s="98">
        <f t="shared" si="0"/>
        <v>1</v>
      </c>
      <c r="K39" s="98">
        <f t="shared" si="1"/>
        <v>0</v>
      </c>
      <c r="L39" s="98">
        <f t="shared" si="2"/>
        <v>0</v>
      </c>
      <c r="M39" s="98">
        <f t="shared" si="3"/>
        <v>0</v>
      </c>
      <c r="N39" s="98" t="s">
        <v>178</v>
      </c>
      <c r="O39" s="97">
        <f t="shared" si="4"/>
        <v>0</v>
      </c>
      <c r="P39" s="97">
        <f t="shared" si="5"/>
        <v>0</v>
      </c>
      <c r="Q39" s="97">
        <f t="shared" si="6"/>
        <v>0</v>
      </c>
      <c r="R39" s="97">
        <f t="shared" si="7"/>
        <v>0</v>
      </c>
      <c r="S39" s="97">
        <f t="shared" si="8"/>
        <v>0</v>
      </c>
      <c r="T39" s="97">
        <f t="shared" ref="T39:T72" si="24">IF(AND(H39="D",N39="M"),1,0)</f>
        <v>0</v>
      </c>
      <c r="U39" s="97">
        <f t="shared" ref="U39:U72" si="25">IF(AND(H39="T",N39="M"),1,0)</f>
        <v>1</v>
      </c>
      <c r="V39" s="97">
        <f t="shared" ref="V39:V72" si="26">IF(AND(H39="A",N39="M"),1,0)</f>
        <v>0</v>
      </c>
      <c r="W39" s="97">
        <f t="shared" ref="W39:W72" si="27">IF(AND(H39="O",N39="M"),1,0)</f>
        <v>0</v>
      </c>
      <c r="X39" s="97">
        <f t="shared" ref="X39:X72" si="28">IF(AND(H39="S",N39="M"),1,0)</f>
        <v>0</v>
      </c>
      <c r="Y39" s="97"/>
      <c r="Z39" s="97"/>
      <c r="AA39" s="97"/>
      <c r="AB39" s="97"/>
      <c r="AC39" s="84">
        <v>63072404445</v>
      </c>
      <c r="AD39" s="100">
        <f>2012-1963</f>
        <v>49</v>
      </c>
      <c r="AE39" s="87">
        <f t="shared" si="14"/>
        <v>0</v>
      </c>
      <c r="AF39" s="87">
        <f t="shared" si="18"/>
        <v>0</v>
      </c>
      <c r="AG39" s="87">
        <f t="shared" si="16"/>
        <v>1</v>
      </c>
      <c r="AH39" s="87">
        <f t="shared" si="17"/>
        <v>0</v>
      </c>
      <c r="AI39" s="101">
        <f t="shared" si="15"/>
        <v>49</v>
      </c>
    </row>
    <row r="40" spans="1:35" ht="15.75" hidden="1">
      <c r="A40" s="96">
        <v>6379</v>
      </c>
      <c r="B40" s="84" t="s">
        <v>77</v>
      </c>
      <c r="C40" s="97">
        <v>1</v>
      </c>
      <c r="D40" s="84" t="s">
        <v>251</v>
      </c>
      <c r="E40" s="84" t="s">
        <v>223</v>
      </c>
      <c r="F40" s="97">
        <v>1</v>
      </c>
      <c r="G40" s="97"/>
      <c r="H40" s="97" t="s">
        <v>25</v>
      </c>
      <c r="I40" s="98" t="s">
        <v>197</v>
      </c>
      <c r="J40" s="98">
        <f t="shared" si="0"/>
        <v>1</v>
      </c>
      <c r="K40" s="98">
        <f t="shared" si="1"/>
        <v>0</v>
      </c>
      <c r="L40" s="98">
        <f t="shared" si="2"/>
        <v>0</v>
      </c>
      <c r="M40" s="98">
        <f t="shared" si="3"/>
        <v>0</v>
      </c>
      <c r="N40" s="98" t="s">
        <v>179</v>
      </c>
      <c r="O40" s="97">
        <f t="shared" ref="O40:O73" si="29">IF(AND(H40="D",N40="F"),1,0)</f>
        <v>0</v>
      </c>
      <c r="P40" s="97">
        <f t="shared" ref="P40:P73" si="30">IF(AND(H40="T",N40="F"),1,0)</f>
        <v>1</v>
      </c>
      <c r="Q40" s="97">
        <f t="shared" ref="Q40:Q73" si="31">IF(AND(H40="A",N40="F"),1,0)</f>
        <v>0</v>
      </c>
      <c r="R40" s="97">
        <f t="shared" ref="R40:R73" si="32">IF(AND(H40="O",N40="F"),1,0)</f>
        <v>0</v>
      </c>
      <c r="S40" s="97">
        <f t="shared" ref="S40:S73" si="33">IF(AND(H40="S",N40="F"),1,0)</f>
        <v>0</v>
      </c>
      <c r="T40" s="97">
        <f t="shared" si="24"/>
        <v>0</v>
      </c>
      <c r="U40" s="97">
        <f t="shared" si="25"/>
        <v>0</v>
      </c>
      <c r="V40" s="97">
        <f t="shared" si="26"/>
        <v>0</v>
      </c>
      <c r="W40" s="97">
        <f t="shared" si="27"/>
        <v>0</v>
      </c>
      <c r="X40" s="97">
        <f t="shared" si="28"/>
        <v>0</v>
      </c>
      <c r="Y40" s="97"/>
      <c r="Z40" s="97"/>
      <c r="AA40" s="97"/>
      <c r="AB40" s="97"/>
      <c r="AC40" s="84">
        <v>85091311778</v>
      </c>
      <c r="AD40" s="100">
        <f>2012-1985</f>
        <v>27</v>
      </c>
      <c r="AE40" s="87">
        <f t="shared" si="14"/>
        <v>1</v>
      </c>
      <c r="AF40" s="87">
        <f t="shared" si="18"/>
        <v>0</v>
      </c>
      <c r="AG40" s="87">
        <f t="shared" si="16"/>
        <v>0</v>
      </c>
      <c r="AH40" s="87">
        <f t="shared" si="17"/>
        <v>0</v>
      </c>
      <c r="AI40" s="101">
        <f t="shared" si="15"/>
        <v>0</v>
      </c>
    </row>
    <row r="41" spans="1:35" ht="15.75" hidden="1">
      <c r="A41" s="96">
        <v>8484</v>
      </c>
      <c r="B41" s="84" t="s">
        <v>81</v>
      </c>
      <c r="C41" s="97">
        <v>1</v>
      </c>
      <c r="D41" s="84" t="s">
        <v>251</v>
      </c>
      <c r="E41" s="84" t="s">
        <v>223</v>
      </c>
      <c r="F41" s="97"/>
      <c r="G41" s="97"/>
      <c r="H41" s="97" t="s">
        <v>25</v>
      </c>
      <c r="I41" s="98" t="s">
        <v>197</v>
      </c>
      <c r="J41" s="98">
        <f t="shared" si="0"/>
        <v>1</v>
      </c>
      <c r="K41" s="98">
        <f t="shared" si="1"/>
        <v>0</v>
      </c>
      <c r="L41" s="98">
        <f t="shared" si="2"/>
        <v>0</v>
      </c>
      <c r="M41" s="98">
        <f t="shared" si="3"/>
        <v>0</v>
      </c>
      <c r="N41" s="98" t="s">
        <v>179</v>
      </c>
      <c r="O41" s="97">
        <f t="shared" si="29"/>
        <v>0</v>
      </c>
      <c r="P41" s="97">
        <f t="shared" si="30"/>
        <v>1</v>
      </c>
      <c r="Q41" s="97">
        <f t="shared" si="31"/>
        <v>0</v>
      </c>
      <c r="R41" s="97">
        <f t="shared" si="32"/>
        <v>0</v>
      </c>
      <c r="S41" s="97">
        <f t="shared" si="33"/>
        <v>0</v>
      </c>
      <c r="T41" s="97">
        <f t="shared" si="24"/>
        <v>0</v>
      </c>
      <c r="U41" s="97">
        <f t="shared" si="25"/>
        <v>0</v>
      </c>
      <c r="V41" s="97">
        <f t="shared" si="26"/>
        <v>0</v>
      </c>
      <c r="W41" s="97">
        <f t="shared" si="27"/>
        <v>0</v>
      </c>
      <c r="X41" s="97">
        <f t="shared" si="28"/>
        <v>0</v>
      </c>
      <c r="Y41" s="97"/>
      <c r="Z41" s="97"/>
      <c r="AA41" s="97"/>
      <c r="AB41" s="97"/>
      <c r="AC41" s="84">
        <v>81120913950</v>
      </c>
      <c r="AD41" s="100">
        <f>2012-1981</f>
        <v>31</v>
      </c>
      <c r="AE41" s="87">
        <f t="shared" si="14"/>
        <v>0</v>
      </c>
      <c r="AF41" s="87">
        <f t="shared" si="18"/>
        <v>1</v>
      </c>
      <c r="AG41" s="87">
        <f t="shared" si="16"/>
        <v>0</v>
      </c>
      <c r="AH41" s="87">
        <f t="shared" si="17"/>
        <v>0</v>
      </c>
      <c r="AI41" s="101">
        <f t="shared" si="15"/>
        <v>0</v>
      </c>
    </row>
    <row r="42" spans="1:35" ht="15.75" hidden="1">
      <c r="A42" s="96">
        <v>35</v>
      </c>
      <c r="B42" s="84" t="s">
        <v>87</v>
      </c>
      <c r="C42" s="97">
        <v>1</v>
      </c>
      <c r="D42" s="84" t="s">
        <v>252</v>
      </c>
      <c r="E42" s="84" t="s">
        <v>253</v>
      </c>
      <c r="F42" s="97">
        <v>1</v>
      </c>
      <c r="G42" s="97"/>
      <c r="H42" s="97" t="s">
        <v>86</v>
      </c>
      <c r="I42" s="98" t="s">
        <v>199</v>
      </c>
      <c r="J42" s="98">
        <f t="shared" si="0"/>
        <v>0</v>
      </c>
      <c r="K42" s="98">
        <f t="shared" si="1"/>
        <v>0</v>
      </c>
      <c r="L42" s="98">
        <f t="shared" si="2"/>
        <v>1</v>
      </c>
      <c r="M42" s="98">
        <f t="shared" si="3"/>
        <v>0</v>
      </c>
      <c r="N42" s="98" t="s">
        <v>178</v>
      </c>
      <c r="O42" s="97">
        <f t="shared" si="29"/>
        <v>0</v>
      </c>
      <c r="P42" s="97">
        <f t="shared" si="30"/>
        <v>0</v>
      </c>
      <c r="Q42" s="97">
        <f t="shared" si="31"/>
        <v>0</v>
      </c>
      <c r="R42" s="97">
        <f t="shared" si="32"/>
        <v>0</v>
      </c>
      <c r="S42" s="97">
        <f t="shared" si="33"/>
        <v>0</v>
      </c>
      <c r="T42" s="97">
        <f t="shared" si="24"/>
        <v>0</v>
      </c>
      <c r="U42" s="97">
        <f t="shared" si="25"/>
        <v>0</v>
      </c>
      <c r="V42" s="97">
        <f t="shared" si="26"/>
        <v>1</v>
      </c>
      <c r="W42" s="97">
        <f t="shared" si="27"/>
        <v>0</v>
      </c>
      <c r="X42" s="97">
        <f t="shared" si="28"/>
        <v>0</v>
      </c>
      <c r="Y42" s="97"/>
      <c r="Z42" s="97"/>
      <c r="AA42" s="97"/>
      <c r="AB42" s="97"/>
      <c r="AC42" s="84">
        <v>55120502727</v>
      </c>
      <c r="AD42" s="100">
        <f>2012-1955</f>
        <v>57</v>
      </c>
      <c r="AE42" s="87">
        <f t="shared" si="14"/>
        <v>0</v>
      </c>
      <c r="AF42" s="87">
        <f t="shared" si="18"/>
        <v>0</v>
      </c>
      <c r="AG42" s="87">
        <f t="shared" si="16"/>
        <v>0</v>
      </c>
      <c r="AH42" s="87">
        <f t="shared" si="17"/>
        <v>1</v>
      </c>
      <c r="AI42" s="101">
        <f t="shared" si="15"/>
        <v>57</v>
      </c>
    </row>
    <row r="43" spans="1:35" ht="15.75" hidden="1">
      <c r="A43" s="96">
        <v>69</v>
      </c>
      <c r="B43" s="84" t="s">
        <v>90</v>
      </c>
      <c r="C43" s="97">
        <v>1</v>
      </c>
      <c r="D43" s="84" t="s">
        <v>252</v>
      </c>
      <c r="E43" s="84" t="s">
        <v>253</v>
      </c>
      <c r="F43" s="97">
        <v>1</v>
      </c>
      <c r="G43" s="97"/>
      <c r="H43" s="97" t="s">
        <v>86</v>
      </c>
      <c r="I43" s="98" t="s">
        <v>200</v>
      </c>
      <c r="J43" s="98">
        <f t="shared" si="0"/>
        <v>0</v>
      </c>
      <c r="K43" s="98">
        <f t="shared" si="1"/>
        <v>1</v>
      </c>
      <c r="L43" s="98">
        <f t="shared" si="2"/>
        <v>0</v>
      </c>
      <c r="M43" s="98">
        <f t="shared" si="3"/>
        <v>0</v>
      </c>
      <c r="N43" s="98" t="s">
        <v>178</v>
      </c>
      <c r="O43" s="97">
        <f t="shared" si="29"/>
        <v>0</v>
      </c>
      <c r="P43" s="97">
        <f t="shared" si="30"/>
        <v>0</v>
      </c>
      <c r="Q43" s="97">
        <f t="shared" si="31"/>
        <v>0</v>
      </c>
      <c r="R43" s="97">
        <f t="shared" si="32"/>
        <v>0</v>
      </c>
      <c r="S43" s="97">
        <f t="shared" si="33"/>
        <v>0</v>
      </c>
      <c r="T43" s="97">
        <f t="shared" si="24"/>
        <v>0</v>
      </c>
      <c r="U43" s="97">
        <f t="shared" si="25"/>
        <v>0</v>
      </c>
      <c r="V43" s="97">
        <f t="shared" si="26"/>
        <v>1</v>
      </c>
      <c r="W43" s="97">
        <f t="shared" si="27"/>
        <v>0</v>
      </c>
      <c r="X43" s="97">
        <f t="shared" si="28"/>
        <v>0</v>
      </c>
      <c r="Y43" s="97"/>
      <c r="Z43" s="97"/>
      <c r="AA43" s="97"/>
      <c r="AB43" s="97"/>
      <c r="AC43" s="84">
        <v>50122603728</v>
      </c>
      <c r="AD43" s="100">
        <f>2012-1950</f>
        <v>62</v>
      </c>
      <c r="AE43" s="87">
        <f t="shared" si="14"/>
        <v>0</v>
      </c>
      <c r="AF43" s="87">
        <f t="shared" si="18"/>
        <v>0</v>
      </c>
      <c r="AG43" s="87">
        <f t="shared" si="16"/>
        <v>0</v>
      </c>
      <c r="AH43" s="87">
        <f t="shared" si="17"/>
        <v>1</v>
      </c>
      <c r="AI43" s="101">
        <f t="shared" si="15"/>
        <v>62</v>
      </c>
    </row>
    <row r="44" spans="1:35" ht="15.75" hidden="1">
      <c r="A44" s="96">
        <v>170</v>
      </c>
      <c r="B44" s="84" t="s">
        <v>91</v>
      </c>
      <c r="C44" s="97">
        <v>1</v>
      </c>
      <c r="D44" s="84" t="s">
        <v>252</v>
      </c>
      <c r="E44" s="84" t="s">
        <v>253</v>
      </c>
      <c r="F44" s="97">
        <v>1</v>
      </c>
      <c r="G44" s="97"/>
      <c r="H44" s="97" t="s">
        <v>86</v>
      </c>
      <c r="I44" s="98" t="s">
        <v>199</v>
      </c>
      <c r="J44" s="98">
        <f t="shared" si="0"/>
        <v>0</v>
      </c>
      <c r="K44" s="98">
        <f t="shared" si="1"/>
        <v>0</v>
      </c>
      <c r="L44" s="98">
        <f t="shared" si="2"/>
        <v>1</v>
      </c>
      <c r="M44" s="98">
        <f t="shared" si="3"/>
        <v>0</v>
      </c>
      <c r="N44" s="98" t="s">
        <v>179</v>
      </c>
      <c r="O44" s="97">
        <f t="shared" si="29"/>
        <v>0</v>
      </c>
      <c r="P44" s="97">
        <f t="shared" si="30"/>
        <v>0</v>
      </c>
      <c r="Q44" s="97">
        <f t="shared" si="31"/>
        <v>1</v>
      </c>
      <c r="R44" s="97">
        <f t="shared" si="32"/>
        <v>0</v>
      </c>
      <c r="S44" s="97">
        <f t="shared" si="33"/>
        <v>0</v>
      </c>
      <c r="T44" s="97">
        <f t="shared" si="24"/>
        <v>0</v>
      </c>
      <c r="U44" s="97">
        <f t="shared" si="25"/>
        <v>0</v>
      </c>
      <c r="V44" s="97">
        <f t="shared" si="26"/>
        <v>0</v>
      </c>
      <c r="W44" s="97">
        <f t="shared" si="27"/>
        <v>0</v>
      </c>
      <c r="X44" s="97">
        <f t="shared" si="28"/>
        <v>0</v>
      </c>
      <c r="Y44" s="97"/>
      <c r="Z44" s="97"/>
      <c r="AA44" s="97"/>
      <c r="AB44" s="97"/>
      <c r="AC44" s="84">
        <v>75102406995</v>
      </c>
      <c r="AD44" s="100">
        <f>2012-1975</f>
        <v>37</v>
      </c>
      <c r="AE44" s="87">
        <f t="shared" si="14"/>
        <v>0</v>
      </c>
      <c r="AF44" s="87">
        <f t="shared" si="18"/>
        <v>1</v>
      </c>
      <c r="AG44" s="87">
        <f t="shared" si="16"/>
        <v>0</v>
      </c>
      <c r="AH44" s="87">
        <f t="shared" si="17"/>
        <v>0</v>
      </c>
      <c r="AI44" s="101">
        <f t="shared" si="15"/>
        <v>0</v>
      </c>
    </row>
    <row r="45" spans="1:35" ht="15.75" hidden="1">
      <c r="A45" s="96">
        <v>206</v>
      </c>
      <c r="B45" s="84" t="s">
        <v>94</v>
      </c>
      <c r="C45" s="97">
        <v>1</v>
      </c>
      <c r="D45" s="84" t="s">
        <v>252</v>
      </c>
      <c r="E45" s="84" t="s">
        <v>253</v>
      </c>
      <c r="F45" s="97">
        <v>1</v>
      </c>
      <c r="G45" s="97"/>
      <c r="H45" s="97" t="s">
        <v>86</v>
      </c>
      <c r="I45" s="98" t="s">
        <v>200</v>
      </c>
      <c r="J45" s="98">
        <f t="shared" si="0"/>
        <v>0</v>
      </c>
      <c r="K45" s="98">
        <f t="shared" si="1"/>
        <v>1</v>
      </c>
      <c r="L45" s="98">
        <f t="shared" si="2"/>
        <v>0</v>
      </c>
      <c r="M45" s="98">
        <f t="shared" si="3"/>
        <v>0</v>
      </c>
      <c r="N45" s="98" t="s">
        <v>178</v>
      </c>
      <c r="O45" s="97">
        <f t="shared" si="29"/>
        <v>0</v>
      </c>
      <c r="P45" s="97">
        <f t="shared" si="30"/>
        <v>0</v>
      </c>
      <c r="Q45" s="97">
        <f t="shared" si="31"/>
        <v>0</v>
      </c>
      <c r="R45" s="97">
        <f t="shared" si="32"/>
        <v>0</v>
      </c>
      <c r="S45" s="97">
        <f t="shared" si="33"/>
        <v>0</v>
      </c>
      <c r="T45" s="97">
        <f t="shared" si="24"/>
        <v>0</v>
      </c>
      <c r="U45" s="97">
        <f t="shared" si="25"/>
        <v>0</v>
      </c>
      <c r="V45" s="97">
        <f t="shared" si="26"/>
        <v>1</v>
      </c>
      <c r="W45" s="97">
        <f t="shared" si="27"/>
        <v>0</v>
      </c>
      <c r="X45" s="97">
        <f t="shared" si="28"/>
        <v>0</v>
      </c>
      <c r="Y45" s="97"/>
      <c r="Z45" s="97"/>
      <c r="AA45" s="97"/>
      <c r="AB45" s="97"/>
      <c r="AC45" s="84">
        <v>62052516281</v>
      </c>
      <c r="AD45" s="100">
        <f>2012-1962</f>
        <v>50</v>
      </c>
      <c r="AE45" s="87">
        <f t="shared" si="14"/>
        <v>0</v>
      </c>
      <c r="AF45" s="87">
        <f t="shared" si="18"/>
        <v>0</v>
      </c>
      <c r="AG45" s="87">
        <f t="shared" si="16"/>
        <v>1</v>
      </c>
      <c r="AH45" s="87">
        <f t="shared" si="17"/>
        <v>0</v>
      </c>
      <c r="AI45" s="101">
        <f t="shared" si="15"/>
        <v>50</v>
      </c>
    </row>
    <row r="46" spans="1:35" ht="15.75" hidden="1">
      <c r="A46" s="96">
        <v>91464</v>
      </c>
      <c r="B46" s="84" t="s">
        <v>103</v>
      </c>
      <c r="C46" s="97"/>
      <c r="D46" s="84" t="s">
        <v>254</v>
      </c>
      <c r="E46" s="72" t="s">
        <v>253</v>
      </c>
      <c r="F46" s="97"/>
      <c r="G46" s="97"/>
      <c r="H46" s="97" t="s">
        <v>2</v>
      </c>
      <c r="I46" s="98" t="s">
        <v>197</v>
      </c>
      <c r="J46" s="98">
        <f t="shared" si="0"/>
        <v>1</v>
      </c>
      <c r="K46" s="98">
        <f t="shared" si="1"/>
        <v>0</v>
      </c>
      <c r="L46" s="98">
        <f t="shared" si="2"/>
        <v>0</v>
      </c>
      <c r="M46" s="98">
        <f t="shared" si="3"/>
        <v>0</v>
      </c>
      <c r="N46" s="98" t="s">
        <v>179</v>
      </c>
      <c r="O46" s="97">
        <f t="shared" si="29"/>
        <v>1</v>
      </c>
      <c r="P46" s="97">
        <f t="shared" si="30"/>
        <v>0</v>
      </c>
      <c r="Q46" s="97">
        <f t="shared" si="31"/>
        <v>0</v>
      </c>
      <c r="R46" s="97">
        <f t="shared" si="32"/>
        <v>0</v>
      </c>
      <c r="S46" s="97">
        <f t="shared" si="33"/>
        <v>0</v>
      </c>
      <c r="T46" s="97">
        <f t="shared" si="24"/>
        <v>0</v>
      </c>
      <c r="U46" s="97">
        <f t="shared" si="25"/>
        <v>0</v>
      </c>
      <c r="V46" s="97">
        <f t="shared" si="26"/>
        <v>0</v>
      </c>
      <c r="W46" s="97">
        <f t="shared" si="27"/>
        <v>0</v>
      </c>
      <c r="X46" s="97">
        <f t="shared" si="28"/>
        <v>0</v>
      </c>
      <c r="Y46" s="97"/>
      <c r="Z46" s="97"/>
      <c r="AA46" s="97"/>
      <c r="AB46" s="97"/>
      <c r="AC46" s="84">
        <v>74073107352</v>
      </c>
      <c r="AD46" s="100">
        <f>2012-1974</f>
        <v>38</v>
      </c>
      <c r="AE46" s="87">
        <f t="shared" si="14"/>
        <v>0</v>
      </c>
      <c r="AF46" s="87">
        <f t="shared" si="18"/>
        <v>1</v>
      </c>
      <c r="AG46" s="87">
        <f t="shared" si="16"/>
        <v>0</v>
      </c>
      <c r="AH46" s="87">
        <f t="shared" si="17"/>
        <v>0</v>
      </c>
      <c r="AI46" s="101">
        <f t="shared" si="15"/>
        <v>0</v>
      </c>
    </row>
    <row r="47" spans="1:35" ht="15.75" hidden="1">
      <c r="A47" s="96">
        <v>8550</v>
      </c>
      <c r="B47" s="84" t="s">
        <v>104</v>
      </c>
      <c r="C47" s="97">
        <v>1</v>
      </c>
      <c r="D47" s="84" t="s">
        <v>251</v>
      </c>
      <c r="E47" s="84" t="s">
        <v>221</v>
      </c>
      <c r="F47" s="97"/>
      <c r="G47" s="97"/>
      <c r="H47" s="97" t="s">
        <v>25</v>
      </c>
      <c r="I47" s="98" t="s">
        <v>197</v>
      </c>
      <c r="J47" s="98">
        <f t="shared" si="0"/>
        <v>1</v>
      </c>
      <c r="K47" s="98">
        <f t="shared" si="1"/>
        <v>0</v>
      </c>
      <c r="L47" s="98">
        <f t="shared" si="2"/>
        <v>0</v>
      </c>
      <c r="M47" s="98">
        <f t="shared" si="3"/>
        <v>0</v>
      </c>
      <c r="N47" s="98" t="s">
        <v>179</v>
      </c>
      <c r="O47" s="97">
        <f t="shared" si="29"/>
        <v>0</v>
      </c>
      <c r="P47" s="97">
        <f t="shared" si="30"/>
        <v>1</v>
      </c>
      <c r="Q47" s="97">
        <f t="shared" si="31"/>
        <v>0</v>
      </c>
      <c r="R47" s="97">
        <f t="shared" si="32"/>
        <v>0</v>
      </c>
      <c r="S47" s="97">
        <f t="shared" si="33"/>
        <v>0</v>
      </c>
      <c r="T47" s="97">
        <f t="shared" si="24"/>
        <v>0</v>
      </c>
      <c r="U47" s="97">
        <f t="shared" si="25"/>
        <v>0</v>
      </c>
      <c r="V47" s="97">
        <f t="shared" si="26"/>
        <v>0</v>
      </c>
      <c r="W47" s="97">
        <f t="shared" si="27"/>
        <v>0</v>
      </c>
      <c r="X47" s="97">
        <f t="shared" si="28"/>
        <v>0</v>
      </c>
      <c r="Y47" s="97"/>
      <c r="Z47" s="97"/>
      <c r="AA47" s="97"/>
      <c r="AB47" s="97"/>
      <c r="AC47" s="84">
        <v>71032623376</v>
      </c>
      <c r="AD47" s="100">
        <f>2012-1971</f>
        <v>41</v>
      </c>
      <c r="AE47" s="87">
        <f t="shared" si="14"/>
        <v>0</v>
      </c>
      <c r="AF47" s="87">
        <f t="shared" si="18"/>
        <v>1</v>
      </c>
      <c r="AG47" s="87">
        <f t="shared" si="16"/>
        <v>0</v>
      </c>
      <c r="AH47" s="87">
        <f t="shared" si="17"/>
        <v>0</v>
      </c>
      <c r="AI47" s="101">
        <f t="shared" si="15"/>
        <v>0</v>
      </c>
    </row>
    <row r="48" spans="1:35" s="119" customFormat="1" ht="15.75">
      <c r="A48" s="119">
        <v>1</v>
      </c>
      <c r="B48" s="120" t="s">
        <v>235</v>
      </c>
      <c r="C48" s="121"/>
      <c r="D48" s="73" t="s">
        <v>251</v>
      </c>
      <c r="E48" s="84" t="s">
        <v>223</v>
      </c>
      <c r="F48" s="122">
        <v>1</v>
      </c>
      <c r="G48" s="122"/>
      <c r="H48" s="97" t="s">
        <v>25</v>
      </c>
      <c r="I48" s="98" t="s">
        <v>197</v>
      </c>
      <c r="J48" s="98">
        <f t="shared" si="0"/>
        <v>1</v>
      </c>
      <c r="K48" s="98">
        <f>IF(I48="TM",1,0)</f>
        <v>0</v>
      </c>
      <c r="L48" s="98">
        <f>IF(I48="12mo",1,0)</f>
        <v>0</v>
      </c>
      <c r="M48" s="98">
        <f>IF(I48="9no",1,0)</f>
        <v>0</v>
      </c>
      <c r="N48" s="98" t="s">
        <v>179</v>
      </c>
      <c r="O48" s="97">
        <f>IF(AND(H48="D",N48="F"),1,0)</f>
        <v>0</v>
      </c>
      <c r="P48" s="97">
        <f>IF(AND(H48="T",N48="F"),1,0)</f>
        <v>1</v>
      </c>
      <c r="Q48" s="97">
        <f>IF(AND(H48="A",N48="F"),1,0)</f>
        <v>0</v>
      </c>
      <c r="R48" s="97">
        <f>IF(AND(H48="O",N48="F"),1,0)</f>
        <v>0</v>
      </c>
      <c r="S48" s="97">
        <f>IF(AND(H48="S",N48="F"),1,0)</f>
        <v>0</v>
      </c>
      <c r="T48" s="97">
        <f>IF(AND(H48="D",N48="M"),1,0)</f>
        <v>0</v>
      </c>
      <c r="U48" s="97">
        <f>IF(AND(H48="T",N48="M"),1,0)</f>
        <v>0</v>
      </c>
      <c r="V48" s="97">
        <f>IF(AND(H48="A",N48="M"),1,0)</f>
        <v>0</v>
      </c>
      <c r="W48" s="97">
        <f>IF(AND(H48="O",N48="M"),1,0)</f>
        <v>0</v>
      </c>
      <c r="X48" s="97">
        <f>IF(AND(H48="S",N48="M"),1,0)</f>
        <v>0</v>
      </c>
      <c r="Y48" s="140">
        <v>37257</v>
      </c>
      <c r="Z48" s="97"/>
      <c r="AA48" s="97"/>
      <c r="AB48" s="97"/>
      <c r="AC48" s="124">
        <v>85031711382</v>
      </c>
      <c r="AD48" s="123">
        <f>AD2-1985</f>
        <v>27</v>
      </c>
      <c r="AE48" s="87">
        <f t="shared" si="14"/>
        <v>1</v>
      </c>
      <c r="AF48" s="87">
        <f>IF(AD48&gt;=55,0,IF(AND(AD48&gt;=46,AD48&lt;55),0,IF(AND(AD48&gt;=31,AD48&lt;=45),1,IF(AD48&lt;=30,0,0))))</f>
        <v>0</v>
      </c>
      <c r="AG48" s="87">
        <f>IF(AD48&gt;=55,0,IF(AND(AD48&gt;=46,AD48&lt;55),1,IF(AND(AD48&gt;=31,AD48&lt;=45),0,IF(AD48&lt;=30,0,0))))</f>
        <v>0</v>
      </c>
      <c r="AH48" s="87">
        <f>IF(AD48&gt;=55,1,IF(AND(AD48&gt;=46,AD48&lt;55),0,IF(AND(AD48&gt;=31,AD48&lt;45),0,IF(AD48&lt;=30,0,0))))</f>
        <v>0</v>
      </c>
      <c r="AI48" s="101">
        <f t="shared" si="15"/>
        <v>0</v>
      </c>
    </row>
    <row r="49" spans="1:35" ht="15.75" hidden="1">
      <c r="A49" s="96">
        <v>110</v>
      </c>
      <c r="B49" s="84" t="s">
        <v>105</v>
      </c>
      <c r="C49" s="97">
        <v>1</v>
      </c>
      <c r="D49" s="84" t="s">
        <v>251</v>
      </c>
      <c r="E49" s="84" t="s">
        <v>223</v>
      </c>
      <c r="F49" s="97">
        <v>1</v>
      </c>
      <c r="G49" s="97"/>
      <c r="H49" s="97" t="s">
        <v>25</v>
      </c>
      <c r="I49" s="98" t="s">
        <v>197</v>
      </c>
      <c r="J49" s="98">
        <f t="shared" si="0"/>
        <v>1</v>
      </c>
      <c r="K49" s="98">
        <f>IF(I49="TM",1,0)</f>
        <v>0</v>
      </c>
      <c r="L49" s="98">
        <f>IF(I49="12mo",1,0)</f>
        <v>0</v>
      </c>
      <c r="M49" s="98">
        <f>IF(I49="9no",1,0)</f>
        <v>0</v>
      </c>
      <c r="N49" s="98" t="s">
        <v>179</v>
      </c>
      <c r="O49" s="97">
        <f>IF(AND(H49="D",N49="F"),1,0)</f>
        <v>0</v>
      </c>
      <c r="P49" s="97">
        <f>IF(AND(H49="T",N49="F"),1,0)</f>
        <v>1</v>
      </c>
      <c r="Q49" s="97">
        <f>IF(AND(H49="A",N49="F"),1,0)</f>
        <v>0</v>
      </c>
      <c r="R49" s="97">
        <f>IF(AND(H49="O",N49="F"),1,0)</f>
        <v>0</v>
      </c>
      <c r="S49" s="97">
        <f>IF(AND(H49="S",N49="F"),1,0)</f>
        <v>0</v>
      </c>
      <c r="T49" s="97">
        <f>IF(AND(H49="D",N49="M"),1,0)</f>
        <v>0</v>
      </c>
      <c r="U49" s="97">
        <f>IF(AND(H49="T",N49="M"),1,0)</f>
        <v>0</v>
      </c>
      <c r="V49" s="97">
        <f>IF(AND(H49="A",N49="M"),1,0)</f>
        <v>0</v>
      </c>
      <c r="W49" s="97">
        <f>IF(AND(H49="O",N49="M"),1,0)</f>
        <v>0</v>
      </c>
      <c r="X49" s="97">
        <f>IF(AND(H49="S",N49="M"),1,0)</f>
        <v>0</v>
      </c>
      <c r="Y49" s="97"/>
      <c r="Z49" s="97"/>
      <c r="AA49" s="97"/>
      <c r="AB49" s="97"/>
      <c r="AC49" s="84">
        <v>55092003772</v>
      </c>
      <c r="AD49" s="100">
        <f>2012-1955</f>
        <v>57</v>
      </c>
      <c r="AE49" s="87">
        <f t="shared" si="14"/>
        <v>0</v>
      </c>
      <c r="AF49" s="87">
        <f t="shared" si="18"/>
        <v>0</v>
      </c>
      <c r="AG49" s="87">
        <f t="shared" si="16"/>
        <v>0</v>
      </c>
      <c r="AH49" s="87">
        <f t="shared" si="17"/>
        <v>1</v>
      </c>
      <c r="AI49" s="101">
        <f t="shared" si="15"/>
        <v>0</v>
      </c>
    </row>
    <row r="50" spans="1:35" ht="15.75" hidden="1">
      <c r="A50" s="96">
        <v>221</v>
      </c>
      <c r="B50" s="84" t="s">
        <v>108</v>
      </c>
      <c r="C50" s="97">
        <v>1</v>
      </c>
      <c r="D50" s="84" t="s">
        <v>251</v>
      </c>
      <c r="E50" s="84" t="s">
        <v>223</v>
      </c>
      <c r="F50" s="97">
        <v>1</v>
      </c>
      <c r="G50" s="97"/>
      <c r="H50" s="97" t="s">
        <v>25</v>
      </c>
      <c r="I50" s="98" t="s">
        <v>197</v>
      </c>
      <c r="J50" s="98">
        <f t="shared" si="0"/>
        <v>1</v>
      </c>
      <c r="K50" s="98">
        <f t="shared" si="1"/>
        <v>0</v>
      </c>
      <c r="L50" s="98">
        <f t="shared" si="2"/>
        <v>0</v>
      </c>
      <c r="M50" s="98">
        <f t="shared" si="3"/>
        <v>0</v>
      </c>
      <c r="N50" s="98" t="s">
        <v>179</v>
      </c>
      <c r="O50" s="97">
        <f t="shared" si="29"/>
        <v>0</v>
      </c>
      <c r="P50" s="97">
        <f t="shared" si="30"/>
        <v>1</v>
      </c>
      <c r="Q50" s="97">
        <f t="shared" si="31"/>
        <v>0</v>
      </c>
      <c r="R50" s="97">
        <f t="shared" si="32"/>
        <v>0</v>
      </c>
      <c r="S50" s="97">
        <f t="shared" si="33"/>
        <v>0</v>
      </c>
      <c r="T50" s="97">
        <f t="shared" si="24"/>
        <v>0</v>
      </c>
      <c r="U50" s="97">
        <f t="shared" si="25"/>
        <v>0</v>
      </c>
      <c r="V50" s="97">
        <f t="shared" si="26"/>
        <v>0</v>
      </c>
      <c r="W50" s="97">
        <f t="shared" si="27"/>
        <v>0</v>
      </c>
      <c r="X50" s="97">
        <f t="shared" si="28"/>
        <v>0</v>
      </c>
      <c r="Y50" s="97"/>
      <c r="Z50" s="97"/>
      <c r="AA50" s="97"/>
      <c r="AB50" s="97"/>
      <c r="AC50" s="84">
        <v>62042715532</v>
      </c>
      <c r="AD50" s="100">
        <f>2012-1962</f>
        <v>50</v>
      </c>
      <c r="AE50" s="87">
        <f t="shared" si="14"/>
        <v>0</v>
      </c>
      <c r="AF50" s="87">
        <f t="shared" si="18"/>
        <v>0</v>
      </c>
      <c r="AG50" s="87">
        <f t="shared" si="16"/>
        <v>1</v>
      </c>
      <c r="AH50" s="87">
        <f t="shared" si="17"/>
        <v>0</v>
      </c>
      <c r="AI50" s="101">
        <f t="shared" si="15"/>
        <v>0</v>
      </c>
    </row>
    <row r="51" spans="1:35" ht="15.75" hidden="1">
      <c r="A51" s="96">
        <v>7914</v>
      </c>
      <c r="B51" s="84" t="s">
        <v>109</v>
      </c>
      <c r="C51" s="97">
        <v>1</v>
      </c>
      <c r="D51" s="72" t="s">
        <v>255</v>
      </c>
      <c r="E51" s="72" t="s">
        <v>253</v>
      </c>
      <c r="F51" s="97"/>
      <c r="G51" s="97"/>
      <c r="H51" s="97" t="s">
        <v>25</v>
      </c>
      <c r="I51" s="98" t="s">
        <v>197</v>
      </c>
      <c r="J51" s="98">
        <f t="shared" si="0"/>
        <v>1</v>
      </c>
      <c r="K51" s="98">
        <f t="shared" si="1"/>
        <v>0</v>
      </c>
      <c r="L51" s="98">
        <f t="shared" si="2"/>
        <v>0</v>
      </c>
      <c r="M51" s="98">
        <f t="shared" si="3"/>
        <v>0</v>
      </c>
      <c r="N51" s="98" t="s">
        <v>179</v>
      </c>
      <c r="O51" s="97">
        <f t="shared" si="29"/>
        <v>0</v>
      </c>
      <c r="P51" s="97">
        <f t="shared" si="30"/>
        <v>1</v>
      </c>
      <c r="Q51" s="97">
        <f t="shared" si="31"/>
        <v>0</v>
      </c>
      <c r="R51" s="97">
        <f t="shared" si="32"/>
        <v>0</v>
      </c>
      <c r="S51" s="97">
        <f t="shared" si="33"/>
        <v>0</v>
      </c>
      <c r="T51" s="97">
        <f t="shared" si="24"/>
        <v>0</v>
      </c>
      <c r="U51" s="97">
        <f t="shared" si="25"/>
        <v>0</v>
      </c>
      <c r="V51" s="97">
        <f t="shared" si="26"/>
        <v>0</v>
      </c>
      <c r="W51" s="97">
        <f t="shared" si="27"/>
        <v>0</v>
      </c>
      <c r="X51" s="97">
        <f t="shared" si="28"/>
        <v>0</v>
      </c>
      <c r="Y51" s="97"/>
      <c r="Z51" s="97"/>
      <c r="AA51" s="97"/>
      <c r="AB51" s="97"/>
      <c r="AC51" s="84">
        <v>79013112350</v>
      </c>
      <c r="AD51" s="100">
        <f>2012-1979</f>
        <v>33</v>
      </c>
      <c r="AE51" s="87">
        <f t="shared" si="14"/>
        <v>0</v>
      </c>
      <c r="AF51" s="87">
        <f t="shared" si="18"/>
        <v>1</v>
      </c>
      <c r="AG51" s="87">
        <f t="shared" si="16"/>
        <v>0</v>
      </c>
      <c r="AH51" s="87">
        <f t="shared" si="17"/>
        <v>0</v>
      </c>
      <c r="AI51" s="101">
        <f t="shared" si="15"/>
        <v>0</v>
      </c>
    </row>
    <row r="52" spans="1:35" ht="23.25" hidden="1">
      <c r="A52" s="96">
        <v>390</v>
      </c>
      <c r="B52" s="84" t="s">
        <v>111</v>
      </c>
      <c r="C52" s="97"/>
      <c r="D52" s="103" t="s">
        <v>256</v>
      </c>
      <c r="E52" s="84" t="s">
        <v>257</v>
      </c>
      <c r="F52" s="97"/>
      <c r="G52" s="97"/>
      <c r="H52" s="97" t="s">
        <v>25</v>
      </c>
      <c r="I52" s="98" t="s">
        <v>197</v>
      </c>
      <c r="J52" s="98">
        <f t="shared" si="0"/>
        <v>1</v>
      </c>
      <c r="K52" s="98">
        <f t="shared" si="1"/>
        <v>0</v>
      </c>
      <c r="L52" s="98">
        <f t="shared" si="2"/>
        <v>0</v>
      </c>
      <c r="M52" s="98">
        <f t="shared" si="3"/>
        <v>0</v>
      </c>
      <c r="N52" s="98" t="s">
        <v>179</v>
      </c>
      <c r="O52" s="97">
        <f t="shared" si="29"/>
        <v>0</v>
      </c>
      <c r="P52" s="97">
        <f t="shared" si="30"/>
        <v>1</v>
      </c>
      <c r="Q52" s="97">
        <f t="shared" si="31"/>
        <v>0</v>
      </c>
      <c r="R52" s="97">
        <f t="shared" si="32"/>
        <v>0</v>
      </c>
      <c r="S52" s="97">
        <f t="shared" si="33"/>
        <v>0</v>
      </c>
      <c r="T52" s="97">
        <f t="shared" si="24"/>
        <v>0</v>
      </c>
      <c r="U52" s="97">
        <f t="shared" si="25"/>
        <v>0</v>
      </c>
      <c r="V52" s="97">
        <f t="shared" si="26"/>
        <v>0</v>
      </c>
      <c r="W52" s="97">
        <f t="shared" si="27"/>
        <v>0</v>
      </c>
      <c r="X52" s="97">
        <f t="shared" si="28"/>
        <v>0</v>
      </c>
      <c r="Y52" s="97"/>
      <c r="Z52" s="97"/>
      <c r="AA52" s="97"/>
      <c r="AB52" s="97"/>
      <c r="AC52" s="84">
        <v>71102503872</v>
      </c>
      <c r="AD52" s="100">
        <f>2012-1971</f>
        <v>41</v>
      </c>
      <c r="AE52" s="87">
        <f t="shared" si="14"/>
        <v>0</v>
      </c>
      <c r="AF52" s="87">
        <f t="shared" si="18"/>
        <v>1</v>
      </c>
      <c r="AG52" s="87">
        <f t="shared" si="16"/>
        <v>0</v>
      </c>
      <c r="AH52" s="87">
        <f t="shared" si="17"/>
        <v>0</v>
      </c>
      <c r="AI52" s="101">
        <f t="shared" si="15"/>
        <v>0</v>
      </c>
    </row>
    <row r="53" spans="1:35" ht="15.75" hidden="1">
      <c r="A53" s="96">
        <v>5531</v>
      </c>
      <c r="B53" s="84" t="s">
        <v>112</v>
      </c>
      <c r="C53" s="97">
        <v>1</v>
      </c>
      <c r="D53" s="84" t="s">
        <v>251</v>
      </c>
      <c r="E53" s="84" t="s">
        <v>223</v>
      </c>
      <c r="F53" s="97"/>
      <c r="G53" s="97"/>
      <c r="H53" s="97" t="s">
        <v>25</v>
      </c>
      <c r="I53" s="98" t="s">
        <v>197</v>
      </c>
      <c r="J53" s="98">
        <f t="shared" si="0"/>
        <v>1</v>
      </c>
      <c r="K53" s="98">
        <f t="shared" si="1"/>
        <v>0</v>
      </c>
      <c r="L53" s="98">
        <f t="shared" si="2"/>
        <v>0</v>
      </c>
      <c r="M53" s="98">
        <f t="shared" si="3"/>
        <v>0</v>
      </c>
      <c r="N53" s="98" t="s">
        <v>179</v>
      </c>
      <c r="O53" s="97">
        <f t="shared" si="29"/>
        <v>0</v>
      </c>
      <c r="P53" s="97">
        <f t="shared" si="30"/>
        <v>1</v>
      </c>
      <c r="Q53" s="97">
        <f t="shared" si="31"/>
        <v>0</v>
      </c>
      <c r="R53" s="97">
        <f t="shared" si="32"/>
        <v>0</v>
      </c>
      <c r="S53" s="97">
        <f t="shared" si="33"/>
        <v>0</v>
      </c>
      <c r="T53" s="97">
        <f t="shared" si="24"/>
        <v>0</v>
      </c>
      <c r="U53" s="97">
        <f t="shared" si="25"/>
        <v>0</v>
      </c>
      <c r="V53" s="97">
        <f t="shared" si="26"/>
        <v>0</v>
      </c>
      <c r="W53" s="97">
        <f t="shared" si="27"/>
        <v>0</v>
      </c>
      <c r="X53" s="97">
        <f t="shared" si="28"/>
        <v>0</v>
      </c>
      <c r="Y53" s="97"/>
      <c r="Z53" s="97"/>
      <c r="AA53" s="97"/>
      <c r="AB53" s="97"/>
      <c r="AC53" s="84">
        <v>73090302893</v>
      </c>
      <c r="AD53" s="100">
        <f>2012-1973</f>
        <v>39</v>
      </c>
      <c r="AE53" s="87">
        <f t="shared" si="14"/>
        <v>0</v>
      </c>
      <c r="AF53" s="87">
        <f t="shared" si="18"/>
        <v>1</v>
      </c>
      <c r="AG53" s="87">
        <f t="shared" si="16"/>
        <v>0</v>
      </c>
      <c r="AH53" s="87">
        <f t="shared" si="17"/>
        <v>0</v>
      </c>
      <c r="AI53" s="101">
        <f t="shared" si="15"/>
        <v>0</v>
      </c>
    </row>
    <row r="54" spans="1:35" ht="15.75" hidden="1">
      <c r="A54" s="96">
        <v>8874</v>
      </c>
      <c r="B54" s="84" t="s">
        <v>113</v>
      </c>
      <c r="C54" s="97"/>
      <c r="D54" s="84" t="s">
        <v>251</v>
      </c>
      <c r="E54" s="84" t="s">
        <v>223</v>
      </c>
      <c r="F54" s="97"/>
      <c r="G54" s="97"/>
      <c r="H54" s="97" t="s">
        <v>25</v>
      </c>
      <c r="I54" s="98" t="s">
        <v>197</v>
      </c>
      <c r="J54" s="98">
        <f t="shared" si="0"/>
        <v>1</v>
      </c>
      <c r="K54" s="98">
        <f t="shared" si="1"/>
        <v>0</v>
      </c>
      <c r="L54" s="98">
        <f t="shared" si="2"/>
        <v>0</v>
      </c>
      <c r="M54" s="98">
        <f t="shared" si="3"/>
        <v>0</v>
      </c>
      <c r="N54" s="98" t="s">
        <v>179</v>
      </c>
      <c r="O54" s="97">
        <f t="shared" si="29"/>
        <v>0</v>
      </c>
      <c r="P54" s="97">
        <f t="shared" si="30"/>
        <v>1</v>
      </c>
      <c r="Q54" s="97">
        <f t="shared" si="31"/>
        <v>0</v>
      </c>
      <c r="R54" s="97">
        <f t="shared" si="32"/>
        <v>0</v>
      </c>
      <c r="S54" s="97">
        <f t="shared" si="33"/>
        <v>0</v>
      </c>
      <c r="T54" s="97">
        <f t="shared" si="24"/>
        <v>0</v>
      </c>
      <c r="U54" s="97">
        <f t="shared" si="25"/>
        <v>0</v>
      </c>
      <c r="V54" s="97">
        <f t="shared" si="26"/>
        <v>0</v>
      </c>
      <c r="W54" s="97">
        <f t="shared" si="27"/>
        <v>0</v>
      </c>
      <c r="X54" s="97">
        <f t="shared" si="28"/>
        <v>0</v>
      </c>
      <c r="Y54" s="97"/>
      <c r="Z54" s="97"/>
      <c r="AA54" s="97"/>
      <c r="AB54" s="97"/>
      <c r="AC54" s="84">
        <v>85042916137</v>
      </c>
      <c r="AD54" s="100">
        <f>2012-1985</f>
        <v>27</v>
      </c>
      <c r="AE54" s="87">
        <f t="shared" si="14"/>
        <v>1</v>
      </c>
      <c r="AF54" s="87">
        <f t="shared" si="18"/>
        <v>0</v>
      </c>
      <c r="AG54" s="87">
        <f t="shared" si="16"/>
        <v>0</v>
      </c>
      <c r="AH54" s="87">
        <f t="shared" si="17"/>
        <v>0</v>
      </c>
      <c r="AI54" s="101">
        <f t="shared" si="15"/>
        <v>0</v>
      </c>
    </row>
    <row r="55" spans="1:35" ht="15.75" hidden="1">
      <c r="A55" s="96">
        <v>194</v>
      </c>
      <c r="B55" s="84" t="s">
        <v>114</v>
      </c>
      <c r="C55" s="97">
        <v>1</v>
      </c>
      <c r="D55" s="84" t="s">
        <v>252</v>
      </c>
      <c r="E55" s="84" t="s">
        <v>253</v>
      </c>
      <c r="F55" s="97"/>
      <c r="G55" s="97"/>
      <c r="H55" s="97" t="s">
        <v>86</v>
      </c>
      <c r="I55" s="98" t="s">
        <v>200</v>
      </c>
      <c r="J55" s="98">
        <f t="shared" si="0"/>
        <v>0</v>
      </c>
      <c r="K55" s="98">
        <f t="shared" si="1"/>
        <v>1</v>
      </c>
      <c r="L55" s="98">
        <f t="shared" si="2"/>
        <v>0</v>
      </c>
      <c r="M55" s="98">
        <f t="shared" si="3"/>
        <v>0</v>
      </c>
      <c r="N55" s="98" t="s">
        <v>179</v>
      </c>
      <c r="O55" s="97">
        <f t="shared" si="29"/>
        <v>0</v>
      </c>
      <c r="P55" s="97">
        <f t="shared" si="30"/>
        <v>0</v>
      </c>
      <c r="Q55" s="97">
        <f t="shared" si="31"/>
        <v>1</v>
      </c>
      <c r="R55" s="97">
        <f t="shared" si="32"/>
        <v>0</v>
      </c>
      <c r="S55" s="97">
        <f t="shared" si="33"/>
        <v>0</v>
      </c>
      <c r="T55" s="97">
        <f t="shared" si="24"/>
        <v>0</v>
      </c>
      <c r="U55" s="97">
        <f t="shared" si="25"/>
        <v>0</v>
      </c>
      <c r="V55" s="97">
        <f t="shared" si="26"/>
        <v>0</v>
      </c>
      <c r="W55" s="97">
        <f t="shared" si="27"/>
        <v>0</v>
      </c>
      <c r="X55" s="97">
        <f t="shared" si="28"/>
        <v>0</v>
      </c>
      <c r="Y55" s="97"/>
      <c r="Z55" s="97"/>
      <c r="AA55" s="97"/>
      <c r="AB55" s="97"/>
      <c r="AC55" s="84">
        <v>78120619739</v>
      </c>
      <c r="AD55" s="100">
        <f>2012-1978</f>
        <v>34</v>
      </c>
      <c r="AE55" s="87">
        <f t="shared" si="14"/>
        <v>0</v>
      </c>
      <c r="AF55" s="87">
        <f t="shared" si="18"/>
        <v>1</v>
      </c>
      <c r="AG55" s="87">
        <f t="shared" si="16"/>
        <v>0</v>
      </c>
      <c r="AH55" s="87">
        <f t="shared" si="17"/>
        <v>0</v>
      </c>
      <c r="AI55" s="101">
        <f t="shared" si="15"/>
        <v>0</v>
      </c>
    </row>
    <row r="56" spans="1:35" ht="15.75" hidden="1">
      <c r="A56" s="96">
        <v>121</v>
      </c>
      <c r="B56" s="84" t="s">
        <v>115</v>
      </c>
      <c r="C56" s="97">
        <v>1</v>
      </c>
      <c r="D56" s="84" t="s">
        <v>258</v>
      </c>
      <c r="E56" s="84" t="s">
        <v>223</v>
      </c>
      <c r="F56" s="97">
        <v>1</v>
      </c>
      <c r="G56" s="97"/>
      <c r="H56" s="97" t="s">
        <v>25</v>
      </c>
      <c r="I56" s="98" t="s">
        <v>197</v>
      </c>
      <c r="J56" s="98">
        <f t="shared" si="0"/>
        <v>1</v>
      </c>
      <c r="K56" s="98">
        <f t="shared" si="1"/>
        <v>0</v>
      </c>
      <c r="L56" s="98">
        <f t="shared" si="2"/>
        <v>0</v>
      </c>
      <c r="M56" s="98">
        <f t="shared" si="3"/>
        <v>0</v>
      </c>
      <c r="N56" s="98" t="s">
        <v>178</v>
      </c>
      <c r="O56" s="97">
        <f t="shared" si="29"/>
        <v>0</v>
      </c>
      <c r="P56" s="97">
        <f t="shared" si="30"/>
        <v>0</v>
      </c>
      <c r="Q56" s="97">
        <f t="shared" si="31"/>
        <v>0</v>
      </c>
      <c r="R56" s="97">
        <f t="shared" si="32"/>
        <v>0</v>
      </c>
      <c r="S56" s="97">
        <f t="shared" si="33"/>
        <v>0</v>
      </c>
      <c r="T56" s="97">
        <f t="shared" si="24"/>
        <v>0</v>
      </c>
      <c r="U56" s="97">
        <f t="shared" si="25"/>
        <v>1</v>
      </c>
      <c r="V56" s="97">
        <f t="shared" si="26"/>
        <v>0</v>
      </c>
      <c r="W56" s="97">
        <f t="shared" si="27"/>
        <v>0</v>
      </c>
      <c r="X56" s="97">
        <f t="shared" si="28"/>
        <v>0</v>
      </c>
      <c r="Y56" s="97"/>
      <c r="Z56" s="97"/>
      <c r="AA56" s="97"/>
      <c r="AB56" s="97"/>
      <c r="AC56" s="84">
        <v>53062521001</v>
      </c>
      <c r="AD56" s="100">
        <f>2012-1953</f>
        <v>59</v>
      </c>
      <c r="AE56" s="87">
        <f t="shared" si="14"/>
        <v>0</v>
      </c>
      <c r="AF56" s="87">
        <f t="shared" si="18"/>
        <v>0</v>
      </c>
      <c r="AG56" s="87">
        <f t="shared" si="16"/>
        <v>0</v>
      </c>
      <c r="AH56" s="87">
        <f t="shared" si="17"/>
        <v>1</v>
      </c>
      <c r="AI56" s="101">
        <f t="shared" si="15"/>
        <v>59</v>
      </c>
    </row>
    <row r="57" spans="1:35" ht="15.75" hidden="1">
      <c r="A57" s="96">
        <v>26</v>
      </c>
      <c r="B57" s="84" t="s">
        <v>119</v>
      </c>
      <c r="C57" s="97">
        <v>1</v>
      </c>
      <c r="D57" s="84" t="s">
        <v>259</v>
      </c>
      <c r="E57" s="84" t="s">
        <v>260</v>
      </c>
      <c r="F57" s="97">
        <v>1</v>
      </c>
      <c r="G57" s="97"/>
      <c r="H57" s="97" t="s">
        <v>25</v>
      </c>
      <c r="I57" s="98" t="s">
        <v>199</v>
      </c>
      <c r="J57" s="98">
        <f t="shared" si="0"/>
        <v>0</v>
      </c>
      <c r="K57" s="98">
        <f t="shared" si="1"/>
        <v>0</v>
      </c>
      <c r="L57" s="98">
        <f t="shared" si="2"/>
        <v>1</v>
      </c>
      <c r="M57" s="98">
        <f t="shared" si="3"/>
        <v>0</v>
      </c>
      <c r="N57" s="98" t="s">
        <v>178</v>
      </c>
      <c r="O57" s="97">
        <f t="shared" si="29"/>
        <v>0</v>
      </c>
      <c r="P57" s="97">
        <f t="shared" si="30"/>
        <v>0</v>
      </c>
      <c r="Q57" s="97">
        <f t="shared" si="31"/>
        <v>0</v>
      </c>
      <c r="R57" s="97">
        <f t="shared" si="32"/>
        <v>0</v>
      </c>
      <c r="S57" s="97">
        <f t="shared" si="33"/>
        <v>0</v>
      </c>
      <c r="T57" s="97">
        <f t="shared" si="24"/>
        <v>0</v>
      </c>
      <c r="U57" s="97">
        <f t="shared" si="25"/>
        <v>1</v>
      </c>
      <c r="V57" s="97">
        <f t="shared" si="26"/>
        <v>0</v>
      </c>
      <c r="W57" s="97">
        <f t="shared" si="27"/>
        <v>0</v>
      </c>
      <c r="X57" s="97">
        <f t="shared" si="28"/>
        <v>0</v>
      </c>
      <c r="Y57" s="97"/>
      <c r="Z57" s="97"/>
      <c r="AA57" s="97"/>
      <c r="AB57" s="97"/>
      <c r="AC57" s="84">
        <v>74021306366</v>
      </c>
      <c r="AD57" s="100">
        <f>2012-1974</f>
        <v>38</v>
      </c>
      <c r="AE57" s="87">
        <f t="shared" si="14"/>
        <v>0</v>
      </c>
      <c r="AF57" s="87">
        <f t="shared" si="18"/>
        <v>1</v>
      </c>
      <c r="AG57" s="87">
        <f t="shared" si="16"/>
        <v>0</v>
      </c>
      <c r="AH57" s="87">
        <f t="shared" si="17"/>
        <v>0</v>
      </c>
      <c r="AI57" s="101">
        <f t="shared" si="15"/>
        <v>38</v>
      </c>
    </row>
    <row r="58" spans="1:35" ht="15.75" hidden="1">
      <c r="A58" s="96">
        <v>7616</v>
      </c>
      <c r="B58" s="84" t="s">
        <v>120</v>
      </c>
      <c r="C58" s="97">
        <v>1</v>
      </c>
      <c r="D58" s="84" t="s">
        <v>259</v>
      </c>
      <c r="E58" s="84" t="s">
        <v>260</v>
      </c>
      <c r="F58" s="97">
        <v>1</v>
      </c>
      <c r="G58" s="97"/>
      <c r="H58" s="97" t="s">
        <v>25</v>
      </c>
      <c r="I58" s="98" t="s">
        <v>199</v>
      </c>
      <c r="J58" s="98">
        <f t="shared" ref="J58:J87" si="34">IF(I58="NS",1,0)</f>
        <v>0</v>
      </c>
      <c r="K58" s="98">
        <f t="shared" ref="K58:K87" si="35">IF(I58="TM",1,0)</f>
        <v>0</v>
      </c>
      <c r="L58" s="98">
        <f t="shared" ref="L58:L87" si="36">IF(I58="12mo",1,0)</f>
        <v>1</v>
      </c>
      <c r="M58" s="98">
        <f t="shared" ref="M58:M87" si="37">IF(I58="9no",1,0)</f>
        <v>0</v>
      </c>
      <c r="N58" s="98" t="s">
        <v>178</v>
      </c>
      <c r="O58" s="97">
        <f t="shared" si="29"/>
        <v>0</v>
      </c>
      <c r="P58" s="97">
        <f t="shared" si="30"/>
        <v>0</v>
      </c>
      <c r="Q58" s="97">
        <f t="shared" si="31"/>
        <v>0</v>
      </c>
      <c r="R58" s="97">
        <f t="shared" si="32"/>
        <v>0</v>
      </c>
      <c r="S58" s="97">
        <f t="shared" si="33"/>
        <v>0</v>
      </c>
      <c r="T58" s="97">
        <f t="shared" si="24"/>
        <v>0</v>
      </c>
      <c r="U58" s="97">
        <f t="shared" si="25"/>
        <v>1</v>
      </c>
      <c r="V58" s="97">
        <f t="shared" si="26"/>
        <v>0</v>
      </c>
      <c r="W58" s="97">
        <f t="shared" si="27"/>
        <v>0</v>
      </c>
      <c r="X58" s="97">
        <f t="shared" si="28"/>
        <v>0</v>
      </c>
      <c r="Y58" s="97"/>
      <c r="Z58" s="97"/>
      <c r="AA58" s="97"/>
      <c r="AB58" s="97"/>
      <c r="AC58" s="84">
        <v>66022800208</v>
      </c>
      <c r="AD58" s="100">
        <f>2012-1966</f>
        <v>46</v>
      </c>
      <c r="AE58" s="87">
        <f t="shared" ref="AE58:AE67" si="38">IF(AD58&gt;=55,0,IF(AND(AD58&gt;=46,AD58&lt;55),0,IF(AND(AD58&gt;=31,AD58&lt;45),0,IF(AD58&lt;=30,1,0))))</f>
        <v>0</v>
      </c>
      <c r="AF58" s="87">
        <f t="shared" si="18"/>
        <v>0</v>
      </c>
      <c r="AG58" s="87">
        <f t="shared" si="16"/>
        <v>1</v>
      </c>
      <c r="AH58" s="87">
        <f t="shared" si="17"/>
        <v>0</v>
      </c>
      <c r="AI58" s="101">
        <f t="shared" si="15"/>
        <v>46</v>
      </c>
    </row>
    <row r="59" spans="1:35" ht="15.75" hidden="1">
      <c r="A59" s="96">
        <v>8498</v>
      </c>
      <c r="B59" s="84" t="s">
        <v>123</v>
      </c>
      <c r="C59" s="97">
        <v>1</v>
      </c>
      <c r="D59" s="84" t="s">
        <v>259</v>
      </c>
      <c r="E59" s="84" t="s">
        <v>260</v>
      </c>
      <c r="F59" s="97"/>
      <c r="G59" s="97"/>
      <c r="H59" s="97" t="s">
        <v>25</v>
      </c>
      <c r="I59" s="98" t="s">
        <v>199</v>
      </c>
      <c r="J59" s="98">
        <f t="shared" si="34"/>
        <v>0</v>
      </c>
      <c r="K59" s="98">
        <f t="shared" si="35"/>
        <v>0</v>
      </c>
      <c r="L59" s="98">
        <f t="shared" si="36"/>
        <v>1</v>
      </c>
      <c r="M59" s="98">
        <f t="shared" si="37"/>
        <v>0</v>
      </c>
      <c r="N59" s="98" t="s">
        <v>178</v>
      </c>
      <c r="O59" s="97">
        <f t="shared" si="29"/>
        <v>0</v>
      </c>
      <c r="P59" s="97">
        <f t="shared" si="30"/>
        <v>0</v>
      </c>
      <c r="Q59" s="97">
        <f t="shared" si="31"/>
        <v>0</v>
      </c>
      <c r="R59" s="97">
        <f t="shared" si="32"/>
        <v>0</v>
      </c>
      <c r="S59" s="97">
        <f t="shared" si="33"/>
        <v>0</v>
      </c>
      <c r="T59" s="97">
        <f t="shared" si="24"/>
        <v>0</v>
      </c>
      <c r="U59" s="97">
        <f t="shared" si="25"/>
        <v>1</v>
      </c>
      <c r="V59" s="97">
        <f t="shared" si="26"/>
        <v>0</v>
      </c>
      <c r="W59" s="97">
        <f t="shared" si="27"/>
        <v>0</v>
      </c>
      <c r="X59" s="97">
        <f t="shared" si="28"/>
        <v>0</v>
      </c>
      <c r="Y59" s="97"/>
      <c r="Z59" s="97"/>
      <c r="AA59" s="97"/>
      <c r="AB59" s="97"/>
      <c r="AC59" s="84">
        <v>60011615264</v>
      </c>
      <c r="AD59" s="100">
        <f>2012-1960</f>
        <v>52</v>
      </c>
      <c r="AE59" s="87">
        <f t="shared" si="38"/>
        <v>0</v>
      </c>
      <c r="AF59" s="87">
        <f t="shared" si="18"/>
        <v>0</v>
      </c>
      <c r="AG59" s="87">
        <f t="shared" si="16"/>
        <v>1</v>
      </c>
      <c r="AH59" s="87">
        <f t="shared" si="17"/>
        <v>0</v>
      </c>
      <c r="AI59" s="101">
        <f t="shared" si="15"/>
        <v>52</v>
      </c>
    </row>
    <row r="60" spans="1:35" ht="15.75" hidden="1">
      <c r="A60" s="96">
        <v>8537</v>
      </c>
      <c r="B60" s="84" t="s">
        <v>125</v>
      </c>
      <c r="C60" s="97">
        <v>1</v>
      </c>
      <c r="D60" s="84" t="s">
        <v>259</v>
      </c>
      <c r="E60" s="84" t="s">
        <v>260</v>
      </c>
      <c r="F60" s="97"/>
      <c r="G60" s="97"/>
      <c r="H60" s="97" t="s">
        <v>25</v>
      </c>
      <c r="I60" s="98" t="s">
        <v>199</v>
      </c>
      <c r="J60" s="98">
        <f t="shared" si="34"/>
        <v>0</v>
      </c>
      <c r="K60" s="98">
        <f t="shared" si="35"/>
        <v>0</v>
      </c>
      <c r="L60" s="98">
        <f t="shared" si="36"/>
        <v>1</v>
      </c>
      <c r="M60" s="98">
        <f t="shared" si="37"/>
        <v>0</v>
      </c>
      <c r="N60" s="98" t="s">
        <v>178</v>
      </c>
      <c r="O60" s="97">
        <f t="shared" si="29"/>
        <v>0</v>
      </c>
      <c r="P60" s="97">
        <f t="shared" si="30"/>
        <v>0</v>
      </c>
      <c r="Q60" s="97">
        <f t="shared" si="31"/>
        <v>0</v>
      </c>
      <c r="R60" s="97">
        <f t="shared" si="32"/>
        <v>0</v>
      </c>
      <c r="S60" s="97">
        <f t="shared" si="33"/>
        <v>0</v>
      </c>
      <c r="T60" s="97">
        <f t="shared" si="24"/>
        <v>0</v>
      </c>
      <c r="U60" s="97">
        <f t="shared" si="25"/>
        <v>1</v>
      </c>
      <c r="V60" s="97">
        <f t="shared" si="26"/>
        <v>0</v>
      </c>
      <c r="W60" s="97">
        <f t="shared" si="27"/>
        <v>0</v>
      </c>
      <c r="X60" s="97">
        <f t="shared" si="28"/>
        <v>0</v>
      </c>
      <c r="Y60" s="97"/>
      <c r="Z60" s="97"/>
      <c r="AA60" s="97"/>
      <c r="AB60" s="97"/>
      <c r="AC60" s="84">
        <v>67043003941</v>
      </c>
      <c r="AD60" s="100">
        <f>2012-1967</f>
        <v>45</v>
      </c>
      <c r="AE60" s="87">
        <f t="shared" si="38"/>
        <v>0</v>
      </c>
      <c r="AF60" s="87">
        <f t="shared" si="18"/>
        <v>1</v>
      </c>
      <c r="AG60" s="87">
        <f t="shared" si="16"/>
        <v>0</v>
      </c>
      <c r="AH60" s="87">
        <f t="shared" si="17"/>
        <v>0</v>
      </c>
      <c r="AI60" s="101">
        <f t="shared" si="15"/>
        <v>45</v>
      </c>
    </row>
    <row r="61" spans="1:35" ht="15.75" hidden="1">
      <c r="A61" s="96">
        <v>40</v>
      </c>
      <c r="B61" s="84" t="s">
        <v>127</v>
      </c>
      <c r="C61" s="97"/>
      <c r="D61" s="84" t="s">
        <v>261</v>
      </c>
      <c r="E61" s="84" t="s">
        <v>233</v>
      </c>
      <c r="F61" s="97"/>
      <c r="G61" s="97"/>
      <c r="H61" s="97" t="s">
        <v>126</v>
      </c>
      <c r="I61" s="98" t="s">
        <v>198</v>
      </c>
      <c r="J61" s="98">
        <f t="shared" si="34"/>
        <v>0</v>
      </c>
      <c r="K61" s="98">
        <f t="shared" si="35"/>
        <v>0</v>
      </c>
      <c r="L61" s="98">
        <f t="shared" si="36"/>
        <v>0</v>
      </c>
      <c r="M61" s="98">
        <f t="shared" si="37"/>
        <v>1</v>
      </c>
      <c r="N61" s="98" t="s">
        <v>178</v>
      </c>
      <c r="O61" s="97">
        <f t="shared" si="29"/>
        <v>0</v>
      </c>
      <c r="P61" s="97">
        <f t="shared" si="30"/>
        <v>0</v>
      </c>
      <c r="Q61" s="97">
        <f t="shared" si="31"/>
        <v>0</v>
      </c>
      <c r="R61" s="97">
        <f t="shared" si="32"/>
        <v>0</v>
      </c>
      <c r="S61" s="97">
        <f t="shared" si="33"/>
        <v>0</v>
      </c>
      <c r="T61" s="97">
        <f t="shared" si="24"/>
        <v>0</v>
      </c>
      <c r="U61" s="97">
        <f t="shared" si="25"/>
        <v>0</v>
      </c>
      <c r="V61" s="97">
        <f t="shared" si="26"/>
        <v>0</v>
      </c>
      <c r="W61" s="97">
        <f t="shared" si="27"/>
        <v>0</v>
      </c>
      <c r="X61" s="97">
        <f t="shared" si="28"/>
        <v>1</v>
      </c>
      <c r="Y61" s="97"/>
      <c r="Z61" s="97"/>
      <c r="AA61" s="97"/>
      <c r="AB61" s="97"/>
      <c r="AC61" s="84">
        <v>56121002347</v>
      </c>
      <c r="AD61" s="100">
        <f>2012-1956</f>
        <v>56</v>
      </c>
      <c r="AE61" s="87">
        <f t="shared" si="38"/>
        <v>0</v>
      </c>
      <c r="AF61" s="87">
        <f t="shared" ref="AF61:AF67" si="39">IF(AD61&gt;=55,0,IF(AND(AD61&gt;=46,AD61&lt;55),0,IF(AND(AD61&gt;=31,AD61&lt;=45),1,IF(AD61&lt;=30,0,0))))</f>
        <v>0</v>
      </c>
      <c r="AG61" s="87">
        <f t="shared" ref="AG61:AG67" si="40">IF(AD61&gt;=55,0,IF(AND(AD61&gt;=46,AD61&lt;55),1,IF(AND(AD61&gt;=31,AD61&lt;=45),0,IF(AD61&lt;=30,0,0))))</f>
        <v>0</v>
      </c>
      <c r="AH61" s="87">
        <f t="shared" ref="AH61:AH67" si="41">IF(AD61&gt;=55,1,IF(AND(AD61&gt;=46,AD61&lt;55),0,IF(AND(AD61&gt;=31,AD61&lt;45),0,IF(AD61&lt;=30,0,0))))</f>
        <v>1</v>
      </c>
      <c r="AI61" s="101">
        <f t="shared" si="15"/>
        <v>56</v>
      </c>
    </row>
    <row r="62" spans="1:35" ht="15.75" hidden="1">
      <c r="A62" s="96">
        <v>3969</v>
      </c>
      <c r="B62" s="84" t="s">
        <v>128</v>
      </c>
      <c r="C62" s="97">
        <v>1</v>
      </c>
      <c r="D62" s="84" t="s">
        <v>261</v>
      </c>
      <c r="E62" s="84" t="s">
        <v>233</v>
      </c>
      <c r="F62" s="97"/>
      <c r="G62" s="97"/>
      <c r="H62" s="97" t="s">
        <v>126</v>
      </c>
      <c r="I62" s="98" t="s">
        <v>198</v>
      </c>
      <c r="J62" s="98">
        <f t="shared" si="34"/>
        <v>0</v>
      </c>
      <c r="K62" s="98">
        <f t="shared" si="35"/>
        <v>0</v>
      </c>
      <c r="L62" s="98">
        <f t="shared" si="36"/>
        <v>0</v>
      </c>
      <c r="M62" s="98">
        <f t="shared" si="37"/>
        <v>1</v>
      </c>
      <c r="N62" s="98" t="s">
        <v>178</v>
      </c>
      <c r="O62" s="97">
        <f t="shared" si="29"/>
        <v>0</v>
      </c>
      <c r="P62" s="97">
        <f t="shared" si="30"/>
        <v>0</v>
      </c>
      <c r="Q62" s="97">
        <f t="shared" si="31"/>
        <v>0</v>
      </c>
      <c r="R62" s="97">
        <f t="shared" si="32"/>
        <v>0</v>
      </c>
      <c r="S62" s="97">
        <f t="shared" si="33"/>
        <v>0</v>
      </c>
      <c r="T62" s="97">
        <f t="shared" si="24"/>
        <v>0</v>
      </c>
      <c r="U62" s="97">
        <f t="shared" si="25"/>
        <v>0</v>
      </c>
      <c r="V62" s="97">
        <f t="shared" si="26"/>
        <v>0</v>
      </c>
      <c r="W62" s="97">
        <f t="shared" si="27"/>
        <v>0</v>
      </c>
      <c r="X62" s="97">
        <f t="shared" si="28"/>
        <v>1</v>
      </c>
      <c r="Y62" s="97"/>
      <c r="Z62" s="97"/>
      <c r="AA62" s="97"/>
      <c r="AB62" s="97"/>
      <c r="AC62" s="84">
        <v>55040613686</v>
      </c>
      <c r="AD62" s="100">
        <f>2012-1955</f>
        <v>57</v>
      </c>
      <c r="AE62" s="87">
        <f t="shared" si="38"/>
        <v>0</v>
      </c>
      <c r="AF62" s="87">
        <f t="shared" si="39"/>
        <v>0</v>
      </c>
      <c r="AG62" s="87">
        <f t="shared" si="40"/>
        <v>0</v>
      </c>
      <c r="AH62" s="87">
        <f t="shared" si="41"/>
        <v>1</v>
      </c>
      <c r="AI62" s="101">
        <f t="shared" si="15"/>
        <v>57</v>
      </c>
    </row>
    <row r="63" spans="1:35" ht="15.75" hidden="1">
      <c r="A63" s="96">
        <v>6057</v>
      </c>
      <c r="B63" s="84" t="s">
        <v>129</v>
      </c>
      <c r="C63" s="97">
        <v>1</v>
      </c>
      <c r="D63" s="84" t="s">
        <v>261</v>
      </c>
      <c r="E63" s="84" t="s">
        <v>233</v>
      </c>
      <c r="F63" s="97"/>
      <c r="G63" s="97"/>
      <c r="H63" s="97" t="s">
        <v>126</v>
      </c>
      <c r="I63" s="98" t="s">
        <v>200</v>
      </c>
      <c r="J63" s="98">
        <f t="shared" si="34"/>
        <v>0</v>
      </c>
      <c r="K63" s="98">
        <f t="shared" si="35"/>
        <v>1</v>
      </c>
      <c r="L63" s="98">
        <f t="shared" si="36"/>
        <v>0</v>
      </c>
      <c r="M63" s="98">
        <f t="shared" si="37"/>
        <v>0</v>
      </c>
      <c r="N63" s="98" t="s">
        <v>178</v>
      </c>
      <c r="O63" s="97">
        <f t="shared" si="29"/>
        <v>0</v>
      </c>
      <c r="P63" s="97">
        <f t="shared" si="30"/>
        <v>0</v>
      </c>
      <c r="Q63" s="97">
        <f t="shared" si="31"/>
        <v>0</v>
      </c>
      <c r="R63" s="97">
        <f t="shared" si="32"/>
        <v>0</v>
      </c>
      <c r="S63" s="97">
        <f t="shared" si="33"/>
        <v>0</v>
      </c>
      <c r="T63" s="97">
        <f t="shared" si="24"/>
        <v>0</v>
      </c>
      <c r="U63" s="97">
        <f t="shared" si="25"/>
        <v>0</v>
      </c>
      <c r="V63" s="97">
        <f t="shared" si="26"/>
        <v>0</v>
      </c>
      <c r="W63" s="97">
        <f t="shared" si="27"/>
        <v>0</v>
      </c>
      <c r="X63" s="97">
        <f t="shared" si="28"/>
        <v>1</v>
      </c>
      <c r="Y63" s="97"/>
      <c r="Z63" s="97"/>
      <c r="AA63" s="97"/>
      <c r="AB63" s="97"/>
      <c r="AC63" s="84">
        <v>51112400509</v>
      </c>
      <c r="AD63" s="100">
        <f>2012-1951</f>
        <v>61</v>
      </c>
      <c r="AE63" s="87">
        <f t="shared" si="38"/>
        <v>0</v>
      </c>
      <c r="AF63" s="87">
        <f t="shared" si="39"/>
        <v>0</v>
      </c>
      <c r="AG63" s="87">
        <f t="shared" si="40"/>
        <v>0</v>
      </c>
      <c r="AH63" s="87">
        <f t="shared" si="41"/>
        <v>1</v>
      </c>
      <c r="AI63" s="101">
        <f t="shared" si="15"/>
        <v>61</v>
      </c>
    </row>
    <row r="64" spans="1:35" ht="15.75" hidden="1">
      <c r="A64" s="96">
        <v>7325</v>
      </c>
      <c r="B64" s="84" t="s">
        <v>130</v>
      </c>
      <c r="C64" s="97"/>
      <c r="D64" s="84" t="s">
        <v>261</v>
      </c>
      <c r="E64" s="84" t="s">
        <v>233</v>
      </c>
      <c r="F64" s="97"/>
      <c r="G64" s="97"/>
      <c r="H64" s="97" t="s">
        <v>126</v>
      </c>
      <c r="I64" s="98" t="s">
        <v>198</v>
      </c>
      <c r="J64" s="98">
        <f t="shared" si="34"/>
        <v>0</v>
      </c>
      <c r="K64" s="98">
        <f t="shared" si="35"/>
        <v>0</v>
      </c>
      <c r="L64" s="98">
        <f t="shared" si="36"/>
        <v>0</v>
      </c>
      <c r="M64" s="98">
        <f t="shared" si="37"/>
        <v>1</v>
      </c>
      <c r="N64" s="98" t="s">
        <v>178</v>
      </c>
      <c r="O64" s="97">
        <f t="shared" si="29"/>
        <v>0</v>
      </c>
      <c r="P64" s="97">
        <f t="shared" si="30"/>
        <v>0</v>
      </c>
      <c r="Q64" s="97">
        <f t="shared" si="31"/>
        <v>0</v>
      </c>
      <c r="R64" s="97">
        <f t="shared" si="32"/>
        <v>0</v>
      </c>
      <c r="S64" s="97">
        <f t="shared" si="33"/>
        <v>0</v>
      </c>
      <c r="T64" s="97">
        <f t="shared" si="24"/>
        <v>0</v>
      </c>
      <c r="U64" s="97">
        <f t="shared" si="25"/>
        <v>0</v>
      </c>
      <c r="V64" s="97">
        <f t="shared" si="26"/>
        <v>0</v>
      </c>
      <c r="W64" s="97">
        <f t="shared" si="27"/>
        <v>0</v>
      </c>
      <c r="X64" s="97">
        <f t="shared" si="28"/>
        <v>1</v>
      </c>
      <c r="Y64" s="97"/>
      <c r="Z64" s="97"/>
      <c r="AA64" s="97"/>
      <c r="AB64" s="97"/>
      <c r="AC64" s="84">
        <v>43020821289</v>
      </c>
      <c r="AD64" s="100">
        <f>2012-1943</f>
        <v>69</v>
      </c>
      <c r="AE64" s="87">
        <f t="shared" si="38"/>
        <v>0</v>
      </c>
      <c r="AF64" s="87">
        <f t="shared" si="39"/>
        <v>0</v>
      </c>
      <c r="AG64" s="87">
        <f t="shared" si="40"/>
        <v>0</v>
      </c>
      <c r="AH64" s="87">
        <f t="shared" si="41"/>
        <v>1</v>
      </c>
      <c r="AI64" s="101">
        <f t="shared" si="15"/>
        <v>69</v>
      </c>
    </row>
    <row r="65" spans="1:35" ht="15.75" hidden="1">
      <c r="A65" s="96">
        <v>7613</v>
      </c>
      <c r="B65" s="84" t="s">
        <v>131</v>
      </c>
      <c r="C65" s="97">
        <v>1</v>
      </c>
      <c r="D65" s="84" t="s">
        <v>261</v>
      </c>
      <c r="E65" s="84" t="s">
        <v>233</v>
      </c>
      <c r="F65" s="97"/>
      <c r="G65" s="97"/>
      <c r="H65" s="97" t="s">
        <v>126</v>
      </c>
      <c r="I65" s="98" t="s">
        <v>198</v>
      </c>
      <c r="J65" s="98">
        <f t="shared" si="34"/>
        <v>0</v>
      </c>
      <c r="K65" s="98">
        <f t="shared" si="35"/>
        <v>0</v>
      </c>
      <c r="L65" s="98">
        <f t="shared" si="36"/>
        <v>0</v>
      </c>
      <c r="M65" s="98">
        <f t="shared" si="37"/>
        <v>1</v>
      </c>
      <c r="N65" s="98" t="s">
        <v>178</v>
      </c>
      <c r="O65" s="97">
        <f t="shared" si="29"/>
        <v>0</v>
      </c>
      <c r="P65" s="97">
        <f t="shared" si="30"/>
        <v>0</v>
      </c>
      <c r="Q65" s="97">
        <f t="shared" si="31"/>
        <v>0</v>
      </c>
      <c r="R65" s="97">
        <f t="shared" si="32"/>
        <v>0</v>
      </c>
      <c r="S65" s="97">
        <f t="shared" si="33"/>
        <v>0</v>
      </c>
      <c r="T65" s="97">
        <f t="shared" si="24"/>
        <v>0</v>
      </c>
      <c r="U65" s="97">
        <f t="shared" si="25"/>
        <v>0</v>
      </c>
      <c r="V65" s="97">
        <f t="shared" si="26"/>
        <v>0</v>
      </c>
      <c r="W65" s="97">
        <f t="shared" si="27"/>
        <v>0</v>
      </c>
      <c r="X65" s="97">
        <f t="shared" si="28"/>
        <v>1</v>
      </c>
      <c r="Y65" s="97"/>
      <c r="Z65" s="97"/>
      <c r="AA65" s="97"/>
      <c r="AB65" s="97"/>
      <c r="AC65" s="84">
        <v>51031120921</v>
      </c>
      <c r="AD65" s="100">
        <f>2012-1951</f>
        <v>61</v>
      </c>
      <c r="AE65" s="87">
        <f t="shared" si="38"/>
        <v>0</v>
      </c>
      <c r="AF65" s="87">
        <f t="shared" si="39"/>
        <v>0</v>
      </c>
      <c r="AG65" s="87">
        <f t="shared" si="40"/>
        <v>0</v>
      </c>
      <c r="AH65" s="87">
        <f t="shared" si="41"/>
        <v>1</v>
      </c>
      <c r="AI65" s="101">
        <f t="shared" si="15"/>
        <v>61</v>
      </c>
    </row>
    <row r="66" spans="1:35" ht="15.75" hidden="1">
      <c r="A66" s="96">
        <v>8480</v>
      </c>
      <c r="B66" s="84" t="s">
        <v>132</v>
      </c>
      <c r="C66" s="97">
        <v>1</v>
      </c>
      <c r="D66" s="84" t="s">
        <v>261</v>
      </c>
      <c r="E66" s="84" t="s">
        <v>233</v>
      </c>
      <c r="F66" s="97"/>
      <c r="G66" s="97"/>
      <c r="H66" s="97" t="s">
        <v>126</v>
      </c>
      <c r="I66" s="98" t="s">
        <v>198</v>
      </c>
      <c r="J66" s="98">
        <f t="shared" si="34"/>
        <v>0</v>
      </c>
      <c r="K66" s="98">
        <f t="shared" si="35"/>
        <v>0</v>
      </c>
      <c r="L66" s="98">
        <f t="shared" si="36"/>
        <v>0</v>
      </c>
      <c r="M66" s="98">
        <f t="shared" si="37"/>
        <v>1</v>
      </c>
      <c r="N66" s="98" t="s">
        <v>178</v>
      </c>
      <c r="O66" s="97">
        <f t="shared" si="29"/>
        <v>0</v>
      </c>
      <c r="P66" s="97">
        <f t="shared" si="30"/>
        <v>0</v>
      </c>
      <c r="Q66" s="97">
        <f t="shared" si="31"/>
        <v>0</v>
      </c>
      <c r="R66" s="97">
        <f t="shared" si="32"/>
        <v>0</v>
      </c>
      <c r="S66" s="97">
        <f t="shared" si="33"/>
        <v>0</v>
      </c>
      <c r="T66" s="97">
        <f t="shared" si="24"/>
        <v>0</v>
      </c>
      <c r="U66" s="97">
        <f t="shared" si="25"/>
        <v>0</v>
      </c>
      <c r="V66" s="97">
        <f t="shared" si="26"/>
        <v>0</v>
      </c>
      <c r="W66" s="97">
        <f t="shared" si="27"/>
        <v>0</v>
      </c>
      <c r="X66" s="97">
        <f t="shared" si="28"/>
        <v>1</v>
      </c>
      <c r="Y66" s="97"/>
      <c r="Z66" s="97"/>
      <c r="AA66" s="97"/>
      <c r="AB66" s="97"/>
      <c r="AC66" s="84">
        <v>61011515340</v>
      </c>
      <c r="AD66" s="100">
        <f>2012-1961</f>
        <v>51</v>
      </c>
      <c r="AE66" s="87">
        <f t="shared" si="38"/>
        <v>0</v>
      </c>
      <c r="AF66" s="87">
        <f t="shared" si="39"/>
        <v>0</v>
      </c>
      <c r="AG66" s="87">
        <f t="shared" si="40"/>
        <v>1</v>
      </c>
      <c r="AH66" s="87">
        <f t="shared" si="41"/>
        <v>0</v>
      </c>
      <c r="AI66" s="101">
        <f t="shared" si="15"/>
        <v>51</v>
      </c>
    </row>
    <row r="67" spans="1:35" ht="15.75" hidden="1">
      <c r="A67" s="96">
        <v>8483</v>
      </c>
      <c r="B67" s="84" t="s">
        <v>133</v>
      </c>
      <c r="C67" s="97">
        <v>1</v>
      </c>
      <c r="D67" s="84" t="s">
        <v>261</v>
      </c>
      <c r="E67" s="84" t="s">
        <v>233</v>
      </c>
      <c r="F67" s="97">
        <v>1</v>
      </c>
      <c r="G67" s="97"/>
      <c r="H67" s="97" t="s">
        <v>126</v>
      </c>
      <c r="I67" s="98" t="s">
        <v>198</v>
      </c>
      <c r="J67" s="98">
        <f t="shared" si="34"/>
        <v>0</v>
      </c>
      <c r="K67" s="98">
        <f t="shared" si="35"/>
        <v>0</v>
      </c>
      <c r="L67" s="98">
        <f t="shared" si="36"/>
        <v>0</v>
      </c>
      <c r="M67" s="98">
        <f t="shared" si="37"/>
        <v>1</v>
      </c>
      <c r="N67" s="98" t="s">
        <v>178</v>
      </c>
      <c r="O67" s="97">
        <f t="shared" si="29"/>
        <v>0</v>
      </c>
      <c r="P67" s="97">
        <f t="shared" si="30"/>
        <v>0</v>
      </c>
      <c r="Q67" s="97">
        <f t="shared" si="31"/>
        <v>0</v>
      </c>
      <c r="R67" s="97">
        <f t="shared" si="32"/>
        <v>0</v>
      </c>
      <c r="S67" s="97">
        <f t="shared" si="33"/>
        <v>0</v>
      </c>
      <c r="T67" s="97">
        <f t="shared" si="24"/>
        <v>0</v>
      </c>
      <c r="U67" s="97">
        <f t="shared" si="25"/>
        <v>0</v>
      </c>
      <c r="V67" s="97">
        <f t="shared" si="26"/>
        <v>0</v>
      </c>
      <c r="W67" s="97">
        <f t="shared" si="27"/>
        <v>0</v>
      </c>
      <c r="X67" s="97">
        <f t="shared" si="28"/>
        <v>1</v>
      </c>
      <c r="Y67" s="97"/>
      <c r="Z67" s="97"/>
      <c r="AA67" s="97"/>
      <c r="AB67" s="97"/>
      <c r="AC67" s="84">
        <v>58020602183</v>
      </c>
      <c r="AD67" s="100">
        <f>2012-1958</f>
        <v>54</v>
      </c>
      <c r="AE67" s="87">
        <f t="shared" si="38"/>
        <v>0</v>
      </c>
      <c r="AF67" s="87">
        <f t="shared" si="39"/>
        <v>0</v>
      </c>
      <c r="AG67" s="87">
        <f t="shared" si="40"/>
        <v>1</v>
      </c>
      <c r="AH67" s="87">
        <f t="shared" si="41"/>
        <v>0</v>
      </c>
      <c r="AI67" s="101">
        <f t="shared" si="15"/>
        <v>54</v>
      </c>
    </row>
    <row r="68" spans="1:35" s="119" customFormat="1" ht="15.75">
      <c r="A68" s="75">
        <v>1</v>
      </c>
      <c r="B68" s="73" t="s">
        <v>237</v>
      </c>
      <c r="C68" s="70"/>
      <c r="D68" s="84" t="s">
        <v>261</v>
      </c>
      <c r="E68" s="84" t="s">
        <v>233</v>
      </c>
      <c r="F68" s="70"/>
      <c r="G68" s="70"/>
      <c r="H68" s="97" t="s">
        <v>126</v>
      </c>
      <c r="I68" s="135" t="s">
        <v>199</v>
      </c>
      <c r="J68" s="135">
        <f t="shared" si="34"/>
        <v>0</v>
      </c>
      <c r="K68" s="135">
        <f t="shared" si="35"/>
        <v>0</v>
      </c>
      <c r="L68" s="135">
        <f t="shared" si="36"/>
        <v>1</v>
      </c>
      <c r="M68" s="135">
        <f t="shared" si="37"/>
        <v>0</v>
      </c>
      <c r="N68" s="98" t="s">
        <v>178</v>
      </c>
      <c r="O68" s="97">
        <f>IF(AND(H68="D",N68="F"),1,0)</f>
        <v>0</v>
      </c>
      <c r="P68" s="97">
        <f>IF(AND(H68="T",N68="F"),1,0)</f>
        <v>0</v>
      </c>
      <c r="Q68" s="97">
        <f>IF(AND(H68="A",N68="F"),1,0)</f>
        <v>0</v>
      </c>
      <c r="R68" s="97">
        <f>IF(AND(H68="O",N68="F"),1,0)</f>
        <v>0</v>
      </c>
      <c r="S68" s="97">
        <f>IF(AND(H68="S",N68="F"),1,0)</f>
        <v>0</v>
      </c>
      <c r="T68" s="97">
        <f>IF(AND(H68="D",N68="M"),1,0)</f>
        <v>0</v>
      </c>
      <c r="U68" s="97">
        <f>IF(AND(H68="T",N68="M"),1,0)</f>
        <v>0</v>
      </c>
      <c r="V68" s="97">
        <f>IF(AND(H68="A",N68="M"),1,0)</f>
        <v>0</v>
      </c>
      <c r="W68" s="97">
        <f>IF(AND(H68="O",N68="M"),1,0)</f>
        <v>0</v>
      </c>
      <c r="X68" s="97">
        <f>IF(AND(H68="S",N68="M"),1,0)</f>
        <v>1</v>
      </c>
      <c r="Y68" s="140">
        <v>37260</v>
      </c>
      <c r="Z68" s="70"/>
      <c r="AA68" s="70"/>
      <c r="AB68" s="70"/>
      <c r="AC68" s="73"/>
      <c r="AD68" s="136">
        <f>2012-1989</f>
        <v>23</v>
      </c>
      <c r="AE68" s="87">
        <f>IF(AD68&gt;=55,0,IF(AND(AD68&gt;=46,AD68&lt;55),0,IF(AND(AD68&gt;=31,AD68&lt;45),0,IF(AD68&lt;=30,1,0))))</f>
        <v>1</v>
      </c>
      <c r="AF68" s="87">
        <f>IF(AD68&gt;=55,0,IF(AND(AD68&gt;=46,AD68&lt;55),0,IF(AND(AD68&gt;=31,AD68&lt;=45),1,IF(AD68&lt;=30,0,0))))</f>
        <v>0</v>
      </c>
      <c r="AG68" s="87">
        <f>IF(AD68&gt;=55,0,IF(AND(AD68&gt;=46,AD68&lt;55),1,IF(AND(AD68&gt;=31,AD68&lt;=45),0,IF(AD68&lt;=30,0,0))))</f>
        <v>0</v>
      </c>
      <c r="AH68" s="87">
        <f>IF(AD68&gt;=55,1,IF(AND(AD68&gt;=46,AD68&lt;55),0,IF(AND(AD68&gt;=31,AD68&lt;45),0,IF(AD68&lt;=30,0,0))))</f>
        <v>0</v>
      </c>
      <c r="AI68" s="101">
        <f t="shared" si="15"/>
        <v>23</v>
      </c>
    </row>
    <row r="69" spans="1:35" ht="15.75" hidden="1">
      <c r="A69" s="96">
        <v>8851</v>
      </c>
      <c r="B69" s="84" t="s">
        <v>134</v>
      </c>
      <c r="C69" s="97"/>
      <c r="D69" s="84" t="s">
        <v>261</v>
      </c>
      <c r="E69" s="84" t="s">
        <v>233</v>
      </c>
      <c r="F69" s="97"/>
      <c r="G69" s="97"/>
      <c r="H69" s="97" t="s">
        <v>126</v>
      </c>
      <c r="I69" s="98" t="s">
        <v>199</v>
      </c>
      <c r="J69" s="98">
        <f t="shared" si="34"/>
        <v>0</v>
      </c>
      <c r="K69" s="98">
        <f t="shared" si="35"/>
        <v>0</v>
      </c>
      <c r="L69" s="98">
        <f t="shared" si="36"/>
        <v>1</v>
      </c>
      <c r="M69" s="98">
        <f t="shared" si="37"/>
        <v>0</v>
      </c>
      <c r="N69" s="98" t="s">
        <v>178</v>
      </c>
      <c r="O69" s="97">
        <f t="shared" si="29"/>
        <v>0</v>
      </c>
      <c r="P69" s="97">
        <f t="shared" si="30"/>
        <v>0</v>
      </c>
      <c r="Q69" s="97">
        <f t="shared" si="31"/>
        <v>0</v>
      </c>
      <c r="R69" s="97">
        <f t="shared" si="32"/>
        <v>0</v>
      </c>
      <c r="S69" s="97">
        <f t="shared" si="33"/>
        <v>0</v>
      </c>
      <c r="T69" s="97">
        <f t="shared" si="24"/>
        <v>0</v>
      </c>
      <c r="U69" s="97">
        <f t="shared" si="25"/>
        <v>0</v>
      </c>
      <c r="V69" s="97">
        <f t="shared" si="26"/>
        <v>0</v>
      </c>
      <c r="W69" s="97">
        <f t="shared" si="27"/>
        <v>0</v>
      </c>
      <c r="X69" s="97">
        <f t="shared" si="28"/>
        <v>1</v>
      </c>
      <c r="Y69" s="97"/>
      <c r="Z69" s="97"/>
      <c r="AA69" s="97"/>
      <c r="AB69" s="97"/>
      <c r="AC69" s="84">
        <v>87090130745</v>
      </c>
      <c r="AD69" s="100">
        <f>2012-1987</f>
        <v>25</v>
      </c>
      <c r="AE69" s="87">
        <f t="shared" ref="AE69:AE87" si="42">IF(AD69&gt;=55,0,IF(AND(AD69&gt;=46,AD69&lt;55),0,IF(AND(AD69&gt;=31,AD69&lt;45),0,IF(AD69&lt;=30,1,0))))</f>
        <v>1</v>
      </c>
      <c r="AF69" s="87">
        <f t="shared" ref="AF69:AF87" si="43">IF(AD69&gt;=55,0,IF(AND(AD69&gt;=46,AD69&lt;55),0,IF(AND(AD69&gt;=31,AD69&lt;=45),1,IF(AD69&lt;=30,0,0))))</f>
        <v>0</v>
      </c>
      <c r="AG69" s="87">
        <f t="shared" ref="AG69:AG87" si="44">IF(AD69&gt;=55,0,IF(AND(AD69&gt;=46,AD69&lt;55),1,IF(AND(AD69&gt;=31,AD69&lt;=45),0,IF(AD69&lt;=30,0,0))))</f>
        <v>0</v>
      </c>
      <c r="AH69" s="87">
        <f t="shared" ref="AH69:AH87" si="45">IF(AD69&gt;=55,1,IF(AND(AD69&gt;=46,AD69&lt;55),0,IF(AND(AD69&gt;=31,AD69&lt;45),0,IF(AD69&lt;=30,0,0))))</f>
        <v>0</v>
      </c>
      <c r="AI69" s="101">
        <f t="shared" ref="AI69:AI100" si="46">IF(N69="M",AD69,0)</f>
        <v>25</v>
      </c>
    </row>
    <row r="70" spans="1:35" ht="15.75" hidden="1">
      <c r="A70" s="96">
        <v>20</v>
      </c>
      <c r="B70" s="84" t="s">
        <v>135</v>
      </c>
      <c r="C70" s="97">
        <v>1</v>
      </c>
      <c r="D70" s="84" t="s">
        <v>262</v>
      </c>
      <c r="E70" s="84" t="s">
        <v>221</v>
      </c>
      <c r="F70" s="97">
        <v>1</v>
      </c>
      <c r="G70" s="97"/>
      <c r="H70" s="97" t="s">
        <v>2</v>
      </c>
      <c r="I70" s="98" t="s">
        <v>197</v>
      </c>
      <c r="J70" s="98">
        <f t="shared" si="34"/>
        <v>1</v>
      </c>
      <c r="K70" s="98">
        <f t="shared" si="35"/>
        <v>0</v>
      </c>
      <c r="L70" s="98">
        <f t="shared" si="36"/>
        <v>0</v>
      </c>
      <c r="M70" s="98">
        <f t="shared" si="37"/>
        <v>0</v>
      </c>
      <c r="N70" s="98" t="s">
        <v>178</v>
      </c>
      <c r="O70" s="97">
        <f t="shared" si="29"/>
        <v>0</v>
      </c>
      <c r="P70" s="97">
        <f t="shared" si="30"/>
        <v>0</v>
      </c>
      <c r="Q70" s="97">
        <f t="shared" si="31"/>
        <v>0</v>
      </c>
      <c r="R70" s="97">
        <f t="shared" si="32"/>
        <v>0</v>
      </c>
      <c r="S70" s="97">
        <f t="shared" si="33"/>
        <v>0</v>
      </c>
      <c r="T70" s="97">
        <f t="shared" si="24"/>
        <v>1</v>
      </c>
      <c r="U70" s="97">
        <f t="shared" si="25"/>
        <v>0</v>
      </c>
      <c r="V70" s="97">
        <f t="shared" si="26"/>
        <v>0</v>
      </c>
      <c r="W70" s="97">
        <f t="shared" si="27"/>
        <v>0</v>
      </c>
      <c r="X70" s="97">
        <f t="shared" si="28"/>
        <v>0</v>
      </c>
      <c r="Y70" s="97"/>
      <c r="Z70" s="97"/>
      <c r="AA70" s="97"/>
      <c r="AB70" s="97"/>
      <c r="AC70" s="84">
        <v>60062404226</v>
      </c>
      <c r="AD70" s="100">
        <f>2012-1960</f>
        <v>52</v>
      </c>
      <c r="AE70" s="87">
        <f t="shared" si="42"/>
        <v>0</v>
      </c>
      <c r="AF70" s="87">
        <f t="shared" si="43"/>
        <v>0</v>
      </c>
      <c r="AG70" s="87">
        <f t="shared" si="44"/>
        <v>1</v>
      </c>
      <c r="AH70" s="87">
        <f t="shared" si="45"/>
        <v>0</v>
      </c>
      <c r="AI70" s="101">
        <f t="shared" si="46"/>
        <v>52</v>
      </c>
    </row>
    <row r="71" spans="1:35" ht="15.75" hidden="1">
      <c r="A71" s="96">
        <v>4618</v>
      </c>
      <c r="B71" s="84" t="s">
        <v>137</v>
      </c>
      <c r="C71" s="97">
        <v>1</v>
      </c>
      <c r="D71" s="84" t="s">
        <v>255</v>
      </c>
      <c r="E71" s="84" t="s">
        <v>223</v>
      </c>
      <c r="F71" s="97"/>
      <c r="G71" s="97"/>
      <c r="H71" s="97" t="s">
        <v>25</v>
      </c>
      <c r="I71" s="98" t="s">
        <v>197</v>
      </c>
      <c r="J71" s="98">
        <f t="shared" si="34"/>
        <v>1</v>
      </c>
      <c r="K71" s="98">
        <f t="shared" si="35"/>
        <v>0</v>
      </c>
      <c r="L71" s="98">
        <f t="shared" si="36"/>
        <v>0</v>
      </c>
      <c r="M71" s="98">
        <f t="shared" si="37"/>
        <v>0</v>
      </c>
      <c r="N71" s="98" t="s">
        <v>178</v>
      </c>
      <c r="O71" s="97">
        <f t="shared" si="29"/>
        <v>0</v>
      </c>
      <c r="P71" s="97">
        <f t="shared" si="30"/>
        <v>0</v>
      </c>
      <c r="Q71" s="97">
        <f t="shared" si="31"/>
        <v>0</v>
      </c>
      <c r="R71" s="97">
        <f t="shared" si="32"/>
        <v>0</v>
      </c>
      <c r="S71" s="97">
        <f t="shared" si="33"/>
        <v>0</v>
      </c>
      <c r="T71" s="97">
        <f t="shared" si="24"/>
        <v>0</v>
      </c>
      <c r="U71" s="97">
        <f t="shared" si="25"/>
        <v>1</v>
      </c>
      <c r="V71" s="97">
        <f t="shared" si="26"/>
        <v>0</v>
      </c>
      <c r="W71" s="97">
        <f t="shared" si="27"/>
        <v>0</v>
      </c>
      <c r="X71" s="97">
        <f t="shared" si="28"/>
        <v>0</v>
      </c>
      <c r="Y71" s="97"/>
      <c r="Z71" s="97"/>
      <c r="AA71" s="97"/>
      <c r="AB71" s="97"/>
      <c r="AC71" s="84">
        <v>76102606984</v>
      </c>
      <c r="AD71" s="100">
        <f>2012-1976</f>
        <v>36</v>
      </c>
      <c r="AE71" s="87">
        <f t="shared" si="42"/>
        <v>0</v>
      </c>
      <c r="AF71" s="87">
        <f t="shared" si="43"/>
        <v>1</v>
      </c>
      <c r="AG71" s="87">
        <f t="shared" si="44"/>
        <v>0</v>
      </c>
      <c r="AH71" s="87">
        <f t="shared" si="45"/>
        <v>0</v>
      </c>
      <c r="AI71" s="101">
        <f t="shared" si="46"/>
        <v>36</v>
      </c>
    </row>
    <row r="72" spans="1:35" ht="15.75" hidden="1">
      <c r="A72" s="96">
        <v>4619</v>
      </c>
      <c r="B72" s="84" t="s">
        <v>138</v>
      </c>
      <c r="C72" s="97"/>
      <c r="D72" s="84" t="s">
        <v>255</v>
      </c>
      <c r="E72" s="84" t="s">
        <v>223</v>
      </c>
      <c r="F72" s="97"/>
      <c r="G72" s="97"/>
      <c r="H72" s="97" t="s">
        <v>25</v>
      </c>
      <c r="I72" s="98" t="s">
        <v>197</v>
      </c>
      <c r="J72" s="98">
        <f t="shared" si="34"/>
        <v>1</v>
      </c>
      <c r="K72" s="98">
        <f t="shared" si="35"/>
        <v>0</v>
      </c>
      <c r="L72" s="98">
        <f t="shared" si="36"/>
        <v>0</v>
      </c>
      <c r="M72" s="98">
        <f t="shared" si="37"/>
        <v>0</v>
      </c>
      <c r="N72" s="98" t="s">
        <v>178</v>
      </c>
      <c r="O72" s="97">
        <f t="shared" si="29"/>
        <v>0</v>
      </c>
      <c r="P72" s="97">
        <f t="shared" si="30"/>
        <v>0</v>
      </c>
      <c r="Q72" s="97">
        <f t="shared" si="31"/>
        <v>0</v>
      </c>
      <c r="R72" s="97">
        <f t="shared" si="32"/>
        <v>0</v>
      </c>
      <c r="S72" s="97">
        <f t="shared" si="33"/>
        <v>0</v>
      </c>
      <c r="T72" s="97">
        <f t="shared" si="24"/>
        <v>0</v>
      </c>
      <c r="U72" s="97">
        <f t="shared" si="25"/>
        <v>1</v>
      </c>
      <c r="V72" s="97">
        <f t="shared" si="26"/>
        <v>0</v>
      </c>
      <c r="W72" s="97">
        <f t="shared" si="27"/>
        <v>0</v>
      </c>
      <c r="X72" s="97">
        <f t="shared" si="28"/>
        <v>0</v>
      </c>
      <c r="Y72" s="97"/>
      <c r="Z72" s="97"/>
      <c r="AA72" s="97"/>
      <c r="AB72" s="97"/>
      <c r="AC72" s="84">
        <v>77020913507</v>
      </c>
      <c r="AD72" s="100">
        <f>2012-1977</f>
        <v>35</v>
      </c>
      <c r="AE72" s="87">
        <f t="shared" si="42"/>
        <v>0</v>
      </c>
      <c r="AF72" s="87">
        <f t="shared" si="43"/>
        <v>1</v>
      </c>
      <c r="AG72" s="87">
        <f t="shared" si="44"/>
        <v>0</v>
      </c>
      <c r="AH72" s="87">
        <f t="shared" si="45"/>
        <v>0</v>
      </c>
      <c r="AI72" s="101">
        <f t="shared" si="46"/>
        <v>35</v>
      </c>
    </row>
    <row r="73" spans="1:35" ht="15.75" hidden="1">
      <c r="A73" s="96">
        <v>4620</v>
      </c>
      <c r="B73" s="84" t="s">
        <v>141</v>
      </c>
      <c r="C73" s="97">
        <v>1</v>
      </c>
      <c r="D73" s="84" t="s">
        <v>255</v>
      </c>
      <c r="E73" s="84" t="s">
        <v>223</v>
      </c>
      <c r="F73" s="97"/>
      <c r="G73" s="97"/>
      <c r="H73" s="97" t="s">
        <v>25</v>
      </c>
      <c r="I73" s="98" t="s">
        <v>197</v>
      </c>
      <c r="J73" s="98">
        <f t="shared" si="34"/>
        <v>1</v>
      </c>
      <c r="K73" s="98">
        <f t="shared" si="35"/>
        <v>0</v>
      </c>
      <c r="L73" s="98">
        <f t="shared" si="36"/>
        <v>0</v>
      </c>
      <c r="M73" s="98">
        <f t="shared" si="37"/>
        <v>0</v>
      </c>
      <c r="N73" s="98" t="s">
        <v>179</v>
      </c>
      <c r="O73" s="97">
        <f t="shared" si="29"/>
        <v>0</v>
      </c>
      <c r="P73" s="97">
        <f t="shared" si="30"/>
        <v>1</v>
      </c>
      <c r="Q73" s="97">
        <f t="shared" si="31"/>
        <v>0</v>
      </c>
      <c r="R73" s="97">
        <f t="shared" si="32"/>
        <v>0</v>
      </c>
      <c r="S73" s="97">
        <f t="shared" si="33"/>
        <v>0</v>
      </c>
      <c r="T73" s="97">
        <f t="shared" ref="T73:T82" si="47">IF(AND(H73="D",N73="M"),1,0)</f>
        <v>0</v>
      </c>
      <c r="U73" s="97">
        <f t="shared" ref="U73:U82" si="48">IF(AND(H73="T",N73="M"),1,0)</f>
        <v>0</v>
      </c>
      <c r="V73" s="97">
        <f t="shared" ref="V73:V82" si="49">IF(AND(H73="A",N73="M"),1,0)</f>
        <v>0</v>
      </c>
      <c r="W73" s="97">
        <f t="shared" ref="W73:W82" si="50">IF(AND(H73="O",N73="M"),1,0)</f>
        <v>0</v>
      </c>
      <c r="X73" s="97">
        <f t="shared" ref="X73:X82" si="51">IF(AND(H73="S",N73="M"),1,0)</f>
        <v>0</v>
      </c>
      <c r="Y73" s="97"/>
      <c r="Z73" s="97"/>
      <c r="AA73" s="97"/>
      <c r="AB73" s="97"/>
      <c r="AC73" s="84">
        <v>78112318599</v>
      </c>
      <c r="AD73" s="100">
        <f>2012-1978</f>
        <v>34</v>
      </c>
      <c r="AE73" s="87">
        <f t="shared" si="42"/>
        <v>0</v>
      </c>
      <c r="AF73" s="87">
        <f t="shared" si="43"/>
        <v>1</v>
      </c>
      <c r="AG73" s="87">
        <f t="shared" si="44"/>
        <v>0</v>
      </c>
      <c r="AH73" s="87">
        <f t="shared" si="45"/>
        <v>0</v>
      </c>
      <c r="AI73" s="101">
        <f t="shared" si="46"/>
        <v>0</v>
      </c>
    </row>
    <row r="74" spans="1:35" ht="15.75" hidden="1">
      <c r="A74" s="96">
        <v>4621</v>
      </c>
      <c r="B74" s="84" t="s">
        <v>144</v>
      </c>
      <c r="C74" s="97"/>
      <c r="D74" s="84" t="s">
        <v>255</v>
      </c>
      <c r="E74" s="84" t="s">
        <v>223</v>
      </c>
      <c r="F74" s="97"/>
      <c r="G74" s="97"/>
      <c r="H74" s="97" t="s">
        <v>25</v>
      </c>
      <c r="I74" s="98" t="s">
        <v>197</v>
      </c>
      <c r="J74" s="98">
        <f t="shared" si="34"/>
        <v>1</v>
      </c>
      <c r="K74" s="98">
        <f t="shared" si="35"/>
        <v>0</v>
      </c>
      <c r="L74" s="98">
        <f t="shared" si="36"/>
        <v>0</v>
      </c>
      <c r="M74" s="98">
        <f t="shared" si="37"/>
        <v>0</v>
      </c>
      <c r="N74" s="98" t="s">
        <v>178</v>
      </c>
      <c r="O74" s="97">
        <f t="shared" ref="O74:O82" si="52">IF(AND(H74="D",N74="F"),1,0)</f>
        <v>0</v>
      </c>
      <c r="P74" s="97">
        <f t="shared" ref="P74:P82" si="53">IF(AND(H74="T",N74="F"),1,0)</f>
        <v>0</v>
      </c>
      <c r="Q74" s="97">
        <f t="shared" ref="Q74:Q82" si="54">IF(AND(H74="A",N74="F"),1,0)</f>
        <v>0</v>
      </c>
      <c r="R74" s="97">
        <f t="shared" ref="R74:R82" si="55">IF(AND(H74="O",N74="F"),1,0)</f>
        <v>0</v>
      </c>
      <c r="S74" s="97">
        <f t="shared" ref="S74:S82" si="56">IF(AND(H74="S",N74="F"),1,0)</f>
        <v>0</v>
      </c>
      <c r="T74" s="97">
        <f t="shared" si="47"/>
        <v>0</v>
      </c>
      <c r="U74" s="97">
        <f t="shared" si="48"/>
        <v>1</v>
      </c>
      <c r="V74" s="97">
        <f t="shared" si="49"/>
        <v>0</v>
      </c>
      <c r="W74" s="97">
        <f t="shared" si="50"/>
        <v>0</v>
      </c>
      <c r="X74" s="97">
        <f t="shared" si="51"/>
        <v>0</v>
      </c>
      <c r="Y74" s="97"/>
      <c r="Z74" s="97"/>
      <c r="AA74" s="97"/>
      <c r="AB74" s="97"/>
      <c r="AC74" s="84">
        <v>80011111004</v>
      </c>
      <c r="AD74" s="100">
        <f>2012-1980</f>
        <v>32</v>
      </c>
      <c r="AE74" s="87">
        <f t="shared" si="42"/>
        <v>0</v>
      </c>
      <c r="AF74" s="87">
        <f t="shared" si="43"/>
        <v>1</v>
      </c>
      <c r="AG74" s="87">
        <f t="shared" si="44"/>
        <v>0</v>
      </c>
      <c r="AH74" s="87">
        <f t="shared" si="45"/>
        <v>0</v>
      </c>
      <c r="AI74" s="101">
        <f t="shared" si="46"/>
        <v>32</v>
      </c>
    </row>
    <row r="75" spans="1:35" ht="15.75" hidden="1">
      <c r="A75" s="96">
        <v>6038</v>
      </c>
      <c r="B75" s="84" t="s">
        <v>145</v>
      </c>
      <c r="C75" s="97">
        <v>1</v>
      </c>
      <c r="D75" s="84" t="s">
        <v>255</v>
      </c>
      <c r="E75" s="84" t="s">
        <v>223</v>
      </c>
      <c r="F75" s="97"/>
      <c r="G75" s="97"/>
      <c r="H75" s="97" t="s">
        <v>25</v>
      </c>
      <c r="I75" s="98" t="s">
        <v>197</v>
      </c>
      <c r="J75" s="98">
        <f t="shared" si="34"/>
        <v>1</v>
      </c>
      <c r="K75" s="98">
        <f t="shared" si="35"/>
        <v>0</v>
      </c>
      <c r="L75" s="98">
        <f t="shared" si="36"/>
        <v>0</v>
      </c>
      <c r="M75" s="98">
        <f t="shared" si="37"/>
        <v>0</v>
      </c>
      <c r="N75" s="98" t="s">
        <v>178</v>
      </c>
      <c r="O75" s="97">
        <f t="shared" si="52"/>
        <v>0</v>
      </c>
      <c r="P75" s="97">
        <f t="shared" si="53"/>
        <v>0</v>
      </c>
      <c r="Q75" s="97">
        <f t="shared" si="54"/>
        <v>0</v>
      </c>
      <c r="R75" s="97">
        <f t="shared" si="55"/>
        <v>0</v>
      </c>
      <c r="S75" s="97">
        <f t="shared" si="56"/>
        <v>0</v>
      </c>
      <c r="T75" s="97">
        <f t="shared" si="47"/>
        <v>0</v>
      </c>
      <c r="U75" s="97">
        <f t="shared" si="48"/>
        <v>1</v>
      </c>
      <c r="V75" s="97">
        <f t="shared" si="49"/>
        <v>0</v>
      </c>
      <c r="W75" s="97">
        <f t="shared" si="50"/>
        <v>0</v>
      </c>
      <c r="X75" s="97">
        <f t="shared" si="51"/>
        <v>0</v>
      </c>
      <c r="Y75" s="97"/>
      <c r="Z75" s="97"/>
      <c r="AA75" s="97"/>
      <c r="AB75" s="97"/>
      <c r="AC75" s="84">
        <v>79101813844</v>
      </c>
      <c r="AD75" s="100">
        <f>2012-1979</f>
        <v>33</v>
      </c>
      <c r="AE75" s="87">
        <f t="shared" si="42"/>
        <v>0</v>
      </c>
      <c r="AF75" s="87">
        <f t="shared" si="43"/>
        <v>1</v>
      </c>
      <c r="AG75" s="87">
        <f t="shared" si="44"/>
        <v>0</v>
      </c>
      <c r="AH75" s="87">
        <f t="shared" si="45"/>
        <v>0</v>
      </c>
      <c r="AI75" s="101">
        <f t="shared" si="46"/>
        <v>33</v>
      </c>
    </row>
    <row r="76" spans="1:35" ht="15.75" hidden="1">
      <c r="A76" s="96">
        <v>148</v>
      </c>
      <c r="B76" s="84" t="s">
        <v>146</v>
      </c>
      <c r="C76" s="97">
        <v>1</v>
      </c>
      <c r="D76" s="84" t="s">
        <v>263</v>
      </c>
      <c r="E76" s="84" t="s">
        <v>244</v>
      </c>
      <c r="F76" s="97">
        <v>1</v>
      </c>
      <c r="G76" s="97"/>
      <c r="H76" s="97" t="s">
        <v>2</v>
      </c>
      <c r="I76" s="98" t="s">
        <v>199</v>
      </c>
      <c r="J76" s="98">
        <f t="shared" si="34"/>
        <v>0</v>
      </c>
      <c r="K76" s="98">
        <f t="shared" si="35"/>
        <v>0</v>
      </c>
      <c r="L76" s="98">
        <f t="shared" si="36"/>
        <v>1</v>
      </c>
      <c r="M76" s="98">
        <f t="shared" si="37"/>
        <v>0</v>
      </c>
      <c r="N76" s="98" t="s">
        <v>178</v>
      </c>
      <c r="O76" s="97">
        <f t="shared" si="52"/>
        <v>0</v>
      </c>
      <c r="P76" s="97">
        <f t="shared" si="53"/>
        <v>0</v>
      </c>
      <c r="Q76" s="97">
        <f t="shared" si="54"/>
        <v>0</v>
      </c>
      <c r="R76" s="97">
        <f t="shared" si="55"/>
        <v>0</v>
      </c>
      <c r="S76" s="97">
        <f t="shared" si="56"/>
        <v>0</v>
      </c>
      <c r="T76" s="97">
        <f t="shared" si="47"/>
        <v>1</v>
      </c>
      <c r="U76" s="97">
        <f t="shared" si="48"/>
        <v>0</v>
      </c>
      <c r="V76" s="97">
        <f t="shared" si="49"/>
        <v>0</v>
      </c>
      <c r="W76" s="97">
        <f t="shared" si="50"/>
        <v>0</v>
      </c>
      <c r="X76" s="97">
        <f t="shared" si="51"/>
        <v>0</v>
      </c>
      <c r="Y76" s="97"/>
      <c r="Z76" s="97"/>
      <c r="AA76" s="97"/>
      <c r="AB76" s="97"/>
      <c r="AC76" s="84">
        <v>56100403766</v>
      </c>
      <c r="AD76" s="100">
        <f>2012-1956</f>
        <v>56</v>
      </c>
      <c r="AE76" s="87">
        <f t="shared" si="42"/>
        <v>0</v>
      </c>
      <c r="AF76" s="87">
        <f t="shared" si="43"/>
        <v>0</v>
      </c>
      <c r="AG76" s="87">
        <f t="shared" si="44"/>
        <v>0</v>
      </c>
      <c r="AH76" s="87">
        <f t="shared" si="45"/>
        <v>1</v>
      </c>
      <c r="AI76" s="101">
        <f t="shared" si="46"/>
        <v>56</v>
      </c>
    </row>
    <row r="77" spans="1:35" ht="15.75" hidden="1">
      <c r="A77" s="96">
        <v>54</v>
      </c>
      <c r="B77" s="84" t="s">
        <v>148</v>
      </c>
      <c r="C77" s="97">
        <v>1</v>
      </c>
      <c r="D77" s="84" t="s">
        <v>264</v>
      </c>
      <c r="E77" s="84" t="s">
        <v>230</v>
      </c>
      <c r="F77" s="97">
        <v>1</v>
      </c>
      <c r="G77" s="97"/>
      <c r="H77" s="97" t="s">
        <v>39</v>
      </c>
      <c r="I77" s="98" t="s">
        <v>199</v>
      </c>
      <c r="J77" s="98">
        <f t="shared" si="34"/>
        <v>0</v>
      </c>
      <c r="K77" s="98">
        <f t="shared" si="35"/>
        <v>0</v>
      </c>
      <c r="L77" s="98">
        <f t="shared" si="36"/>
        <v>1</v>
      </c>
      <c r="M77" s="98">
        <f t="shared" si="37"/>
        <v>0</v>
      </c>
      <c r="N77" s="98" t="s">
        <v>178</v>
      </c>
      <c r="O77" s="97">
        <f t="shared" si="52"/>
        <v>0</v>
      </c>
      <c r="P77" s="97">
        <f t="shared" si="53"/>
        <v>0</v>
      </c>
      <c r="Q77" s="97">
        <f t="shared" si="54"/>
        <v>0</v>
      </c>
      <c r="R77" s="97">
        <f t="shared" si="55"/>
        <v>0</v>
      </c>
      <c r="S77" s="97">
        <f t="shared" si="56"/>
        <v>0</v>
      </c>
      <c r="T77" s="97">
        <f t="shared" si="47"/>
        <v>0</v>
      </c>
      <c r="U77" s="97">
        <f t="shared" si="48"/>
        <v>0</v>
      </c>
      <c r="V77" s="97">
        <f t="shared" si="49"/>
        <v>0</v>
      </c>
      <c r="W77" s="97">
        <f t="shared" si="50"/>
        <v>1</v>
      </c>
      <c r="X77" s="97">
        <f t="shared" si="51"/>
        <v>0</v>
      </c>
      <c r="Y77" s="97"/>
      <c r="Z77" s="97"/>
      <c r="AA77" s="97"/>
      <c r="AB77" s="97"/>
      <c r="AC77" s="84">
        <v>64112117127</v>
      </c>
      <c r="AD77" s="100">
        <f>2012-1964</f>
        <v>48</v>
      </c>
      <c r="AE77" s="87">
        <f t="shared" si="42"/>
        <v>0</v>
      </c>
      <c r="AF77" s="87">
        <f t="shared" si="43"/>
        <v>0</v>
      </c>
      <c r="AG77" s="87">
        <f t="shared" si="44"/>
        <v>1</v>
      </c>
      <c r="AH77" s="87">
        <f t="shared" si="45"/>
        <v>0</v>
      </c>
      <c r="AI77" s="101">
        <f t="shared" si="46"/>
        <v>48</v>
      </c>
    </row>
    <row r="78" spans="1:35" ht="15.75" hidden="1">
      <c r="A78" s="96">
        <v>6062</v>
      </c>
      <c r="B78" s="84" t="s">
        <v>150</v>
      </c>
      <c r="C78" s="97">
        <v>1</v>
      </c>
      <c r="D78" s="84" t="s">
        <v>264</v>
      </c>
      <c r="E78" s="84" t="s">
        <v>230</v>
      </c>
      <c r="F78" s="97"/>
      <c r="G78" s="97"/>
      <c r="H78" s="97" t="s">
        <v>39</v>
      </c>
      <c r="I78" s="98" t="s">
        <v>199</v>
      </c>
      <c r="J78" s="98">
        <f t="shared" si="34"/>
        <v>0</v>
      </c>
      <c r="K78" s="98">
        <f t="shared" si="35"/>
        <v>0</v>
      </c>
      <c r="L78" s="98">
        <f t="shared" si="36"/>
        <v>1</v>
      </c>
      <c r="M78" s="98">
        <f t="shared" si="37"/>
        <v>0</v>
      </c>
      <c r="N78" s="98" t="s">
        <v>178</v>
      </c>
      <c r="O78" s="97">
        <f t="shared" si="52"/>
        <v>0</v>
      </c>
      <c r="P78" s="97">
        <f t="shared" si="53"/>
        <v>0</v>
      </c>
      <c r="Q78" s="97">
        <f t="shared" si="54"/>
        <v>0</v>
      </c>
      <c r="R78" s="97">
        <f t="shared" si="55"/>
        <v>0</v>
      </c>
      <c r="S78" s="97">
        <f t="shared" si="56"/>
        <v>0</v>
      </c>
      <c r="T78" s="97">
        <f t="shared" si="47"/>
        <v>0</v>
      </c>
      <c r="U78" s="97">
        <f t="shared" si="48"/>
        <v>0</v>
      </c>
      <c r="V78" s="97">
        <f t="shared" si="49"/>
        <v>0</v>
      </c>
      <c r="W78" s="97">
        <f t="shared" si="50"/>
        <v>1</v>
      </c>
      <c r="X78" s="97">
        <f t="shared" si="51"/>
        <v>0</v>
      </c>
      <c r="Y78" s="97"/>
      <c r="Z78" s="97"/>
      <c r="AA78" s="97"/>
      <c r="AB78" s="97"/>
      <c r="AC78" s="84">
        <v>84031112107</v>
      </c>
      <c r="AD78" s="100">
        <f>2012-1984</f>
        <v>28</v>
      </c>
      <c r="AE78" s="87">
        <f t="shared" si="42"/>
        <v>1</v>
      </c>
      <c r="AF78" s="87">
        <f t="shared" si="43"/>
        <v>0</v>
      </c>
      <c r="AG78" s="87">
        <f t="shared" si="44"/>
        <v>0</v>
      </c>
      <c r="AH78" s="87">
        <f t="shared" si="45"/>
        <v>0</v>
      </c>
      <c r="AI78" s="101">
        <f t="shared" si="46"/>
        <v>28</v>
      </c>
    </row>
    <row r="79" spans="1:35" ht="15.75" hidden="1">
      <c r="A79" s="96">
        <v>385</v>
      </c>
      <c r="B79" s="84" t="s">
        <v>152</v>
      </c>
      <c r="C79" s="97">
        <v>1</v>
      </c>
      <c r="D79" s="84" t="s">
        <v>265</v>
      </c>
      <c r="E79" s="84" t="s">
        <v>253</v>
      </c>
      <c r="F79" s="97">
        <v>1</v>
      </c>
      <c r="G79" s="97"/>
      <c r="H79" s="97" t="s">
        <v>39</v>
      </c>
      <c r="I79" s="98" t="s">
        <v>199</v>
      </c>
      <c r="J79" s="98">
        <f t="shared" si="34"/>
        <v>0</v>
      </c>
      <c r="K79" s="98">
        <f t="shared" si="35"/>
        <v>0</v>
      </c>
      <c r="L79" s="98">
        <f t="shared" si="36"/>
        <v>1</v>
      </c>
      <c r="M79" s="98">
        <f t="shared" si="37"/>
        <v>0</v>
      </c>
      <c r="N79" s="98" t="s">
        <v>178</v>
      </c>
      <c r="O79" s="97">
        <f t="shared" si="52"/>
        <v>0</v>
      </c>
      <c r="P79" s="97">
        <f t="shared" si="53"/>
        <v>0</v>
      </c>
      <c r="Q79" s="97">
        <f t="shared" si="54"/>
        <v>0</v>
      </c>
      <c r="R79" s="97">
        <f t="shared" si="55"/>
        <v>0</v>
      </c>
      <c r="S79" s="97">
        <f t="shared" si="56"/>
        <v>0</v>
      </c>
      <c r="T79" s="97">
        <f t="shared" si="47"/>
        <v>0</v>
      </c>
      <c r="U79" s="97">
        <f t="shared" si="48"/>
        <v>0</v>
      </c>
      <c r="V79" s="97">
        <f t="shared" si="49"/>
        <v>0</v>
      </c>
      <c r="W79" s="97">
        <f t="shared" si="50"/>
        <v>1</v>
      </c>
      <c r="X79" s="97">
        <f t="shared" si="51"/>
        <v>0</v>
      </c>
      <c r="Y79" s="97"/>
      <c r="Z79" s="97"/>
      <c r="AA79" s="97"/>
      <c r="AB79" s="97"/>
      <c r="AC79" s="84">
        <v>69101603364</v>
      </c>
      <c r="AD79" s="100">
        <f>2012-1969</f>
        <v>43</v>
      </c>
      <c r="AE79" s="87">
        <f t="shared" si="42"/>
        <v>0</v>
      </c>
      <c r="AF79" s="87">
        <f t="shared" si="43"/>
        <v>1</v>
      </c>
      <c r="AG79" s="87">
        <f t="shared" si="44"/>
        <v>0</v>
      </c>
      <c r="AH79" s="87">
        <f t="shared" si="45"/>
        <v>0</v>
      </c>
      <c r="AI79" s="101">
        <f t="shared" si="46"/>
        <v>43</v>
      </c>
    </row>
    <row r="80" spans="1:35" ht="15.75" hidden="1">
      <c r="A80" s="96">
        <v>8864</v>
      </c>
      <c r="B80" s="84" t="s">
        <v>153</v>
      </c>
      <c r="C80" s="97">
        <v>1</v>
      </c>
      <c r="D80" s="84" t="s">
        <v>265</v>
      </c>
      <c r="E80" s="84" t="s">
        <v>253</v>
      </c>
      <c r="F80" s="97"/>
      <c r="G80" s="97"/>
      <c r="H80" s="97" t="s">
        <v>39</v>
      </c>
      <c r="I80" s="98" t="s">
        <v>198</v>
      </c>
      <c r="J80" s="98">
        <f t="shared" si="34"/>
        <v>0</v>
      </c>
      <c r="K80" s="98">
        <f t="shared" si="35"/>
        <v>0</v>
      </c>
      <c r="L80" s="98">
        <f t="shared" si="36"/>
        <v>0</v>
      </c>
      <c r="M80" s="98">
        <f t="shared" si="37"/>
        <v>1</v>
      </c>
      <c r="N80" s="98" t="s">
        <v>178</v>
      </c>
      <c r="O80" s="97">
        <f t="shared" si="52"/>
        <v>0</v>
      </c>
      <c r="P80" s="97">
        <f t="shared" si="53"/>
        <v>0</v>
      </c>
      <c r="Q80" s="97">
        <f t="shared" si="54"/>
        <v>0</v>
      </c>
      <c r="R80" s="97">
        <f t="shared" si="55"/>
        <v>0</v>
      </c>
      <c r="S80" s="97">
        <f t="shared" si="56"/>
        <v>0</v>
      </c>
      <c r="T80" s="97">
        <f t="shared" si="47"/>
        <v>0</v>
      </c>
      <c r="U80" s="97">
        <f t="shared" si="48"/>
        <v>0</v>
      </c>
      <c r="V80" s="97">
        <f t="shared" si="49"/>
        <v>0</v>
      </c>
      <c r="W80" s="97">
        <f t="shared" si="50"/>
        <v>1</v>
      </c>
      <c r="X80" s="97">
        <f t="shared" si="51"/>
        <v>0</v>
      </c>
      <c r="Y80" s="97"/>
      <c r="Z80" s="97"/>
      <c r="AA80" s="97"/>
      <c r="AB80" s="97"/>
      <c r="AC80" s="84">
        <v>84062011708</v>
      </c>
      <c r="AD80" s="100">
        <f>2012-1984</f>
        <v>28</v>
      </c>
      <c r="AE80" s="87">
        <f t="shared" si="42"/>
        <v>1</v>
      </c>
      <c r="AF80" s="87">
        <f t="shared" si="43"/>
        <v>0</v>
      </c>
      <c r="AG80" s="87">
        <f t="shared" si="44"/>
        <v>0</v>
      </c>
      <c r="AH80" s="87">
        <f t="shared" si="45"/>
        <v>0</v>
      </c>
      <c r="AI80" s="101">
        <f t="shared" si="46"/>
        <v>28</v>
      </c>
    </row>
    <row r="81" spans="1:35" ht="23.25" hidden="1">
      <c r="A81" s="96">
        <v>179</v>
      </c>
      <c r="B81" s="84" t="s">
        <v>155</v>
      </c>
      <c r="C81" s="97">
        <v>1</v>
      </c>
      <c r="D81" s="103" t="s">
        <v>266</v>
      </c>
      <c r="E81" s="84" t="s">
        <v>253</v>
      </c>
      <c r="F81" s="97"/>
      <c r="G81" s="97"/>
      <c r="H81" s="97" t="s">
        <v>39</v>
      </c>
      <c r="I81" s="98" t="s">
        <v>197</v>
      </c>
      <c r="J81" s="98">
        <f t="shared" si="34"/>
        <v>1</v>
      </c>
      <c r="K81" s="98">
        <f t="shared" si="35"/>
        <v>0</v>
      </c>
      <c r="L81" s="98">
        <f t="shared" si="36"/>
        <v>0</v>
      </c>
      <c r="M81" s="98">
        <f t="shared" si="37"/>
        <v>0</v>
      </c>
      <c r="N81" s="98" t="s">
        <v>178</v>
      </c>
      <c r="O81" s="97">
        <f t="shared" si="52"/>
        <v>0</v>
      </c>
      <c r="P81" s="97">
        <f t="shared" si="53"/>
        <v>0</v>
      </c>
      <c r="Q81" s="97">
        <f t="shared" si="54"/>
        <v>0</v>
      </c>
      <c r="R81" s="97">
        <f t="shared" si="55"/>
        <v>0</v>
      </c>
      <c r="S81" s="97">
        <f t="shared" si="56"/>
        <v>0</v>
      </c>
      <c r="T81" s="97">
        <f t="shared" si="47"/>
        <v>0</v>
      </c>
      <c r="U81" s="97">
        <f t="shared" si="48"/>
        <v>0</v>
      </c>
      <c r="V81" s="97">
        <f t="shared" si="49"/>
        <v>0</v>
      </c>
      <c r="W81" s="97">
        <f t="shared" si="50"/>
        <v>1</v>
      </c>
      <c r="X81" s="97">
        <f t="shared" si="51"/>
        <v>0</v>
      </c>
      <c r="Y81" s="97"/>
      <c r="Z81" s="97"/>
      <c r="AA81" s="97"/>
      <c r="AB81" s="97"/>
      <c r="AC81" s="84">
        <v>55032903768</v>
      </c>
      <c r="AD81" s="100">
        <f>2012-1955</f>
        <v>57</v>
      </c>
      <c r="AE81" s="87">
        <f t="shared" si="42"/>
        <v>0</v>
      </c>
      <c r="AF81" s="87">
        <f t="shared" si="43"/>
        <v>0</v>
      </c>
      <c r="AG81" s="87">
        <f t="shared" si="44"/>
        <v>0</v>
      </c>
      <c r="AH81" s="87">
        <f t="shared" si="45"/>
        <v>1</v>
      </c>
      <c r="AI81" s="101">
        <f t="shared" si="46"/>
        <v>57</v>
      </c>
    </row>
    <row r="82" spans="1:35" ht="23.25" hidden="1">
      <c r="A82" s="96">
        <v>5532</v>
      </c>
      <c r="B82" s="84" t="s">
        <v>156</v>
      </c>
      <c r="C82" s="97">
        <v>1</v>
      </c>
      <c r="D82" s="103" t="s">
        <v>266</v>
      </c>
      <c r="E82" s="84" t="s">
        <v>253</v>
      </c>
      <c r="F82" s="97">
        <v>1</v>
      </c>
      <c r="G82" s="97"/>
      <c r="H82" s="97" t="s">
        <v>39</v>
      </c>
      <c r="I82" s="98" t="s">
        <v>198</v>
      </c>
      <c r="J82" s="98">
        <f t="shared" si="34"/>
        <v>0</v>
      </c>
      <c r="K82" s="98">
        <f t="shared" si="35"/>
        <v>0</v>
      </c>
      <c r="L82" s="98">
        <f t="shared" si="36"/>
        <v>0</v>
      </c>
      <c r="M82" s="98">
        <f t="shared" si="37"/>
        <v>1</v>
      </c>
      <c r="N82" s="98" t="s">
        <v>178</v>
      </c>
      <c r="O82" s="97">
        <f t="shared" si="52"/>
        <v>0</v>
      </c>
      <c r="P82" s="97">
        <f t="shared" si="53"/>
        <v>0</v>
      </c>
      <c r="Q82" s="97">
        <f t="shared" si="54"/>
        <v>0</v>
      </c>
      <c r="R82" s="97">
        <f t="shared" si="55"/>
        <v>0</v>
      </c>
      <c r="S82" s="97">
        <f t="shared" si="56"/>
        <v>0</v>
      </c>
      <c r="T82" s="97">
        <f t="shared" si="47"/>
        <v>0</v>
      </c>
      <c r="U82" s="97">
        <f t="shared" si="48"/>
        <v>0</v>
      </c>
      <c r="V82" s="97">
        <f t="shared" si="49"/>
        <v>0</v>
      </c>
      <c r="W82" s="97">
        <f t="shared" si="50"/>
        <v>1</v>
      </c>
      <c r="X82" s="97">
        <f t="shared" si="51"/>
        <v>0</v>
      </c>
      <c r="Y82" s="97"/>
      <c r="Z82" s="97"/>
      <c r="AA82" s="97"/>
      <c r="AB82" s="97"/>
      <c r="AC82" s="84">
        <v>62072324808</v>
      </c>
      <c r="AD82" s="100">
        <f>2012-1962</f>
        <v>50</v>
      </c>
      <c r="AE82" s="87">
        <f t="shared" si="42"/>
        <v>0</v>
      </c>
      <c r="AF82" s="87">
        <f t="shared" si="43"/>
        <v>0</v>
      </c>
      <c r="AG82" s="87">
        <f t="shared" si="44"/>
        <v>1</v>
      </c>
      <c r="AH82" s="87">
        <f t="shared" si="45"/>
        <v>0</v>
      </c>
      <c r="AI82" s="101">
        <f t="shared" si="46"/>
        <v>50</v>
      </c>
    </row>
    <row r="83" spans="1:35" ht="15.75" hidden="1">
      <c r="A83" s="96">
        <v>10</v>
      </c>
      <c r="B83" s="84" t="s">
        <v>158</v>
      </c>
      <c r="C83" s="97">
        <v>1</v>
      </c>
      <c r="D83" s="84" t="s">
        <v>267</v>
      </c>
      <c r="E83" s="84" t="s">
        <v>268</v>
      </c>
      <c r="F83" s="97"/>
      <c r="G83" s="97"/>
      <c r="H83" s="97" t="s">
        <v>126</v>
      </c>
      <c r="I83" s="98" t="s">
        <v>198</v>
      </c>
      <c r="J83" s="98">
        <f t="shared" si="34"/>
        <v>0</v>
      </c>
      <c r="K83" s="98">
        <f t="shared" si="35"/>
        <v>0</v>
      </c>
      <c r="L83" s="98">
        <f t="shared" si="36"/>
        <v>0</v>
      </c>
      <c r="M83" s="98">
        <f t="shared" si="37"/>
        <v>1</v>
      </c>
      <c r="N83" s="98" t="s">
        <v>179</v>
      </c>
      <c r="O83" s="97">
        <f>IF(AND(H83="D",N83="F"),1,0)</f>
        <v>0</v>
      </c>
      <c r="P83" s="97">
        <f>IF(AND(H83="T",N83="F"),1,0)</f>
        <v>0</v>
      </c>
      <c r="Q83" s="97">
        <f>IF(AND(H83="A",N83="F"),1,0)</f>
        <v>0</v>
      </c>
      <c r="R83" s="97">
        <f>IF(AND(H83="O",N83="F"),1,0)</f>
        <v>0</v>
      </c>
      <c r="S83" s="97">
        <f>IF(AND(H83="S",N83="F"),1,0)</f>
        <v>1</v>
      </c>
      <c r="T83" s="97">
        <f>IF(AND(H83="D",N83="M"),1,0)</f>
        <v>0</v>
      </c>
      <c r="U83" s="97">
        <f>IF(AND(H83="T",N83="M"),1,0)</f>
        <v>0</v>
      </c>
      <c r="V83" s="97">
        <f>IF(AND(H83="A",N83="M"),1,0)</f>
        <v>0</v>
      </c>
      <c r="W83" s="97">
        <f>IF(AND(H83="O",N83="M"),1,0)</f>
        <v>0</v>
      </c>
      <c r="X83" s="97">
        <f>IF(AND(H83="S",N83="M"),1,0)</f>
        <v>0</v>
      </c>
      <c r="Y83" s="97"/>
      <c r="Z83" s="97"/>
      <c r="AA83" s="97"/>
      <c r="AB83" s="97"/>
      <c r="AC83" s="84">
        <v>60102823851</v>
      </c>
      <c r="AD83" s="100">
        <f>2012-1960</f>
        <v>52</v>
      </c>
      <c r="AE83" s="87">
        <f t="shared" si="42"/>
        <v>0</v>
      </c>
      <c r="AF83" s="87">
        <f t="shared" si="43"/>
        <v>0</v>
      </c>
      <c r="AG83" s="87">
        <f t="shared" si="44"/>
        <v>1</v>
      </c>
      <c r="AH83" s="87">
        <f t="shared" si="45"/>
        <v>0</v>
      </c>
      <c r="AI83" s="101">
        <f t="shared" si="46"/>
        <v>0</v>
      </c>
    </row>
    <row r="84" spans="1:35" s="139" customFormat="1" ht="15.75" hidden="1">
      <c r="A84" s="75">
        <v>1</v>
      </c>
      <c r="B84" s="120" t="s">
        <v>236</v>
      </c>
      <c r="C84" s="70"/>
      <c r="D84" s="73" t="s">
        <v>267</v>
      </c>
      <c r="E84" s="73" t="s">
        <v>268</v>
      </c>
      <c r="F84" s="70"/>
      <c r="G84" s="70"/>
      <c r="H84" s="70" t="s">
        <v>126</v>
      </c>
      <c r="I84" s="135" t="s">
        <v>198</v>
      </c>
      <c r="J84" s="135">
        <f t="shared" si="34"/>
        <v>0</v>
      </c>
      <c r="K84" s="135">
        <f t="shared" si="35"/>
        <v>0</v>
      </c>
      <c r="L84" s="135">
        <f t="shared" si="36"/>
        <v>0</v>
      </c>
      <c r="M84" s="135">
        <f t="shared" si="37"/>
        <v>1</v>
      </c>
      <c r="N84" s="135" t="s">
        <v>270</v>
      </c>
      <c r="O84" s="97">
        <f>IF(AND(H84="D",N84="F"),1,0)</f>
        <v>0</v>
      </c>
      <c r="P84" s="97">
        <f>IF(AND(H84="T",N84="F"),1,0)</f>
        <v>0</v>
      </c>
      <c r="Q84" s="97">
        <f>IF(AND(H84="A",N84="F"),1,0)</f>
        <v>0</v>
      </c>
      <c r="R84" s="97">
        <f>IF(AND(H84="O",N84="F"),1,0)</f>
        <v>0</v>
      </c>
      <c r="S84" s="97">
        <f>IF(AND(H84="S",N84="F"),1,0)</f>
        <v>1</v>
      </c>
      <c r="T84" s="97">
        <f>IF(AND(H84="D",N84="M"),1,0)</f>
        <v>0</v>
      </c>
      <c r="U84" s="97">
        <f>IF(AND(H84="T",N84="M"),1,0)</f>
        <v>0</v>
      </c>
      <c r="V84" s="97">
        <f>IF(AND(H84="A",N84="M"),1,0)</f>
        <v>0</v>
      </c>
      <c r="W84" s="97">
        <f>IF(AND(H84="O",N84="M"),1,0)</f>
        <v>0</v>
      </c>
      <c r="X84" s="97">
        <f>IF(AND(H84="S",N84="M"),1,0)</f>
        <v>0</v>
      </c>
      <c r="Y84" s="140">
        <v>37347</v>
      </c>
      <c r="Z84" s="70"/>
      <c r="AA84" s="70"/>
      <c r="AB84" s="70"/>
      <c r="AC84" s="73">
        <v>83120522139</v>
      </c>
      <c r="AD84" s="136">
        <f>2012-1983</f>
        <v>29</v>
      </c>
      <c r="AE84" s="87">
        <f t="shared" si="42"/>
        <v>1</v>
      </c>
      <c r="AF84" s="87">
        <f t="shared" si="43"/>
        <v>0</v>
      </c>
      <c r="AG84" s="87">
        <f t="shared" si="44"/>
        <v>0</v>
      </c>
      <c r="AH84" s="87">
        <f t="shared" si="45"/>
        <v>0</v>
      </c>
      <c r="AI84" s="101">
        <f t="shared" si="46"/>
        <v>0</v>
      </c>
    </row>
    <row r="85" spans="1:35" ht="15.75" hidden="1">
      <c r="A85" s="96">
        <v>11</v>
      </c>
      <c r="B85" s="84" t="s">
        <v>159</v>
      </c>
      <c r="C85" s="97">
        <v>1</v>
      </c>
      <c r="D85" s="84" t="s">
        <v>267</v>
      </c>
      <c r="E85" s="84" t="s">
        <v>268</v>
      </c>
      <c r="F85" s="97"/>
      <c r="G85" s="97"/>
      <c r="H85" s="97" t="s">
        <v>126</v>
      </c>
      <c r="I85" s="98" t="s">
        <v>198</v>
      </c>
      <c r="J85" s="98">
        <f t="shared" si="34"/>
        <v>0</v>
      </c>
      <c r="K85" s="98">
        <f t="shared" si="35"/>
        <v>0</v>
      </c>
      <c r="L85" s="98">
        <f t="shared" si="36"/>
        <v>0</v>
      </c>
      <c r="M85" s="98">
        <f t="shared" si="37"/>
        <v>1</v>
      </c>
      <c r="N85" s="98" t="s">
        <v>179</v>
      </c>
      <c r="O85" s="97">
        <f>IF(AND(H85="D",N85="F"),1,0)</f>
        <v>0</v>
      </c>
      <c r="P85" s="97">
        <f>IF(AND(H85="T",N85="F"),1,0)</f>
        <v>0</v>
      </c>
      <c r="Q85" s="97">
        <f>IF(AND(H85="A",N85="F"),1,0)</f>
        <v>0</v>
      </c>
      <c r="R85" s="97">
        <f>IF(AND(H85="O",N85="F"),1,0)</f>
        <v>0</v>
      </c>
      <c r="S85" s="97">
        <f>IF(AND(H85="S",N85="F"),1,0)</f>
        <v>1</v>
      </c>
      <c r="T85" s="97">
        <f>IF(AND(H85="D",N85="M"),1,0)</f>
        <v>0</v>
      </c>
      <c r="U85" s="97">
        <f>IF(AND(H85="T",N85="M"),1,0)</f>
        <v>0</v>
      </c>
      <c r="V85" s="97">
        <f>IF(AND(H85="A",N85="M"),1,0)</f>
        <v>0</v>
      </c>
      <c r="W85" s="97">
        <f>IF(AND(H85="O",N85="M"),1,0)</f>
        <v>0</v>
      </c>
      <c r="X85" s="97">
        <f>IF(AND(H85="S",N85="M"),1,0)</f>
        <v>0</v>
      </c>
      <c r="Y85" s="97"/>
      <c r="Z85" s="97"/>
      <c r="AA85" s="97"/>
      <c r="AB85" s="97"/>
      <c r="AC85" s="84">
        <v>65071724696</v>
      </c>
      <c r="AD85" s="100">
        <f>2012-1965</f>
        <v>47</v>
      </c>
      <c r="AE85" s="87">
        <f t="shared" si="42"/>
        <v>0</v>
      </c>
      <c r="AF85" s="87">
        <f t="shared" si="43"/>
        <v>0</v>
      </c>
      <c r="AG85" s="87">
        <f t="shared" si="44"/>
        <v>1</v>
      </c>
      <c r="AH85" s="87">
        <f t="shared" si="45"/>
        <v>0</v>
      </c>
      <c r="AI85" s="101">
        <f t="shared" si="46"/>
        <v>0</v>
      </c>
    </row>
    <row r="86" spans="1:35" ht="15.75" hidden="1">
      <c r="A86" s="96">
        <v>37</v>
      </c>
      <c r="B86" s="84" t="s">
        <v>160</v>
      </c>
      <c r="C86" s="97">
        <v>1</v>
      </c>
      <c r="D86" s="84" t="s">
        <v>267</v>
      </c>
      <c r="E86" s="84" t="s">
        <v>268</v>
      </c>
      <c r="F86" s="97">
        <v>1</v>
      </c>
      <c r="G86" s="97"/>
      <c r="H86" s="97" t="s">
        <v>126</v>
      </c>
      <c r="I86" s="98" t="s">
        <v>198</v>
      </c>
      <c r="J86" s="98">
        <f t="shared" si="34"/>
        <v>0</v>
      </c>
      <c r="K86" s="98">
        <f t="shared" si="35"/>
        <v>0</v>
      </c>
      <c r="L86" s="98">
        <f t="shared" si="36"/>
        <v>0</v>
      </c>
      <c r="M86" s="98">
        <f t="shared" si="37"/>
        <v>1</v>
      </c>
      <c r="N86" s="98" t="s">
        <v>179</v>
      </c>
      <c r="O86" s="97">
        <f>IF(AND(H86="D",N86="F"),1,0)</f>
        <v>0</v>
      </c>
      <c r="P86" s="97">
        <f>IF(AND(H86="T",N86="F"),1,0)</f>
        <v>0</v>
      </c>
      <c r="Q86" s="97">
        <f>IF(AND(H86="A",N86="F"),1,0)</f>
        <v>0</v>
      </c>
      <c r="R86" s="97">
        <f>IF(AND(H86="O",N86="F"),1,0)</f>
        <v>0</v>
      </c>
      <c r="S86" s="97">
        <f>IF(AND(H86="S",N86="F"),1,0)</f>
        <v>1</v>
      </c>
      <c r="T86" s="97">
        <f>IF(AND(H86="D",N86="M"),1,0)</f>
        <v>0</v>
      </c>
      <c r="U86" s="97">
        <f>IF(AND(H86="T",N86="M"),1,0)</f>
        <v>0</v>
      </c>
      <c r="V86" s="97">
        <f>IF(AND(H86="A",N86="M"),1,0)</f>
        <v>0</v>
      </c>
      <c r="W86" s="97">
        <f>IF(AND(H86="O",N86="M"),1,0)</f>
        <v>0</v>
      </c>
      <c r="X86" s="97">
        <f>IF(AND(H86="S",N86="M"),1,0)</f>
        <v>0</v>
      </c>
      <c r="Y86" s="97"/>
      <c r="Z86" s="97"/>
      <c r="AA86" s="97"/>
      <c r="AB86" s="97"/>
      <c r="AC86" s="84">
        <v>55100302791</v>
      </c>
      <c r="AD86" s="100">
        <f>2012-1955</f>
        <v>57</v>
      </c>
      <c r="AE86" s="87">
        <f t="shared" si="42"/>
        <v>0</v>
      </c>
      <c r="AF86" s="87">
        <f t="shared" si="43"/>
        <v>0</v>
      </c>
      <c r="AG86" s="87">
        <f t="shared" si="44"/>
        <v>0</v>
      </c>
      <c r="AH86" s="87">
        <f t="shared" si="45"/>
        <v>1</v>
      </c>
      <c r="AI86" s="101">
        <f t="shared" si="46"/>
        <v>0</v>
      </c>
    </row>
    <row r="87" spans="1:35" ht="15.75" hidden="1">
      <c r="A87" s="96">
        <v>1</v>
      </c>
      <c r="B87" s="84" t="s">
        <v>173</v>
      </c>
      <c r="C87" s="97"/>
      <c r="D87" s="84"/>
      <c r="E87" s="84"/>
      <c r="F87" s="97"/>
      <c r="G87" s="97"/>
      <c r="H87" s="97" t="s">
        <v>2</v>
      </c>
      <c r="I87" s="98" t="s">
        <v>199</v>
      </c>
      <c r="J87" s="98">
        <f t="shared" si="34"/>
        <v>0</v>
      </c>
      <c r="K87" s="98">
        <f t="shared" si="35"/>
        <v>0</v>
      </c>
      <c r="L87" s="98">
        <f t="shared" si="36"/>
        <v>1</v>
      </c>
      <c r="M87" s="98">
        <f t="shared" si="37"/>
        <v>0</v>
      </c>
      <c r="N87" s="98" t="s">
        <v>179</v>
      </c>
      <c r="O87" s="97">
        <f>IF(AND(H87="D",N87="F"),1,0)</f>
        <v>1</v>
      </c>
      <c r="P87" s="97">
        <f>IF(AND(H87="T",N87="F"),1,0)</f>
        <v>0</v>
      </c>
      <c r="Q87" s="97">
        <f>IF(AND(H87="A",N87="F"),1,0)</f>
        <v>0</v>
      </c>
      <c r="R87" s="97">
        <f>IF(AND(H87="O",N87="F"),1,0)</f>
        <v>0</v>
      </c>
      <c r="S87" s="97">
        <f>IF(AND(H87="S",N87="F"),1,0)</f>
        <v>0</v>
      </c>
      <c r="T87" s="97">
        <f>IF(AND(H87="D",N87="M"),1,0)</f>
        <v>0</v>
      </c>
      <c r="U87" s="97">
        <f>IF(AND(H87="T",N87="M"),1,0)</f>
        <v>0</v>
      </c>
      <c r="V87" s="97">
        <f>IF(AND(H87="A",N87="M"),1,0)</f>
        <v>0</v>
      </c>
      <c r="W87" s="97">
        <f>IF(AND(H87="O",N87="M"),1,0)</f>
        <v>0</v>
      </c>
      <c r="X87" s="97">
        <f>IF(AND(H87="S",N87="M"),1,0)</f>
        <v>0</v>
      </c>
      <c r="Y87" s="97"/>
      <c r="Z87" s="97"/>
      <c r="AA87" s="97"/>
      <c r="AB87" s="97"/>
      <c r="AC87" s="84"/>
      <c r="AD87" s="100">
        <f>2012-1973</f>
        <v>39</v>
      </c>
      <c r="AE87" s="87">
        <f t="shared" si="42"/>
        <v>0</v>
      </c>
      <c r="AF87" s="87">
        <f t="shared" si="43"/>
        <v>1</v>
      </c>
      <c r="AG87" s="87">
        <f t="shared" si="44"/>
        <v>0</v>
      </c>
      <c r="AH87" s="87">
        <f t="shared" si="45"/>
        <v>0</v>
      </c>
      <c r="AI87" s="101">
        <f t="shared" si="46"/>
        <v>0</v>
      </c>
    </row>
    <row r="88" spans="1:35" hidden="1">
      <c r="A88" s="89">
        <f>COUNT(A4:A87)</f>
        <v>84</v>
      </c>
      <c r="B88" s="104"/>
      <c r="C88" s="99"/>
      <c r="D88" s="198"/>
      <c r="E88" s="198"/>
      <c r="F88" s="199">
        <f>SUM(F4:F87)</f>
        <v>28</v>
      </c>
      <c r="G88" s="199">
        <f>SUM(G4:G87)</f>
        <v>0</v>
      </c>
      <c r="H88" s="200"/>
      <c r="I88" s="201"/>
      <c r="J88" s="199">
        <f>SUM(J4:J87)</f>
        <v>50</v>
      </c>
      <c r="K88" s="199">
        <f>SUM(K4:K87)</f>
        <v>7</v>
      </c>
      <c r="L88" s="199">
        <f>SUM(L4:L87)</f>
        <v>14</v>
      </c>
      <c r="M88" s="199">
        <f>SUM(M4:M87)</f>
        <v>13</v>
      </c>
      <c r="N88" s="199"/>
      <c r="O88" s="199">
        <f t="shared" ref="O88:X88" si="57">SUM(O4:O87)</f>
        <v>6</v>
      </c>
      <c r="P88" s="199">
        <f t="shared" si="57"/>
        <v>20</v>
      </c>
      <c r="Q88" s="199">
        <f t="shared" si="57"/>
        <v>2</v>
      </c>
      <c r="R88" s="199">
        <f t="shared" si="57"/>
        <v>0</v>
      </c>
      <c r="S88" s="199">
        <f t="shared" si="57"/>
        <v>4</v>
      </c>
      <c r="T88" s="199">
        <f t="shared" si="57"/>
        <v>13</v>
      </c>
      <c r="U88" s="199">
        <f t="shared" si="57"/>
        <v>20</v>
      </c>
      <c r="V88" s="199">
        <f t="shared" si="57"/>
        <v>3</v>
      </c>
      <c r="W88" s="199">
        <f t="shared" si="57"/>
        <v>7</v>
      </c>
      <c r="X88" s="199">
        <f t="shared" si="57"/>
        <v>9</v>
      </c>
      <c r="Y88" s="199">
        <f>COUNT(Y4:Y87)</f>
        <v>4</v>
      </c>
      <c r="Z88" s="199">
        <f>SUM(Z4:Z87)</f>
        <v>0</v>
      </c>
      <c r="AA88" s="199">
        <f>SUM(AA4:AA87)</f>
        <v>0</v>
      </c>
      <c r="AB88" s="199"/>
      <c r="AC88" s="199"/>
      <c r="AD88" s="202"/>
      <c r="AE88" s="199">
        <f>SUM(AE4:AE87)</f>
        <v>15</v>
      </c>
      <c r="AF88" s="199">
        <f>SUM(AF4:AF87)</f>
        <v>37</v>
      </c>
      <c r="AG88" s="199">
        <f>SUM(AG4:AG87)</f>
        <v>18</v>
      </c>
      <c r="AH88" s="199">
        <f>SUM(AH4:AH87)</f>
        <v>13</v>
      </c>
      <c r="AI88" s="101">
        <f t="shared" si="46"/>
        <v>0</v>
      </c>
    </row>
    <row r="89" spans="1:35" ht="15.75" hidden="1">
      <c r="A89" s="96">
        <v>182</v>
      </c>
      <c r="B89" s="84" t="s">
        <v>93</v>
      </c>
      <c r="C89" s="97">
        <v>1</v>
      </c>
      <c r="D89" s="84" t="s">
        <v>252</v>
      </c>
      <c r="E89" s="84" t="s">
        <v>253</v>
      </c>
      <c r="F89" s="97"/>
      <c r="G89" s="97"/>
      <c r="H89" s="97" t="s">
        <v>86</v>
      </c>
      <c r="I89" s="98" t="s">
        <v>199</v>
      </c>
      <c r="J89" s="98">
        <v>0</v>
      </c>
      <c r="K89" s="98">
        <v>0</v>
      </c>
      <c r="L89" s="98">
        <v>1</v>
      </c>
      <c r="M89" s="98">
        <v>0</v>
      </c>
      <c r="N89" s="98" t="s">
        <v>179</v>
      </c>
      <c r="O89" s="97">
        <f t="shared" ref="O89:O99" si="58">IF(AND(H89="D",N89="F"),1,0)</f>
        <v>0</v>
      </c>
      <c r="P89" s="97">
        <f t="shared" ref="P89:P99" si="59">IF(AND(H89="T",N89="F"),1,0)</f>
        <v>0</v>
      </c>
      <c r="Q89" s="97">
        <f t="shared" ref="Q89:Q99" si="60">IF(AND(H89="A",N89="F"),1,0)</f>
        <v>1</v>
      </c>
      <c r="R89" s="97">
        <f t="shared" ref="R89:R99" si="61">IF(AND(H89="O",N89="F"),1,0)</f>
        <v>0</v>
      </c>
      <c r="S89" s="97">
        <f t="shared" ref="S89:S99" si="62">IF(AND(H89="S",N89="F"),1,0)</f>
        <v>0</v>
      </c>
      <c r="T89" s="97">
        <f t="shared" ref="T89:T99" si="63">IF(AND(H89="D",N89="M"),1,0)</f>
        <v>0</v>
      </c>
      <c r="U89" s="97">
        <f t="shared" ref="U89:U99" si="64">IF(AND(H89="T",N89="M"),1,0)</f>
        <v>0</v>
      </c>
      <c r="V89" s="97">
        <f t="shared" ref="V89:V99" si="65">IF(AND(H89="A",N89="M"),1,0)</f>
        <v>0</v>
      </c>
      <c r="W89" s="97">
        <f t="shared" ref="W89:W99" si="66">IF(AND(H89="O",N89="M"),1,0)</f>
        <v>0</v>
      </c>
      <c r="X89" s="97">
        <f t="shared" ref="X89:X99" si="67">IF(AND(H89="S",N89="M"),1,0)</f>
        <v>0</v>
      </c>
      <c r="Y89" s="97"/>
      <c r="Z89" s="97">
        <v>1</v>
      </c>
      <c r="AA89" s="97"/>
      <c r="AB89" s="97"/>
      <c r="AC89" s="84">
        <v>73072322277</v>
      </c>
      <c r="AD89" s="100">
        <v>39</v>
      </c>
      <c r="AE89" s="87">
        <f t="shared" ref="AE89:AE100" si="68">IF(AD89&gt;=55,0,IF(AND(AD89&gt;=46,AD89&lt;55),0,IF(AND(AD89&gt;=31,AD89&lt;45),0,IF(AD89&lt;=30,1,0))))</f>
        <v>0</v>
      </c>
      <c r="AF89" s="87">
        <f t="shared" ref="AF89:AF100" si="69">IF(AD89&gt;=55,0,IF(AND(AD89&gt;=46,AD89&lt;55),0,IF(AND(AD89&gt;=31,AD89&lt;=45),1,IF(AD89&lt;=30,0,0))))</f>
        <v>1</v>
      </c>
      <c r="AG89" s="87">
        <f t="shared" ref="AG89:AG100" si="70">IF(AD89&gt;=55,0,IF(AND(AD89&gt;=46,AD89&lt;55),1,IF(AND(AD89&gt;=31,AD89&lt;=45),0,IF(AD89&lt;=30,0,0))))</f>
        <v>0</v>
      </c>
      <c r="AH89" s="87">
        <f t="shared" ref="AH89:AH100" si="71">IF(AD89&gt;=55,1,IF(AND(AD89&gt;=46,AD89&lt;55),0,IF(AND(AD89&gt;=31,AD89&lt;45),0,IF(AD89&lt;=30,0,0))))</f>
        <v>0</v>
      </c>
      <c r="AI89" s="101">
        <f t="shared" si="46"/>
        <v>0</v>
      </c>
    </row>
    <row r="90" spans="1:35" ht="15.75" hidden="1">
      <c r="A90" s="96">
        <v>4623</v>
      </c>
      <c r="B90" s="84" t="s">
        <v>96</v>
      </c>
      <c r="C90" s="97">
        <v>1</v>
      </c>
      <c r="D90" s="84" t="s">
        <v>252</v>
      </c>
      <c r="E90" s="84" t="s">
        <v>253</v>
      </c>
      <c r="F90" s="97">
        <v>1</v>
      </c>
      <c r="G90" s="97"/>
      <c r="H90" s="97" t="s">
        <v>86</v>
      </c>
      <c r="I90" s="98" t="s">
        <v>200</v>
      </c>
      <c r="J90" s="98">
        <v>0</v>
      </c>
      <c r="K90" s="98">
        <v>1</v>
      </c>
      <c r="L90" s="98">
        <v>0</v>
      </c>
      <c r="M90" s="98">
        <v>0</v>
      </c>
      <c r="N90" s="98" t="s">
        <v>178</v>
      </c>
      <c r="O90" s="97">
        <f t="shared" si="58"/>
        <v>0</v>
      </c>
      <c r="P90" s="97">
        <f t="shared" si="59"/>
        <v>0</v>
      </c>
      <c r="Q90" s="97">
        <f t="shared" si="60"/>
        <v>0</v>
      </c>
      <c r="R90" s="97">
        <f t="shared" si="61"/>
        <v>0</v>
      </c>
      <c r="S90" s="97">
        <f t="shared" si="62"/>
        <v>0</v>
      </c>
      <c r="T90" s="97">
        <f t="shared" si="63"/>
        <v>0</v>
      </c>
      <c r="U90" s="97">
        <f t="shared" si="64"/>
        <v>0</v>
      </c>
      <c r="V90" s="97">
        <f t="shared" si="65"/>
        <v>1</v>
      </c>
      <c r="W90" s="97">
        <f t="shared" si="66"/>
        <v>0</v>
      </c>
      <c r="X90" s="97">
        <f t="shared" si="67"/>
        <v>0</v>
      </c>
      <c r="Y90" s="97"/>
      <c r="Z90" s="97">
        <v>1</v>
      </c>
      <c r="AA90" s="97"/>
      <c r="AB90" s="97"/>
      <c r="AC90" s="84">
        <v>66062024884</v>
      </c>
      <c r="AD90" s="100">
        <v>46</v>
      </c>
      <c r="AE90" s="87">
        <f t="shared" si="68"/>
        <v>0</v>
      </c>
      <c r="AF90" s="87">
        <f t="shared" si="69"/>
        <v>0</v>
      </c>
      <c r="AG90" s="87">
        <f t="shared" si="70"/>
        <v>1</v>
      </c>
      <c r="AH90" s="87">
        <f t="shared" si="71"/>
        <v>0</v>
      </c>
      <c r="AI90" s="101">
        <f t="shared" si="46"/>
        <v>46</v>
      </c>
    </row>
    <row r="91" spans="1:35" ht="15.75" hidden="1">
      <c r="A91" s="96">
        <v>8553</v>
      </c>
      <c r="B91" s="84" t="s">
        <v>97</v>
      </c>
      <c r="C91" s="97">
        <v>1</v>
      </c>
      <c r="D91" s="84" t="s">
        <v>252</v>
      </c>
      <c r="E91" s="84" t="s">
        <v>253</v>
      </c>
      <c r="F91" s="97"/>
      <c r="G91" s="97"/>
      <c r="H91" s="97" t="s">
        <v>86</v>
      </c>
      <c r="I91" s="98" t="s">
        <v>200</v>
      </c>
      <c r="J91" s="98">
        <v>0</v>
      </c>
      <c r="K91" s="98">
        <v>1</v>
      </c>
      <c r="L91" s="98">
        <v>0</v>
      </c>
      <c r="M91" s="98">
        <v>0</v>
      </c>
      <c r="N91" s="98" t="s">
        <v>178</v>
      </c>
      <c r="O91" s="97">
        <f t="shared" si="58"/>
        <v>0</v>
      </c>
      <c r="P91" s="97">
        <f t="shared" si="59"/>
        <v>0</v>
      </c>
      <c r="Q91" s="97">
        <f t="shared" si="60"/>
        <v>0</v>
      </c>
      <c r="R91" s="97">
        <f t="shared" si="61"/>
        <v>0</v>
      </c>
      <c r="S91" s="97">
        <f t="shared" si="62"/>
        <v>0</v>
      </c>
      <c r="T91" s="97">
        <f t="shared" si="63"/>
        <v>0</v>
      </c>
      <c r="U91" s="97">
        <f t="shared" si="64"/>
        <v>0</v>
      </c>
      <c r="V91" s="97">
        <f t="shared" si="65"/>
        <v>1</v>
      </c>
      <c r="W91" s="97">
        <f t="shared" si="66"/>
        <v>0</v>
      </c>
      <c r="X91" s="97">
        <f t="shared" si="67"/>
        <v>0</v>
      </c>
      <c r="Y91" s="97"/>
      <c r="Z91" s="97">
        <v>1</v>
      </c>
      <c r="AA91" s="97"/>
      <c r="AB91" s="97"/>
      <c r="AC91" s="84">
        <v>79042812343</v>
      </c>
      <c r="AD91" s="100">
        <v>33</v>
      </c>
      <c r="AE91" s="87">
        <f t="shared" si="68"/>
        <v>0</v>
      </c>
      <c r="AF91" s="87">
        <f t="shared" si="69"/>
        <v>1</v>
      </c>
      <c r="AG91" s="87">
        <f t="shared" si="70"/>
        <v>0</v>
      </c>
      <c r="AH91" s="87">
        <f t="shared" si="71"/>
        <v>0</v>
      </c>
      <c r="AI91" s="101">
        <f t="shared" si="46"/>
        <v>33</v>
      </c>
    </row>
    <row r="92" spans="1:35" ht="15.75" hidden="1">
      <c r="A92" s="96">
        <v>91463</v>
      </c>
      <c r="B92" s="84" t="s">
        <v>98</v>
      </c>
      <c r="C92" s="97"/>
      <c r="D92" s="84" t="s">
        <v>252</v>
      </c>
      <c r="E92" s="84" t="s">
        <v>253</v>
      </c>
      <c r="F92" s="97"/>
      <c r="G92" s="97"/>
      <c r="H92" s="97" t="s">
        <v>86</v>
      </c>
      <c r="I92" s="98" t="s">
        <v>199</v>
      </c>
      <c r="J92" s="98">
        <v>0</v>
      </c>
      <c r="K92" s="98">
        <v>0</v>
      </c>
      <c r="L92" s="98">
        <v>1</v>
      </c>
      <c r="M92" s="98">
        <v>0</v>
      </c>
      <c r="N92" s="98" t="s">
        <v>178</v>
      </c>
      <c r="O92" s="97">
        <f t="shared" si="58"/>
        <v>0</v>
      </c>
      <c r="P92" s="97">
        <f t="shared" si="59"/>
        <v>0</v>
      </c>
      <c r="Q92" s="97">
        <f t="shared" si="60"/>
        <v>0</v>
      </c>
      <c r="R92" s="97">
        <f t="shared" si="61"/>
        <v>0</v>
      </c>
      <c r="S92" s="97">
        <f t="shared" si="62"/>
        <v>0</v>
      </c>
      <c r="T92" s="97">
        <f t="shared" si="63"/>
        <v>0</v>
      </c>
      <c r="U92" s="97">
        <f t="shared" si="64"/>
        <v>0</v>
      </c>
      <c r="V92" s="97">
        <f t="shared" si="65"/>
        <v>1</v>
      </c>
      <c r="W92" s="97">
        <f t="shared" si="66"/>
        <v>0</v>
      </c>
      <c r="X92" s="97">
        <f t="shared" si="67"/>
        <v>0</v>
      </c>
      <c r="Y92" s="97"/>
      <c r="Z92" s="97">
        <v>1</v>
      </c>
      <c r="AA92" s="97"/>
      <c r="AB92" s="97"/>
      <c r="AC92" s="84">
        <v>89110732346</v>
      </c>
      <c r="AD92" s="100">
        <v>23</v>
      </c>
      <c r="AE92" s="87">
        <f t="shared" si="68"/>
        <v>1</v>
      </c>
      <c r="AF92" s="87">
        <f t="shared" si="69"/>
        <v>0</v>
      </c>
      <c r="AG92" s="87">
        <f t="shared" si="70"/>
        <v>0</v>
      </c>
      <c r="AH92" s="87">
        <f t="shared" si="71"/>
        <v>0</v>
      </c>
      <c r="AI92" s="101">
        <f t="shared" si="46"/>
        <v>23</v>
      </c>
    </row>
    <row r="93" spans="1:35" ht="15.75" hidden="1">
      <c r="A93" s="96">
        <v>91465</v>
      </c>
      <c r="B93" s="84" t="s">
        <v>99</v>
      </c>
      <c r="C93" s="97"/>
      <c r="D93" s="84" t="s">
        <v>252</v>
      </c>
      <c r="E93" s="84" t="s">
        <v>253</v>
      </c>
      <c r="F93" s="97"/>
      <c r="G93" s="97"/>
      <c r="H93" s="97" t="s">
        <v>86</v>
      </c>
      <c r="I93" s="98" t="s">
        <v>199</v>
      </c>
      <c r="J93" s="98">
        <v>0</v>
      </c>
      <c r="K93" s="98">
        <v>0</v>
      </c>
      <c r="L93" s="98">
        <v>1</v>
      </c>
      <c r="M93" s="98">
        <v>0</v>
      </c>
      <c r="N93" s="98" t="s">
        <v>178</v>
      </c>
      <c r="O93" s="97">
        <f t="shared" si="58"/>
        <v>0</v>
      </c>
      <c r="P93" s="97">
        <f t="shared" si="59"/>
        <v>0</v>
      </c>
      <c r="Q93" s="97">
        <f t="shared" si="60"/>
        <v>0</v>
      </c>
      <c r="R93" s="97">
        <f t="shared" si="61"/>
        <v>0</v>
      </c>
      <c r="S93" s="97">
        <f t="shared" si="62"/>
        <v>0</v>
      </c>
      <c r="T93" s="97">
        <f t="shared" si="63"/>
        <v>0</v>
      </c>
      <c r="U93" s="97">
        <f t="shared" si="64"/>
        <v>0</v>
      </c>
      <c r="V93" s="97">
        <f t="shared" si="65"/>
        <v>1</v>
      </c>
      <c r="W93" s="97">
        <f t="shared" si="66"/>
        <v>0</v>
      </c>
      <c r="X93" s="97">
        <f t="shared" si="67"/>
        <v>0</v>
      </c>
      <c r="Y93" s="97"/>
      <c r="Z93" s="97">
        <v>1</v>
      </c>
      <c r="AA93" s="97"/>
      <c r="AB93" s="97"/>
      <c r="AC93" s="84">
        <v>61121303063</v>
      </c>
      <c r="AD93" s="100">
        <v>51</v>
      </c>
      <c r="AE93" s="87">
        <f t="shared" si="68"/>
        <v>0</v>
      </c>
      <c r="AF93" s="87">
        <f t="shared" si="69"/>
        <v>0</v>
      </c>
      <c r="AG93" s="87">
        <f t="shared" si="70"/>
        <v>1</v>
      </c>
      <c r="AH93" s="87">
        <f t="shared" si="71"/>
        <v>0</v>
      </c>
      <c r="AI93" s="101">
        <f t="shared" si="46"/>
        <v>51</v>
      </c>
    </row>
    <row r="94" spans="1:35" ht="15.75" hidden="1">
      <c r="A94" s="96">
        <v>91467</v>
      </c>
      <c r="B94" s="84" t="s">
        <v>100</v>
      </c>
      <c r="C94" s="97"/>
      <c r="D94" s="84" t="s">
        <v>252</v>
      </c>
      <c r="E94" s="84" t="s">
        <v>253</v>
      </c>
      <c r="F94" s="97"/>
      <c r="G94" s="97"/>
      <c r="H94" s="97" t="s">
        <v>86</v>
      </c>
      <c r="I94" s="98" t="s">
        <v>199</v>
      </c>
      <c r="J94" s="98">
        <v>0</v>
      </c>
      <c r="K94" s="98">
        <v>0</v>
      </c>
      <c r="L94" s="98">
        <v>1</v>
      </c>
      <c r="M94" s="98">
        <v>0</v>
      </c>
      <c r="N94" s="98" t="s">
        <v>178</v>
      </c>
      <c r="O94" s="97">
        <f t="shared" si="58"/>
        <v>0</v>
      </c>
      <c r="P94" s="97">
        <f t="shared" si="59"/>
        <v>0</v>
      </c>
      <c r="Q94" s="97">
        <f t="shared" si="60"/>
        <v>0</v>
      </c>
      <c r="R94" s="97">
        <f t="shared" si="61"/>
        <v>0</v>
      </c>
      <c r="S94" s="97">
        <f t="shared" si="62"/>
        <v>0</v>
      </c>
      <c r="T94" s="97">
        <f t="shared" si="63"/>
        <v>0</v>
      </c>
      <c r="U94" s="97">
        <f t="shared" si="64"/>
        <v>0</v>
      </c>
      <c r="V94" s="97">
        <f t="shared" si="65"/>
        <v>1</v>
      </c>
      <c r="W94" s="97">
        <f t="shared" si="66"/>
        <v>0</v>
      </c>
      <c r="X94" s="97">
        <f t="shared" si="67"/>
        <v>0</v>
      </c>
      <c r="Y94" s="97"/>
      <c r="Z94" s="97">
        <v>1</v>
      </c>
      <c r="AA94" s="97"/>
      <c r="AB94" s="97"/>
      <c r="AC94" s="84">
        <v>84061112022</v>
      </c>
      <c r="AD94" s="100">
        <v>28</v>
      </c>
      <c r="AE94" s="87">
        <f t="shared" si="68"/>
        <v>1</v>
      </c>
      <c r="AF94" s="87">
        <f t="shared" si="69"/>
        <v>0</v>
      </c>
      <c r="AG94" s="87">
        <f t="shared" si="70"/>
        <v>0</v>
      </c>
      <c r="AH94" s="87">
        <f t="shared" si="71"/>
        <v>0</v>
      </c>
      <c r="AI94" s="101">
        <f t="shared" si="46"/>
        <v>28</v>
      </c>
    </row>
    <row r="95" spans="1:35" ht="15.75" hidden="1">
      <c r="A95" s="96">
        <v>91470</v>
      </c>
      <c r="B95" s="84" t="s">
        <v>101</v>
      </c>
      <c r="C95" s="97"/>
      <c r="D95" s="84" t="s">
        <v>252</v>
      </c>
      <c r="E95" s="84" t="s">
        <v>253</v>
      </c>
      <c r="F95" s="97"/>
      <c r="G95" s="97"/>
      <c r="H95" s="97" t="s">
        <v>86</v>
      </c>
      <c r="I95" s="98" t="s">
        <v>199</v>
      </c>
      <c r="J95" s="98">
        <v>0</v>
      </c>
      <c r="K95" s="98">
        <v>0</v>
      </c>
      <c r="L95" s="98">
        <v>1</v>
      </c>
      <c r="M95" s="98">
        <v>0</v>
      </c>
      <c r="N95" s="98" t="s">
        <v>178</v>
      </c>
      <c r="O95" s="97">
        <f t="shared" si="58"/>
        <v>0</v>
      </c>
      <c r="P95" s="97">
        <f t="shared" si="59"/>
        <v>0</v>
      </c>
      <c r="Q95" s="97">
        <f t="shared" si="60"/>
        <v>0</v>
      </c>
      <c r="R95" s="97">
        <f t="shared" si="61"/>
        <v>0</v>
      </c>
      <c r="S95" s="97">
        <f t="shared" si="62"/>
        <v>0</v>
      </c>
      <c r="T95" s="97">
        <f t="shared" si="63"/>
        <v>0</v>
      </c>
      <c r="U95" s="97">
        <f t="shared" si="64"/>
        <v>0</v>
      </c>
      <c r="V95" s="97">
        <f t="shared" si="65"/>
        <v>1</v>
      </c>
      <c r="W95" s="97">
        <f t="shared" si="66"/>
        <v>0</v>
      </c>
      <c r="X95" s="97">
        <f t="shared" si="67"/>
        <v>0</v>
      </c>
      <c r="Y95" s="97"/>
      <c r="Z95" s="97">
        <v>1</v>
      </c>
      <c r="AA95" s="97"/>
      <c r="AB95" s="97"/>
      <c r="AC95" s="84">
        <v>81071800028</v>
      </c>
      <c r="AD95" s="100">
        <v>31</v>
      </c>
      <c r="AE95" s="87">
        <f t="shared" si="68"/>
        <v>0</v>
      </c>
      <c r="AF95" s="87">
        <f t="shared" si="69"/>
        <v>1</v>
      </c>
      <c r="AG95" s="87">
        <f t="shared" si="70"/>
        <v>0</v>
      </c>
      <c r="AH95" s="87">
        <f t="shared" si="71"/>
        <v>0</v>
      </c>
      <c r="AI95" s="101">
        <f t="shared" si="46"/>
        <v>31</v>
      </c>
    </row>
    <row r="96" spans="1:35" ht="15.75" hidden="1">
      <c r="A96" s="96">
        <v>8866</v>
      </c>
      <c r="B96" s="84" t="s">
        <v>110</v>
      </c>
      <c r="C96" s="84"/>
      <c r="D96" s="84" t="s">
        <v>251</v>
      </c>
      <c r="E96" s="84" t="s">
        <v>223</v>
      </c>
      <c r="F96" s="97"/>
      <c r="G96" s="97"/>
      <c r="H96" s="97" t="s">
        <v>25</v>
      </c>
      <c r="I96" s="98" t="s">
        <v>197</v>
      </c>
      <c r="J96" s="98">
        <v>1</v>
      </c>
      <c r="K96" s="98">
        <v>0</v>
      </c>
      <c r="L96" s="98">
        <v>0</v>
      </c>
      <c r="M96" s="98">
        <v>0</v>
      </c>
      <c r="N96" s="98" t="s">
        <v>179</v>
      </c>
      <c r="O96" s="97">
        <f t="shared" si="58"/>
        <v>0</v>
      </c>
      <c r="P96" s="97">
        <f t="shared" si="59"/>
        <v>1</v>
      </c>
      <c r="Q96" s="97">
        <f t="shared" si="60"/>
        <v>0</v>
      </c>
      <c r="R96" s="97">
        <f t="shared" si="61"/>
        <v>0</v>
      </c>
      <c r="S96" s="97">
        <f t="shared" si="62"/>
        <v>0</v>
      </c>
      <c r="T96" s="97">
        <f t="shared" si="63"/>
        <v>0</v>
      </c>
      <c r="U96" s="97">
        <f t="shared" si="64"/>
        <v>0</v>
      </c>
      <c r="V96" s="97">
        <f t="shared" si="65"/>
        <v>0</v>
      </c>
      <c r="W96" s="97">
        <f t="shared" si="66"/>
        <v>0</v>
      </c>
      <c r="X96" s="97">
        <f t="shared" si="67"/>
        <v>0</v>
      </c>
      <c r="Y96" s="97"/>
      <c r="Z96" s="97">
        <v>1</v>
      </c>
      <c r="AA96" s="97"/>
      <c r="AB96" s="97"/>
      <c r="AC96" s="84">
        <v>80090310897</v>
      </c>
      <c r="AD96" s="100">
        <v>32</v>
      </c>
      <c r="AE96" s="87">
        <f t="shared" si="68"/>
        <v>0</v>
      </c>
      <c r="AF96" s="87">
        <f t="shared" si="69"/>
        <v>1</v>
      </c>
      <c r="AG96" s="87">
        <f t="shared" si="70"/>
        <v>0</v>
      </c>
      <c r="AH96" s="87">
        <f t="shared" si="71"/>
        <v>0</v>
      </c>
      <c r="AI96" s="101">
        <f t="shared" si="46"/>
        <v>0</v>
      </c>
    </row>
    <row r="97" spans="1:36" ht="15.75" hidden="1">
      <c r="A97" s="96">
        <v>8875</v>
      </c>
      <c r="B97" s="84" t="s">
        <v>82</v>
      </c>
      <c r="C97" s="97"/>
      <c r="D97" s="84" t="s">
        <v>251</v>
      </c>
      <c r="E97" s="84" t="s">
        <v>223</v>
      </c>
      <c r="F97" s="97">
        <v>1</v>
      </c>
      <c r="G97" s="97"/>
      <c r="H97" s="97" t="s">
        <v>25</v>
      </c>
      <c r="I97" s="98" t="s">
        <v>197</v>
      </c>
      <c r="J97" s="98">
        <v>1</v>
      </c>
      <c r="K97" s="98">
        <v>0</v>
      </c>
      <c r="L97" s="98">
        <v>0</v>
      </c>
      <c r="M97" s="98">
        <v>0</v>
      </c>
      <c r="N97" s="98" t="s">
        <v>179</v>
      </c>
      <c r="O97" s="97">
        <f t="shared" si="58"/>
        <v>0</v>
      </c>
      <c r="P97" s="97">
        <f t="shared" si="59"/>
        <v>1</v>
      </c>
      <c r="Q97" s="97">
        <f t="shared" si="60"/>
        <v>0</v>
      </c>
      <c r="R97" s="97">
        <f t="shared" si="61"/>
        <v>0</v>
      </c>
      <c r="S97" s="97">
        <f t="shared" si="62"/>
        <v>0</v>
      </c>
      <c r="T97" s="97">
        <f t="shared" si="63"/>
        <v>0</v>
      </c>
      <c r="U97" s="97">
        <f t="shared" si="64"/>
        <v>0</v>
      </c>
      <c r="V97" s="97">
        <f t="shared" si="65"/>
        <v>0</v>
      </c>
      <c r="W97" s="97">
        <f t="shared" si="66"/>
        <v>0</v>
      </c>
      <c r="X97" s="97">
        <f t="shared" si="67"/>
        <v>0</v>
      </c>
      <c r="Y97" s="97"/>
      <c r="Z97" s="97"/>
      <c r="AA97" s="97">
        <v>1</v>
      </c>
      <c r="AB97" s="97" t="s">
        <v>163</v>
      </c>
      <c r="AC97" s="84">
        <v>69053102517</v>
      </c>
      <c r="AD97" s="100">
        <v>43</v>
      </c>
      <c r="AE97" s="87">
        <f t="shared" si="68"/>
        <v>0</v>
      </c>
      <c r="AF97" s="87">
        <f t="shared" si="69"/>
        <v>1</v>
      </c>
      <c r="AG97" s="87">
        <f t="shared" si="70"/>
        <v>0</v>
      </c>
      <c r="AH97" s="87">
        <f t="shared" si="71"/>
        <v>0</v>
      </c>
      <c r="AI97" s="101">
        <f t="shared" si="46"/>
        <v>0</v>
      </c>
    </row>
    <row r="98" spans="1:36" ht="15.75" hidden="1">
      <c r="A98" s="96">
        <v>91471</v>
      </c>
      <c r="B98" s="84" t="s">
        <v>84</v>
      </c>
      <c r="C98" s="97"/>
      <c r="D98" s="84" t="s">
        <v>251</v>
      </c>
      <c r="E98" s="84" t="s">
        <v>223</v>
      </c>
      <c r="F98" s="97"/>
      <c r="G98" s="97"/>
      <c r="H98" s="97" t="s">
        <v>25</v>
      </c>
      <c r="I98" s="97" t="s">
        <v>197</v>
      </c>
      <c r="J98" s="97">
        <v>1</v>
      </c>
      <c r="K98" s="97">
        <v>0</v>
      </c>
      <c r="L98" s="97">
        <v>0</v>
      </c>
      <c r="M98" s="97">
        <v>0</v>
      </c>
      <c r="N98" s="97" t="s">
        <v>179</v>
      </c>
      <c r="O98" s="97">
        <f t="shared" si="58"/>
        <v>0</v>
      </c>
      <c r="P98" s="97">
        <f t="shared" si="59"/>
        <v>1</v>
      </c>
      <c r="Q98" s="97">
        <f t="shared" si="60"/>
        <v>0</v>
      </c>
      <c r="R98" s="97">
        <f t="shared" si="61"/>
        <v>0</v>
      </c>
      <c r="S98" s="97">
        <f t="shared" si="62"/>
        <v>0</v>
      </c>
      <c r="T98" s="97">
        <f t="shared" si="63"/>
        <v>0</v>
      </c>
      <c r="U98" s="97">
        <f t="shared" si="64"/>
        <v>0</v>
      </c>
      <c r="V98" s="97">
        <f t="shared" si="65"/>
        <v>0</v>
      </c>
      <c r="W98" s="97">
        <f t="shared" si="66"/>
        <v>0</v>
      </c>
      <c r="X98" s="97">
        <f t="shared" si="67"/>
        <v>0</v>
      </c>
      <c r="Y98" s="97"/>
      <c r="Z98" s="97"/>
      <c r="AA98" s="97">
        <v>1</v>
      </c>
      <c r="AB98" s="97" t="s">
        <v>162</v>
      </c>
      <c r="AC98" s="84">
        <v>87071514575</v>
      </c>
      <c r="AD98" s="100">
        <v>25</v>
      </c>
      <c r="AE98" s="87">
        <f t="shared" si="68"/>
        <v>1</v>
      </c>
      <c r="AF98" s="87">
        <f t="shared" si="69"/>
        <v>0</v>
      </c>
      <c r="AG98" s="87">
        <f t="shared" si="70"/>
        <v>0</v>
      </c>
      <c r="AH98" s="87">
        <f t="shared" si="71"/>
        <v>0</v>
      </c>
      <c r="AI98" s="101">
        <f t="shared" si="46"/>
        <v>0</v>
      </c>
    </row>
    <row r="99" spans="1:36" ht="15.75" hidden="1">
      <c r="A99" s="96">
        <v>8854</v>
      </c>
      <c r="B99" s="84" t="s">
        <v>107</v>
      </c>
      <c r="C99" s="97">
        <v>1</v>
      </c>
      <c r="D99" s="84" t="s">
        <v>251</v>
      </c>
      <c r="E99" s="84" t="s">
        <v>223</v>
      </c>
      <c r="F99" s="97"/>
      <c r="G99" s="97"/>
      <c r="H99" s="97" t="s">
        <v>25</v>
      </c>
      <c r="I99" s="97" t="s">
        <v>197</v>
      </c>
      <c r="J99" s="97">
        <v>1</v>
      </c>
      <c r="K99" s="97">
        <v>0</v>
      </c>
      <c r="L99" s="97">
        <v>0</v>
      </c>
      <c r="M99" s="97">
        <v>0</v>
      </c>
      <c r="N99" s="97" t="s">
        <v>179</v>
      </c>
      <c r="O99" s="97">
        <f t="shared" si="58"/>
        <v>0</v>
      </c>
      <c r="P99" s="97">
        <f t="shared" si="59"/>
        <v>1</v>
      </c>
      <c r="Q99" s="97">
        <f t="shared" si="60"/>
        <v>0</v>
      </c>
      <c r="R99" s="97">
        <f t="shared" si="61"/>
        <v>0</v>
      </c>
      <c r="S99" s="97">
        <f t="shared" si="62"/>
        <v>0</v>
      </c>
      <c r="T99" s="97">
        <f t="shared" si="63"/>
        <v>0</v>
      </c>
      <c r="U99" s="97">
        <f t="shared" si="64"/>
        <v>0</v>
      </c>
      <c r="V99" s="97">
        <f t="shared" si="65"/>
        <v>0</v>
      </c>
      <c r="W99" s="97">
        <f t="shared" si="66"/>
        <v>0</v>
      </c>
      <c r="X99" s="97">
        <f t="shared" si="67"/>
        <v>0</v>
      </c>
      <c r="Y99" s="97"/>
      <c r="Z99" s="97"/>
      <c r="AA99" s="97">
        <v>1</v>
      </c>
      <c r="AB99" s="97" t="s">
        <v>164</v>
      </c>
      <c r="AC99" s="84">
        <v>72071801897</v>
      </c>
      <c r="AD99" s="100">
        <v>40</v>
      </c>
      <c r="AE99" s="87">
        <f t="shared" si="68"/>
        <v>0</v>
      </c>
      <c r="AF99" s="87">
        <f t="shared" si="69"/>
        <v>1</v>
      </c>
      <c r="AG99" s="87">
        <f t="shared" si="70"/>
        <v>0</v>
      </c>
      <c r="AH99" s="87">
        <f t="shared" si="71"/>
        <v>0</v>
      </c>
      <c r="AI99" s="101">
        <f t="shared" si="46"/>
        <v>0</v>
      </c>
    </row>
    <row r="100" spans="1:36" s="119" customFormat="1" ht="15.75">
      <c r="A100" s="89">
        <f>COUNT(A89:A99)</f>
        <v>11</v>
      </c>
      <c r="B100" s="73" t="s">
        <v>238</v>
      </c>
      <c r="C100" s="70"/>
      <c r="D100" s="73" t="s">
        <v>251</v>
      </c>
      <c r="E100" s="73" t="s">
        <v>223</v>
      </c>
      <c r="F100" s="70"/>
      <c r="G100" s="70"/>
      <c r="H100" s="70" t="s">
        <v>25</v>
      </c>
      <c r="I100" s="70" t="s">
        <v>197</v>
      </c>
      <c r="J100" s="70">
        <v>1</v>
      </c>
      <c r="K100" s="70">
        <v>0</v>
      </c>
      <c r="L100" s="70">
        <v>0</v>
      </c>
      <c r="M100" s="70">
        <v>0</v>
      </c>
      <c r="N100" s="70" t="s">
        <v>179</v>
      </c>
      <c r="O100" s="70">
        <v>0</v>
      </c>
      <c r="P100" s="70">
        <v>1</v>
      </c>
      <c r="Q100" s="70">
        <v>0</v>
      </c>
      <c r="R100" s="70">
        <v>0</v>
      </c>
      <c r="S100" s="70">
        <v>0</v>
      </c>
      <c r="T100" s="70">
        <v>0</v>
      </c>
      <c r="U100" s="70">
        <v>0</v>
      </c>
      <c r="V100" s="70">
        <v>0</v>
      </c>
      <c r="W100" s="70">
        <v>0</v>
      </c>
      <c r="X100" s="70">
        <v>0</v>
      </c>
      <c r="Y100" s="140">
        <v>37272</v>
      </c>
      <c r="Z100" s="70">
        <v>1</v>
      </c>
      <c r="AA100" s="70"/>
      <c r="AB100" s="70"/>
      <c r="AC100" s="73">
        <v>85061512174</v>
      </c>
      <c r="AD100" s="136">
        <f>2012-1985</f>
        <v>27</v>
      </c>
      <c r="AE100" s="87">
        <f t="shared" si="68"/>
        <v>1</v>
      </c>
      <c r="AF100" s="87">
        <f t="shared" si="69"/>
        <v>0</v>
      </c>
      <c r="AG100" s="87">
        <f t="shared" si="70"/>
        <v>0</v>
      </c>
      <c r="AH100" s="87">
        <f t="shared" si="71"/>
        <v>0</v>
      </c>
      <c r="AI100" s="101">
        <f t="shared" si="46"/>
        <v>0</v>
      </c>
    </row>
    <row r="101" spans="1:36" s="142" customFormat="1" hidden="1">
      <c r="A101" s="89">
        <f>A88+A100</f>
        <v>95</v>
      </c>
      <c r="B101" s="141"/>
      <c r="C101" s="89"/>
      <c r="D101" s="141"/>
      <c r="E101" s="141"/>
      <c r="F101" s="89">
        <f>SUM(F89:F100)</f>
        <v>2</v>
      </c>
      <c r="G101" s="89">
        <f t="shared" ref="G101:AH101" si="72">SUM(G89:G100)</f>
        <v>0</v>
      </c>
      <c r="H101" s="89">
        <f t="shared" si="72"/>
        <v>0</v>
      </c>
      <c r="I101" s="89">
        <f t="shared" si="72"/>
        <v>0</v>
      </c>
      <c r="J101" s="89">
        <f>SUM(J89:J100)</f>
        <v>5</v>
      </c>
      <c r="K101" s="89">
        <f t="shared" si="72"/>
        <v>2</v>
      </c>
      <c r="L101" s="89">
        <f t="shared" si="72"/>
        <v>5</v>
      </c>
      <c r="M101" s="89">
        <f t="shared" si="72"/>
        <v>0</v>
      </c>
      <c r="N101" s="89">
        <f t="shared" si="72"/>
        <v>0</v>
      </c>
      <c r="O101" s="89">
        <f>SUM(O89:O100)</f>
        <v>0</v>
      </c>
      <c r="P101" s="89">
        <f>SUM(P89:P100)</f>
        <v>5</v>
      </c>
      <c r="Q101" s="89">
        <f>SUM(Q89:Q100)</f>
        <v>1</v>
      </c>
      <c r="R101" s="89">
        <f>SUM(R89:R100)</f>
        <v>0</v>
      </c>
      <c r="S101" s="89">
        <f>SUM(S89:S100)</f>
        <v>0</v>
      </c>
      <c r="T101" s="89">
        <f t="shared" si="72"/>
        <v>0</v>
      </c>
      <c r="U101" s="89">
        <f t="shared" si="72"/>
        <v>0</v>
      </c>
      <c r="V101" s="89">
        <f t="shared" si="72"/>
        <v>6</v>
      </c>
      <c r="W101" s="89">
        <f t="shared" si="72"/>
        <v>0</v>
      </c>
      <c r="X101" s="89">
        <f t="shared" si="72"/>
        <v>0</v>
      </c>
      <c r="Y101" s="89">
        <f>COUNT(Y90:Y100)</f>
        <v>1</v>
      </c>
      <c r="Z101" s="89">
        <f t="shared" si="72"/>
        <v>9</v>
      </c>
      <c r="AA101" s="89">
        <f t="shared" si="72"/>
        <v>3</v>
      </c>
      <c r="AB101" s="89"/>
      <c r="AC101" s="89"/>
      <c r="AD101" s="116"/>
      <c r="AE101" s="89">
        <f t="shared" si="72"/>
        <v>4</v>
      </c>
      <c r="AF101" s="89">
        <f t="shared" si="72"/>
        <v>6</v>
      </c>
      <c r="AG101" s="89">
        <f t="shared" si="72"/>
        <v>2</v>
      </c>
      <c r="AH101" s="89">
        <f t="shared" si="72"/>
        <v>0</v>
      </c>
      <c r="AI101" s="118"/>
    </row>
    <row r="102" spans="1:36" s="112" customFormat="1" hidden="1">
      <c r="C102" s="113"/>
      <c r="F102" s="107">
        <f>F88+F101</f>
        <v>30</v>
      </c>
      <c r="G102" s="107"/>
      <c r="H102" s="113"/>
      <c r="I102" s="113"/>
      <c r="J102" s="107">
        <f>J101+J88</f>
        <v>55</v>
      </c>
      <c r="K102" s="107">
        <f>K101+K88</f>
        <v>9</v>
      </c>
      <c r="L102" s="107">
        <f>L101+L88</f>
        <v>19</v>
      </c>
      <c r="M102" s="107">
        <f>M101+M88</f>
        <v>13</v>
      </c>
      <c r="N102" s="107"/>
      <c r="O102" s="107">
        <f>O88+O101</f>
        <v>6</v>
      </c>
      <c r="P102" s="107">
        <f t="shared" ref="P102:X102" si="73">P88+P101</f>
        <v>25</v>
      </c>
      <c r="Q102" s="107">
        <f t="shared" si="73"/>
        <v>3</v>
      </c>
      <c r="R102" s="107">
        <f t="shared" si="73"/>
        <v>0</v>
      </c>
      <c r="S102" s="107">
        <f t="shared" si="73"/>
        <v>4</v>
      </c>
      <c r="T102" s="107">
        <f t="shared" si="73"/>
        <v>13</v>
      </c>
      <c r="U102" s="107">
        <f t="shared" si="73"/>
        <v>20</v>
      </c>
      <c r="V102" s="107">
        <f t="shared" si="73"/>
        <v>9</v>
      </c>
      <c r="W102" s="107">
        <f t="shared" si="73"/>
        <v>7</v>
      </c>
      <c r="X102" s="107">
        <f t="shared" si="73"/>
        <v>9</v>
      </c>
      <c r="Y102" s="107"/>
      <c r="Z102" s="107"/>
      <c r="AA102" s="107"/>
      <c r="AB102" s="107"/>
      <c r="AC102" s="107"/>
      <c r="AD102" s="114">
        <f>SUM(AD89:AD101,AD4:AD86)</f>
        <v>3850</v>
      </c>
      <c r="AE102" s="107">
        <f>AE101+AE88</f>
        <v>19</v>
      </c>
      <c r="AF102" s="107">
        <f>AF101+AF88</f>
        <v>43</v>
      </c>
      <c r="AG102" s="107">
        <f>AG101+AG88</f>
        <v>20</v>
      </c>
      <c r="AH102" s="107">
        <f>AH101+AH88</f>
        <v>13</v>
      </c>
      <c r="AI102" s="113">
        <f>SUM(AI4:AI100)</f>
        <v>2487</v>
      </c>
      <c r="AJ102" s="208">
        <f>AD102-AI102</f>
        <v>1363</v>
      </c>
    </row>
    <row r="103" spans="1:36" s="112" customFormat="1" hidden="1">
      <c r="C103" s="113"/>
      <c r="F103" s="107"/>
      <c r="G103" s="107"/>
      <c r="H103" s="113"/>
      <c r="I103" s="113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14"/>
      <c r="AE103" s="107"/>
      <c r="AF103" s="107"/>
      <c r="AG103" s="107"/>
      <c r="AH103" s="107"/>
      <c r="AI103" s="113"/>
    </row>
    <row r="104" spans="1:36" s="112" customFormat="1" hidden="1"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D104" s="208">
        <f>AVERAGE(AD89:AD100,AD4:AD86)</f>
        <v>40.526315789473685</v>
      </c>
      <c r="AH104" s="113"/>
    </row>
    <row r="105" spans="1:36" hidden="1">
      <c r="B105" s="117" t="s">
        <v>167</v>
      </c>
      <c r="C105" s="117"/>
      <c r="D105" s="117"/>
      <c r="E105" s="117"/>
      <c r="F105" s="117"/>
      <c r="AH105" s="101"/>
      <c r="AI105" s="102"/>
    </row>
    <row r="106" spans="1:36" hidden="1">
      <c r="B106" s="104" t="s">
        <v>184</v>
      </c>
      <c r="C106" s="99"/>
      <c r="D106" s="99"/>
      <c r="E106" s="99"/>
      <c r="F106" s="99">
        <v>82</v>
      </c>
      <c r="AA106" s="102"/>
      <c r="AB106" s="102"/>
      <c r="AF106" s="101"/>
      <c r="AG106" s="101"/>
      <c r="AH106" s="101"/>
      <c r="AI106" s="102"/>
    </row>
    <row r="107" spans="1:36" hidden="1">
      <c r="B107" s="104" t="s">
        <v>183</v>
      </c>
      <c r="C107" s="99"/>
      <c r="D107" s="99"/>
      <c r="E107" s="99"/>
      <c r="F107" s="99">
        <v>12</v>
      </c>
      <c r="AA107" s="102"/>
      <c r="AB107" s="102"/>
      <c r="AG107" s="101"/>
      <c r="AH107" s="101"/>
      <c r="AI107" s="102"/>
    </row>
    <row r="108" spans="1:36" hidden="1">
      <c r="B108" s="104" t="s">
        <v>0</v>
      </c>
      <c r="C108" s="99"/>
      <c r="F108" s="99">
        <v>94</v>
      </c>
      <c r="AA108" s="102"/>
      <c r="AB108" s="102"/>
      <c r="AG108" s="101"/>
      <c r="AH108" s="101"/>
      <c r="AI108" s="102"/>
    </row>
    <row r="109" spans="1:36">
      <c r="F109" s="102"/>
      <c r="AA109" s="102"/>
      <c r="AB109" s="102"/>
      <c r="AG109" s="101"/>
      <c r="AH109" s="101"/>
      <c r="AI109" s="102"/>
    </row>
    <row r="110" spans="1:36">
      <c r="D110" s="99"/>
      <c r="E110" s="99"/>
      <c r="F110" s="104"/>
      <c r="AA110" s="102"/>
      <c r="AB110" s="102"/>
      <c r="AG110" s="101"/>
      <c r="AH110" s="101"/>
      <c r="AI110" s="102"/>
    </row>
    <row r="111" spans="1:36">
      <c r="B111" s="99" t="s">
        <v>168</v>
      </c>
      <c r="C111" s="99"/>
      <c r="D111" s="99"/>
      <c r="E111" s="99"/>
      <c r="F111" s="99">
        <v>2</v>
      </c>
      <c r="AA111" s="102"/>
      <c r="AB111" s="102"/>
      <c r="AG111" s="101"/>
      <c r="AH111" s="101"/>
      <c r="AI111" s="102"/>
    </row>
    <row r="112" spans="1:36">
      <c r="B112" s="99" t="s">
        <v>169</v>
      </c>
      <c r="C112" s="99"/>
      <c r="D112" s="105"/>
      <c r="E112" s="105"/>
      <c r="F112" s="99"/>
      <c r="AA112" s="102"/>
      <c r="AB112" s="102"/>
      <c r="AG112" s="101"/>
      <c r="AH112" s="101"/>
      <c r="AI112" s="102"/>
    </row>
    <row r="113" spans="1:35">
      <c r="B113" s="105" t="s">
        <v>188</v>
      </c>
      <c r="C113" s="105"/>
      <c r="F113" s="105">
        <f>F108+F111-F112</f>
        <v>96</v>
      </c>
      <c r="AA113" s="102"/>
      <c r="AB113" s="102"/>
      <c r="AG113" s="101"/>
      <c r="AH113" s="101"/>
      <c r="AI113" s="102"/>
    </row>
    <row r="114" spans="1:35">
      <c r="D114" s="99"/>
      <c r="E114" s="99"/>
      <c r="F114" s="102"/>
      <c r="AA114" s="102"/>
      <c r="AB114" s="102"/>
      <c r="AC114" s="102" t="s">
        <v>179</v>
      </c>
      <c r="AG114" s="101"/>
      <c r="AH114" s="101"/>
      <c r="AI114" s="102"/>
    </row>
    <row r="115" spans="1:35">
      <c r="B115" s="99" t="s">
        <v>182</v>
      </c>
      <c r="C115" s="99"/>
      <c r="D115" s="99"/>
      <c r="E115" s="99"/>
      <c r="F115" s="99"/>
      <c r="AA115" s="102"/>
      <c r="AB115" s="102"/>
      <c r="AC115" s="102" t="s">
        <v>178</v>
      </c>
      <c r="AG115" s="101"/>
      <c r="AH115" s="101"/>
      <c r="AI115" s="102"/>
    </row>
    <row r="116" spans="1:35">
      <c r="B116" s="104" t="s">
        <v>170</v>
      </c>
      <c r="C116" s="99"/>
      <c r="D116" s="99"/>
      <c r="E116" s="99"/>
      <c r="F116" s="99"/>
      <c r="AA116" s="102"/>
      <c r="AB116" s="102"/>
      <c r="AG116" s="101"/>
      <c r="AH116" s="101"/>
      <c r="AI116" s="102"/>
    </row>
    <row r="117" spans="1:35">
      <c r="B117" s="104" t="s">
        <v>171</v>
      </c>
      <c r="C117" s="99"/>
      <c r="D117" s="99"/>
      <c r="E117" s="99"/>
      <c r="F117" s="99"/>
      <c r="AA117" s="102"/>
      <c r="AB117" s="102"/>
      <c r="AG117" s="101"/>
      <c r="AH117" s="101"/>
      <c r="AI117" s="102"/>
    </row>
    <row r="118" spans="1:35">
      <c r="B118" s="104" t="s">
        <v>183</v>
      </c>
      <c r="C118" s="99"/>
      <c r="D118" s="99"/>
      <c r="E118" s="99"/>
      <c r="F118" s="99">
        <f>SUM(F116:F117)</f>
        <v>0</v>
      </c>
      <c r="AA118" s="102"/>
      <c r="AB118" s="102"/>
      <c r="AG118" s="101"/>
      <c r="AH118" s="101"/>
      <c r="AI118" s="102"/>
    </row>
    <row r="119" spans="1:35">
      <c r="B119" s="104" t="s">
        <v>269</v>
      </c>
      <c r="C119" s="99"/>
      <c r="F119" s="106">
        <f>F113+F118</f>
        <v>96</v>
      </c>
      <c r="AA119" s="102"/>
      <c r="AB119" s="102"/>
      <c r="AG119" s="101"/>
      <c r="AH119" s="101"/>
      <c r="AI119" s="102"/>
    </row>
    <row r="120" spans="1:35">
      <c r="D120" s="206"/>
      <c r="E120" s="99"/>
      <c r="F120" s="102"/>
      <c r="G120" s="105" t="s">
        <v>2</v>
      </c>
      <c r="H120" s="105" t="s">
        <v>25</v>
      </c>
      <c r="I120" s="105" t="s">
        <v>86</v>
      </c>
      <c r="J120" s="105" t="s">
        <v>39</v>
      </c>
      <c r="K120" s="105" t="s">
        <v>126</v>
      </c>
      <c r="L120" s="99"/>
      <c r="M120" s="105" t="s">
        <v>2</v>
      </c>
      <c r="N120" s="105" t="s">
        <v>25</v>
      </c>
      <c r="O120" s="105" t="s">
        <v>86</v>
      </c>
      <c r="P120" s="105" t="s">
        <v>39</v>
      </c>
      <c r="Q120" s="105" t="s">
        <v>126</v>
      </c>
      <c r="V120" s="102"/>
      <c r="W120" s="102"/>
      <c r="X120" s="102"/>
      <c r="Y120" s="102"/>
      <c r="Z120" s="102"/>
      <c r="AA120" s="102"/>
      <c r="AC120" s="101"/>
      <c r="AD120" s="101"/>
      <c r="AE120" s="101"/>
      <c r="AF120" s="101"/>
      <c r="AG120" s="101"/>
      <c r="AH120" s="101"/>
      <c r="AI120" s="102"/>
    </row>
    <row r="121" spans="1:35">
      <c r="B121" s="104" t="s">
        <v>180</v>
      </c>
      <c r="C121" s="207">
        <f>AD100+AD99+AD98+AD97+AD96+AD89+AD87+AD86+AD85+AD84+AD83+AD73+AD55+AD54+AD53+AD52+AD51+AD50+AD49+AD48+AD47+AD46+AD44+AD41+AD40+AD38+AD35+AD34+AD33+AD32+AD31+AD20+AD19+AD17+AD15+AD13+AD7+AD6</f>
        <v>1402</v>
      </c>
      <c r="D121" s="99"/>
      <c r="E121" s="99"/>
      <c r="F121" s="99">
        <f>SUM(G121:K121)</f>
        <v>38</v>
      </c>
      <c r="G121" s="99">
        <f>O102</f>
        <v>6</v>
      </c>
      <c r="H121" s="99">
        <f>P102</f>
        <v>25</v>
      </c>
      <c r="I121" s="99">
        <f>Q102</f>
        <v>3</v>
      </c>
      <c r="J121" s="99">
        <f>R102</f>
        <v>0</v>
      </c>
      <c r="K121" s="99">
        <f>S102</f>
        <v>4</v>
      </c>
      <c r="L121" s="99">
        <f>SUM(M121:Q121)</f>
        <v>84</v>
      </c>
      <c r="M121" s="99">
        <f>O88+T88</f>
        <v>19</v>
      </c>
      <c r="N121" s="99">
        <f>P88+U88</f>
        <v>40</v>
      </c>
      <c r="O121" s="99">
        <f>Q88+V88</f>
        <v>5</v>
      </c>
      <c r="P121" s="99">
        <f>R88+W88</f>
        <v>7</v>
      </c>
      <c r="Q121" s="99">
        <f>S88+X88</f>
        <v>13</v>
      </c>
      <c r="V121" s="102"/>
      <c r="W121" s="102"/>
      <c r="X121" s="102"/>
      <c r="Y121" s="102"/>
      <c r="Z121" s="102"/>
      <c r="AA121" s="102"/>
      <c r="AC121" s="101"/>
      <c r="AD121" s="101"/>
      <c r="AE121" s="101"/>
      <c r="AF121" s="101"/>
      <c r="AG121" s="101"/>
      <c r="AH121" s="101"/>
      <c r="AI121" s="102"/>
    </row>
    <row r="122" spans="1:35">
      <c r="B122" s="104" t="s">
        <v>181</v>
      </c>
      <c r="C122" s="207">
        <f>SUM(AD89:AD100,AD4:AD86)-C121</f>
        <v>2448</v>
      </c>
      <c r="D122" s="99"/>
      <c r="E122" s="99"/>
      <c r="F122" s="99">
        <f>SUM(G122:K122)</f>
        <v>58</v>
      </c>
      <c r="G122" s="99">
        <f>T102</f>
        <v>13</v>
      </c>
      <c r="H122" s="99">
        <f>U102</f>
        <v>20</v>
      </c>
      <c r="I122" s="99">
        <f>V102</f>
        <v>9</v>
      </c>
      <c r="J122" s="99">
        <f>W102</f>
        <v>7</v>
      </c>
      <c r="K122" s="99">
        <f>X102</f>
        <v>9</v>
      </c>
      <c r="L122" s="99">
        <f>SUM(M122:Q122)</f>
        <v>12</v>
      </c>
      <c r="M122" s="99">
        <f>O101+T101</f>
        <v>0</v>
      </c>
      <c r="N122" s="99">
        <f>P101+U101</f>
        <v>5</v>
      </c>
      <c r="O122" s="99">
        <f>Q101+V101</f>
        <v>7</v>
      </c>
      <c r="P122" s="99">
        <f>R101+W101</f>
        <v>0</v>
      </c>
      <c r="Q122" s="99">
        <f>S101+X101</f>
        <v>0</v>
      </c>
      <c r="V122" s="102"/>
      <c r="W122" s="102"/>
      <c r="X122" s="102"/>
      <c r="Y122" s="102"/>
      <c r="Z122" s="102"/>
      <c r="AA122" s="102"/>
      <c r="AC122" s="101"/>
      <c r="AD122" s="101"/>
      <c r="AE122" s="101"/>
      <c r="AF122" s="101"/>
      <c r="AG122" s="101"/>
      <c r="AH122" s="101"/>
      <c r="AI122" s="102"/>
    </row>
    <row r="123" spans="1:35">
      <c r="D123" s="107"/>
      <c r="E123" s="107"/>
      <c r="F123" s="205">
        <f t="shared" ref="F123:Q123" si="74">SUM(F121:F122)</f>
        <v>96</v>
      </c>
      <c r="G123" s="203">
        <f t="shared" si="74"/>
        <v>19</v>
      </c>
      <c r="H123" s="203">
        <f t="shared" si="74"/>
        <v>45</v>
      </c>
      <c r="I123" s="203">
        <f t="shared" si="74"/>
        <v>12</v>
      </c>
      <c r="J123" s="203">
        <f t="shared" si="74"/>
        <v>7</v>
      </c>
      <c r="K123" s="203">
        <f t="shared" si="74"/>
        <v>13</v>
      </c>
      <c r="L123" s="204">
        <f t="shared" si="74"/>
        <v>96</v>
      </c>
      <c r="M123" s="203">
        <f t="shared" si="74"/>
        <v>19</v>
      </c>
      <c r="N123" s="203">
        <f t="shared" si="74"/>
        <v>45</v>
      </c>
      <c r="O123" s="203">
        <f t="shared" si="74"/>
        <v>12</v>
      </c>
      <c r="P123" s="203">
        <f t="shared" si="74"/>
        <v>7</v>
      </c>
      <c r="Q123" s="203">
        <f t="shared" si="74"/>
        <v>13</v>
      </c>
      <c r="AA123" s="102"/>
      <c r="AB123" s="102"/>
      <c r="AG123" s="101"/>
      <c r="AH123" s="101"/>
      <c r="AI123" s="102"/>
    </row>
    <row r="124" spans="1:35">
      <c r="A124" s="104"/>
      <c r="B124" s="105" t="s">
        <v>172</v>
      </c>
      <c r="C124" s="107"/>
      <c r="D124" s="108"/>
      <c r="E124" s="108"/>
      <c r="F124" s="102"/>
      <c r="G124" s="102"/>
      <c r="H124" s="102"/>
      <c r="I124" s="102"/>
      <c r="J124" s="102"/>
      <c r="K124" s="102"/>
      <c r="L124" s="102"/>
      <c r="M124" s="887">
        <f>SUM(M123:Q123)</f>
        <v>96</v>
      </c>
      <c r="N124" s="887"/>
      <c r="O124" s="887"/>
      <c r="P124" s="887"/>
      <c r="Q124" s="887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I124" s="102"/>
    </row>
    <row r="125" spans="1:35">
      <c r="A125" s="96">
        <v>3886</v>
      </c>
      <c r="B125" s="84" t="s">
        <v>43</v>
      </c>
      <c r="C125" s="108"/>
      <c r="D125" s="108"/>
      <c r="E125" s="108"/>
      <c r="F125" s="109">
        <v>40917</v>
      </c>
      <c r="G125" s="102" t="s">
        <v>208</v>
      </c>
      <c r="H125" s="110" t="s">
        <v>207</v>
      </c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I125" s="102"/>
    </row>
    <row r="127" spans="1:35">
      <c r="B127" s="102" t="s">
        <v>209</v>
      </c>
      <c r="D127" s="108"/>
      <c r="E127" s="108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I127" s="102"/>
    </row>
    <row r="128" spans="1:35">
      <c r="A128" s="96">
        <v>8478</v>
      </c>
      <c r="B128" s="84" t="s">
        <v>80</v>
      </c>
      <c r="C128" s="108">
        <v>1</v>
      </c>
      <c r="F128" s="111">
        <v>40878</v>
      </c>
      <c r="G128" s="111">
        <v>41060</v>
      </c>
      <c r="H128" s="102" t="s">
        <v>210</v>
      </c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I128" s="102"/>
    </row>
    <row r="129" spans="6:35"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I129" s="102"/>
    </row>
    <row r="130" spans="6:35"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I130" s="102"/>
    </row>
  </sheetData>
  <autoFilter ref="A3:AI108">
    <filterColumn colId="24">
      <filters>
        <dateGroupItem year="2002" month="1" dateTimeGrouping="month"/>
      </filters>
    </filterColumn>
  </autoFilter>
  <mergeCells count="11">
    <mergeCell ref="AD2:AD3"/>
    <mergeCell ref="AE2:AH2"/>
    <mergeCell ref="AC2:AC3"/>
    <mergeCell ref="Z2:Z3"/>
    <mergeCell ref="AA2:AA3"/>
    <mergeCell ref="AB2:AB3"/>
    <mergeCell ref="M124:Q124"/>
    <mergeCell ref="J2:M2"/>
    <mergeCell ref="O2:S2"/>
    <mergeCell ref="T2:X2"/>
    <mergeCell ref="Y2:Y3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AJ128"/>
  <sheetViews>
    <sheetView topLeftCell="E85" workbookViewId="0">
      <selection activeCell="AC40" sqref="AC40"/>
    </sheetView>
  </sheetViews>
  <sheetFormatPr baseColWidth="10" defaultRowHeight="15"/>
  <cols>
    <col min="1" max="1" width="7.42578125" style="102" bestFit="1" customWidth="1"/>
    <col min="2" max="2" width="38.28515625" style="102" bestFit="1" customWidth="1"/>
    <col min="3" max="3" width="10.85546875" style="101" customWidth="1"/>
    <col min="4" max="4" width="13.42578125" style="101" customWidth="1"/>
    <col min="5" max="5" width="37.85546875" style="101" bestFit="1" customWidth="1"/>
    <col min="6" max="6" width="10.85546875" style="101" customWidth="1"/>
    <col min="7" max="7" width="10.7109375" style="101" customWidth="1"/>
    <col min="8" max="8" width="11" style="101" customWidth="1"/>
    <col min="9" max="9" width="6.140625" style="101" customWidth="1"/>
    <col min="10" max="10" width="9.140625" style="101" customWidth="1"/>
    <col min="11" max="14" width="7.5703125" style="101" customWidth="1"/>
    <col min="15" max="15" width="7.140625" style="101" customWidth="1"/>
    <col min="16" max="19" width="6.42578125" style="101" customWidth="1"/>
    <col min="20" max="25" width="6.5703125" style="101" customWidth="1"/>
    <col min="26" max="26" width="8.7109375" style="101" customWidth="1"/>
    <col min="27" max="27" width="11" style="101" customWidth="1"/>
    <col min="28" max="28" width="12.140625" style="101" customWidth="1"/>
    <col min="29" max="29" width="10.7109375" style="101" customWidth="1"/>
    <col min="30" max="30" width="14.28515625" style="102" bestFit="1" customWidth="1"/>
    <col min="31" max="31" width="10.7109375" style="102" bestFit="1" customWidth="1"/>
    <col min="32" max="35" width="6.5703125" style="102" bestFit="1" customWidth="1"/>
    <col min="36" max="36" width="11.42578125" style="101"/>
    <col min="37" max="16384" width="11.42578125" style="102"/>
  </cols>
  <sheetData>
    <row r="1" spans="1:35" s="95" customFormat="1" ht="45">
      <c r="A1" s="91"/>
      <c r="B1" s="91"/>
      <c r="C1" s="92" t="s">
        <v>211</v>
      </c>
      <c r="D1" s="92" t="s">
        <v>272</v>
      </c>
      <c r="E1" s="92"/>
      <c r="F1" s="92"/>
      <c r="G1" s="91" t="s">
        <v>205</v>
      </c>
      <c r="H1" s="91" t="s">
        <v>206</v>
      </c>
      <c r="I1" s="92" t="s">
        <v>196</v>
      </c>
      <c r="J1" s="93" t="s">
        <v>201</v>
      </c>
      <c r="K1" s="93" t="s">
        <v>197</v>
      </c>
      <c r="L1" s="93" t="s">
        <v>200</v>
      </c>
      <c r="M1" s="93" t="s">
        <v>202</v>
      </c>
      <c r="N1" s="93" t="s">
        <v>203</v>
      </c>
      <c r="O1" s="94" t="s">
        <v>177</v>
      </c>
      <c r="P1" s="91" t="s">
        <v>2</v>
      </c>
      <c r="Q1" s="91" t="s">
        <v>25</v>
      </c>
      <c r="R1" s="91" t="s">
        <v>86</v>
      </c>
      <c r="S1" s="91" t="s">
        <v>39</v>
      </c>
      <c r="T1" s="91" t="s">
        <v>126</v>
      </c>
      <c r="U1" s="91" t="s">
        <v>2</v>
      </c>
      <c r="V1" s="91" t="s">
        <v>25</v>
      </c>
      <c r="W1" s="91" t="s">
        <v>86</v>
      </c>
      <c r="X1" s="91" t="s">
        <v>39</v>
      </c>
      <c r="Y1" s="91" t="s">
        <v>126</v>
      </c>
      <c r="Z1" s="143"/>
      <c r="AA1" s="143"/>
      <c r="AB1" s="143"/>
      <c r="AC1" s="143"/>
      <c r="AD1" s="82"/>
      <c r="AE1" s="144">
        <v>2012</v>
      </c>
      <c r="AF1" s="85" t="s">
        <v>189</v>
      </c>
      <c r="AG1" s="85" t="s">
        <v>190</v>
      </c>
      <c r="AH1" s="85" t="s">
        <v>191</v>
      </c>
      <c r="AI1" s="86" t="s">
        <v>192</v>
      </c>
    </row>
    <row r="2" spans="1:35" ht="15.75">
      <c r="A2" s="96">
        <v>5349</v>
      </c>
      <c r="B2" s="84" t="s">
        <v>3</v>
      </c>
      <c r="C2" s="97">
        <v>1</v>
      </c>
      <c r="D2" s="97"/>
      <c r="E2" s="84" t="s">
        <v>214</v>
      </c>
      <c r="F2" s="84" t="s">
        <v>215</v>
      </c>
      <c r="G2" s="97">
        <v>1</v>
      </c>
      <c r="H2" s="97"/>
      <c r="I2" s="97" t="s">
        <v>2</v>
      </c>
      <c r="J2" s="98" t="s">
        <v>197</v>
      </c>
      <c r="K2" s="98">
        <f>IF(J2="NS",1,0)</f>
        <v>1</v>
      </c>
      <c r="L2" s="98">
        <f>IF(J2="TM",1,0)</f>
        <v>0</v>
      </c>
      <c r="M2" s="98">
        <f>IF(J2="12mo",1,0)</f>
        <v>0</v>
      </c>
      <c r="N2" s="98">
        <f>IF(J2="9no",1,0)</f>
        <v>0</v>
      </c>
      <c r="O2" s="98" t="s">
        <v>178</v>
      </c>
      <c r="P2" s="97">
        <f>IF(AND($I$2="D",$O$2="F"),1,0)</f>
        <v>0</v>
      </c>
      <c r="Q2" s="97">
        <f>IF(AND($I$2="T",$O$2="F"),1,0)</f>
        <v>0</v>
      </c>
      <c r="R2" s="97">
        <f>IF(AND($I$2="A",$O$2="F"),1,0)</f>
        <v>0</v>
      </c>
      <c r="S2" s="97">
        <f>IF(AND($I$2="O",$O$2="F"),1,0)</f>
        <v>0</v>
      </c>
      <c r="T2" s="97">
        <f>IF(AND($I$2="S",$O$2="F"),1,0)</f>
        <v>0</v>
      </c>
      <c r="U2" s="97">
        <f t="shared" ref="U2:U37" si="0">IF(AND(I2="D",O2="M"),1,0)</f>
        <v>1</v>
      </c>
      <c r="V2" s="97">
        <f t="shared" ref="V2:V37" si="1">IF(AND(I2="T",O2="M"),1,0)</f>
        <v>0</v>
      </c>
      <c r="W2" s="97">
        <f t="shared" ref="W2:W37" si="2">IF(AND(I2="A",O2="M"),1,0)</f>
        <v>0</v>
      </c>
      <c r="X2" s="97">
        <f t="shared" ref="X2:X37" si="3">IF(AND(I2="O",O2="M"),1,0)</f>
        <v>0</v>
      </c>
      <c r="Y2" s="97">
        <f t="shared" ref="Y2:Y37" si="4">IF(AND(I2="S",O2="M"),1,0)</f>
        <v>0</v>
      </c>
      <c r="Z2" s="99"/>
      <c r="AA2" s="99"/>
      <c r="AB2" s="99"/>
      <c r="AC2" s="97"/>
      <c r="AD2" s="84">
        <v>73122101583</v>
      </c>
      <c r="AE2" s="100">
        <f>2012-1973</f>
        <v>39</v>
      </c>
      <c r="AF2" s="87">
        <f>IF(AE2&gt;=55,0,IF(AND(AE2&gt;=46,AE2&lt;55),0,IF(AND(AE2&gt;=31,AE2&lt;45),0,IF(AE2&lt;=30,1,0))))</f>
        <v>0</v>
      </c>
      <c r="AG2" s="87">
        <f>IF(AE2&gt;=55,0,IF(AND(AE2&gt;=46,AE2&lt;55),0,IF(AND(AE2&gt;=31,AE2&lt;=45),1,IF(AE2&lt;=30,0,0))))</f>
        <v>1</v>
      </c>
      <c r="AH2" s="87">
        <f>IF(AE2&gt;=55,0,IF(AND(AE2&gt;=46,AE2&lt;55),1,IF(AND(AE2&gt;=31,AE2&lt;=45),0,IF(AE2&lt;=30,0,0))))</f>
        <v>0</v>
      </c>
      <c r="AI2" s="87">
        <f>IF(AE2&gt;=55,1,IF(AND(AE2&gt;=46,AE2&lt;55),0,IF(AND(AE2&gt;=31,AE2&lt;45),0,IF(AE2&lt;=30,0,0))))</f>
        <v>0</v>
      </c>
    </row>
    <row r="3" spans="1:35" s="154" customFormat="1" ht="15.75">
      <c r="A3" s="150">
        <v>1</v>
      </c>
      <c r="B3" s="149" t="s">
        <v>276</v>
      </c>
      <c r="C3" s="151"/>
      <c r="E3" s="149" t="s">
        <v>216</v>
      </c>
      <c r="F3" s="149" t="s">
        <v>217</v>
      </c>
      <c r="G3" s="151">
        <v>1</v>
      </c>
      <c r="H3" s="151"/>
      <c r="I3" s="152" t="s">
        <v>2</v>
      </c>
      <c r="J3" s="152" t="s">
        <v>197</v>
      </c>
      <c r="K3" s="152"/>
      <c r="L3" s="152">
        <f>IF(J3="TM",1,0)</f>
        <v>0</v>
      </c>
      <c r="M3" s="152">
        <f>IF(J3="12mo",1,0)</f>
        <v>0</v>
      </c>
      <c r="N3" s="152">
        <f>IF(J3="9no",1,0)</f>
        <v>0</v>
      </c>
      <c r="O3" s="152" t="s">
        <v>178</v>
      </c>
      <c r="P3" s="151">
        <f>IF(AND($I$2="D",$O$2="F"),1,0)</f>
        <v>0</v>
      </c>
      <c r="Q3" s="151">
        <f>IF(AND($I$2="T",$O$2="F"),1,0)</f>
        <v>0</v>
      </c>
      <c r="R3" s="151">
        <f>IF(AND($I$2="A",$O$2="F"),1,0)</f>
        <v>0</v>
      </c>
      <c r="S3" s="151">
        <f>IF(AND($I$2="O",$O$2="F"),1,0)</f>
        <v>0</v>
      </c>
      <c r="T3" s="151">
        <f>IF(AND($I$2="S",$O$2="F"),1,0)</f>
        <v>0</v>
      </c>
      <c r="U3" s="151">
        <f>IF(AND(I3="D",O3="M"),1,0)</f>
        <v>1</v>
      </c>
      <c r="V3" s="151">
        <f>IF(AND(I3="T",O3="M"),1,0)</f>
        <v>0</v>
      </c>
      <c r="W3" s="151">
        <f>IF(AND(I3="A",O3="M"),1,0)</f>
        <v>0</v>
      </c>
      <c r="X3" s="151">
        <f>IF(AND(I3="O",O3="M"),1,0)</f>
        <v>0</v>
      </c>
      <c r="Y3" s="151">
        <f>IF(AND(I3="S",O3="M"),1,0)</f>
        <v>0</v>
      </c>
      <c r="Z3" s="151"/>
      <c r="AA3" s="151"/>
      <c r="AB3" s="151"/>
      <c r="AC3" s="149"/>
      <c r="AD3" s="155">
        <v>64030903088</v>
      </c>
      <c r="AE3" s="153">
        <f>AE1-1964</f>
        <v>48</v>
      </c>
      <c r="AF3" s="153">
        <f>IF(AE3&gt;=55,0,IF(AND(AE3&gt;=46,AE3&lt;55),0,IF(AND(AE3&gt;=31,AE3&lt;45),0,IF(AE3&lt;=30,1,0))))</f>
        <v>0</v>
      </c>
      <c r="AG3" s="153">
        <f>IF(AE3&gt;=55,0,IF(AND(AE3&gt;=46,AE3&lt;55),0,IF(AND(AE3&gt;=31,AE3&lt;=45),1,IF(AE3&lt;=30,0,0))))</f>
        <v>0</v>
      </c>
      <c r="AH3" s="153">
        <f>IF(AE3&gt;=55,0,IF(AND(AE3&gt;=46,AE3&lt;55),1,IF(AND(AE3&gt;=31,AE3&lt;=45),0,IF(AE3&lt;=30,0,0))))</f>
        <v>1</v>
      </c>
      <c r="AI3" s="153">
        <f>IF(AE3&gt;=55,1,IF(AND(AE3&gt;=46,AE3&lt;55),0,IF(AND(AE3&gt;=31,AE3&lt;45),0,IF(AE3&lt;=30,0,0))))</f>
        <v>0</v>
      </c>
    </row>
    <row r="4" spans="1:35" ht="15.75">
      <c r="A4" s="96">
        <v>7523</v>
      </c>
      <c r="B4" s="84" t="s">
        <v>9</v>
      </c>
      <c r="C4" s="97">
        <v>1</v>
      </c>
      <c r="D4" s="97"/>
      <c r="E4" s="84" t="s">
        <v>216</v>
      </c>
      <c r="F4" s="84" t="s">
        <v>217</v>
      </c>
      <c r="G4" s="97"/>
      <c r="H4" s="97"/>
      <c r="I4" s="97" t="s">
        <v>2</v>
      </c>
      <c r="J4" s="98" t="s">
        <v>197</v>
      </c>
      <c r="K4" s="98">
        <f t="shared" ref="K4:K67" si="5">IF(J4="NS",1,0)</f>
        <v>1</v>
      </c>
      <c r="L4" s="98">
        <f t="shared" ref="L4:L67" si="6">IF(J4="TM",1,0)</f>
        <v>0</v>
      </c>
      <c r="M4" s="98">
        <f t="shared" ref="M4:M67" si="7">IF(J4="12mo",1,0)</f>
        <v>0</v>
      </c>
      <c r="N4" s="98">
        <f t="shared" ref="N4:N67" si="8">IF(J4="9no",1,0)</f>
        <v>0</v>
      </c>
      <c r="O4" s="98" t="s">
        <v>178</v>
      </c>
      <c r="P4" s="97">
        <f t="shared" ref="P4:P66" si="9">IF(AND(I4="D",O4="F"),1,0)</f>
        <v>0</v>
      </c>
      <c r="Q4" s="97">
        <f t="shared" ref="Q4:Q66" si="10">IF(AND(I4="T",O4="F"),1,0)</f>
        <v>0</v>
      </c>
      <c r="R4" s="97">
        <f t="shared" ref="R4:R66" si="11">IF(AND(I4="A",O4="F"),1,0)</f>
        <v>0</v>
      </c>
      <c r="S4" s="97">
        <f t="shared" ref="S4:S66" si="12">IF(AND(I4="O",O4="F"),1,0)</f>
        <v>0</v>
      </c>
      <c r="T4" s="97">
        <f t="shared" ref="T4:T66" si="13">IF(AND(I4="S",O4="F"),1,0)</f>
        <v>0</v>
      </c>
      <c r="U4" s="97">
        <f t="shared" si="0"/>
        <v>1</v>
      </c>
      <c r="V4" s="97">
        <f t="shared" si="1"/>
        <v>0</v>
      </c>
      <c r="W4" s="97">
        <f t="shared" si="2"/>
        <v>0</v>
      </c>
      <c r="X4" s="97">
        <f t="shared" si="3"/>
        <v>0</v>
      </c>
      <c r="Y4" s="97">
        <f t="shared" si="4"/>
        <v>0</v>
      </c>
      <c r="Z4" s="97"/>
      <c r="AA4" s="97"/>
      <c r="AB4" s="97"/>
      <c r="AC4" s="97"/>
      <c r="AD4" s="84">
        <v>75091409921</v>
      </c>
      <c r="AE4" s="100">
        <f>2012-1975</f>
        <v>37</v>
      </c>
      <c r="AF4" s="87">
        <f t="shared" ref="AF4:AF66" si="14">IF(AE4&gt;=55,0,IF(AND(AE4&gt;=46,AE4&lt;55),0,IF(AND(AE4&gt;=31,AE4&lt;45),0,IF(AE4&lt;=30,1,0))))</f>
        <v>0</v>
      </c>
      <c r="AG4" s="87">
        <f>IF(AE4&gt;=55,0,IF(AND(AE4&gt;=46,AE4&lt;55),0,IF(AND(AE4&gt;=31,AE4&lt;=45),1,IF(AE4&lt;=30,0,0))))</f>
        <v>1</v>
      </c>
      <c r="AH4" s="87">
        <f>IF(AE4&gt;=55,0,IF(AND(AE4&gt;=46,AE4&lt;55),1,IF(AND(AE4&gt;=31,AE4&lt;=45),0,IF(AE4&lt;=30,0,0))))</f>
        <v>0</v>
      </c>
      <c r="AI4" s="87">
        <f>IF(AE4&gt;=55,1,IF(AND(AE4&gt;=46,AE4&lt;55),0,IF(AND(AE4&gt;=31,AE4&lt;45),0,IF(AE4&lt;=30,0,0))))</f>
        <v>0</v>
      </c>
    </row>
    <row r="5" spans="1:35" ht="15.75">
      <c r="A5" s="96">
        <v>2013</v>
      </c>
      <c r="B5" s="84" t="s">
        <v>13</v>
      </c>
      <c r="C5" s="97">
        <v>1</v>
      </c>
      <c r="D5" s="97"/>
      <c r="E5" s="84" t="s">
        <v>218</v>
      </c>
      <c r="F5" s="84" t="s">
        <v>219</v>
      </c>
      <c r="G5" s="97"/>
      <c r="H5" s="97"/>
      <c r="I5" s="97" t="s">
        <v>2</v>
      </c>
      <c r="J5" s="98" t="s">
        <v>197</v>
      </c>
      <c r="K5" s="98">
        <f t="shared" si="5"/>
        <v>1</v>
      </c>
      <c r="L5" s="98">
        <f t="shared" si="6"/>
        <v>0</v>
      </c>
      <c r="M5" s="98">
        <f t="shared" si="7"/>
        <v>0</v>
      </c>
      <c r="N5" s="98">
        <f t="shared" si="8"/>
        <v>0</v>
      </c>
      <c r="O5" s="98" t="s">
        <v>179</v>
      </c>
      <c r="P5" s="97">
        <f t="shared" si="9"/>
        <v>1</v>
      </c>
      <c r="Q5" s="97">
        <f t="shared" si="10"/>
        <v>0</v>
      </c>
      <c r="R5" s="97">
        <f t="shared" si="11"/>
        <v>0</v>
      </c>
      <c r="S5" s="97">
        <f t="shared" si="12"/>
        <v>0</v>
      </c>
      <c r="T5" s="97">
        <f t="shared" si="13"/>
        <v>0</v>
      </c>
      <c r="U5" s="97">
        <f t="shared" si="0"/>
        <v>0</v>
      </c>
      <c r="V5" s="97">
        <f t="shared" si="1"/>
        <v>0</v>
      </c>
      <c r="W5" s="97">
        <f t="shared" si="2"/>
        <v>0</v>
      </c>
      <c r="X5" s="97">
        <f t="shared" si="3"/>
        <v>0</v>
      </c>
      <c r="Y5" s="97">
        <f t="shared" si="4"/>
        <v>0</v>
      </c>
      <c r="Z5" s="97"/>
      <c r="AA5" s="97"/>
      <c r="AB5" s="97"/>
      <c r="AC5" s="97"/>
      <c r="AD5" s="84">
        <v>74022408137</v>
      </c>
      <c r="AE5" s="100">
        <f>2012-1974</f>
        <v>38</v>
      </c>
      <c r="AF5" s="87">
        <f t="shared" si="14"/>
        <v>0</v>
      </c>
      <c r="AG5" s="87">
        <f>IF(AE5&gt;=55,0,IF(AND(AE5&gt;=46,AE5&lt;55),0,IF(AND(AE5&gt;=31,AE5&lt;=45),1,IF(AE5&lt;=30,0,0))))</f>
        <v>1</v>
      </c>
      <c r="AH5" s="87">
        <f>IF(AE5&gt;=55,0,IF(AND(AE5&gt;=46,AE5&lt;55),1,IF(AND(AE5&gt;=31,AE5&lt;=45),0,IF(AE5&lt;=30,0,0))))</f>
        <v>0</v>
      </c>
      <c r="AI5" s="87">
        <f>IF(AE5&gt;=55,1,IF(AND(AE5&gt;=46,AE5&lt;55),0,IF(AND(AE5&gt;=31,AE5&lt;45),0,IF(AE5&lt;=30,0,0))))</f>
        <v>0</v>
      </c>
    </row>
    <row r="6" spans="1:35" ht="15.75">
      <c r="A6" s="96">
        <v>4927</v>
      </c>
      <c r="B6" s="84" t="s">
        <v>15</v>
      </c>
      <c r="C6" s="97">
        <v>1</v>
      </c>
      <c r="D6" s="97"/>
      <c r="E6" s="84" t="s">
        <v>218</v>
      </c>
      <c r="F6" s="84" t="s">
        <v>219</v>
      </c>
      <c r="G6" s="97"/>
      <c r="H6" s="97"/>
      <c r="I6" s="97" t="s">
        <v>2</v>
      </c>
      <c r="J6" s="98" t="s">
        <v>197</v>
      </c>
      <c r="K6" s="98">
        <f t="shared" si="5"/>
        <v>1</v>
      </c>
      <c r="L6" s="98">
        <f t="shared" si="6"/>
        <v>0</v>
      </c>
      <c r="M6" s="98">
        <f t="shared" si="7"/>
        <v>0</v>
      </c>
      <c r="N6" s="98">
        <f t="shared" si="8"/>
        <v>0</v>
      </c>
      <c r="O6" s="98" t="s">
        <v>179</v>
      </c>
      <c r="P6" s="97">
        <f t="shared" si="9"/>
        <v>1</v>
      </c>
      <c r="Q6" s="97">
        <f t="shared" si="10"/>
        <v>0</v>
      </c>
      <c r="R6" s="97">
        <f t="shared" si="11"/>
        <v>0</v>
      </c>
      <c r="S6" s="97">
        <f t="shared" si="12"/>
        <v>0</v>
      </c>
      <c r="T6" s="97">
        <f t="shared" si="13"/>
        <v>0</v>
      </c>
      <c r="U6" s="97">
        <f t="shared" si="0"/>
        <v>0</v>
      </c>
      <c r="V6" s="97">
        <f t="shared" si="1"/>
        <v>0</v>
      </c>
      <c r="W6" s="97">
        <f t="shared" si="2"/>
        <v>0</v>
      </c>
      <c r="X6" s="97">
        <f t="shared" si="3"/>
        <v>0</v>
      </c>
      <c r="Y6" s="97">
        <f t="shared" si="4"/>
        <v>0</v>
      </c>
      <c r="Z6" s="97"/>
      <c r="AA6" s="97"/>
      <c r="AB6" s="97"/>
      <c r="AC6" s="97"/>
      <c r="AD6" s="84">
        <v>67051104036</v>
      </c>
      <c r="AE6" s="100">
        <f>2012-1967</f>
        <v>45</v>
      </c>
      <c r="AF6" s="87">
        <f t="shared" si="14"/>
        <v>0</v>
      </c>
      <c r="AG6" s="87">
        <f>IF(AE6&gt;=55,0,IF(AND(AE6&gt;=46,AE6&lt;55),0,IF(AND(AE6&gt;=31,AE6&lt;=45),1,IF(AE6&lt;=30,0,0))))</f>
        <v>1</v>
      </c>
      <c r="AH6" s="87">
        <f t="shared" ref="AH6:AH69" si="15">IF(AE6&gt;=55,0,IF(AND(AE6&gt;=46,AE6&lt;55),1,IF(AND(AE6&gt;=31,AE6&lt;=45),0,IF(AE6&lt;=30,0,0))))</f>
        <v>0</v>
      </c>
      <c r="AI6" s="87">
        <f t="shared" ref="AI6:AI69" si="16">IF(AE6&gt;=55,1,IF(AND(AE6&gt;=46,AE6&lt;55),0,IF(AND(AE6&gt;=31,AE6&lt;45),0,IF(AE6&lt;=30,0,0))))</f>
        <v>0</v>
      </c>
    </row>
    <row r="7" spans="1:35" ht="15.75">
      <c r="A7" s="96">
        <v>8485</v>
      </c>
      <c r="B7" s="84" t="s">
        <v>16</v>
      </c>
      <c r="C7" s="97">
        <v>1</v>
      </c>
      <c r="D7" s="97"/>
      <c r="E7" s="84" t="s">
        <v>218</v>
      </c>
      <c r="F7" s="84" t="s">
        <v>219</v>
      </c>
      <c r="G7" s="97"/>
      <c r="H7" s="97"/>
      <c r="I7" s="97" t="s">
        <v>2</v>
      </c>
      <c r="J7" s="98" t="s">
        <v>197</v>
      </c>
      <c r="K7" s="98">
        <f t="shared" si="5"/>
        <v>1</v>
      </c>
      <c r="L7" s="98">
        <f t="shared" si="6"/>
        <v>0</v>
      </c>
      <c r="M7" s="98">
        <f t="shared" si="7"/>
        <v>0</v>
      </c>
      <c r="N7" s="98">
        <f t="shared" si="8"/>
        <v>0</v>
      </c>
      <c r="O7" s="98" t="s">
        <v>178</v>
      </c>
      <c r="P7" s="97">
        <f t="shared" si="9"/>
        <v>0</v>
      </c>
      <c r="Q7" s="97">
        <f t="shared" si="10"/>
        <v>0</v>
      </c>
      <c r="R7" s="97">
        <f t="shared" si="11"/>
        <v>0</v>
      </c>
      <c r="S7" s="97">
        <f t="shared" si="12"/>
        <v>0</v>
      </c>
      <c r="T7" s="97">
        <f t="shared" si="13"/>
        <v>0</v>
      </c>
      <c r="U7" s="97">
        <f t="shared" si="0"/>
        <v>1</v>
      </c>
      <c r="V7" s="97">
        <f t="shared" si="1"/>
        <v>0</v>
      </c>
      <c r="W7" s="97">
        <f t="shared" si="2"/>
        <v>0</v>
      </c>
      <c r="X7" s="97">
        <f t="shared" si="3"/>
        <v>0</v>
      </c>
      <c r="Y7" s="97">
        <f t="shared" si="4"/>
        <v>0</v>
      </c>
      <c r="Z7" s="97"/>
      <c r="AA7" s="97"/>
      <c r="AB7" s="97"/>
      <c r="AC7" s="97"/>
      <c r="AD7" s="84">
        <v>63121606786</v>
      </c>
      <c r="AE7" s="100">
        <f>2012-1963</f>
        <v>49</v>
      </c>
      <c r="AF7" s="87">
        <f t="shared" si="14"/>
        <v>0</v>
      </c>
      <c r="AG7" s="87">
        <f t="shared" ref="AG7:AG70" si="17">IF(AE7&gt;=55,0,IF(AND(AE7&gt;=46,AE7&lt;55),0,IF(AND(AE7&gt;=31,AE7&lt;=45),1,IF(AE7&lt;=30,0,0))))</f>
        <v>0</v>
      </c>
      <c r="AH7" s="87">
        <f t="shared" si="15"/>
        <v>1</v>
      </c>
      <c r="AI7" s="87">
        <f t="shared" si="16"/>
        <v>0</v>
      </c>
    </row>
    <row r="8" spans="1:35" ht="15.75">
      <c r="A8" s="96">
        <v>8548</v>
      </c>
      <c r="B8" s="84" t="s">
        <v>17</v>
      </c>
      <c r="C8" s="97">
        <v>1</v>
      </c>
      <c r="D8" s="97"/>
      <c r="E8" s="84" t="s">
        <v>218</v>
      </c>
      <c r="F8" s="84" t="s">
        <v>219</v>
      </c>
      <c r="G8" s="97"/>
      <c r="H8" s="97"/>
      <c r="I8" s="97" t="s">
        <v>2</v>
      </c>
      <c r="J8" s="98" t="s">
        <v>197</v>
      </c>
      <c r="K8" s="98">
        <f t="shared" si="5"/>
        <v>1</v>
      </c>
      <c r="L8" s="98">
        <f t="shared" si="6"/>
        <v>0</v>
      </c>
      <c r="M8" s="98">
        <f t="shared" si="7"/>
        <v>0</v>
      </c>
      <c r="N8" s="98">
        <f t="shared" si="8"/>
        <v>0</v>
      </c>
      <c r="O8" s="98" t="s">
        <v>178</v>
      </c>
      <c r="P8" s="97">
        <f t="shared" si="9"/>
        <v>0</v>
      </c>
      <c r="Q8" s="97">
        <f t="shared" si="10"/>
        <v>0</v>
      </c>
      <c r="R8" s="97">
        <f t="shared" si="11"/>
        <v>0</v>
      </c>
      <c r="S8" s="97">
        <f t="shared" si="12"/>
        <v>0</v>
      </c>
      <c r="T8" s="97">
        <f t="shared" si="13"/>
        <v>0</v>
      </c>
      <c r="U8" s="97">
        <f t="shared" si="0"/>
        <v>1</v>
      </c>
      <c r="V8" s="97">
        <f t="shared" si="1"/>
        <v>0</v>
      </c>
      <c r="W8" s="97">
        <f t="shared" si="2"/>
        <v>0</v>
      </c>
      <c r="X8" s="97">
        <f t="shared" si="3"/>
        <v>0</v>
      </c>
      <c r="Y8" s="97">
        <f t="shared" si="4"/>
        <v>0</v>
      </c>
      <c r="Z8" s="97"/>
      <c r="AA8" s="97"/>
      <c r="AB8" s="97"/>
      <c r="AC8" s="97"/>
      <c r="AD8" s="84">
        <v>64070903222</v>
      </c>
      <c r="AE8" s="100">
        <f>2012-1964</f>
        <v>48</v>
      </c>
      <c r="AF8" s="87">
        <f t="shared" si="14"/>
        <v>0</v>
      </c>
      <c r="AG8" s="87">
        <f t="shared" si="17"/>
        <v>0</v>
      </c>
      <c r="AH8" s="87">
        <f t="shared" si="15"/>
        <v>1</v>
      </c>
      <c r="AI8" s="87">
        <f t="shared" si="16"/>
        <v>0</v>
      </c>
    </row>
    <row r="9" spans="1:35" ht="15.75">
      <c r="A9" s="96">
        <v>91466</v>
      </c>
      <c r="B9" s="84" t="s">
        <v>18</v>
      </c>
      <c r="C9" s="97"/>
      <c r="D9" s="146">
        <v>40878</v>
      </c>
      <c r="E9" s="84" t="s">
        <v>218</v>
      </c>
      <c r="F9" s="84" t="s">
        <v>219</v>
      </c>
      <c r="G9" s="97"/>
      <c r="H9" s="97"/>
      <c r="I9" s="97" t="s">
        <v>2</v>
      </c>
      <c r="J9" s="98" t="s">
        <v>197</v>
      </c>
      <c r="K9" s="98">
        <f t="shared" si="5"/>
        <v>1</v>
      </c>
      <c r="L9" s="98">
        <f t="shared" si="6"/>
        <v>0</v>
      </c>
      <c r="M9" s="98">
        <f t="shared" si="7"/>
        <v>0</v>
      </c>
      <c r="N9" s="98">
        <f t="shared" si="8"/>
        <v>0</v>
      </c>
      <c r="O9" s="98" t="s">
        <v>178</v>
      </c>
      <c r="P9" s="97">
        <f t="shared" si="9"/>
        <v>0</v>
      </c>
      <c r="Q9" s="97">
        <f t="shared" si="10"/>
        <v>0</v>
      </c>
      <c r="R9" s="97">
        <f t="shared" si="11"/>
        <v>0</v>
      </c>
      <c r="S9" s="97">
        <f t="shared" si="12"/>
        <v>0</v>
      </c>
      <c r="T9" s="97">
        <f t="shared" si="13"/>
        <v>0</v>
      </c>
      <c r="U9" s="97">
        <f t="shared" si="0"/>
        <v>1</v>
      </c>
      <c r="V9" s="97">
        <f t="shared" si="1"/>
        <v>0</v>
      </c>
      <c r="W9" s="97">
        <f t="shared" si="2"/>
        <v>0</v>
      </c>
      <c r="X9" s="97">
        <f t="shared" si="3"/>
        <v>0</v>
      </c>
      <c r="Y9" s="97">
        <f t="shared" si="4"/>
        <v>0</v>
      </c>
      <c r="Z9" s="97"/>
      <c r="AA9" s="97"/>
      <c r="AB9" s="97"/>
      <c r="AC9" s="97"/>
      <c r="AD9" s="84">
        <v>61110719968</v>
      </c>
      <c r="AE9" s="100">
        <f>2012-1961</f>
        <v>51</v>
      </c>
      <c r="AF9" s="87">
        <f t="shared" si="14"/>
        <v>0</v>
      </c>
      <c r="AG9" s="87">
        <f t="shared" si="17"/>
        <v>0</v>
      </c>
      <c r="AH9" s="87">
        <f t="shared" si="15"/>
        <v>1</v>
      </c>
      <c r="AI9" s="87">
        <f t="shared" si="16"/>
        <v>0</v>
      </c>
    </row>
    <row r="10" spans="1:35" ht="15.75">
      <c r="A10" s="96">
        <v>8310</v>
      </c>
      <c r="B10" s="84" t="s">
        <v>20</v>
      </c>
      <c r="C10" s="97">
        <v>1</v>
      </c>
      <c r="D10" s="97"/>
      <c r="E10" s="84" t="s">
        <v>220</v>
      </c>
      <c r="F10" s="84" t="s">
        <v>221</v>
      </c>
      <c r="G10" s="97"/>
      <c r="H10" s="97"/>
      <c r="I10" s="97" t="s">
        <v>2</v>
      </c>
      <c r="J10" s="98" t="s">
        <v>197</v>
      </c>
      <c r="K10" s="98">
        <f t="shared" si="5"/>
        <v>1</v>
      </c>
      <c r="L10" s="98">
        <f t="shared" si="6"/>
        <v>0</v>
      </c>
      <c r="M10" s="98">
        <f t="shared" si="7"/>
        <v>0</v>
      </c>
      <c r="N10" s="98">
        <f t="shared" si="8"/>
        <v>0</v>
      </c>
      <c r="O10" s="98" t="s">
        <v>178</v>
      </c>
      <c r="P10" s="97">
        <f t="shared" si="9"/>
        <v>0</v>
      </c>
      <c r="Q10" s="97">
        <f t="shared" si="10"/>
        <v>0</v>
      </c>
      <c r="R10" s="97">
        <f t="shared" si="11"/>
        <v>0</v>
      </c>
      <c r="S10" s="97">
        <f t="shared" si="12"/>
        <v>0</v>
      </c>
      <c r="T10" s="97">
        <f t="shared" si="13"/>
        <v>0</v>
      </c>
      <c r="U10" s="97">
        <f t="shared" si="0"/>
        <v>1</v>
      </c>
      <c r="V10" s="97">
        <f t="shared" si="1"/>
        <v>0</v>
      </c>
      <c r="W10" s="97">
        <f t="shared" si="2"/>
        <v>0</v>
      </c>
      <c r="X10" s="97">
        <f t="shared" si="3"/>
        <v>0</v>
      </c>
      <c r="Y10" s="97">
        <f t="shared" si="4"/>
        <v>0</v>
      </c>
      <c r="Z10" s="97"/>
      <c r="AA10" s="97"/>
      <c r="AB10" s="97"/>
      <c r="AC10" s="97"/>
      <c r="AD10" s="84">
        <v>84021612024</v>
      </c>
      <c r="AE10" s="100">
        <f>2012-1984</f>
        <v>28</v>
      </c>
      <c r="AF10" s="87">
        <f t="shared" si="14"/>
        <v>1</v>
      </c>
      <c r="AG10" s="87">
        <f t="shared" si="17"/>
        <v>0</v>
      </c>
      <c r="AH10" s="87">
        <f t="shared" si="15"/>
        <v>0</v>
      </c>
      <c r="AI10" s="87">
        <f t="shared" si="16"/>
        <v>0</v>
      </c>
    </row>
    <row r="11" spans="1:35" ht="15.75">
      <c r="A11" s="96">
        <v>8860</v>
      </c>
      <c r="B11" s="84" t="s">
        <v>22</v>
      </c>
      <c r="C11" s="97"/>
      <c r="D11" s="97"/>
      <c r="E11" s="84" t="s">
        <v>220</v>
      </c>
      <c r="F11" s="84" t="s">
        <v>221</v>
      </c>
      <c r="G11" s="97"/>
      <c r="H11" s="97"/>
      <c r="I11" s="97" t="s">
        <v>2</v>
      </c>
      <c r="J11" s="98" t="s">
        <v>197</v>
      </c>
      <c r="K11" s="98">
        <f t="shared" si="5"/>
        <v>1</v>
      </c>
      <c r="L11" s="98">
        <f t="shared" si="6"/>
        <v>0</v>
      </c>
      <c r="M11" s="98">
        <f t="shared" si="7"/>
        <v>0</v>
      </c>
      <c r="N11" s="98">
        <f t="shared" si="8"/>
        <v>0</v>
      </c>
      <c r="O11" s="98" t="s">
        <v>178</v>
      </c>
      <c r="P11" s="97">
        <f t="shared" si="9"/>
        <v>0</v>
      </c>
      <c r="Q11" s="97">
        <f t="shared" si="10"/>
        <v>0</v>
      </c>
      <c r="R11" s="97">
        <f t="shared" si="11"/>
        <v>0</v>
      </c>
      <c r="S11" s="97">
        <f t="shared" si="12"/>
        <v>0</v>
      </c>
      <c r="T11" s="97">
        <f t="shared" si="13"/>
        <v>0</v>
      </c>
      <c r="U11" s="97">
        <f t="shared" si="0"/>
        <v>1</v>
      </c>
      <c r="V11" s="97">
        <f t="shared" si="1"/>
        <v>0</v>
      </c>
      <c r="W11" s="97">
        <f t="shared" si="2"/>
        <v>0</v>
      </c>
      <c r="X11" s="97">
        <f t="shared" si="3"/>
        <v>0</v>
      </c>
      <c r="Y11" s="97">
        <f t="shared" si="4"/>
        <v>0</v>
      </c>
      <c r="Z11" s="97"/>
      <c r="AA11" s="97"/>
      <c r="AB11" s="97"/>
      <c r="AC11" s="97"/>
      <c r="AD11" s="84">
        <v>80081422946</v>
      </c>
      <c r="AE11" s="100">
        <f>2012-1980</f>
        <v>32</v>
      </c>
      <c r="AF11" s="87">
        <f t="shared" si="14"/>
        <v>0</v>
      </c>
      <c r="AG11" s="87">
        <f t="shared" si="17"/>
        <v>1</v>
      </c>
      <c r="AH11" s="87">
        <f t="shared" si="15"/>
        <v>0</v>
      </c>
      <c r="AI11" s="87">
        <f t="shared" si="16"/>
        <v>0</v>
      </c>
    </row>
    <row r="12" spans="1:35" ht="15.75">
      <c r="A12" s="96">
        <v>8863</v>
      </c>
      <c r="B12" s="84" t="s">
        <v>23</v>
      </c>
      <c r="C12" s="97">
        <v>1</v>
      </c>
      <c r="D12" s="146">
        <v>40765</v>
      </c>
      <c r="E12" s="84" t="s">
        <v>220</v>
      </c>
      <c r="F12" s="84" t="s">
        <v>221</v>
      </c>
      <c r="G12" s="97"/>
      <c r="H12" s="97"/>
      <c r="I12" s="97" t="s">
        <v>2</v>
      </c>
      <c r="J12" s="98" t="s">
        <v>199</v>
      </c>
      <c r="K12" s="98">
        <f t="shared" si="5"/>
        <v>0</v>
      </c>
      <c r="L12" s="98">
        <f t="shared" si="6"/>
        <v>0</v>
      </c>
      <c r="M12" s="98">
        <f t="shared" si="7"/>
        <v>1</v>
      </c>
      <c r="N12" s="98">
        <f t="shared" si="8"/>
        <v>0</v>
      </c>
      <c r="O12" s="98" t="s">
        <v>179</v>
      </c>
      <c r="P12" s="97">
        <f t="shared" si="9"/>
        <v>1</v>
      </c>
      <c r="Q12" s="97">
        <f t="shared" si="10"/>
        <v>0</v>
      </c>
      <c r="R12" s="97">
        <f t="shared" si="11"/>
        <v>0</v>
      </c>
      <c r="S12" s="97">
        <f t="shared" si="12"/>
        <v>0</v>
      </c>
      <c r="T12" s="97">
        <f t="shared" si="13"/>
        <v>0</v>
      </c>
      <c r="U12" s="97">
        <f t="shared" si="0"/>
        <v>0</v>
      </c>
      <c r="V12" s="97">
        <f t="shared" si="1"/>
        <v>0</v>
      </c>
      <c r="W12" s="97">
        <f t="shared" si="2"/>
        <v>0</v>
      </c>
      <c r="X12" s="97">
        <f t="shared" si="3"/>
        <v>0</v>
      </c>
      <c r="Y12" s="97">
        <f t="shared" si="4"/>
        <v>0</v>
      </c>
      <c r="Z12" s="97"/>
      <c r="AA12" s="97"/>
      <c r="AB12" s="97"/>
      <c r="AC12" s="97"/>
      <c r="AD12" s="84">
        <v>85123112012</v>
      </c>
      <c r="AE12" s="100">
        <f>2012-1985</f>
        <v>27</v>
      </c>
      <c r="AF12" s="87">
        <f t="shared" si="14"/>
        <v>1</v>
      </c>
      <c r="AG12" s="87">
        <f t="shared" si="17"/>
        <v>0</v>
      </c>
      <c r="AH12" s="87">
        <f t="shared" si="15"/>
        <v>0</v>
      </c>
      <c r="AI12" s="87">
        <f t="shared" si="16"/>
        <v>0</v>
      </c>
    </row>
    <row r="13" spans="1:35" ht="15.75">
      <c r="A13" s="96">
        <v>91461</v>
      </c>
      <c r="B13" s="84" t="s">
        <v>26</v>
      </c>
      <c r="C13" s="97">
        <v>1</v>
      </c>
      <c r="D13" s="146">
        <v>40875</v>
      </c>
      <c r="E13" s="84" t="s">
        <v>222</v>
      </c>
      <c r="F13" s="84" t="s">
        <v>223</v>
      </c>
      <c r="G13" s="97"/>
      <c r="H13" s="97"/>
      <c r="I13" s="97" t="s">
        <v>25</v>
      </c>
      <c r="J13" s="98" t="s">
        <v>197</v>
      </c>
      <c r="K13" s="98">
        <f t="shared" si="5"/>
        <v>1</v>
      </c>
      <c r="L13" s="98">
        <f t="shared" si="6"/>
        <v>0</v>
      </c>
      <c r="M13" s="98">
        <f t="shared" si="7"/>
        <v>0</v>
      </c>
      <c r="N13" s="98">
        <f t="shared" si="8"/>
        <v>0</v>
      </c>
      <c r="O13" s="98" t="s">
        <v>178</v>
      </c>
      <c r="P13" s="97">
        <f t="shared" si="9"/>
        <v>0</v>
      </c>
      <c r="Q13" s="97">
        <f t="shared" si="10"/>
        <v>0</v>
      </c>
      <c r="R13" s="97">
        <f t="shared" si="11"/>
        <v>0</v>
      </c>
      <c r="S13" s="97">
        <f t="shared" si="12"/>
        <v>0</v>
      </c>
      <c r="T13" s="97">
        <f t="shared" si="13"/>
        <v>0</v>
      </c>
      <c r="U13" s="97">
        <f t="shared" si="0"/>
        <v>0</v>
      </c>
      <c r="V13" s="97">
        <f t="shared" si="1"/>
        <v>1</v>
      </c>
      <c r="W13" s="97">
        <f t="shared" si="2"/>
        <v>0</v>
      </c>
      <c r="X13" s="97">
        <f t="shared" si="3"/>
        <v>0</v>
      </c>
      <c r="Y13" s="97">
        <f t="shared" si="4"/>
        <v>0</v>
      </c>
      <c r="Z13" s="97"/>
      <c r="AA13" s="97"/>
      <c r="AB13" s="97"/>
      <c r="AC13" s="97"/>
      <c r="AD13" s="84">
        <v>74080806828</v>
      </c>
      <c r="AE13" s="100">
        <f>2012-1974</f>
        <v>38</v>
      </c>
      <c r="AF13" s="87">
        <f t="shared" si="14"/>
        <v>0</v>
      </c>
      <c r="AG13" s="87">
        <f t="shared" si="17"/>
        <v>1</v>
      </c>
      <c r="AH13" s="87">
        <f t="shared" si="15"/>
        <v>0</v>
      </c>
      <c r="AI13" s="87">
        <f t="shared" si="16"/>
        <v>0</v>
      </c>
    </row>
    <row r="14" spans="1:35" ht="15.75">
      <c r="A14" s="96">
        <v>6792</v>
      </c>
      <c r="B14" s="84" t="s">
        <v>29</v>
      </c>
      <c r="C14" s="97">
        <v>1</v>
      </c>
      <c r="D14" s="146">
        <v>40407</v>
      </c>
      <c r="E14" s="84" t="s">
        <v>224</v>
      </c>
      <c r="F14" s="84" t="s">
        <v>223</v>
      </c>
      <c r="G14" s="97"/>
      <c r="H14" s="97"/>
      <c r="I14" s="97" t="s">
        <v>25</v>
      </c>
      <c r="J14" s="98" t="s">
        <v>197</v>
      </c>
      <c r="K14" s="98">
        <f t="shared" si="5"/>
        <v>1</v>
      </c>
      <c r="L14" s="98">
        <f t="shared" si="6"/>
        <v>0</v>
      </c>
      <c r="M14" s="98">
        <f t="shared" si="7"/>
        <v>0</v>
      </c>
      <c r="N14" s="98">
        <f t="shared" si="8"/>
        <v>0</v>
      </c>
      <c r="O14" s="98" t="s">
        <v>179</v>
      </c>
      <c r="P14" s="97">
        <f t="shared" si="9"/>
        <v>0</v>
      </c>
      <c r="Q14" s="97">
        <f t="shared" si="10"/>
        <v>1</v>
      </c>
      <c r="R14" s="97">
        <f t="shared" si="11"/>
        <v>0</v>
      </c>
      <c r="S14" s="97">
        <f t="shared" si="12"/>
        <v>0</v>
      </c>
      <c r="T14" s="97">
        <f t="shared" si="13"/>
        <v>0</v>
      </c>
      <c r="U14" s="97">
        <f t="shared" si="0"/>
        <v>0</v>
      </c>
      <c r="V14" s="97">
        <f t="shared" si="1"/>
        <v>0</v>
      </c>
      <c r="W14" s="97">
        <f t="shared" si="2"/>
        <v>0</v>
      </c>
      <c r="X14" s="97">
        <f t="shared" si="3"/>
        <v>0</v>
      </c>
      <c r="Y14" s="97">
        <f t="shared" si="4"/>
        <v>0</v>
      </c>
      <c r="Z14" s="97"/>
      <c r="AA14" s="97"/>
      <c r="AB14" s="97"/>
      <c r="AC14" s="97"/>
      <c r="AD14" s="84">
        <v>77021715910</v>
      </c>
      <c r="AE14" s="100">
        <f>2012-1977</f>
        <v>35</v>
      </c>
      <c r="AF14" s="87">
        <f t="shared" si="14"/>
        <v>0</v>
      </c>
      <c r="AG14" s="87">
        <f t="shared" si="17"/>
        <v>1</v>
      </c>
      <c r="AH14" s="87">
        <f t="shared" si="15"/>
        <v>0</v>
      </c>
      <c r="AI14" s="87">
        <f t="shared" si="16"/>
        <v>0</v>
      </c>
    </row>
    <row r="15" spans="1:35" ht="15.75">
      <c r="A15" s="96">
        <v>1094</v>
      </c>
      <c r="B15" s="84" t="s">
        <v>32</v>
      </c>
      <c r="C15" s="97">
        <v>1</v>
      </c>
      <c r="D15" s="146">
        <v>39234</v>
      </c>
      <c r="E15" s="84" t="s">
        <v>225</v>
      </c>
      <c r="F15" s="84" t="s">
        <v>226</v>
      </c>
      <c r="G15" s="97">
        <v>1</v>
      </c>
      <c r="H15" s="97"/>
      <c r="I15" s="97" t="s">
        <v>25</v>
      </c>
      <c r="J15" s="98" t="s">
        <v>197</v>
      </c>
      <c r="K15" s="98">
        <f t="shared" si="5"/>
        <v>1</v>
      </c>
      <c r="L15" s="98">
        <f t="shared" si="6"/>
        <v>0</v>
      </c>
      <c r="M15" s="98">
        <f t="shared" si="7"/>
        <v>0</v>
      </c>
      <c r="N15" s="98">
        <f t="shared" si="8"/>
        <v>0</v>
      </c>
      <c r="O15" s="98" t="s">
        <v>178</v>
      </c>
      <c r="P15" s="97">
        <f t="shared" si="9"/>
        <v>0</v>
      </c>
      <c r="Q15" s="97">
        <f t="shared" si="10"/>
        <v>0</v>
      </c>
      <c r="R15" s="97">
        <f t="shared" si="11"/>
        <v>0</v>
      </c>
      <c r="S15" s="97">
        <f t="shared" si="12"/>
        <v>0</v>
      </c>
      <c r="T15" s="97">
        <f t="shared" si="13"/>
        <v>0</v>
      </c>
      <c r="U15" s="97">
        <f t="shared" si="0"/>
        <v>0</v>
      </c>
      <c r="V15" s="97">
        <f t="shared" si="1"/>
        <v>1</v>
      </c>
      <c r="W15" s="97">
        <f t="shared" si="2"/>
        <v>0</v>
      </c>
      <c r="X15" s="97">
        <f t="shared" si="3"/>
        <v>0</v>
      </c>
      <c r="Y15" s="97">
        <f t="shared" si="4"/>
        <v>0</v>
      </c>
      <c r="Z15" s="97"/>
      <c r="AA15" s="97"/>
      <c r="AB15" s="97"/>
      <c r="AC15" s="97"/>
      <c r="AD15" s="84">
        <v>72021905065</v>
      </c>
      <c r="AE15" s="100">
        <f>2012-1972</f>
        <v>40</v>
      </c>
      <c r="AF15" s="87">
        <f t="shared" si="14"/>
        <v>0</v>
      </c>
      <c r="AG15" s="87">
        <f t="shared" si="17"/>
        <v>1</v>
      </c>
      <c r="AH15" s="87">
        <f t="shared" si="15"/>
        <v>0</v>
      </c>
      <c r="AI15" s="87">
        <f t="shared" si="16"/>
        <v>0</v>
      </c>
    </row>
    <row r="16" spans="1:35" ht="15.75">
      <c r="A16" s="96">
        <v>3883</v>
      </c>
      <c r="B16" s="84" t="s">
        <v>36</v>
      </c>
      <c r="C16" s="97"/>
      <c r="D16" s="146">
        <v>40725</v>
      </c>
      <c r="E16" s="84" t="s">
        <v>227</v>
      </c>
      <c r="F16" s="84" t="s">
        <v>228</v>
      </c>
      <c r="G16" s="97"/>
      <c r="H16" s="97"/>
      <c r="I16" s="97" t="s">
        <v>25</v>
      </c>
      <c r="J16" s="98" t="s">
        <v>197</v>
      </c>
      <c r="K16" s="98">
        <f t="shared" si="5"/>
        <v>1</v>
      </c>
      <c r="L16" s="98">
        <f t="shared" si="6"/>
        <v>0</v>
      </c>
      <c r="M16" s="98">
        <f t="shared" si="7"/>
        <v>0</v>
      </c>
      <c r="N16" s="98">
        <f t="shared" si="8"/>
        <v>0</v>
      </c>
      <c r="O16" s="98" t="s">
        <v>179</v>
      </c>
      <c r="P16" s="97">
        <f t="shared" si="9"/>
        <v>0</v>
      </c>
      <c r="Q16" s="97">
        <f t="shared" si="10"/>
        <v>1</v>
      </c>
      <c r="R16" s="97">
        <f t="shared" si="11"/>
        <v>0</v>
      </c>
      <c r="S16" s="97">
        <f t="shared" si="12"/>
        <v>0</v>
      </c>
      <c r="T16" s="97">
        <f t="shared" si="13"/>
        <v>0</v>
      </c>
      <c r="U16" s="97">
        <f t="shared" si="0"/>
        <v>0</v>
      </c>
      <c r="V16" s="97">
        <f t="shared" si="1"/>
        <v>0</v>
      </c>
      <c r="W16" s="97">
        <f t="shared" si="2"/>
        <v>0</v>
      </c>
      <c r="X16" s="97">
        <f t="shared" si="3"/>
        <v>0</v>
      </c>
      <c r="Y16" s="97">
        <f t="shared" si="4"/>
        <v>0</v>
      </c>
      <c r="Z16" s="97"/>
      <c r="AA16" s="97"/>
      <c r="AB16" s="97"/>
      <c r="AC16" s="97"/>
      <c r="AD16" s="84">
        <v>64013024774</v>
      </c>
      <c r="AE16" s="100">
        <f>2012-1974</f>
        <v>38</v>
      </c>
      <c r="AF16" s="87">
        <f t="shared" si="14"/>
        <v>0</v>
      </c>
      <c r="AG16" s="87">
        <f t="shared" si="17"/>
        <v>1</v>
      </c>
      <c r="AH16" s="87">
        <f t="shared" si="15"/>
        <v>0</v>
      </c>
      <c r="AI16" s="87">
        <f t="shared" si="16"/>
        <v>0</v>
      </c>
    </row>
    <row r="17" spans="1:36" ht="15.75">
      <c r="A17" s="96">
        <v>7619</v>
      </c>
      <c r="B17" s="84" t="s">
        <v>40</v>
      </c>
      <c r="C17" s="97">
        <v>1</v>
      </c>
      <c r="D17" s="146">
        <v>40504</v>
      </c>
      <c r="E17" s="84" t="s">
        <v>229</v>
      </c>
      <c r="F17" s="84" t="s">
        <v>230</v>
      </c>
      <c r="G17" s="97"/>
      <c r="H17" s="97"/>
      <c r="I17" s="97" t="s">
        <v>39</v>
      </c>
      <c r="J17" s="98" t="s">
        <v>198</v>
      </c>
      <c r="K17" s="98">
        <f t="shared" si="5"/>
        <v>0</v>
      </c>
      <c r="L17" s="98">
        <f t="shared" si="6"/>
        <v>0</v>
      </c>
      <c r="M17" s="98">
        <f t="shared" si="7"/>
        <v>0</v>
      </c>
      <c r="N17" s="98">
        <f t="shared" si="8"/>
        <v>1</v>
      </c>
      <c r="O17" s="98" t="s">
        <v>178</v>
      </c>
      <c r="P17" s="97">
        <f t="shared" si="9"/>
        <v>0</v>
      </c>
      <c r="Q17" s="97">
        <f t="shared" si="10"/>
        <v>0</v>
      </c>
      <c r="R17" s="97">
        <f t="shared" si="11"/>
        <v>0</v>
      </c>
      <c r="S17" s="97">
        <f t="shared" si="12"/>
        <v>0</v>
      </c>
      <c r="T17" s="97">
        <f t="shared" si="13"/>
        <v>0</v>
      </c>
      <c r="U17" s="97">
        <f t="shared" si="0"/>
        <v>0</v>
      </c>
      <c r="V17" s="97">
        <f t="shared" si="1"/>
        <v>0</v>
      </c>
      <c r="W17" s="97">
        <f t="shared" si="2"/>
        <v>0</v>
      </c>
      <c r="X17" s="97">
        <f t="shared" si="3"/>
        <v>1</v>
      </c>
      <c r="Y17" s="97">
        <f t="shared" si="4"/>
        <v>0</v>
      </c>
      <c r="Z17" s="97"/>
      <c r="AA17" s="97"/>
      <c r="AB17" s="97"/>
      <c r="AC17" s="97"/>
      <c r="AD17" s="84">
        <v>55011104901</v>
      </c>
      <c r="AE17" s="100">
        <f>2012-1955</f>
        <v>57</v>
      </c>
      <c r="AF17" s="87">
        <f t="shared" si="14"/>
        <v>0</v>
      </c>
      <c r="AG17" s="87">
        <f t="shared" si="17"/>
        <v>0</v>
      </c>
      <c r="AH17" s="87">
        <f t="shared" si="15"/>
        <v>0</v>
      </c>
      <c r="AI17" s="87">
        <f t="shared" si="16"/>
        <v>1</v>
      </c>
    </row>
    <row r="18" spans="1:36" ht="15.75">
      <c r="A18" s="96">
        <v>21</v>
      </c>
      <c r="B18" s="84" t="s">
        <v>45</v>
      </c>
      <c r="C18" s="97">
        <v>1</v>
      </c>
      <c r="D18" s="146">
        <v>37315</v>
      </c>
      <c r="E18" s="84" t="s">
        <v>232</v>
      </c>
      <c r="F18" s="84" t="s">
        <v>233</v>
      </c>
      <c r="G18" s="97"/>
      <c r="H18" s="97"/>
      <c r="I18" s="97" t="s">
        <v>25</v>
      </c>
      <c r="J18" s="98" t="s">
        <v>200</v>
      </c>
      <c r="K18" s="98">
        <f t="shared" si="5"/>
        <v>0</v>
      </c>
      <c r="L18" s="98">
        <f t="shared" si="6"/>
        <v>1</v>
      </c>
      <c r="M18" s="98">
        <f t="shared" si="7"/>
        <v>0</v>
      </c>
      <c r="N18" s="98">
        <f t="shared" si="8"/>
        <v>0</v>
      </c>
      <c r="O18" s="98" t="s">
        <v>179</v>
      </c>
      <c r="P18" s="97">
        <f t="shared" si="9"/>
        <v>0</v>
      </c>
      <c r="Q18" s="97">
        <f t="shared" si="10"/>
        <v>1</v>
      </c>
      <c r="R18" s="97">
        <f t="shared" si="11"/>
        <v>0</v>
      </c>
      <c r="S18" s="97">
        <f t="shared" si="12"/>
        <v>0</v>
      </c>
      <c r="T18" s="97">
        <f t="shared" si="13"/>
        <v>0</v>
      </c>
      <c r="U18" s="97">
        <f t="shared" si="0"/>
        <v>0</v>
      </c>
      <c r="V18" s="97">
        <f t="shared" si="1"/>
        <v>0</v>
      </c>
      <c r="W18" s="97">
        <f t="shared" si="2"/>
        <v>0</v>
      </c>
      <c r="X18" s="97">
        <f t="shared" si="3"/>
        <v>0</v>
      </c>
      <c r="Y18" s="97">
        <f t="shared" si="4"/>
        <v>0</v>
      </c>
      <c r="Z18" s="97"/>
      <c r="AA18" s="97"/>
      <c r="AB18" s="97"/>
      <c r="AC18" s="97"/>
      <c r="AD18" s="84">
        <v>73022119739</v>
      </c>
      <c r="AE18" s="100">
        <f>2012-1973</f>
        <v>39</v>
      </c>
      <c r="AF18" s="87">
        <f t="shared" si="14"/>
        <v>0</v>
      </c>
      <c r="AG18" s="87">
        <f t="shared" si="17"/>
        <v>1</v>
      </c>
      <c r="AH18" s="87">
        <f t="shared" si="15"/>
        <v>0</v>
      </c>
      <c r="AI18" s="87">
        <f t="shared" si="16"/>
        <v>0</v>
      </c>
    </row>
    <row r="19" spans="1:36" ht="15.75">
      <c r="A19" s="96">
        <v>91468</v>
      </c>
      <c r="B19" s="84" t="s">
        <v>46</v>
      </c>
      <c r="C19" s="97">
        <v>1</v>
      </c>
      <c r="D19" s="147">
        <v>40924</v>
      </c>
      <c r="E19" s="72" t="s">
        <v>231</v>
      </c>
      <c r="F19" s="72" t="s">
        <v>223</v>
      </c>
      <c r="G19" s="97"/>
      <c r="H19" s="97"/>
      <c r="I19" s="97" t="s">
        <v>25</v>
      </c>
      <c r="J19" s="98" t="s">
        <v>200</v>
      </c>
      <c r="K19" s="98">
        <v>0</v>
      </c>
      <c r="L19" s="98">
        <v>1</v>
      </c>
      <c r="M19" s="98">
        <v>0</v>
      </c>
      <c r="N19" s="98">
        <v>0</v>
      </c>
      <c r="O19" s="98" t="s">
        <v>179</v>
      </c>
      <c r="P19" s="97">
        <v>0</v>
      </c>
      <c r="Q19" s="97">
        <v>1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7">
        <v>0</v>
      </c>
      <c r="X19" s="97">
        <v>0</v>
      </c>
      <c r="Y19" s="97">
        <v>0</v>
      </c>
      <c r="Z19" s="97"/>
      <c r="AA19" s="97"/>
      <c r="AB19" s="97"/>
      <c r="AC19" s="97"/>
      <c r="AD19" s="84">
        <v>84071810038</v>
      </c>
      <c r="AE19" s="100">
        <v>28</v>
      </c>
      <c r="AF19" s="87">
        <v>1</v>
      </c>
      <c r="AG19" s="87">
        <v>0</v>
      </c>
      <c r="AH19" s="87">
        <v>0</v>
      </c>
      <c r="AI19" s="87">
        <v>0</v>
      </c>
    </row>
    <row r="20" spans="1:36" ht="15.75">
      <c r="A20" s="96">
        <v>8536</v>
      </c>
      <c r="B20" s="84" t="s">
        <v>47</v>
      </c>
      <c r="C20" s="97">
        <v>1</v>
      </c>
      <c r="D20" s="146">
        <v>40569</v>
      </c>
      <c r="E20" s="84" t="s">
        <v>234</v>
      </c>
      <c r="F20" s="84" t="s">
        <v>219</v>
      </c>
      <c r="G20" s="97">
        <v>1</v>
      </c>
      <c r="H20" s="97"/>
      <c r="I20" s="97" t="s">
        <v>2</v>
      </c>
      <c r="J20" s="98" t="s">
        <v>197</v>
      </c>
      <c r="K20" s="98">
        <f t="shared" si="5"/>
        <v>1</v>
      </c>
      <c r="L20" s="98">
        <f t="shared" si="6"/>
        <v>0</v>
      </c>
      <c r="M20" s="98">
        <f t="shared" si="7"/>
        <v>0</v>
      </c>
      <c r="N20" s="98">
        <f t="shared" si="8"/>
        <v>0</v>
      </c>
      <c r="O20" s="98" t="s">
        <v>178</v>
      </c>
      <c r="P20" s="97">
        <f t="shared" si="9"/>
        <v>0</v>
      </c>
      <c r="Q20" s="97">
        <f t="shared" si="10"/>
        <v>0</v>
      </c>
      <c r="R20" s="97">
        <f t="shared" si="11"/>
        <v>0</v>
      </c>
      <c r="S20" s="97">
        <f t="shared" si="12"/>
        <v>0</v>
      </c>
      <c r="T20" s="97">
        <f t="shared" si="13"/>
        <v>0</v>
      </c>
      <c r="U20" s="97">
        <f t="shared" si="0"/>
        <v>1</v>
      </c>
      <c r="V20" s="97">
        <f t="shared" si="1"/>
        <v>0</v>
      </c>
      <c r="W20" s="97">
        <f t="shared" si="2"/>
        <v>0</v>
      </c>
      <c r="X20" s="97">
        <f t="shared" si="3"/>
        <v>0</v>
      </c>
      <c r="Y20" s="97">
        <f t="shared" si="4"/>
        <v>0</v>
      </c>
      <c r="Z20" s="97"/>
      <c r="AA20" s="97"/>
      <c r="AB20" s="97"/>
      <c r="AC20" s="97"/>
      <c r="AD20" s="84">
        <v>78060313801</v>
      </c>
      <c r="AE20" s="100">
        <f>2012-1978</f>
        <v>34</v>
      </c>
      <c r="AF20" s="87">
        <f t="shared" si="14"/>
        <v>0</v>
      </c>
      <c r="AG20" s="87">
        <f t="shared" si="17"/>
        <v>1</v>
      </c>
      <c r="AH20" s="87">
        <f t="shared" si="15"/>
        <v>0</v>
      </c>
      <c r="AI20" s="87">
        <f t="shared" si="16"/>
        <v>0</v>
      </c>
    </row>
    <row r="21" spans="1:36" ht="15.75">
      <c r="A21" s="96">
        <v>2178</v>
      </c>
      <c r="B21" s="84" t="s">
        <v>49</v>
      </c>
      <c r="C21" s="97">
        <v>1</v>
      </c>
      <c r="D21" s="146">
        <v>39701</v>
      </c>
      <c r="E21" s="84" t="s">
        <v>240</v>
      </c>
      <c r="F21" s="84" t="s">
        <v>223</v>
      </c>
      <c r="G21" s="97"/>
      <c r="H21" s="97"/>
      <c r="I21" s="97" t="s">
        <v>25</v>
      </c>
      <c r="J21" s="98" t="s">
        <v>197</v>
      </c>
      <c r="K21" s="98">
        <f t="shared" si="5"/>
        <v>1</v>
      </c>
      <c r="L21" s="98">
        <f t="shared" si="6"/>
        <v>0</v>
      </c>
      <c r="M21" s="98">
        <f t="shared" si="7"/>
        <v>0</v>
      </c>
      <c r="N21" s="98">
        <f t="shared" si="8"/>
        <v>0</v>
      </c>
      <c r="O21" s="98" t="s">
        <v>178</v>
      </c>
      <c r="P21" s="97">
        <f t="shared" si="9"/>
        <v>0</v>
      </c>
      <c r="Q21" s="97">
        <f t="shared" si="10"/>
        <v>0</v>
      </c>
      <c r="R21" s="97">
        <f t="shared" si="11"/>
        <v>0</v>
      </c>
      <c r="S21" s="97">
        <f t="shared" si="12"/>
        <v>0</v>
      </c>
      <c r="T21" s="97">
        <f t="shared" si="13"/>
        <v>0</v>
      </c>
      <c r="U21" s="97">
        <f t="shared" si="0"/>
        <v>0</v>
      </c>
      <c r="V21" s="97">
        <f t="shared" si="1"/>
        <v>1</v>
      </c>
      <c r="W21" s="97">
        <f t="shared" si="2"/>
        <v>0</v>
      </c>
      <c r="X21" s="97">
        <f t="shared" si="3"/>
        <v>0</v>
      </c>
      <c r="Y21" s="97">
        <f t="shared" si="4"/>
        <v>0</v>
      </c>
      <c r="Z21" s="97"/>
      <c r="AA21" s="97"/>
      <c r="AB21" s="97"/>
      <c r="AC21" s="97"/>
      <c r="AD21" s="84">
        <v>99123100002</v>
      </c>
      <c r="AE21" s="100">
        <f>2012-1999</f>
        <v>13</v>
      </c>
      <c r="AF21" s="87">
        <f t="shared" si="14"/>
        <v>1</v>
      </c>
      <c r="AG21" s="87">
        <f t="shared" si="17"/>
        <v>0</v>
      </c>
      <c r="AH21" s="87">
        <f t="shared" si="15"/>
        <v>0</v>
      </c>
      <c r="AI21" s="87">
        <f t="shared" si="16"/>
        <v>0</v>
      </c>
    </row>
    <row r="22" spans="1:36" ht="15.75">
      <c r="A22" s="96">
        <v>6549</v>
      </c>
      <c r="B22" s="84" t="s">
        <v>51</v>
      </c>
      <c r="C22" s="97">
        <v>1</v>
      </c>
      <c r="D22" s="146">
        <v>40346</v>
      </c>
      <c r="E22" s="84" t="s">
        <v>240</v>
      </c>
      <c r="F22" s="84" t="s">
        <v>223</v>
      </c>
      <c r="G22" s="97">
        <v>1</v>
      </c>
      <c r="H22" s="97"/>
      <c r="I22" s="97" t="s">
        <v>25</v>
      </c>
      <c r="J22" s="98" t="s">
        <v>197</v>
      </c>
      <c r="K22" s="98">
        <f t="shared" si="5"/>
        <v>1</v>
      </c>
      <c r="L22" s="98">
        <f t="shared" si="6"/>
        <v>0</v>
      </c>
      <c r="M22" s="98">
        <f t="shared" si="7"/>
        <v>0</v>
      </c>
      <c r="N22" s="98">
        <f t="shared" si="8"/>
        <v>0</v>
      </c>
      <c r="O22" s="98" t="s">
        <v>178</v>
      </c>
      <c r="P22" s="97">
        <f t="shared" si="9"/>
        <v>0</v>
      </c>
      <c r="Q22" s="97">
        <f t="shared" si="10"/>
        <v>0</v>
      </c>
      <c r="R22" s="97">
        <f t="shared" si="11"/>
        <v>0</v>
      </c>
      <c r="S22" s="97">
        <f t="shared" si="12"/>
        <v>0</v>
      </c>
      <c r="T22" s="97">
        <f t="shared" si="13"/>
        <v>0</v>
      </c>
      <c r="U22" s="97">
        <f t="shared" si="0"/>
        <v>0</v>
      </c>
      <c r="V22" s="97">
        <f t="shared" si="1"/>
        <v>1</v>
      </c>
      <c r="W22" s="97">
        <f t="shared" si="2"/>
        <v>0</v>
      </c>
      <c r="X22" s="97">
        <f t="shared" si="3"/>
        <v>0</v>
      </c>
      <c r="Y22" s="97">
        <f t="shared" si="4"/>
        <v>0</v>
      </c>
      <c r="Z22" s="97"/>
      <c r="AA22" s="97"/>
      <c r="AB22" s="97"/>
      <c r="AC22" s="97"/>
      <c r="AD22" s="84">
        <v>73051020721</v>
      </c>
      <c r="AE22" s="100">
        <f>2012-1973</f>
        <v>39</v>
      </c>
      <c r="AF22" s="87">
        <f t="shared" si="14"/>
        <v>0</v>
      </c>
      <c r="AG22" s="87">
        <f t="shared" si="17"/>
        <v>1</v>
      </c>
      <c r="AH22" s="87">
        <f t="shared" si="15"/>
        <v>0</v>
      </c>
      <c r="AI22" s="87">
        <f t="shared" si="16"/>
        <v>0</v>
      </c>
    </row>
    <row r="23" spans="1:36" ht="15.75">
      <c r="A23" s="96">
        <v>7405</v>
      </c>
      <c r="B23" s="84" t="s">
        <v>52</v>
      </c>
      <c r="C23" s="97">
        <v>1</v>
      </c>
      <c r="D23" s="146">
        <v>40497</v>
      </c>
      <c r="E23" s="84" t="s">
        <v>240</v>
      </c>
      <c r="F23" s="84" t="s">
        <v>223</v>
      </c>
      <c r="G23" s="97"/>
      <c r="H23" s="97"/>
      <c r="I23" s="97" t="s">
        <v>25</v>
      </c>
      <c r="J23" s="98" t="s">
        <v>197</v>
      </c>
      <c r="K23" s="98">
        <f t="shared" si="5"/>
        <v>1</v>
      </c>
      <c r="L23" s="98">
        <f t="shared" si="6"/>
        <v>0</v>
      </c>
      <c r="M23" s="98">
        <f t="shared" si="7"/>
        <v>0</v>
      </c>
      <c r="N23" s="98">
        <f t="shared" si="8"/>
        <v>0</v>
      </c>
      <c r="O23" s="98" t="s">
        <v>178</v>
      </c>
      <c r="P23" s="97">
        <f t="shared" si="9"/>
        <v>0</v>
      </c>
      <c r="Q23" s="97">
        <f t="shared" si="10"/>
        <v>0</v>
      </c>
      <c r="R23" s="97">
        <f t="shared" si="11"/>
        <v>0</v>
      </c>
      <c r="S23" s="97">
        <f t="shared" si="12"/>
        <v>0</v>
      </c>
      <c r="T23" s="97">
        <f t="shared" si="13"/>
        <v>0</v>
      </c>
      <c r="U23" s="97">
        <f t="shared" si="0"/>
        <v>0</v>
      </c>
      <c r="V23" s="97">
        <f t="shared" si="1"/>
        <v>1</v>
      </c>
      <c r="W23" s="97">
        <f t="shared" si="2"/>
        <v>0</v>
      </c>
      <c r="X23" s="97">
        <f t="shared" si="3"/>
        <v>0</v>
      </c>
      <c r="Y23" s="97">
        <f t="shared" si="4"/>
        <v>0</v>
      </c>
      <c r="Z23" s="97"/>
      <c r="AA23" s="97"/>
      <c r="AB23" s="97"/>
      <c r="AC23" s="97"/>
      <c r="AD23" s="84">
        <v>82100714660</v>
      </c>
      <c r="AE23" s="100">
        <f>2012-1982</f>
        <v>30</v>
      </c>
      <c r="AF23" s="87">
        <f t="shared" si="14"/>
        <v>1</v>
      </c>
      <c r="AG23" s="87">
        <f t="shared" si="17"/>
        <v>0</v>
      </c>
      <c r="AH23" s="87">
        <f t="shared" si="15"/>
        <v>0</v>
      </c>
      <c r="AI23" s="87">
        <f t="shared" si="16"/>
        <v>0</v>
      </c>
    </row>
    <row r="24" spans="1:36" s="164" customFormat="1" ht="15.75">
      <c r="A24" s="157">
        <v>1</v>
      </c>
      <c r="B24" s="158" t="s">
        <v>277</v>
      </c>
      <c r="C24" s="159"/>
      <c r="D24" s="160"/>
      <c r="E24" s="158"/>
      <c r="F24" s="158"/>
      <c r="G24" s="159"/>
      <c r="H24" s="159"/>
      <c r="I24" s="159"/>
      <c r="J24" s="161"/>
      <c r="K24" s="161"/>
      <c r="L24" s="161"/>
      <c r="M24" s="161"/>
      <c r="N24" s="161"/>
      <c r="O24" s="98" t="s">
        <v>178</v>
      </c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8"/>
      <c r="AE24" s="162"/>
      <c r="AF24" s="130"/>
      <c r="AG24" s="130"/>
      <c r="AH24" s="130"/>
      <c r="AI24" s="130"/>
      <c r="AJ24" s="163"/>
    </row>
    <row r="25" spans="1:36" ht="15.75">
      <c r="A25" s="96">
        <v>8479</v>
      </c>
      <c r="B25" s="84" t="s">
        <v>53</v>
      </c>
      <c r="C25" s="97">
        <v>1</v>
      </c>
      <c r="D25" s="97"/>
      <c r="E25" s="84" t="s">
        <v>241</v>
      </c>
      <c r="F25" s="84" t="s">
        <v>219</v>
      </c>
      <c r="G25" s="97">
        <v>1</v>
      </c>
      <c r="H25" s="97"/>
      <c r="I25" s="97" t="s">
        <v>2</v>
      </c>
      <c r="J25" s="98" t="s">
        <v>197</v>
      </c>
      <c r="K25" s="98">
        <f t="shared" si="5"/>
        <v>1</v>
      </c>
      <c r="L25" s="98">
        <f t="shared" si="6"/>
        <v>0</v>
      </c>
      <c r="M25" s="98">
        <f t="shared" si="7"/>
        <v>0</v>
      </c>
      <c r="N25" s="98">
        <f t="shared" si="8"/>
        <v>0</v>
      </c>
      <c r="O25" s="98" t="s">
        <v>178</v>
      </c>
      <c r="P25" s="97">
        <f t="shared" si="9"/>
        <v>0</v>
      </c>
      <c r="Q25" s="97">
        <f t="shared" si="10"/>
        <v>0</v>
      </c>
      <c r="R25" s="97">
        <f t="shared" si="11"/>
        <v>0</v>
      </c>
      <c r="S25" s="97">
        <f t="shared" si="12"/>
        <v>0</v>
      </c>
      <c r="T25" s="97">
        <f t="shared" si="13"/>
        <v>0</v>
      </c>
      <c r="U25" s="97">
        <f t="shared" si="0"/>
        <v>1</v>
      </c>
      <c r="V25" s="97">
        <f t="shared" si="1"/>
        <v>0</v>
      </c>
      <c r="W25" s="97">
        <f t="shared" si="2"/>
        <v>0</v>
      </c>
      <c r="X25" s="97">
        <f t="shared" si="3"/>
        <v>0</v>
      </c>
      <c r="Y25" s="97">
        <f t="shared" si="4"/>
        <v>0</v>
      </c>
      <c r="Z25" s="97"/>
      <c r="AA25" s="97"/>
      <c r="AB25" s="97"/>
      <c r="AC25" s="97"/>
      <c r="AD25" s="84">
        <v>74040107789</v>
      </c>
      <c r="AE25" s="100">
        <f>2012-1974</f>
        <v>38</v>
      </c>
      <c r="AF25" s="87">
        <f t="shared" si="14"/>
        <v>0</v>
      </c>
      <c r="AG25" s="87">
        <f t="shared" si="17"/>
        <v>1</v>
      </c>
      <c r="AH25" s="87">
        <f t="shared" si="15"/>
        <v>0</v>
      </c>
      <c r="AI25" s="87">
        <f t="shared" si="16"/>
        <v>0</v>
      </c>
    </row>
    <row r="26" spans="1:36" ht="23.25">
      <c r="A26" s="96">
        <v>8546</v>
      </c>
      <c r="B26" s="84" t="s">
        <v>56</v>
      </c>
      <c r="C26" s="97">
        <v>1</v>
      </c>
      <c r="D26" s="97"/>
      <c r="E26" s="103" t="s">
        <v>242</v>
      </c>
      <c r="F26" s="84" t="s">
        <v>223</v>
      </c>
      <c r="G26" s="97"/>
      <c r="H26" s="97"/>
      <c r="I26" s="97" t="s">
        <v>25</v>
      </c>
      <c r="J26" s="98" t="s">
        <v>197</v>
      </c>
      <c r="K26" s="98">
        <f t="shared" si="5"/>
        <v>1</v>
      </c>
      <c r="L26" s="98">
        <f t="shared" si="6"/>
        <v>0</v>
      </c>
      <c r="M26" s="98">
        <f t="shared" si="7"/>
        <v>0</v>
      </c>
      <c r="N26" s="98">
        <f t="shared" si="8"/>
        <v>0</v>
      </c>
      <c r="O26" s="98" t="s">
        <v>178</v>
      </c>
      <c r="P26" s="97">
        <f t="shared" si="9"/>
        <v>0</v>
      </c>
      <c r="Q26" s="97">
        <f t="shared" si="10"/>
        <v>0</v>
      </c>
      <c r="R26" s="97">
        <f t="shared" si="11"/>
        <v>0</v>
      </c>
      <c r="S26" s="97">
        <f t="shared" si="12"/>
        <v>0</v>
      </c>
      <c r="T26" s="97">
        <f t="shared" si="13"/>
        <v>0</v>
      </c>
      <c r="U26" s="97">
        <f t="shared" si="0"/>
        <v>0</v>
      </c>
      <c r="V26" s="97">
        <f t="shared" si="1"/>
        <v>1</v>
      </c>
      <c r="W26" s="97">
        <f t="shared" si="2"/>
        <v>0</v>
      </c>
      <c r="X26" s="97">
        <f t="shared" si="3"/>
        <v>0</v>
      </c>
      <c r="Y26" s="97">
        <f t="shared" si="4"/>
        <v>0</v>
      </c>
      <c r="Z26" s="97"/>
      <c r="AA26" s="97"/>
      <c r="AB26" s="97"/>
      <c r="AC26" s="97"/>
      <c r="AD26" s="84">
        <v>75110330946</v>
      </c>
      <c r="AE26" s="100">
        <f>2012-1975</f>
        <v>37</v>
      </c>
      <c r="AF26" s="87">
        <f t="shared" si="14"/>
        <v>0</v>
      </c>
      <c r="AG26" s="87">
        <f t="shared" si="17"/>
        <v>1</v>
      </c>
      <c r="AH26" s="87">
        <f t="shared" si="15"/>
        <v>0</v>
      </c>
      <c r="AI26" s="87">
        <f t="shared" si="16"/>
        <v>0</v>
      </c>
    </row>
    <row r="27" spans="1:36" ht="23.25">
      <c r="A27" s="96">
        <v>8503</v>
      </c>
      <c r="B27" s="84" t="s">
        <v>59</v>
      </c>
      <c r="C27" s="97">
        <v>1</v>
      </c>
      <c r="D27" s="146">
        <v>40560</v>
      </c>
      <c r="E27" s="103" t="s">
        <v>243</v>
      </c>
      <c r="F27" s="84" t="s">
        <v>244</v>
      </c>
      <c r="G27" s="97">
        <v>1</v>
      </c>
      <c r="H27" s="97"/>
      <c r="I27" s="97" t="s">
        <v>25</v>
      </c>
      <c r="J27" s="98" t="s">
        <v>197</v>
      </c>
      <c r="K27" s="98">
        <f t="shared" si="5"/>
        <v>1</v>
      </c>
      <c r="L27" s="98">
        <f t="shared" si="6"/>
        <v>0</v>
      </c>
      <c r="M27" s="98">
        <f t="shared" si="7"/>
        <v>0</v>
      </c>
      <c r="N27" s="98">
        <f t="shared" si="8"/>
        <v>0</v>
      </c>
      <c r="O27" s="98" t="s">
        <v>178</v>
      </c>
      <c r="P27" s="97">
        <f t="shared" si="9"/>
        <v>0</v>
      </c>
      <c r="Q27" s="97">
        <f t="shared" si="10"/>
        <v>0</v>
      </c>
      <c r="R27" s="97">
        <f t="shared" si="11"/>
        <v>0</v>
      </c>
      <c r="S27" s="97">
        <f t="shared" si="12"/>
        <v>0</v>
      </c>
      <c r="T27" s="97">
        <f t="shared" si="13"/>
        <v>0</v>
      </c>
      <c r="U27" s="97">
        <f t="shared" si="0"/>
        <v>0</v>
      </c>
      <c r="V27" s="97">
        <f t="shared" si="1"/>
        <v>1</v>
      </c>
      <c r="W27" s="97">
        <f t="shared" si="2"/>
        <v>0</v>
      </c>
      <c r="X27" s="97">
        <f t="shared" si="3"/>
        <v>0</v>
      </c>
      <c r="Y27" s="97">
        <f t="shared" si="4"/>
        <v>0</v>
      </c>
      <c r="Z27" s="97"/>
      <c r="AA27" s="97"/>
      <c r="AB27" s="97"/>
      <c r="AC27" s="97"/>
      <c r="AD27" s="84">
        <v>65051304804</v>
      </c>
      <c r="AE27" s="100">
        <f>2012-1965</f>
        <v>47</v>
      </c>
      <c r="AF27" s="87">
        <f>IF(AE27&gt;=55,0,IF(AND(AE27&gt;=46,AE27&lt;55),0,IF(AND(AE27&gt;=31,AE27&lt;45),0,IF(AE27&lt;=30,1,0))))</f>
        <v>0</v>
      </c>
      <c r="AG27" s="87">
        <f t="shared" si="17"/>
        <v>0</v>
      </c>
      <c r="AH27" s="87">
        <f t="shared" si="15"/>
        <v>1</v>
      </c>
      <c r="AI27" s="87">
        <f t="shared" si="16"/>
        <v>0</v>
      </c>
    </row>
    <row r="28" spans="1:36" ht="23.25">
      <c r="A28" s="96">
        <v>8977</v>
      </c>
      <c r="B28" s="84" t="s">
        <v>61</v>
      </c>
      <c r="C28" s="97">
        <v>1</v>
      </c>
      <c r="D28" s="146">
        <v>40697</v>
      </c>
      <c r="E28" s="103" t="s">
        <v>243</v>
      </c>
      <c r="F28" s="84" t="s">
        <v>244</v>
      </c>
      <c r="G28" s="97"/>
      <c r="H28" s="97"/>
      <c r="I28" s="97" t="s">
        <v>25</v>
      </c>
      <c r="J28" s="98" t="s">
        <v>197</v>
      </c>
      <c r="K28" s="98">
        <f t="shared" si="5"/>
        <v>1</v>
      </c>
      <c r="L28" s="98">
        <f t="shared" si="6"/>
        <v>0</v>
      </c>
      <c r="M28" s="98">
        <f t="shared" si="7"/>
        <v>0</v>
      </c>
      <c r="N28" s="98">
        <f t="shared" si="8"/>
        <v>0</v>
      </c>
      <c r="O28" s="98" t="s">
        <v>178</v>
      </c>
      <c r="P28" s="97">
        <f t="shared" si="9"/>
        <v>0</v>
      </c>
      <c r="Q28" s="97">
        <f t="shared" si="10"/>
        <v>0</v>
      </c>
      <c r="R28" s="97">
        <f t="shared" si="11"/>
        <v>0</v>
      </c>
      <c r="S28" s="97">
        <f t="shared" si="12"/>
        <v>0</v>
      </c>
      <c r="T28" s="97">
        <f t="shared" si="13"/>
        <v>0</v>
      </c>
      <c r="U28" s="97">
        <f t="shared" si="0"/>
        <v>0</v>
      </c>
      <c r="V28" s="97">
        <f t="shared" si="1"/>
        <v>1</v>
      </c>
      <c r="W28" s="97">
        <f t="shared" si="2"/>
        <v>0</v>
      </c>
      <c r="X28" s="97">
        <f t="shared" si="3"/>
        <v>0</v>
      </c>
      <c r="Y28" s="97">
        <f t="shared" si="4"/>
        <v>0</v>
      </c>
      <c r="Z28" s="97"/>
      <c r="AA28" s="97"/>
      <c r="AB28" s="97"/>
      <c r="AC28" s="97"/>
      <c r="AD28" s="84">
        <v>75100532122</v>
      </c>
      <c r="AE28" s="100">
        <f>2012-1975</f>
        <v>37</v>
      </c>
      <c r="AF28" s="87">
        <f t="shared" si="14"/>
        <v>0</v>
      </c>
      <c r="AG28" s="87">
        <f t="shared" si="17"/>
        <v>1</v>
      </c>
      <c r="AH28" s="87">
        <f t="shared" si="15"/>
        <v>0</v>
      </c>
      <c r="AI28" s="87">
        <f t="shared" si="16"/>
        <v>0</v>
      </c>
    </row>
    <row r="29" spans="1:36" ht="15.75">
      <c r="A29" s="96">
        <v>8852</v>
      </c>
      <c r="B29" s="84" t="s">
        <v>62</v>
      </c>
      <c r="C29" s="97">
        <v>1</v>
      </c>
      <c r="D29" s="146">
        <v>40679</v>
      </c>
      <c r="E29" s="84" t="s">
        <v>245</v>
      </c>
      <c r="F29" s="84" t="s">
        <v>230</v>
      </c>
      <c r="G29" s="97"/>
      <c r="H29" s="97"/>
      <c r="I29" s="97" t="s">
        <v>25</v>
      </c>
      <c r="J29" s="98" t="s">
        <v>197</v>
      </c>
      <c r="K29" s="98">
        <f t="shared" si="5"/>
        <v>1</v>
      </c>
      <c r="L29" s="98">
        <f t="shared" si="6"/>
        <v>0</v>
      </c>
      <c r="M29" s="98">
        <f t="shared" si="7"/>
        <v>0</v>
      </c>
      <c r="N29" s="98">
        <f t="shared" si="8"/>
        <v>0</v>
      </c>
      <c r="O29" s="98" t="s">
        <v>178</v>
      </c>
      <c r="P29" s="97">
        <f t="shared" si="9"/>
        <v>0</v>
      </c>
      <c r="Q29" s="97">
        <f t="shared" si="10"/>
        <v>0</v>
      </c>
      <c r="R29" s="97">
        <f t="shared" si="11"/>
        <v>0</v>
      </c>
      <c r="S29" s="97">
        <f t="shared" si="12"/>
        <v>0</v>
      </c>
      <c r="T29" s="97">
        <f t="shared" si="13"/>
        <v>0</v>
      </c>
      <c r="U29" s="97">
        <f t="shared" si="0"/>
        <v>0</v>
      </c>
      <c r="V29" s="97">
        <f t="shared" si="1"/>
        <v>1</v>
      </c>
      <c r="W29" s="97">
        <f t="shared" si="2"/>
        <v>0</v>
      </c>
      <c r="X29" s="97">
        <f t="shared" si="3"/>
        <v>0</v>
      </c>
      <c r="Y29" s="97">
        <f t="shared" si="4"/>
        <v>0</v>
      </c>
      <c r="Z29" s="97"/>
      <c r="AA29" s="97"/>
      <c r="AB29" s="97"/>
      <c r="AC29" s="97"/>
      <c r="AD29" s="84">
        <v>64042404007</v>
      </c>
      <c r="AE29" s="100">
        <f>2012-1964</f>
        <v>48</v>
      </c>
      <c r="AF29" s="87">
        <f t="shared" si="14"/>
        <v>0</v>
      </c>
      <c r="AG29" s="87">
        <f t="shared" si="17"/>
        <v>0</v>
      </c>
      <c r="AH29" s="87">
        <f t="shared" si="15"/>
        <v>1</v>
      </c>
      <c r="AI29" s="87">
        <f t="shared" si="16"/>
        <v>0</v>
      </c>
    </row>
    <row r="30" spans="1:36" ht="15.75">
      <c r="A30" s="96">
        <v>8899</v>
      </c>
      <c r="B30" s="84" t="s">
        <v>64</v>
      </c>
      <c r="C30" s="97">
        <v>1</v>
      </c>
      <c r="D30" s="146">
        <v>40639</v>
      </c>
      <c r="E30" s="84" t="s">
        <v>245</v>
      </c>
      <c r="F30" s="84" t="s">
        <v>230</v>
      </c>
      <c r="G30" s="97"/>
      <c r="H30" s="97"/>
      <c r="I30" s="97" t="s">
        <v>25</v>
      </c>
      <c r="J30" s="98" t="s">
        <v>197</v>
      </c>
      <c r="K30" s="98">
        <f t="shared" si="5"/>
        <v>1</v>
      </c>
      <c r="L30" s="98">
        <f t="shared" si="6"/>
        <v>0</v>
      </c>
      <c r="M30" s="98">
        <f t="shared" si="7"/>
        <v>0</v>
      </c>
      <c r="N30" s="98">
        <f t="shared" si="8"/>
        <v>0</v>
      </c>
      <c r="O30" s="98" t="s">
        <v>178</v>
      </c>
      <c r="P30" s="97">
        <f t="shared" si="9"/>
        <v>0</v>
      </c>
      <c r="Q30" s="97">
        <f t="shared" si="10"/>
        <v>0</v>
      </c>
      <c r="R30" s="97">
        <f t="shared" si="11"/>
        <v>0</v>
      </c>
      <c r="S30" s="97">
        <f t="shared" si="12"/>
        <v>0</v>
      </c>
      <c r="T30" s="97">
        <f t="shared" si="13"/>
        <v>0</v>
      </c>
      <c r="U30" s="97">
        <f t="shared" si="0"/>
        <v>0</v>
      </c>
      <c r="V30" s="97">
        <f t="shared" si="1"/>
        <v>1</v>
      </c>
      <c r="W30" s="97">
        <f t="shared" si="2"/>
        <v>0</v>
      </c>
      <c r="X30" s="97">
        <f t="shared" si="3"/>
        <v>0</v>
      </c>
      <c r="Y30" s="97">
        <f t="shared" si="4"/>
        <v>0</v>
      </c>
      <c r="Z30" s="97"/>
      <c r="AA30" s="97"/>
      <c r="AB30" s="97"/>
      <c r="AC30" s="97"/>
      <c r="AD30" s="84">
        <v>73100102741</v>
      </c>
      <c r="AE30" s="100">
        <f>2012-1973</f>
        <v>39</v>
      </c>
      <c r="AF30" s="87">
        <f t="shared" si="14"/>
        <v>0</v>
      </c>
      <c r="AG30" s="87">
        <f t="shared" si="17"/>
        <v>1</v>
      </c>
      <c r="AH30" s="87">
        <f t="shared" si="15"/>
        <v>0</v>
      </c>
      <c r="AI30" s="87">
        <f t="shared" si="16"/>
        <v>0</v>
      </c>
    </row>
    <row r="31" spans="1:36" ht="15.75">
      <c r="A31" s="96">
        <v>559</v>
      </c>
      <c r="B31" s="84" t="s">
        <v>65</v>
      </c>
      <c r="C31" s="97">
        <v>1</v>
      </c>
      <c r="D31" s="97"/>
      <c r="E31" s="84" t="s">
        <v>246</v>
      </c>
      <c r="F31" s="84" t="s">
        <v>219</v>
      </c>
      <c r="G31" s="97"/>
      <c r="H31" s="97"/>
      <c r="I31" s="97" t="s">
        <v>2</v>
      </c>
      <c r="J31" s="98" t="s">
        <v>197</v>
      </c>
      <c r="K31" s="98">
        <f t="shared" si="5"/>
        <v>1</v>
      </c>
      <c r="L31" s="98">
        <f t="shared" si="6"/>
        <v>0</v>
      </c>
      <c r="M31" s="98">
        <f t="shared" si="7"/>
        <v>0</v>
      </c>
      <c r="N31" s="98">
        <f t="shared" si="8"/>
        <v>0</v>
      </c>
      <c r="O31" s="98" t="s">
        <v>179</v>
      </c>
      <c r="P31" s="97">
        <f t="shared" si="9"/>
        <v>1</v>
      </c>
      <c r="Q31" s="97">
        <f t="shared" si="10"/>
        <v>0</v>
      </c>
      <c r="R31" s="97">
        <f t="shared" si="11"/>
        <v>0</v>
      </c>
      <c r="S31" s="97">
        <f t="shared" si="12"/>
        <v>0</v>
      </c>
      <c r="T31" s="97">
        <f t="shared" si="13"/>
        <v>0</v>
      </c>
      <c r="U31" s="97">
        <f t="shared" si="0"/>
        <v>0</v>
      </c>
      <c r="V31" s="97">
        <f t="shared" si="1"/>
        <v>0</v>
      </c>
      <c r="W31" s="97">
        <f t="shared" si="2"/>
        <v>0</v>
      </c>
      <c r="X31" s="97">
        <f t="shared" si="3"/>
        <v>0</v>
      </c>
      <c r="Y31" s="97">
        <f t="shared" si="4"/>
        <v>0</v>
      </c>
      <c r="Z31" s="97"/>
      <c r="AA31" s="97"/>
      <c r="AB31" s="97"/>
      <c r="AC31" s="97"/>
      <c r="AD31" s="84">
        <v>58030502759</v>
      </c>
      <c r="AE31" s="100">
        <f>2012-1958</f>
        <v>54</v>
      </c>
      <c r="AF31" s="87">
        <f t="shared" si="14"/>
        <v>0</v>
      </c>
      <c r="AG31" s="87">
        <f t="shared" si="17"/>
        <v>0</v>
      </c>
      <c r="AH31" s="87">
        <f t="shared" si="15"/>
        <v>1</v>
      </c>
      <c r="AI31" s="87">
        <f t="shared" si="16"/>
        <v>0</v>
      </c>
    </row>
    <row r="32" spans="1:36" ht="15.75">
      <c r="A32" s="96">
        <v>6056</v>
      </c>
      <c r="B32" s="84" t="s">
        <v>66</v>
      </c>
      <c r="C32" s="97">
        <v>1</v>
      </c>
      <c r="D32" s="146">
        <v>40215</v>
      </c>
      <c r="E32" s="84" t="s">
        <v>247</v>
      </c>
      <c r="F32" s="84" t="s">
        <v>223</v>
      </c>
      <c r="G32" s="97">
        <v>1</v>
      </c>
      <c r="H32" s="97"/>
      <c r="I32" s="97" t="s">
        <v>25</v>
      </c>
      <c r="J32" s="98" t="s">
        <v>197</v>
      </c>
      <c r="K32" s="98">
        <f t="shared" si="5"/>
        <v>1</v>
      </c>
      <c r="L32" s="98">
        <f t="shared" si="6"/>
        <v>0</v>
      </c>
      <c r="M32" s="98">
        <f t="shared" si="7"/>
        <v>0</v>
      </c>
      <c r="N32" s="98">
        <f t="shared" si="8"/>
        <v>0</v>
      </c>
      <c r="O32" s="98" t="s">
        <v>179</v>
      </c>
      <c r="P32" s="97">
        <f t="shared" si="9"/>
        <v>0</v>
      </c>
      <c r="Q32" s="97">
        <f t="shared" si="10"/>
        <v>1</v>
      </c>
      <c r="R32" s="97">
        <f t="shared" si="11"/>
        <v>0</v>
      </c>
      <c r="S32" s="97">
        <f t="shared" si="12"/>
        <v>0</v>
      </c>
      <c r="T32" s="97">
        <f t="shared" si="13"/>
        <v>0</v>
      </c>
      <c r="U32" s="97">
        <f t="shared" si="0"/>
        <v>0</v>
      </c>
      <c r="V32" s="97">
        <f t="shared" si="1"/>
        <v>0</v>
      </c>
      <c r="W32" s="97">
        <f t="shared" si="2"/>
        <v>0</v>
      </c>
      <c r="X32" s="97">
        <f t="shared" si="3"/>
        <v>0</v>
      </c>
      <c r="Y32" s="97">
        <f t="shared" si="4"/>
        <v>0</v>
      </c>
      <c r="Z32" s="97"/>
      <c r="AA32" s="97"/>
      <c r="AB32" s="97"/>
      <c r="AC32" s="97"/>
      <c r="AD32" s="84">
        <v>76100606996</v>
      </c>
      <c r="AE32" s="100">
        <f>2012-1976</f>
        <v>36</v>
      </c>
      <c r="AF32" s="87">
        <f t="shared" si="14"/>
        <v>0</v>
      </c>
      <c r="AG32" s="87">
        <f t="shared" si="17"/>
        <v>1</v>
      </c>
      <c r="AH32" s="87">
        <f t="shared" si="15"/>
        <v>0</v>
      </c>
      <c r="AI32" s="87">
        <f t="shared" si="16"/>
        <v>0</v>
      </c>
    </row>
    <row r="33" spans="1:36" ht="15.75">
      <c r="A33" s="96">
        <v>1917</v>
      </c>
      <c r="B33" s="84" t="s">
        <v>69</v>
      </c>
      <c r="C33" s="97">
        <v>1</v>
      </c>
      <c r="D33" s="146">
        <v>39570</v>
      </c>
      <c r="E33" s="84" t="s">
        <v>248</v>
      </c>
      <c r="F33" s="84" t="s">
        <v>223</v>
      </c>
      <c r="G33" s="97"/>
      <c r="H33" s="97"/>
      <c r="I33" s="97" t="s">
        <v>25</v>
      </c>
      <c r="J33" s="98" t="s">
        <v>197</v>
      </c>
      <c r="K33" s="98">
        <f t="shared" si="5"/>
        <v>1</v>
      </c>
      <c r="L33" s="98">
        <f t="shared" si="6"/>
        <v>0</v>
      </c>
      <c r="M33" s="98">
        <f t="shared" si="7"/>
        <v>0</v>
      </c>
      <c r="N33" s="98">
        <f t="shared" si="8"/>
        <v>0</v>
      </c>
      <c r="O33" s="98" t="s">
        <v>179</v>
      </c>
      <c r="P33" s="97">
        <f t="shared" si="9"/>
        <v>0</v>
      </c>
      <c r="Q33" s="97">
        <f t="shared" si="10"/>
        <v>1</v>
      </c>
      <c r="R33" s="97">
        <f t="shared" si="11"/>
        <v>0</v>
      </c>
      <c r="S33" s="97">
        <f t="shared" si="12"/>
        <v>0</v>
      </c>
      <c r="T33" s="97">
        <f t="shared" si="13"/>
        <v>0</v>
      </c>
      <c r="U33" s="97">
        <f t="shared" si="0"/>
        <v>0</v>
      </c>
      <c r="V33" s="97">
        <f t="shared" si="1"/>
        <v>0</v>
      </c>
      <c r="W33" s="97">
        <f t="shared" si="2"/>
        <v>0</v>
      </c>
      <c r="X33" s="97">
        <f t="shared" si="3"/>
        <v>0</v>
      </c>
      <c r="Y33" s="97">
        <f t="shared" si="4"/>
        <v>0</v>
      </c>
      <c r="Z33" s="97"/>
      <c r="AA33" s="97"/>
      <c r="AB33" s="97"/>
      <c r="AC33" s="97"/>
      <c r="AD33" s="84">
        <v>79020314599</v>
      </c>
      <c r="AE33" s="100">
        <f>2012-1979</f>
        <v>33</v>
      </c>
      <c r="AF33" s="87">
        <f t="shared" si="14"/>
        <v>0</v>
      </c>
      <c r="AG33" s="87">
        <f t="shared" si="17"/>
        <v>1</v>
      </c>
      <c r="AH33" s="87">
        <f t="shared" si="15"/>
        <v>0</v>
      </c>
      <c r="AI33" s="87">
        <f t="shared" si="16"/>
        <v>0</v>
      </c>
    </row>
    <row r="34" spans="1:36" ht="15.75">
      <c r="A34" s="96">
        <v>8539</v>
      </c>
      <c r="B34" s="84" t="s">
        <v>70</v>
      </c>
      <c r="C34" s="97">
        <v>1</v>
      </c>
      <c r="D34" s="146">
        <v>40588</v>
      </c>
      <c r="E34" s="84" t="s">
        <v>248</v>
      </c>
      <c r="F34" s="84" t="s">
        <v>223</v>
      </c>
      <c r="G34" s="97"/>
      <c r="H34" s="97"/>
      <c r="I34" s="97" t="s">
        <v>25</v>
      </c>
      <c r="J34" s="98" t="s">
        <v>197</v>
      </c>
      <c r="K34" s="98">
        <f t="shared" si="5"/>
        <v>1</v>
      </c>
      <c r="L34" s="98">
        <f t="shared" si="6"/>
        <v>0</v>
      </c>
      <c r="M34" s="98">
        <f t="shared" si="7"/>
        <v>0</v>
      </c>
      <c r="N34" s="98">
        <f t="shared" si="8"/>
        <v>0</v>
      </c>
      <c r="O34" s="98" t="s">
        <v>179</v>
      </c>
      <c r="P34" s="97">
        <f t="shared" si="9"/>
        <v>0</v>
      </c>
      <c r="Q34" s="97">
        <f t="shared" si="10"/>
        <v>1</v>
      </c>
      <c r="R34" s="97">
        <f t="shared" si="11"/>
        <v>0</v>
      </c>
      <c r="S34" s="97">
        <f t="shared" si="12"/>
        <v>0</v>
      </c>
      <c r="T34" s="97">
        <f t="shared" si="13"/>
        <v>0</v>
      </c>
      <c r="U34" s="97">
        <f t="shared" si="0"/>
        <v>0</v>
      </c>
      <c r="V34" s="97">
        <f t="shared" si="1"/>
        <v>0</v>
      </c>
      <c r="W34" s="97">
        <f t="shared" si="2"/>
        <v>0</v>
      </c>
      <c r="X34" s="97">
        <f t="shared" si="3"/>
        <v>0</v>
      </c>
      <c r="Y34" s="97">
        <f t="shared" si="4"/>
        <v>0</v>
      </c>
      <c r="Z34" s="97"/>
      <c r="AA34" s="97"/>
      <c r="AB34" s="97"/>
      <c r="AC34" s="97"/>
      <c r="AD34" s="84">
        <v>82030914215</v>
      </c>
      <c r="AE34" s="100">
        <f>2012-1982</f>
        <v>30</v>
      </c>
      <c r="AF34" s="87">
        <f t="shared" si="14"/>
        <v>1</v>
      </c>
      <c r="AG34" s="87">
        <f t="shared" si="17"/>
        <v>0</v>
      </c>
      <c r="AH34" s="87">
        <f t="shared" si="15"/>
        <v>0</v>
      </c>
      <c r="AI34" s="87">
        <f t="shared" si="16"/>
        <v>0</v>
      </c>
    </row>
    <row r="35" spans="1:36" ht="15.75">
      <c r="A35" s="96">
        <v>1</v>
      </c>
      <c r="B35" s="84" t="s">
        <v>239</v>
      </c>
      <c r="C35" s="97">
        <v>1</v>
      </c>
      <c r="D35" s="146">
        <v>40932</v>
      </c>
      <c r="E35" s="84" t="s">
        <v>271</v>
      </c>
      <c r="F35" s="84" t="s">
        <v>223</v>
      </c>
      <c r="G35" s="97"/>
      <c r="H35" s="97"/>
      <c r="I35" s="97" t="s">
        <v>25</v>
      </c>
      <c r="J35" s="98" t="s">
        <v>200</v>
      </c>
      <c r="K35" s="98">
        <f t="shared" si="5"/>
        <v>0</v>
      </c>
      <c r="L35" s="98">
        <f>IF(J35="TM",1,0)</f>
        <v>1</v>
      </c>
      <c r="M35" s="98">
        <f>IF(J35="12mo",1,0)</f>
        <v>0</v>
      </c>
      <c r="N35" s="98">
        <f>IF(J35="9no",1,0)</f>
        <v>0</v>
      </c>
      <c r="O35" s="97" t="s">
        <v>179</v>
      </c>
      <c r="P35" s="97">
        <v>0</v>
      </c>
      <c r="Q35" s="97">
        <v>1</v>
      </c>
      <c r="R35" s="97">
        <v>0</v>
      </c>
      <c r="S35" s="97">
        <v>0</v>
      </c>
      <c r="T35" s="97">
        <v>0</v>
      </c>
      <c r="U35" s="97">
        <v>0</v>
      </c>
      <c r="V35" s="97">
        <v>0</v>
      </c>
      <c r="W35" s="97">
        <v>0</v>
      </c>
      <c r="X35" s="97">
        <v>0</v>
      </c>
      <c r="Y35" s="97">
        <v>0</v>
      </c>
      <c r="Z35" s="156"/>
      <c r="AA35" s="97"/>
      <c r="AB35" s="97"/>
      <c r="AC35" s="97"/>
      <c r="AD35" s="84"/>
      <c r="AE35" s="100"/>
      <c r="AF35" s="87"/>
      <c r="AG35" s="87"/>
      <c r="AH35" s="87"/>
      <c r="AI35" s="87"/>
    </row>
    <row r="36" spans="1:36" ht="15.75">
      <c r="A36" s="96">
        <v>67887</v>
      </c>
      <c r="B36" s="84" t="s">
        <v>72</v>
      </c>
      <c r="C36" s="97">
        <v>1</v>
      </c>
      <c r="D36" s="97"/>
      <c r="E36" s="84" t="s">
        <v>249</v>
      </c>
      <c r="F36" s="84" t="s">
        <v>219</v>
      </c>
      <c r="G36" s="97">
        <v>1</v>
      </c>
      <c r="H36" s="97"/>
      <c r="I36" s="97" t="s">
        <v>2</v>
      </c>
      <c r="J36" s="98" t="s">
        <v>197</v>
      </c>
      <c r="K36" s="98">
        <f t="shared" si="5"/>
        <v>1</v>
      </c>
      <c r="L36" s="98">
        <f>IF(J36="TM",1,0)</f>
        <v>0</v>
      </c>
      <c r="M36" s="98">
        <f>IF(J36="12mo",1,0)</f>
        <v>0</v>
      </c>
      <c r="N36" s="98">
        <f t="shared" si="8"/>
        <v>0</v>
      </c>
      <c r="O36" s="98" t="s">
        <v>178</v>
      </c>
      <c r="P36" s="97">
        <f t="shared" si="9"/>
        <v>0</v>
      </c>
      <c r="Q36" s="97">
        <f t="shared" si="10"/>
        <v>0</v>
      </c>
      <c r="R36" s="97">
        <f t="shared" si="11"/>
        <v>0</v>
      </c>
      <c r="S36" s="97">
        <f t="shared" si="12"/>
        <v>0</v>
      </c>
      <c r="T36" s="97">
        <f t="shared" si="13"/>
        <v>0</v>
      </c>
      <c r="U36" s="97">
        <f t="shared" si="0"/>
        <v>1</v>
      </c>
      <c r="V36" s="97">
        <f t="shared" si="1"/>
        <v>0</v>
      </c>
      <c r="W36" s="97">
        <f t="shared" si="2"/>
        <v>0</v>
      </c>
      <c r="X36" s="97">
        <f t="shared" si="3"/>
        <v>0</v>
      </c>
      <c r="Y36" s="97">
        <f t="shared" si="4"/>
        <v>0</v>
      </c>
      <c r="Z36" s="97"/>
      <c r="AA36" s="97"/>
      <c r="AB36" s="97"/>
      <c r="AC36" s="97"/>
      <c r="AD36" s="84">
        <v>74011170614</v>
      </c>
      <c r="AE36" s="100">
        <f>2012-1974</f>
        <v>38</v>
      </c>
      <c r="AF36" s="87">
        <f t="shared" si="14"/>
        <v>0</v>
      </c>
      <c r="AG36" s="87">
        <f t="shared" si="17"/>
        <v>1</v>
      </c>
      <c r="AH36" s="87">
        <f t="shared" si="15"/>
        <v>0</v>
      </c>
      <c r="AI36" s="87">
        <f t="shared" si="16"/>
        <v>0</v>
      </c>
    </row>
    <row r="37" spans="1:36" ht="15.75">
      <c r="A37" s="96">
        <v>8551</v>
      </c>
      <c r="B37" s="84" t="s">
        <v>74</v>
      </c>
      <c r="C37" s="97">
        <v>1</v>
      </c>
      <c r="D37" s="97"/>
      <c r="E37" s="84" t="s">
        <v>250</v>
      </c>
      <c r="F37" s="84" t="s">
        <v>221</v>
      </c>
      <c r="G37" s="97">
        <v>1</v>
      </c>
      <c r="H37" s="97"/>
      <c r="I37" s="97" t="s">
        <v>2</v>
      </c>
      <c r="J37" s="98" t="s">
        <v>197</v>
      </c>
      <c r="K37" s="98">
        <f t="shared" si="5"/>
        <v>1</v>
      </c>
      <c r="L37" s="98">
        <f t="shared" si="6"/>
        <v>0</v>
      </c>
      <c r="M37" s="98">
        <f t="shared" si="7"/>
        <v>0</v>
      </c>
      <c r="N37" s="98">
        <f t="shared" si="8"/>
        <v>0</v>
      </c>
      <c r="O37" s="98" t="s">
        <v>178</v>
      </c>
      <c r="P37" s="97">
        <f t="shared" si="9"/>
        <v>0</v>
      </c>
      <c r="Q37" s="97">
        <f t="shared" si="10"/>
        <v>0</v>
      </c>
      <c r="R37" s="97">
        <f t="shared" si="11"/>
        <v>0</v>
      </c>
      <c r="S37" s="97">
        <f t="shared" si="12"/>
        <v>0</v>
      </c>
      <c r="T37" s="97">
        <f t="shared" si="13"/>
        <v>0</v>
      </c>
      <c r="U37" s="97">
        <f t="shared" si="0"/>
        <v>1</v>
      </c>
      <c r="V37" s="97">
        <f t="shared" si="1"/>
        <v>0</v>
      </c>
      <c r="W37" s="97">
        <f t="shared" si="2"/>
        <v>0</v>
      </c>
      <c r="X37" s="97">
        <f t="shared" si="3"/>
        <v>0</v>
      </c>
      <c r="Y37" s="97">
        <f t="shared" si="4"/>
        <v>0</v>
      </c>
      <c r="Z37" s="97"/>
      <c r="AA37" s="97"/>
      <c r="AB37" s="97"/>
      <c r="AC37" s="97"/>
      <c r="AD37" s="84">
        <v>69050305085</v>
      </c>
      <c r="AE37" s="100">
        <f>2012-1969</f>
        <v>43</v>
      </c>
      <c r="AF37" s="87">
        <f t="shared" si="14"/>
        <v>0</v>
      </c>
      <c r="AG37" s="87">
        <f t="shared" si="17"/>
        <v>1</v>
      </c>
      <c r="AH37" s="87">
        <f t="shared" si="15"/>
        <v>0</v>
      </c>
      <c r="AI37" s="87">
        <f t="shared" si="16"/>
        <v>0</v>
      </c>
    </row>
    <row r="38" spans="1:36" ht="15.75">
      <c r="A38" s="96">
        <v>91462</v>
      </c>
      <c r="B38" s="84" t="s">
        <v>83</v>
      </c>
      <c r="C38" s="97">
        <v>1</v>
      </c>
      <c r="D38" s="147" t="s">
        <v>274</v>
      </c>
      <c r="E38" s="84" t="s">
        <v>251</v>
      </c>
      <c r="F38" s="84" t="s">
        <v>223</v>
      </c>
      <c r="G38" s="97"/>
      <c r="H38" s="97"/>
      <c r="I38" s="97" t="s">
        <v>25</v>
      </c>
      <c r="J38" s="98" t="s">
        <v>197</v>
      </c>
      <c r="K38" s="98">
        <v>1</v>
      </c>
      <c r="L38" s="98">
        <v>0</v>
      </c>
      <c r="M38" s="98">
        <v>0</v>
      </c>
      <c r="N38" s="98">
        <v>0</v>
      </c>
      <c r="O38" s="98" t="s">
        <v>179</v>
      </c>
      <c r="P38" s="97">
        <v>0</v>
      </c>
      <c r="Q38" s="97">
        <v>1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97"/>
      <c r="AA38" s="97"/>
      <c r="AB38" s="97"/>
      <c r="AC38" s="97"/>
      <c r="AD38" s="84">
        <v>8601041495</v>
      </c>
      <c r="AE38" s="100">
        <v>26</v>
      </c>
      <c r="AF38" s="87">
        <v>1</v>
      </c>
      <c r="AG38" s="87">
        <v>0</v>
      </c>
      <c r="AH38" s="87">
        <v>0</v>
      </c>
      <c r="AI38" s="87">
        <v>0</v>
      </c>
    </row>
    <row r="39" spans="1:36" ht="15.75">
      <c r="A39" s="96">
        <v>6379</v>
      </c>
      <c r="B39" s="84" t="s">
        <v>77</v>
      </c>
      <c r="C39" s="97">
        <v>1</v>
      </c>
      <c r="D39" s="146">
        <v>40270</v>
      </c>
      <c r="E39" s="84" t="s">
        <v>251</v>
      </c>
      <c r="F39" s="84" t="s">
        <v>223</v>
      </c>
      <c r="G39" s="97">
        <v>1</v>
      </c>
      <c r="H39" s="97"/>
      <c r="I39" s="97" t="s">
        <v>25</v>
      </c>
      <c r="J39" s="98" t="s">
        <v>197</v>
      </c>
      <c r="K39" s="98">
        <f t="shared" si="5"/>
        <v>1</v>
      </c>
      <c r="L39" s="98">
        <f t="shared" si="6"/>
        <v>0</v>
      </c>
      <c r="M39" s="98">
        <f t="shared" si="7"/>
        <v>0</v>
      </c>
      <c r="N39" s="98">
        <f t="shared" si="8"/>
        <v>0</v>
      </c>
      <c r="O39" s="98" t="s">
        <v>179</v>
      </c>
      <c r="P39" s="97">
        <f t="shared" si="9"/>
        <v>0</v>
      </c>
      <c r="Q39" s="97">
        <f t="shared" si="10"/>
        <v>1</v>
      </c>
      <c r="R39" s="97">
        <f t="shared" si="11"/>
        <v>0</v>
      </c>
      <c r="S39" s="97">
        <f t="shared" si="12"/>
        <v>0</v>
      </c>
      <c r="T39" s="97">
        <f t="shared" si="13"/>
        <v>0</v>
      </c>
      <c r="U39" s="97">
        <f t="shared" ref="U39:U80" si="18">IF(AND(I39="D",O39="M"),1,0)</f>
        <v>0</v>
      </c>
      <c r="V39" s="97">
        <f t="shared" ref="V39:V80" si="19">IF(AND(I39="T",O39="M"),1,0)</f>
        <v>0</v>
      </c>
      <c r="W39" s="97">
        <f t="shared" ref="W39:W80" si="20">IF(AND(I39="A",O39="M"),1,0)</f>
        <v>0</v>
      </c>
      <c r="X39" s="97">
        <f t="shared" ref="X39:X80" si="21">IF(AND(I39="O",O39="M"),1,0)</f>
        <v>0</v>
      </c>
      <c r="Y39" s="97">
        <f t="shared" ref="Y39:Y80" si="22">IF(AND(I39="S",O39="M"),1,0)</f>
        <v>0</v>
      </c>
      <c r="Z39" s="97"/>
      <c r="AA39" s="97"/>
      <c r="AB39" s="97"/>
      <c r="AC39" s="97"/>
      <c r="AD39" s="84">
        <v>85091311778</v>
      </c>
      <c r="AE39" s="100">
        <f>2012-1985</f>
        <v>27</v>
      </c>
      <c r="AF39" s="87">
        <f t="shared" si="14"/>
        <v>1</v>
      </c>
      <c r="AG39" s="87">
        <f t="shared" si="17"/>
        <v>0</v>
      </c>
      <c r="AH39" s="87">
        <f t="shared" si="15"/>
        <v>0</v>
      </c>
      <c r="AI39" s="87">
        <f t="shared" si="16"/>
        <v>0</v>
      </c>
    </row>
    <row r="40" spans="1:36" ht="15.75">
      <c r="A40" s="96">
        <v>8484</v>
      </c>
      <c r="B40" s="84" t="s">
        <v>81</v>
      </c>
      <c r="C40" s="97">
        <v>1</v>
      </c>
      <c r="D40" s="146">
        <v>40529</v>
      </c>
      <c r="E40" s="84" t="s">
        <v>251</v>
      </c>
      <c r="F40" s="84" t="s">
        <v>223</v>
      </c>
      <c r="G40" s="97"/>
      <c r="H40" s="97"/>
      <c r="I40" s="97" t="s">
        <v>25</v>
      </c>
      <c r="J40" s="98" t="s">
        <v>197</v>
      </c>
      <c r="K40" s="98">
        <f t="shared" si="5"/>
        <v>1</v>
      </c>
      <c r="L40" s="98">
        <f t="shared" si="6"/>
        <v>0</v>
      </c>
      <c r="M40" s="98">
        <f t="shared" si="7"/>
        <v>0</v>
      </c>
      <c r="N40" s="98">
        <f t="shared" si="8"/>
        <v>0</v>
      </c>
      <c r="O40" s="98" t="s">
        <v>179</v>
      </c>
      <c r="P40" s="97">
        <f t="shared" si="9"/>
        <v>0</v>
      </c>
      <c r="Q40" s="97">
        <f t="shared" si="10"/>
        <v>1</v>
      </c>
      <c r="R40" s="97">
        <f t="shared" si="11"/>
        <v>0</v>
      </c>
      <c r="S40" s="97">
        <f t="shared" si="12"/>
        <v>0</v>
      </c>
      <c r="T40" s="97">
        <f t="shared" si="13"/>
        <v>0</v>
      </c>
      <c r="U40" s="97">
        <f t="shared" si="18"/>
        <v>0</v>
      </c>
      <c r="V40" s="97">
        <f t="shared" si="19"/>
        <v>0</v>
      </c>
      <c r="W40" s="97">
        <f t="shared" si="20"/>
        <v>0</v>
      </c>
      <c r="X40" s="97">
        <f t="shared" si="21"/>
        <v>0</v>
      </c>
      <c r="Y40" s="97">
        <f t="shared" si="22"/>
        <v>0</v>
      </c>
      <c r="Z40" s="97"/>
      <c r="AA40" s="97"/>
      <c r="AB40" s="97"/>
      <c r="AC40" s="97"/>
      <c r="AD40" s="84">
        <v>81120913950</v>
      </c>
      <c r="AE40" s="100">
        <f>2012-1981</f>
        <v>31</v>
      </c>
      <c r="AF40" s="87">
        <f t="shared" si="14"/>
        <v>0</v>
      </c>
      <c r="AG40" s="87">
        <f t="shared" si="17"/>
        <v>1</v>
      </c>
      <c r="AH40" s="87">
        <f t="shared" si="15"/>
        <v>0</v>
      </c>
      <c r="AI40" s="87">
        <f t="shared" si="16"/>
        <v>0</v>
      </c>
    </row>
    <row r="41" spans="1:36" ht="15.75">
      <c r="A41" s="96">
        <v>35</v>
      </c>
      <c r="B41" s="84" t="s">
        <v>87</v>
      </c>
      <c r="C41" s="97">
        <v>1</v>
      </c>
      <c r="D41" s="97" t="s">
        <v>273</v>
      </c>
      <c r="E41" s="84" t="s">
        <v>252</v>
      </c>
      <c r="F41" s="84" t="s">
        <v>253</v>
      </c>
      <c r="G41" s="97">
        <v>1</v>
      </c>
      <c r="H41" s="97"/>
      <c r="I41" s="97" t="s">
        <v>86</v>
      </c>
      <c r="J41" s="98" t="s">
        <v>199</v>
      </c>
      <c r="K41" s="98">
        <f t="shared" si="5"/>
        <v>0</v>
      </c>
      <c r="L41" s="98">
        <f t="shared" si="6"/>
        <v>0</v>
      </c>
      <c r="M41" s="98">
        <f t="shared" si="7"/>
        <v>1</v>
      </c>
      <c r="N41" s="98">
        <f t="shared" si="8"/>
        <v>0</v>
      </c>
      <c r="O41" s="98" t="s">
        <v>178</v>
      </c>
      <c r="P41" s="97">
        <f t="shared" si="9"/>
        <v>0</v>
      </c>
      <c r="Q41" s="97">
        <f t="shared" si="10"/>
        <v>0</v>
      </c>
      <c r="R41" s="97">
        <f t="shared" si="11"/>
        <v>0</v>
      </c>
      <c r="S41" s="97">
        <f t="shared" si="12"/>
        <v>0</v>
      </c>
      <c r="T41" s="97">
        <f t="shared" si="13"/>
        <v>0</v>
      </c>
      <c r="U41" s="97">
        <f t="shared" si="18"/>
        <v>0</v>
      </c>
      <c r="V41" s="97">
        <f t="shared" si="19"/>
        <v>0</v>
      </c>
      <c r="W41" s="97">
        <f t="shared" si="20"/>
        <v>1</v>
      </c>
      <c r="X41" s="97">
        <f t="shared" si="21"/>
        <v>0</v>
      </c>
      <c r="Y41" s="97">
        <f t="shared" si="22"/>
        <v>0</v>
      </c>
      <c r="Z41" s="97"/>
      <c r="AA41" s="97"/>
      <c r="AB41" s="97"/>
      <c r="AC41" s="97"/>
      <c r="AD41" s="84">
        <v>55120502727</v>
      </c>
      <c r="AE41" s="100">
        <f>2012-1955</f>
        <v>57</v>
      </c>
      <c r="AF41" s="87">
        <f t="shared" si="14"/>
        <v>0</v>
      </c>
      <c r="AG41" s="87">
        <f t="shared" si="17"/>
        <v>0</v>
      </c>
      <c r="AH41" s="87">
        <f t="shared" si="15"/>
        <v>0</v>
      </c>
      <c r="AI41" s="87">
        <f t="shared" si="16"/>
        <v>1</v>
      </c>
    </row>
    <row r="42" spans="1:36" ht="15.75">
      <c r="A42" s="96">
        <v>69</v>
      </c>
      <c r="B42" s="84" t="s">
        <v>90</v>
      </c>
      <c r="C42" s="97">
        <v>1</v>
      </c>
      <c r="D42" s="146">
        <v>37942</v>
      </c>
      <c r="E42" s="84" t="s">
        <v>252</v>
      </c>
      <c r="F42" s="84" t="s">
        <v>253</v>
      </c>
      <c r="G42" s="97">
        <v>1</v>
      </c>
      <c r="H42" s="97"/>
      <c r="I42" s="97" t="s">
        <v>86</v>
      </c>
      <c r="J42" s="98" t="s">
        <v>200</v>
      </c>
      <c r="K42" s="98">
        <f t="shared" si="5"/>
        <v>0</v>
      </c>
      <c r="L42" s="98">
        <f t="shared" si="6"/>
        <v>1</v>
      </c>
      <c r="M42" s="98">
        <f t="shared" si="7"/>
        <v>0</v>
      </c>
      <c r="N42" s="98">
        <f t="shared" si="8"/>
        <v>0</v>
      </c>
      <c r="O42" s="98" t="s">
        <v>178</v>
      </c>
      <c r="P42" s="97">
        <f t="shared" si="9"/>
        <v>0</v>
      </c>
      <c r="Q42" s="97">
        <f t="shared" si="10"/>
        <v>0</v>
      </c>
      <c r="R42" s="97">
        <f t="shared" si="11"/>
        <v>0</v>
      </c>
      <c r="S42" s="97">
        <f t="shared" si="12"/>
        <v>0</v>
      </c>
      <c r="T42" s="97">
        <f t="shared" si="13"/>
        <v>0</v>
      </c>
      <c r="U42" s="97">
        <f t="shared" si="18"/>
        <v>0</v>
      </c>
      <c r="V42" s="97">
        <f t="shared" si="19"/>
        <v>0</v>
      </c>
      <c r="W42" s="97">
        <f t="shared" si="20"/>
        <v>1</v>
      </c>
      <c r="X42" s="97">
        <f t="shared" si="21"/>
        <v>0</v>
      </c>
      <c r="Y42" s="97">
        <f t="shared" si="22"/>
        <v>0</v>
      </c>
      <c r="Z42" s="97"/>
      <c r="AA42" s="97"/>
      <c r="AB42" s="97"/>
      <c r="AC42" s="97"/>
      <c r="AD42" s="84">
        <v>50122603728</v>
      </c>
      <c r="AE42" s="100">
        <f>2012-1950</f>
        <v>62</v>
      </c>
      <c r="AF42" s="87">
        <f t="shared" si="14"/>
        <v>0</v>
      </c>
      <c r="AG42" s="87">
        <f t="shared" si="17"/>
        <v>0</v>
      </c>
      <c r="AH42" s="87">
        <f t="shared" si="15"/>
        <v>0</v>
      </c>
      <c r="AI42" s="87">
        <f t="shared" si="16"/>
        <v>1</v>
      </c>
    </row>
    <row r="43" spans="1:36" ht="15.75">
      <c r="A43" s="96">
        <v>170</v>
      </c>
      <c r="B43" s="84" t="s">
        <v>91</v>
      </c>
      <c r="C43" s="97">
        <v>1</v>
      </c>
      <c r="D43" s="146">
        <v>38551</v>
      </c>
      <c r="E43" s="84" t="s">
        <v>252</v>
      </c>
      <c r="F43" s="84" t="s">
        <v>253</v>
      </c>
      <c r="G43" s="97">
        <v>1</v>
      </c>
      <c r="H43" s="97"/>
      <c r="I43" s="97" t="s">
        <v>86</v>
      </c>
      <c r="J43" s="98" t="s">
        <v>199</v>
      </c>
      <c r="K43" s="98">
        <f t="shared" si="5"/>
        <v>0</v>
      </c>
      <c r="L43" s="98">
        <f t="shared" si="6"/>
        <v>0</v>
      </c>
      <c r="M43" s="98">
        <f t="shared" si="7"/>
        <v>1</v>
      </c>
      <c r="N43" s="98">
        <f t="shared" si="8"/>
        <v>0</v>
      </c>
      <c r="O43" s="98" t="s">
        <v>179</v>
      </c>
      <c r="P43" s="97">
        <f t="shared" si="9"/>
        <v>0</v>
      </c>
      <c r="Q43" s="97">
        <f t="shared" si="10"/>
        <v>0</v>
      </c>
      <c r="R43" s="97">
        <f t="shared" si="11"/>
        <v>1</v>
      </c>
      <c r="S43" s="97">
        <f t="shared" si="12"/>
        <v>0</v>
      </c>
      <c r="T43" s="97">
        <f t="shared" si="13"/>
        <v>0</v>
      </c>
      <c r="U43" s="97">
        <f t="shared" si="18"/>
        <v>0</v>
      </c>
      <c r="V43" s="97">
        <f t="shared" si="19"/>
        <v>0</v>
      </c>
      <c r="W43" s="97">
        <f t="shared" si="20"/>
        <v>0</v>
      </c>
      <c r="X43" s="97">
        <f t="shared" si="21"/>
        <v>0</v>
      </c>
      <c r="Y43" s="97">
        <f t="shared" si="22"/>
        <v>0</v>
      </c>
      <c r="Z43" s="97"/>
      <c r="AA43" s="97"/>
      <c r="AB43" s="97"/>
      <c r="AC43" s="97"/>
      <c r="AD43" s="84">
        <v>75102406995</v>
      </c>
      <c r="AE43" s="100">
        <f>2012-1975</f>
        <v>37</v>
      </c>
      <c r="AF43" s="87">
        <f t="shared" si="14"/>
        <v>0</v>
      </c>
      <c r="AG43" s="87">
        <f t="shared" si="17"/>
        <v>1</v>
      </c>
      <c r="AH43" s="87">
        <f t="shared" si="15"/>
        <v>0</v>
      </c>
      <c r="AI43" s="87">
        <f t="shared" si="16"/>
        <v>0</v>
      </c>
    </row>
    <row r="44" spans="1:36" ht="15.75">
      <c r="A44" s="96">
        <v>206</v>
      </c>
      <c r="B44" s="84" t="s">
        <v>94</v>
      </c>
      <c r="C44" s="97">
        <v>1</v>
      </c>
      <c r="D44" s="146">
        <v>38733</v>
      </c>
      <c r="E44" s="84" t="s">
        <v>252</v>
      </c>
      <c r="F44" s="84" t="s">
        <v>253</v>
      </c>
      <c r="G44" s="97">
        <v>1</v>
      </c>
      <c r="H44" s="97"/>
      <c r="I44" s="97" t="s">
        <v>86</v>
      </c>
      <c r="J44" s="98" t="s">
        <v>200</v>
      </c>
      <c r="K44" s="98">
        <f t="shared" si="5"/>
        <v>0</v>
      </c>
      <c r="L44" s="98">
        <f t="shared" si="6"/>
        <v>1</v>
      </c>
      <c r="M44" s="98">
        <f t="shared" si="7"/>
        <v>0</v>
      </c>
      <c r="N44" s="98">
        <f t="shared" si="8"/>
        <v>0</v>
      </c>
      <c r="O44" s="98" t="s">
        <v>178</v>
      </c>
      <c r="P44" s="97">
        <f t="shared" si="9"/>
        <v>0</v>
      </c>
      <c r="Q44" s="97">
        <f t="shared" si="10"/>
        <v>0</v>
      </c>
      <c r="R44" s="97">
        <f t="shared" si="11"/>
        <v>0</v>
      </c>
      <c r="S44" s="97">
        <f t="shared" si="12"/>
        <v>0</v>
      </c>
      <c r="T44" s="97">
        <f t="shared" si="13"/>
        <v>0</v>
      </c>
      <c r="U44" s="97">
        <f t="shared" si="18"/>
        <v>0</v>
      </c>
      <c r="V44" s="97">
        <f t="shared" si="19"/>
        <v>0</v>
      </c>
      <c r="W44" s="97">
        <f t="shared" si="20"/>
        <v>1</v>
      </c>
      <c r="X44" s="97">
        <f t="shared" si="21"/>
        <v>0</v>
      </c>
      <c r="Y44" s="97">
        <f t="shared" si="22"/>
        <v>0</v>
      </c>
      <c r="Z44" s="97"/>
      <c r="AA44" s="97"/>
      <c r="AB44" s="97"/>
      <c r="AC44" s="97"/>
      <c r="AD44" s="84">
        <v>62052516281</v>
      </c>
      <c r="AE44" s="100">
        <f>2012-1962</f>
        <v>50</v>
      </c>
      <c r="AF44" s="87">
        <f t="shared" si="14"/>
        <v>0</v>
      </c>
      <c r="AG44" s="87">
        <f t="shared" si="17"/>
        <v>0</v>
      </c>
      <c r="AH44" s="87">
        <f t="shared" si="15"/>
        <v>1</v>
      </c>
      <c r="AI44" s="87">
        <f t="shared" si="16"/>
        <v>0</v>
      </c>
    </row>
    <row r="45" spans="1:36" ht="15.75">
      <c r="A45" s="96">
        <v>91464</v>
      </c>
      <c r="B45" s="84" t="s">
        <v>103</v>
      </c>
      <c r="C45" s="97">
        <v>1</v>
      </c>
      <c r="D45" s="146">
        <v>40878</v>
      </c>
      <c r="E45" s="84" t="s">
        <v>254</v>
      </c>
      <c r="F45" s="72" t="s">
        <v>253</v>
      </c>
      <c r="G45" s="97"/>
      <c r="H45" s="97"/>
      <c r="I45" s="97" t="s">
        <v>2</v>
      </c>
      <c r="J45" s="98" t="s">
        <v>197</v>
      </c>
      <c r="K45" s="98">
        <f t="shared" si="5"/>
        <v>1</v>
      </c>
      <c r="L45" s="98">
        <f t="shared" si="6"/>
        <v>0</v>
      </c>
      <c r="M45" s="98">
        <f t="shared" si="7"/>
        <v>0</v>
      </c>
      <c r="N45" s="98">
        <f t="shared" si="8"/>
        <v>0</v>
      </c>
      <c r="O45" s="98" t="s">
        <v>179</v>
      </c>
      <c r="P45" s="97">
        <f t="shared" si="9"/>
        <v>1</v>
      </c>
      <c r="Q45" s="97">
        <f t="shared" si="10"/>
        <v>0</v>
      </c>
      <c r="R45" s="97">
        <f t="shared" si="11"/>
        <v>0</v>
      </c>
      <c r="S45" s="97">
        <f t="shared" si="12"/>
        <v>0</v>
      </c>
      <c r="T45" s="97">
        <f t="shared" si="13"/>
        <v>0</v>
      </c>
      <c r="U45" s="97">
        <f t="shared" si="18"/>
        <v>0</v>
      </c>
      <c r="V45" s="97">
        <f t="shared" si="19"/>
        <v>0</v>
      </c>
      <c r="W45" s="97">
        <f t="shared" si="20"/>
        <v>0</v>
      </c>
      <c r="X45" s="97">
        <f t="shared" si="21"/>
        <v>0</v>
      </c>
      <c r="Y45" s="97">
        <f t="shared" si="22"/>
        <v>0</v>
      </c>
      <c r="Z45" s="97"/>
      <c r="AA45" s="97"/>
      <c r="AB45" s="97"/>
      <c r="AC45" s="97"/>
      <c r="AD45" s="84">
        <v>74073107352</v>
      </c>
      <c r="AE45" s="100">
        <f>2012-1974</f>
        <v>38</v>
      </c>
      <c r="AF45" s="87">
        <f t="shared" si="14"/>
        <v>0</v>
      </c>
      <c r="AG45" s="87">
        <f t="shared" si="17"/>
        <v>1</v>
      </c>
      <c r="AH45" s="87">
        <f t="shared" si="15"/>
        <v>0</v>
      </c>
      <c r="AI45" s="87">
        <f t="shared" si="16"/>
        <v>0</v>
      </c>
    </row>
    <row r="46" spans="1:36" ht="15.75">
      <c r="A46" s="96">
        <v>8550</v>
      </c>
      <c r="B46" s="84" t="s">
        <v>104</v>
      </c>
      <c r="C46" s="97">
        <v>1</v>
      </c>
      <c r="D46" s="146">
        <v>40617</v>
      </c>
      <c r="E46" s="84" t="s">
        <v>251</v>
      </c>
      <c r="F46" s="84" t="s">
        <v>221</v>
      </c>
      <c r="G46" s="97"/>
      <c r="H46" s="97"/>
      <c r="I46" s="97" t="s">
        <v>25</v>
      </c>
      <c r="J46" s="98" t="s">
        <v>197</v>
      </c>
      <c r="K46" s="98">
        <f t="shared" si="5"/>
        <v>1</v>
      </c>
      <c r="L46" s="98">
        <f t="shared" si="6"/>
        <v>0</v>
      </c>
      <c r="M46" s="98">
        <f t="shared" si="7"/>
        <v>0</v>
      </c>
      <c r="N46" s="98">
        <f t="shared" si="8"/>
        <v>0</v>
      </c>
      <c r="O46" s="98" t="s">
        <v>179</v>
      </c>
      <c r="P46" s="97">
        <f t="shared" si="9"/>
        <v>0</v>
      </c>
      <c r="Q46" s="97">
        <f t="shared" si="10"/>
        <v>1</v>
      </c>
      <c r="R46" s="97">
        <f t="shared" si="11"/>
        <v>0</v>
      </c>
      <c r="S46" s="97">
        <f t="shared" si="12"/>
        <v>0</v>
      </c>
      <c r="T46" s="97">
        <f t="shared" si="13"/>
        <v>0</v>
      </c>
      <c r="U46" s="97">
        <f t="shared" si="18"/>
        <v>0</v>
      </c>
      <c r="V46" s="97">
        <f t="shared" si="19"/>
        <v>0</v>
      </c>
      <c r="W46" s="97">
        <f t="shared" si="20"/>
        <v>0</v>
      </c>
      <c r="X46" s="97">
        <f t="shared" si="21"/>
        <v>0</v>
      </c>
      <c r="Y46" s="97">
        <f t="shared" si="22"/>
        <v>0</v>
      </c>
      <c r="Z46" s="97"/>
      <c r="AA46" s="97"/>
      <c r="AB46" s="97"/>
      <c r="AC46" s="97"/>
      <c r="AD46" s="84">
        <v>71032623376</v>
      </c>
      <c r="AE46" s="100">
        <f>2012-1971</f>
        <v>41</v>
      </c>
      <c r="AF46" s="87">
        <f t="shared" si="14"/>
        <v>0</v>
      </c>
      <c r="AG46" s="87">
        <f t="shared" si="17"/>
        <v>1</v>
      </c>
      <c r="AH46" s="87">
        <f t="shared" si="15"/>
        <v>0</v>
      </c>
      <c r="AI46" s="87">
        <f t="shared" si="16"/>
        <v>0</v>
      </c>
    </row>
    <row r="47" spans="1:36" s="119" customFormat="1" ht="15.75">
      <c r="A47" s="119">
        <v>1</v>
      </c>
      <c r="B47" s="120" t="s">
        <v>235</v>
      </c>
      <c r="C47" s="121">
        <v>1</v>
      </c>
      <c r="D47" s="148">
        <v>40912</v>
      </c>
      <c r="E47" s="73" t="s">
        <v>251</v>
      </c>
      <c r="F47" s="84" t="s">
        <v>223</v>
      </c>
      <c r="G47" s="122">
        <v>1</v>
      </c>
      <c r="H47" s="122"/>
      <c r="I47" s="97" t="s">
        <v>25</v>
      </c>
      <c r="J47" s="98" t="s">
        <v>197</v>
      </c>
      <c r="K47" s="98">
        <f t="shared" si="5"/>
        <v>1</v>
      </c>
      <c r="L47" s="98">
        <f>IF(J47="TM",1,0)</f>
        <v>0</v>
      </c>
      <c r="M47" s="98">
        <f>IF(J47="12mo",1,0)</f>
        <v>0</v>
      </c>
      <c r="N47" s="98">
        <f>IF(J47="9no",1,0)</f>
        <v>0</v>
      </c>
      <c r="O47" s="98" t="s">
        <v>179</v>
      </c>
      <c r="P47" s="97">
        <f>IF(AND(I47="D",O47="F"),1,0)</f>
        <v>0</v>
      </c>
      <c r="Q47" s="97">
        <f>IF(AND(I47="T",O47="F"),1,0)</f>
        <v>1</v>
      </c>
      <c r="R47" s="97">
        <f>IF(AND(I47="A",O47="F"),1,0)</f>
        <v>0</v>
      </c>
      <c r="S47" s="97">
        <f>IF(AND(I47="O",O47="F"),1,0)</f>
        <v>0</v>
      </c>
      <c r="T47" s="97">
        <f>IF(AND(I47="S",O47="F"),1,0)</f>
        <v>0</v>
      </c>
      <c r="U47" s="97">
        <f>IF(AND(I47="D",O47="M"),1,0)</f>
        <v>0</v>
      </c>
      <c r="V47" s="97">
        <f>IF(AND(I47="T",O47="M"),1,0)</f>
        <v>0</v>
      </c>
      <c r="W47" s="97">
        <f>IF(AND(I47="A",O47="M"),1,0)</f>
        <v>0</v>
      </c>
      <c r="X47" s="97">
        <f>IF(AND(I47="O",O47="M"),1,0)</f>
        <v>0</v>
      </c>
      <c r="Y47" s="97">
        <f>IF(AND(I47="S",O47="M"),1,0)</f>
        <v>0</v>
      </c>
      <c r="Z47" s="140"/>
      <c r="AA47" s="97"/>
      <c r="AB47" s="97"/>
      <c r="AC47" s="97"/>
      <c r="AD47" s="124">
        <v>85031711382</v>
      </c>
      <c r="AE47" s="123">
        <f>2012-1985</f>
        <v>27</v>
      </c>
      <c r="AF47" s="87">
        <f t="shared" si="14"/>
        <v>1</v>
      </c>
      <c r="AG47" s="87">
        <f>IF(AE47&gt;=55,0,IF(AND(AE47&gt;=46,AE47&lt;55),0,IF(AND(AE47&gt;=31,AE47&lt;=45),1,IF(AE47&lt;=30,0,0))))</f>
        <v>0</v>
      </c>
      <c r="AH47" s="87">
        <f>IF(AE47&gt;=55,0,IF(AND(AE47&gt;=46,AE47&lt;55),1,IF(AND(AE47&gt;=31,AE47&lt;=45),0,IF(AE47&lt;=30,0,0))))</f>
        <v>0</v>
      </c>
      <c r="AI47" s="87">
        <f>IF(AE47&gt;=55,1,IF(AND(AE47&gt;=46,AE47&lt;55),0,IF(AND(AE47&gt;=31,AE47&lt;45),0,IF(AE47&lt;=30,0,0))))</f>
        <v>0</v>
      </c>
      <c r="AJ47" s="122"/>
    </row>
    <row r="48" spans="1:36" s="154" customFormat="1" ht="15.75">
      <c r="A48" s="150">
        <v>8854</v>
      </c>
      <c r="B48" s="149" t="s">
        <v>107</v>
      </c>
      <c r="C48" s="151">
        <v>1</v>
      </c>
      <c r="D48" s="165">
        <v>40817</v>
      </c>
      <c r="E48" s="149" t="s">
        <v>251</v>
      </c>
      <c r="F48" s="149" t="s">
        <v>223</v>
      </c>
      <c r="G48" s="151"/>
      <c r="H48" s="151"/>
      <c r="I48" s="151" t="s">
        <v>25</v>
      </c>
      <c r="J48" s="151" t="s">
        <v>197</v>
      </c>
      <c r="K48" s="151">
        <v>1</v>
      </c>
      <c r="L48" s="151">
        <v>0</v>
      </c>
      <c r="M48" s="151">
        <v>0</v>
      </c>
      <c r="N48" s="151">
        <v>0</v>
      </c>
      <c r="O48" s="151" t="s">
        <v>179</v>
      </c>
      <c r="P48" s="151">
        <v>0</v>
      </c>
      <c r="Q48" s="151">
        <v>1</v>
      </c>
      <c r="R48" s="151">
        <v>0</v>
      </c>
      <c r="S48" s="151">
        <v>0</v>
      </c>
      <c r="T48" s="151">
        <v>0</v>
      </c>
      <c r="U48" s="151">
        <v>0</v>
      </c>
      <c r="V48" s="151">
        <v>0</v>
      </c>
      <c r="W48" s="151">
        <v>0</v>
      </c>
      <c r="X48" s="151">
        <v>0</v>
      </c>
      <c r="Y48" s="151">
        <v>0</v>
      </c>
      <c r="Z48" s="151"/>
      <c r="AA48" s="151"/>
      <c r="AB48" s="151">
        <v>1</v>
      </c>
      <c r="AC48" s="151" t="s">
        <v>164</v>
      </c>
      <c r="AD48" s="149">
        <v>72071801897</v>
      </c>
      <c r="AE48" s="166">
        <v>40</v>
      </c>
      <c r="AF48" s="153">
        <v>0</v>
      </c>
      <c r="AG48" s="153">
        <v>1</v>
      </c>
      <c r="AH48" s="153">
        <v>0</v>
      </c>
      <c r="AI48" s="153">
        <v>0</v>
      </c>
      <c r="AJ48" s="167"/>
    </row>
    <row r="49" spans="1:35" ht="15.75">
      <c r="A49" s="96">
        <v>221</v>
      </c>
      <c r="B49" s="84" t="s">
        <v>108</v>
      </c>
      <c r="C49" s="97">
        <v>1</v>
      </c>
      <c r="D49" s="146">
        <v>38889</v>
      </c>
      <c r="E49" s="84" t="s">
        <v>251</v>
      </c>
      <c r="F49" s="84" t="s">
        <v>223</v>
      </c>
      <c r="G49" s="97">
        <v>1</v>
      </c>
      <c r="H49" s="97"/>
      <c r="I49" s="97" t="s">
        <v>25</v>
      </c>
      <c r="J49" s="98" t="s">
        <v>197</v>
      </c>
      <c r="K49" s="98">
        <f t="shared" si="5"/>
        <v>1</v>
      </c>
      <c r="L49" s="98">
        <f t="shared" si="6"/>
        <v>0</v>
      </c>
      <c r="M49" s="98">
        <f t="shared" si="7"/>
        <v>0</v>
      </c>
      <c r="N49" s="98">
        <f t="shared" si="8"/>
        <v>0</v>
      </c>
      <c r="O49" s="98" t="s">
        <v>179</v>
      </c>
      <c r="P49" s="97">
        <f t="shared" si="9"/>
        <v>0</v>
      </c>
      <c r="Q49" s="97">
        <f t="shared" si="10"/>
        <v>1</v>
      </c>
      <c r="R49" s="97">
        <f t="shared" si="11"/>
        <v>0</v>
      </c>
      <c r="S49" s="97">
        <f t="shared" si="12"/>
        <v>0</v>
      </c>
      <c r="T49" s="97">
        <f t="shared" si="13"/>
        <v>0</v>
      </c>
      <c r="U49" s="97">
        <f t="shared" si="18"/>
        <v>0</v>
      </c>
      <c r="V49" s="97">
        <f t="shared" si="19"/>
        <v>0</v>
      </c>
      <c r="W49" s="97">
        <f t="shared" si="20"/>
        <v>0</v>
      </c>
      <c r="X49" s="97">
        <f t="shared" si="21"/>
        <v>0</v>
      </c>
      <c r="Y49" s="97">
        <f t="shared" si="22"/>
        <v>0</v>
      </c>
      <c r="Z49" s="97"/>
      <c r="AA49" s="97"/>
      <c r="AB49" s="97"/>
      <c r="AC49" s="97"/>
      <c r="AD49" s="84">
        <v>62042715532</v>
      </c>
      <c r="AE49" s="100">
        <f>2012-1962</f>
        <v>50</v>
      </c>
      <c r="AF49" s="87">
        <f t="shared" si="14"/>
        <v>0</v>
      </c>
      <c r="AG49" s="87">
        <f t="shared" si="17"/>
        <v>0</v>
      </c>
      <c r="AH49" s="87">
        <f t="shared" si="15"/>
        <v>1</v>
      </c>
      <c r="AI49" s="87">
        <f t="shared" si="16"/>
        <v>0</v>
      </c>
    </row>
    <row r="50" spans="1:35" ht="15.75">
      <c r="A50" s="96">
        <v>7914</v>
      </c>
      <c r="B50" s="84" t="s">
        <v>109</v>
      </c>
      <c r="C50" s="97">
        <v>1</v>
      </c>
      <c r="D50" s="146">
        <v>40119</v>
      </c>
      <c r="E50" s="72" t="s">
        <v>255</v>
      </c>
      <c r="F50" s="72" t="s">
        <v>253</v>
      </c>
      <c r="G50" s="97"/>
      <c r="H50" s="97"/>
      <c r="I50" s="97" t="s">
        <v>25</v>
      </c>
      <c r="J50" s="98" t="s">
        <v>197</v>
      </c>
      <c r="K50" s="98">
        <f t="shared" si="5"/>
        <v>1</v>
      </c>
      <c r="L50" s="98">
        <f t="shared" si="6"/>
        <v>0</v>
      </c>
      <c r="M50" s="98">
        <f t="shared" si="7"/>
        <v>0</v>
      </c>
      <c r="N50" s="98">
        <f t="shared" si="8"/>
        <v>0</v>
      </c>
      <c r="O50" s="98" t="s">
        <v>179</v>
      </c>
      <c r="P50" s="97">
        <f t="shared" si="9"/>
        <v>0</v>
      </c>
      <c r="Q50" s="97">
        <f t="shared" si="10"/>
        <v>1</v>
      </c>
      <c r="R50" s="97">
        <f t="shared" si="11"/>
        <v>0</v>
      </c>
      <c r="S50" s="97">
        <f t="shared" si="12"/>
        <v>0</v>
      </c>
      <c r="T50" s="97">
        <f t="shared" si="13"/>
        <v>0</v>
      </c>
      <c r="U50" s="97">
        <f t="shared" si="18"/>
        <v>0</v>
      </c>
      <c r="V50" s="97">
        <f t="shared" si="19"/>
        <v>0</v>
      </c>
      <c r="W50" s="97">
        <f t="shared" si="20"/>
        <v>0</v>
      </c>
      <c r="X50" s="97">
        <f t="shared" si="21"/>
        <v>0</v>
      </c>
      <c r="Y50" s="97">
        <f t="shared" si="22"/>
        <v>0</v>
      </c>
      <c r="Z50" s="97"/>
      <c r="AA50" s="97"/>
      <c r="AB50" s="97"/>
      <c r="AC50" s="97"/>
      <c r="AD50" s="84">
        <v>79013112350</v>
      </c>
      <c r="AE50" s="100">
        <f>2012-1979</f>
        <v>33</v>
      </c>
      <c r="AF50" s="87">
        <f t="shared" si="14"/>
        <v>0</v>
      </c>
      <c r="AG50" s="87">
        <f t="shared" si="17"/>
        <v>1</v>
      </c>
      <c r="AH50" s="87">
        <f t="shared" si="15"/>
        <v>0</v>
      </c>
      <c r="AI50" s="87">
        <f t="shared" si="16"/>
        <v>0</v>
      </c>
    </row>
    <row r="51" spans="1:35" ht="23.25">
      <c r="A51" s="96">
        <v>390</v>
      </c>
      <c r="B51" s="84" t="s">
        <v>111</v>
      </c>
      <c r="C51" s="97"/>
      <c r="D51" s="146">
        <v>39114</v>
      </c>
      <c r="E51" s="103" t="s">
        <v>256</v>
      </c>
      <c r="F51" s="84" t="s">
        <v>257</v>
      </c>
      <c r="G51" s="97"/>
      <c r="H51" s="97"/>
      <c r="I51" s="97" t="s">
        <v>25</v>
      </c>
      <c r="J51" s="98" t="s">
        <v>197</v>
      </c>
      <c r="K51" s="98">
        <f t="shared" si="5"/>
        <v>1</v>
      </c>
      <c r="L51" s="98">
        <f t="shared" si="6"/>
        <v>0</v>
      </c>
      <c r="M51" s="98">
        <f t="shared" si="7"/>
        <v>0</v>
      </c>
      <c r="N51" s="98">
        <f t="shared" si="8"/>
        <v>0</v>
      </c>
      <c r="O51" s="98" t="s">
        <v>179</v>
      </c>
      <c r="P51" s="97">
        <f t="shared" si="9"/>
        <v>0</v>
      </c>
      <c r="Q51" s="97">
        <f t="shared" si="10"/>
        <v>1</v>
      </c>
      <c r="R51" s="97">
        <f t="shared" si="11"/>
        <v>0</v>
      </c>
      <c r="S51" s="97">
        <f t="shared" si="12"/>
        <v>0</v>
      </c>
      <c r="T51" s="97">
        <f t="shared" si="13"/>
        <v>0</v>
      </c>
      <c r="U51" s="97">
        <f t="shared" si="18"/>
        <v>0</v>
      </c>
      <c r="V51" s="97">
        <f t="shared" si="19"/>
        <v>0</v>
      </c>
      <c r="W51" s="97">
        <f t="shared" si="20"/>
        <v>0</v>
      </c>
      <c r="X51" s="97">
        <f t="shared" si="21"/>
        <v>0</v>
      </c>
      <c r="Y51" s="97">
        <f t="shared" si="22"/>
        <v>0</v>
      </c>
      <c r="Z51" s="97"/>
      <c r="AA51" s="97"/>
      <c r="AB51" s="97"/>
      <c r="AC51" s="97"/>
      <c r="AD51" s="84">
        <v>71102503872</v>
      </c>
      <c r="AE51" s="100">
        <f>2012-1971</f>
        <v>41</v>
      </c>
      <c r="AF51" s="87">
        <f t="shared" si="14"/>
        <v>0</v>
      </c>
      <c r="AG51" s="87">
        <f t="shared" si="17"/>
        <v>1</v>
      </c>
      <c r="AH51" s="87">
        <f t="shared" si="15"/>
        <v>0</v>
      </c>
      <c r="AI51" s="87">
        <f t="shared" si="16"/>
        <v>0</v>
      </c>
    </row>
    <row r="52" spans="1:35" ht="15.75">
      <c r="A52" s="96">
        <v>5531</v>
      </c>
      <c r="B52" s="84" t="s">
        <v>112</v>
      </c>
      <c r="C52" s="97">
        <v>1</v>
      </c>
      <c r="D52" s="146">
        <v>40179</v>
      </c>
      <c r="E52" s="84" t="s">
        <v>251</v>
      </c>
      <c r="F52" s="84" t="s">
        <v>223</v>
      </c>
      <c r="G52" s="97"/>
      <c r="H52" s="97"/>
      <c r="I52" s="97" t="s">
        <v>25</v>
      </c>
      <c r="J52" s="98" t="s">
        <v>197</v>
      </c>
      <c r="K52" s="98">
        <f t="shared" si="5"/>
        <v>1</v>
      </c>
      <c r="L52" s="98">
        <f t="shared" si="6"/>
        <v>0</v>
      </c>
      <c r="M52" s="98">
        <f t="shared" si="7"/>
        <v>0</v>
      </c>
      <c r="N52" s="98">
        <f t="shared" si="8"/>
        <v>0</v>
      </c>
      <c r="O52" s="98" t="s">
        <v>179</v>
      </c>
      <c r="P52" s="97">
        <f t="shared" si="9"/>
        <v>0</v>
      </c>
      <c r="Q52" s="97">
        <f t="shared" si="10"/>
        <v>1</v>
      </c>
      <c r="R52" s="97">
        <f t="shared" si="11"/>
        <v>0</v>
      </c>
      <c r="S52" s="97">
        <f t="shared" si="12"/>
        <v>0</v>
      </c>
      <c r="T52" s="97">
        <f t="shared" si="13"/>
        <v>0</v>
      </c>
      <c r="U52" s="97">
        <f t="shared" si="18"/>
        <v>0</v>
      </c>
      <c r="V52" s="97">
        <f t="shared" si="19"/>
        <v>0</v>
      </c>
      <c r="W52" s="97">
        <f t="shared" si="20"/>
        <v>0</v>
      </c>
      <c r="X52" s="97">
        <f t="shared" si="21"/>
        <v>0</v>
      </c>
      <c r="Y52" s="97">
        <f t="shared" si="22"/>
        <v>0</v>
      </c>
      <c r="Z52" s="97"/>
      <c r="AA52" s="97"/>
      <c r="AB52" s="97"/>
      <c r="AC52" s="97"/>
      <c r="AD52" s="84">
        <v>73090302893</v>
      </c>
      <c r="AE52" s="100">
        <f>2012-1973</f>
        <v>39</v>
      </c>
      <c r="AF52" s="87">
        <f t="shared" si="14"/>
        <v>0</v>
      </c>
      <c r="AG52" s="87">
        <f t="shared" si="17"/>
        <v>1</v>
      </c>
      <c r="AH52" s="87">
        <f t="shared" si="15"/>
        <v>0</v>
      </c>
      <c r="AI52" s="87">
        <f t="shared" si="16"/>
        <v>0</v>
      </c>
    </row>
    <row r="53" spans="1:35" ht="15.75">
      <c r="A53" s="96">
        <v>8874</v>
      </c>
      <c r="B53" s="84" t="s">
        <v>113</v>
      </c>
      <c r="C53" s="97"/>
      <c r="D53" s="97"/>
      <c r="E53" s="84" t="s">
        <v>251</v>
      </c>
      <c r="F53" s="84" t="s">
        <v>223</v>
      </c>
      <c r="G53" s="97"/>
      <c r="H53" s="97"/>
      <c r="I53" s="97" t="s">
        <v>25</v>
      </c>
      <c r="J53" s="98" t="s">
        <v>197</v>
      </c>
      <c r="K53" s="98">
        <f t="shared" si="5"/>
        <v>1</v>
      </c>
      <c r="L53" s="98">
        <f t="shared" si="6"/>
        <v>0</v>
      </c>
      <c r="M53" s="98">
        <f t="shared" si="7"/>
        <v>0</v>
      </c>
      <c r="N53" s="98">
        <f t="shared" si="8"/>
        <v>0</v>
      </c>
      <c r="O53" s="98" t="s">
        <v>179</v>
      </c>
      <c r="P53" s="97">
        <f t="shared" si="9"/>
        <v>0</v>
      </c>
      <c r="Q53" s="97">
        <f t="shared" si="10"/>
        <v>1</v>
      </c>
      <c r="R53" s="97">
        <f t="shared" si="11"/>
        <v>0</v>
      </c>
      <c r="S53" s="97">
        <f t="shared" si="12"/>
        <v>0</v>
      </c>
      <c r="T53" s="97">
        <f t="shared" si="13"/>
        <v>0</v>
      </c>
      <c r="U53" s="97">
        <f t="shared" si="18"/>
        <v>0</v>
      </c>
      <c r="V53" s="97">
        <f t="shared" si="19"/>
        <v>0</v>
      </c>
      <c r="W53" s="97">
        <f t="shared" si="20"/>
        <v>0</v>
      </c>
      <c r="X53" s="97">
        <f t="shared" si="21"/>
        <v>0</v>
      </c>
      <c r="Y53" s="97">
        <f t="shared" si="22"/>
        <v>0</v>
      </c>
      <c r="Z53" s="97"/>
      <c r="AA53" s="97"/>
      <c r="AB53" s="97"/>
      <c r="AC53" s="97"/>
      <c r="AD53" s="84">
        <v>85042916137</v>
      </c>
      <c r="AE53" s="100">
        <f>2012-1985</f>
        <v>27</v>
      </c>
      <c r="AF53" s="87">
        <f t="shared" si="14"/>
        <v>1</v>
      </c>
      <c r="AG53" s="87">
        <f t="shared" si="17"/>
        <v>0</v>
      </c>
      <c r="AH53" s="87">
        <f t="shared" si="15"/>
        <v>0</v>
      </c>
      <c r="AI53" s="87">
        <f t="shared" si="16"/>
        <v>0</v>
      </c>
    </row>
    <row r="54" spans="1:35" ht="15.75">
      <c r="A54" s="96">
        <v>194</v>
      </c>
      <c r="B54" s="84" t="s">
        <v>114</v>
      </c>
      <c r="C54" s="97">
        <v>1</v>
      </c>
      <c r="D54" s="146">
        <v>38696</v>
      </c>
      <c r="E54" s="84" t="s">
        <v>252</v>
      </c>
      <c r="F54" s="84" t="s">
        <v>253</v>
      </c>
      <c r="G54" s="97"/>
      <c r="H54" s="97"/>
      <c r="I54" s="97" t="s">
        <v>86</v>
      </c>
      <c r="J54" s="98" t="s">
        <v>200</v>
      </c>
      <c r="K54" s="98">
        <f t="shared" si="5"/>
        <v>0</v>
      </c>
      <c r="L54" s="98">
        <f t="shared" si="6"/>
        <v>1</v>
      </c>
      <c r="M54" s="98">
        <f t="shared" si="7"/>
        <v>0</v>
      </c>
      <c r="N54" s="98">
        <f t="shared" si="8"/>
        <v>0</v>
      </c>
      <c r="O54" s="98" t="s">
        <v>179</v>
      </c>
      <c r="P54" s="97">
        <f t="shared" si="9"/>
        <v>0</v>
      </c>
      <c r="Q54" s="97">
        <f t="shared" si="10"/>
        <v>0</v>
      </c>
      <c r="R54" s="97">
        <f t="shared" si="11"/>
        <v>1</v>
      </c>
      <c r="S54" s="97">
        <f t="shared" si="12"/>
        <v>0</v>
      </c>
      <c r="T54" s="97">
        <f t="shared" si="13"/>
        <v>0</v>
      </c>
      <c r="U54" s="97">
        <f t="shared" si="18"/>
        <v>0</v>
      </c>
      <c r="V54" s="97">
        <f t="shared" si="19"/>
        <v>0</v>
      </c>
      <c r="W54" s="97">
        <f t="shared" si="20"/>
        <v>0</v>
      </c>
      <c r="X54" s="97">
        <f t="shared" si="21"/>
        <v>0</v>
      </c>
      <c r="Y54" s="97">
        <f t="shared" si="22"/>
        <v>0</v>
      </c>
      <c r="Z54" s="97"/>
      <c r="AA54" s="97"/>
      <c r="AB54" s="97"/>
      <c r="AC54" s="97"/>
      <c r="AD54" s="84">
        <v>78120619739</v>
      </c>
      <c r="AE54" s="100">
        <f>2012-1978</f>
        <v>34</v>
      </c>
      <c r="AF54" s="87">
        <f t="shared" si="14"/>
        <v>0</v>
      </c>
      <c r="AG54" s="87">
        <f t="shared" si="17"/>
        <v>1</v>
      </c>
      <c r="AH54" s="87">
        <f t="shared" si="15"/>
        <v>0</v>
      </c>
      <c r="AI54" s="87">
        <f t="shared" si="16"/>
        <v>0</v>
      </c>
    </row>
    <row r="55" spans="1:35" ht="15.75">
      <c r="A55" s="96">
        <v>121</v>
      </c>
      <c r="B55" s="84" t="s">
        <v>115</v>
      </c>
      <c r="C55" s="97">
        <v>1</v>
      </c>
      <c r="D55" s="97"/>
      <c r="E55" s="84" t="s">
        <v>258</v>
      </c>
      <c r="F55" s="84" t="s">
        <v>223</v>
      </c>
      <c r="G55" s="97">
        <v>1</v>
      </c>
      <c r="H55" s="97"/>
      <c r="I55" s="97" t="s">
        <v>25</v>
      </c>
      <c r="J55" s="98" t="s">
        <v>197</v>
      </c>
      <c r="K55" s="98">
        <f t="shared" si="5"/>
        <v>1</v>
      </c>
      <c r="L55" s="98">
        <f t="shared" si="6"/>
        <v>0</v>
      </c>
      <c r="M55" s="98">
        <f t="shared" si="7"/>
        <v>0</v>
      </c>
      <c r="N55" s="98">
        <f t="shared" si="8"/>
        <v>0</v>
      </c>
      <c r="O55" s="98" t="s">
        <v>178</v>
      </c>
      <c r="P55" s="97">
        <f t="shared" si="9"/>
        <v>0</v>
      </c>
      <c r="Q55" s="97">
        <f t="shared" si="10"/>
        <v>0</v>
      </c>
      <c r="R55" s="97">
        <f t="shared" si="11"/>
        <v>0</v>
      </c>
      <c r="S55" s="97">
        <f t="shared" si="12"/>
        <v>0</v>
      </c>
      <c r="T55" s="97">
        <f t="shared" si="13"/>
        <v>0</v>
      </c>
      <c r="U55" s="97">
        <f t="shared" si="18"/>
        <v>0</v>
      </c>
      <c r="V55" s="97">
        <f t="shared" si="19"/>
        <v>1</v>
      </c>
      <c r="W55" s="97">
        <f t="shared" si="20"/>
        <v>0</v>
      </c>
      <c r="X55" s="97">
        <f t="shared" si="21"/>
        <v>0</v>
      </c>
      <c r="Y55" s="97">
        <f t="shared" si="22"/>
        <v>0</v>
      </c>
      <c r="Z55" s="97"/>
      <c r="AA55" s="97"/>
      <c r="AB55" s="97"/>
      <c r="AC55" s="97"/>
      <c r="AD55" s="84">
        <v>53062521001</v>
      </c>
      <c r="AE55" s="100">
        <f>2012-1953</f>
        <v>59</v>
      </c>
      <c r="AF55" s="87">
        <f t="shared" si="14"/>
        <v>0</v>
      </c>
      <c r="AG55" s="87">
        <f t="shared" si="17"/>
        <v>0</v>
      </c>
      <c r="AH55" s="87">
        <f t="shared" si="15"/>
        <v>0</v>
      </c>
      <c r="AI55" s="87">
        <f t="shared" si="16"/>
        <v>1</v>
      </c>
    </row>
    <row r="56" spans="1:35" ht="15.75">
      <c r="A56" s="96">
        <v>26</v>
      </c>
      <c r="B56" s="84" t="s">
        <v>119</v>
      </c>
      <c r="C56" s="97">
        <v>1</v>
      </c>
      <c r="D56" s="146">
        <v>38222</v>
      </c>
      <c r="E56" s="84" t="s">
        <v>259</v>
      </c>
      <c r="F56" s="84" t="s">
        <v>260</v>
      </c>
      <c r="G56" s="97">
        <v>1</v>
      </c>
      <c r="H56" s="97"/>
      <c r="I56" s="97" t="s">
        <v>25</v>
      </c>
      <c r="J56" s="98" t="s">
        <v>199</v>
      </c>
      <c r="K56" s="98">
        <f t="shared" si="5"/>
        <v>0</v>
      </c>
      <c r="L56" s="98">
        <f t="shared" si="6"/>
        <v>0</v>
      </c>
      <c r="M56" s="98">
        <f t="shared" si="7"/>
        <v>1</v>
      </c>
      <c r="N56" s="98">
        <f t="shared" si="8"/>
        <v>0</v>
      </c>
      <c r="O56" s="98" t="s">
        <v>178</v>
      </c>
      <c r="P56" s="97">
        <f t="shared" si="9"/>
        <v>0</v>
      </c>
      <c r="Q56" s="97">
        <f t="shared" si="10"/>
        <v>0</v>
      </c>
      <c r="R56" s="97">
        <f t="shared" si="11"/>
        <v>0</v>
      </c>
      <c r="S56" s="97">
        <f t="shared" si="12"/>
        <v>0</v>
      </c>
      <c r="T56" s="97">
        <f t="shared" si="13"/>
        <v>0</v>
      </c>
      <c r="U56" s="97">
        <f t="shared" si="18"/>
        <v>0</v>
      </c>
      <c r="V56" s="97">
        <f t="shared" si="19"/>
        <v>1</v>
      </c>
      <c r="W56" s="97">
        <f t="shared" si="20"/>
        <v>0</v>
      </c>
      <c r="X56" s="97">
        <f t="shared" si="21"/>
        <v>0</v>
      </c>
      <c r="Y56" s="97">
        <f t="shared" si="22"/>
        <v>0</v>
      </c>
      <c r="Z56" s="97"/>
      <c r="AA56" s="97"/>
      <c r="AB56" s="97"/>
      <c r="AC56" s="97"/>
      <c r="AD56" s="84">
        <v>74021306366</v>
      </c>
      <c r="AE56" s="100">
        <f>2012-1974</f>
        <v>38</v>
      </c>
      <c r="AF56" s="87">
        <f t="shared" si="14"/>
        <v>0</v>
      </c>
      <c r="AG56" s="87">
        <f t="shared" si="17"/>
        <v>1</v>
      </c>
      <c r="AH56" s="87">
        <f t="shared" si="15"/>
        <v>0</v>
      </c>
      <c r="AI56" s="87">
        <f t="shared" si="16"/>
        <v>0</v>
      </c>
    </row>
    <row r="57" spans="1:35" ht="15.75">
      <c r="A57" s="96">
        <v>7616</v>
      </c>
      <c r="B57" s="84" t="s">
        <v>120</v>
      </c>
      <c r="C57" s="97">
        <v>1</v>
      </c>
      <c r="D57" s="146">
        <v>40436</v>
      </c>
      <c r="E57" s="84" t="s">
        <v>259</v>
      </c>
      <c r="F57" s="84" t="s">
        <v>260</v>
      </c>
      <c r="G57" s="97">
        <v>1</v>
      </c>
      <c r="H57" s="97"/>
      <c r="I57" s="97" t="s">
        <v>25</v>
      </c>
      <c r="J57" s="98" t="s">
        <v>199</v>
      </c>
      <c r="K57" s="98">
        <f t="shared" si="5"/>
        <v>0</v>
      </c>
      <c r="L57" s="98">
        <f t="shared" si="6"/>
        <v>0</v>
      </c>
      <c r="M57" s="98">
        <f t="shared" si="7"/>
        <v>1</v>
      </c>
      <c r="N57" s="98">
        <f t="shared" si="8"/>
        <v>0</v>
      </c>
      <c r="O57" s="98" t="s">
        <v>178</v>
      </c>
      <c r="P57" s="97">
        <f t="shared" si="9"/>
        <v>0</v>
      </c>
      <c r="Q57" s="97">
        <f t="shared" si="10"/>
        <v>0</v>
      </c>
      <c r="R57" s="97">
        <f t="shared" si="11"/>
        <v>0</v>
      </c>
      <c r="S57" s="97">
        <f t="shared" si="12"/>
        <v>0</v>
      </c>
      <c r="T57" s="97">
        <f t="shared" si="13"/>
        <v>0</v>
      </c>
      <c r="U57" s="97">
        <f t="shared" si="18"/>
        <v>0</v>
      </c>
      <c r="V57" s="97">
        <f t="shared" si="19"/>
        <v>1</v>
      </c>
      <c r="W57" s="97">
        <f t="shared" si="20"/>
        <v>0</v>
      </c>
      <c r="X57" s="97">
        <f t="shared" si="21"/>
        <v>0</v>
      </c>
      <c r="Y57" s="97">
        <f t="shared" si="22"/>
        <v>0</v>
      </c>
      <c r="Z57" s="97"/>
      <c r="AA57" s="97"/>
      <c r="AB57" s="97"/>
      <c r="AC57" s="97"/>
      <c r="AD57" s="84">
        <v>66022800208</v>
      </c>
      <c r="AE57" s="100">
        <f>2012-1966</f>
        <v>46</v>
      </c>
      <c r="AF57" s="87">
        <f t="shared" si="14"/>
        <v>0</v>
      </c>
      <c r="AG57" s="87">
        <f t="shared" si="17"/>
        <v>0</v>
      </c>
      <c r="AH57" s="87">
        <f t="shared" si="15"/>
        <v>1</v>
      </c>
      <c r="AI57" s="87">
        <f t="shared" si="16"/>
        <v>0</v>
      </c>
    </row>
    <row r="58" spans="1:35" ht="15.75">
      <c r="A58" s="96">
        <v>8498</v>
      </c>
      <c r="B58" s="84" t="s">
        <v>123</v>
      </c>
      <c r="C58" s="97">
        <v>1</v>
      </c>
      <c r="D58" s="146">
        <v>40547</v>
      </c>
      <c r="E58" s="84" t="s">
        <v>259</v>
      </c>
      <c r="F58" s="84" t="s">
        <v>260</v>
      </c>
      <c r="G58" s="97"/>
      <c r="H58" s="97"/>
      <c r="I58" s="97" t="s">
        <v>25</v>
      </c>
      <c r="J58" s="98" t="s">
        <v>199</v>
      </c>
      <c r="K58" s="98">
        <f t="shared" si="5"/>
        <v>0</v>
      </c>
      <c r="L58" s="98">
        <f t="shared" si="6"/>
        <v>0</v>
      </c>
      <c r="M58" s="98">
        <f t="shared" si="7"/>
        <v>1</v>
      </c>
      <c r="N58" s="98">
        <f t="shared" si="8"/>
        <v>0</v>
      </c>
      <c r="O58" s="98" t="s">
        <v>178</v>
      </c>
      <c r="P58" s="97">
        <f t="shared" si="9"/>
        <v>0</v>
      </c>
      <c r="Q58" s="97">
        <f t="shared" si="10"/>
        <v>0</v>
      </c>
      <c r="R58" s="97">
        <f t="shared" si="11"/>
        <v>0</v>
      </c>
      <c r="S58" s="97">
        <f t="shared" si="12"/>
        <v>0</v>
      </c>
      <c r="T58" s="97">
        <f t="shared" si="13"/>
        <v>0</v>
      </c>
      <c r="U58" s="97">
        <f t="shared" si="18"/>
        <v>0</v>
      </c>
      <c r="V58" s="97">
        <f t="shared" si="19"/>
        <v>1</v>
      </c>
      <c r="W58" s="97">
        <f t="shared" si="20"/>
        <v>0</v>
      </c>
      <c r="X58" s="97">
        <f t="shared" si="21"/>
        <v>0</v>
      </c>
      <c r="Y58" s="97">
        <f t="shared" si="22"/>
        <v>0</v>
      </c>
      <c r="Z58" s="97"/>
      <c r="AA58" s="97"/>
      <c r="AB58" s="97"/>
      <c r="AC58" s="97"/>
      <c r="AD58" s="84">
        <v>60011615264</v>
      </c>
      <c r="AE58" s="100">
        <f>2012-1960</f>
        <v>52</v>
      </c>
      <c r="AF58" s="87">
        <f t="shared" si="14"/>
        <v>0</v>
      </c>
      <c r="AG58" s="87">
        <f t="shared" si="17"/>
        <v>0</v>
      </c>
      <c r="AH58" s="87">
        <f t="shared" si="15"/>
        <v>1</v>
      </c>
      <c r="AI58" s="87">
        <f t="shared" si="16"/>
        <v>0</v>
      </c>
    </row>
    <row r="59" spans="1:35" ht="15.75">
      <c r="A59" s="96">
        <v>8537</v>
      </c>
      <c r="B59" s="84" t="s">
        <v>125</v>
      </c>
      <c r="C59" s="97">
        <v>1</v>
      </c>
      <c r="D59" s="146">
        <v>40576</v>
      </c>
      <c r="E59" s="84" t="s">
        <v>259</v>
      </c>
      <c r="F59" s="84" t="s">
        <v>260</v>
      </c>
      <c r="G59" s="97"/>
      <c r="H59" s="97"/>
      <c r="I59" s="97" t="s">
        <v>25</v>
      </c>
      <c r="J59" s="98" t="s">
        <v>199</v>
      </c>
      <c r="K59" s="98">
        <f t="shared" si="5"/>
        <v>0</v>
      </c>
      <c r="L59" s="98">
        <f t="shared" si="6"/>
        <v>0</v>
      </c>
      <c r="M59" s="98">
        <f t="shared" si="7"/>
        <v>1</v>
      </c>
      <c r="N59" s="98">
        <f t="shared" si="8"/>
        <v>0</v>
      </c>
      <c r="O59" s="98" t="s">
        <v>178</v>
      </c>
      <c r="P59" s="97">
        <f t="shared" si="9"/>
        <v>0</v>
      </c>
      <c r="Q59" s="97">
        <f t="shared" si="10"/>
        <v>0</v>
      </c>
      <c r="R59" s="97">
        <f t="shared" si="11"/>
        <v>0</v>
      </c>
      <c r="S59" s="97">
        <f t="shared" si="12"/>
        <v>0</v>
      </c>
      <c r="T59" s="97">
        <f t="shared" si="13"/>
        <v>0</v>
      </c>
      <c r="U59" s="97">
        <f t="shared" si="18"/>
        <v>0</v>
      </c>
      <c r="V59" s="97">
        <f t="shared" si="19"/>
        <v>1</v>
      </c>
      <c r="W59" s="97">
        <f t="shared" si="20"/>
        <v>0</v>
      </c>
      <c r="X59" s="97">
        <f t="shared" si="21"/>
        <v>0</v>
      </c>
      <c r="Y59" s="97">
        <f t="shared" si="22"/>
        <v>0</v>
      </c>
      <c r="Z59" s="97"/>
      <c r="AA59" s="97"/>
      <c r="AB59" s="97"/>
      <c r="AC59" s="97"/>
      <c r="AD59" s="84">
        <v>67043003941</v>
      </c>
      <c r="AE59" s="100">
        <f>2012-1967</f>
        <v>45</v>
      </c>
      <c r="AF59" s="87">
        <f t="shared" si="14"/>
        <v>0</v>
      </c>
      <c r="AG59" s="87">
        <f t="shared" si="17"/>
        <v>1</v>
      </c>
      <c r="AH59" s="87">
        <f t="shared" si="15"/>
        <v>0</v>
      </c>
      <c r="AI59" s="87">
        <f t="shared" si="16"/>
        <v>0</v>
      </c>
    </row>
    <row r="60" spans="1:35" ht="15.75">
      <c r="A60" s="96">
        <v>40</v>
      </c>
      <c r="B60" s="84" t="s">
        <v>127</v>
      </c>
      <c r="C60" s="97"/>
      <c r="D60" s="146">
        <v>39022</v>
      </c>
      <c r="E60" s="84" t="s">
        <v>261</v>
      </c>
      <c r="F60" s="84" t="s">
        <v>233</v>
      </c>
      <c r="G60" s="97"/>
      <c r="H60" s="97"/>
      <c r="I60" s="97" t="s">
        <v>126</v>
      </c>
      <c r="J60" s="98" t="s">
        <v>198</v>
      </c>
      <c r="K60" s="98">
        <f t="shared" si="5"/>
        <v>0</v>
      </c>
      <c r="L60" s="98">
        <f t="shared" si="6"/>
        <v>0</v>
      </c>
      <c r="M60" s="98">
        <f t="shared" si="7"/>
        <v>0</v>
      </c>
      <c r="N60" s="98">
        <f t="shared" si="8"/>
        <v>1</v>
      </c>
      <c r="O60" s="98" t="s">
        <v>178</v>
      </c>
      <c r="P60" s="97">
        <f t="shared" si="9"/>
        <v>0</v>
      </c>
      <c r="Q60" s="97">
        <f t="shared" si="10"/>
        <v>0</v>
      </c>
      <c r="R60" s="97">
        <f t="shared" si="11"/>
        <v>0</v>
      </c>
      <c r="S60" s="97">
        <f t="shared" si="12"/>
        <v>0</v>
      </c>
      <c r="T60" s="97">
        <f t="shared" si="13"/>
        <v>0</v>
      </c>
      <c r="U60" s="97">
        <f t="shared" si="18"/>
        <v>0</v>
      </c>
      <c r="V60" s="97">
        <f t="shared" si="19"/>
        <v>0</v>
      </c>
      <c r="W60" s="97">
        <f t="shared" si="20"/>
        <v>0</v>
      </c>
      <c r="X60" s="97">
        <f t="shared" si="21"/>
        <v>0</v>
      </c>
      <c r="Y60" s="97">
        <f t="shared" si="22"/>
        <v>1</v>
      </c>
      <c r="Z60" s="97"/>
      <c r="AA60" s="97"/>
      <c r="AB60" s="97"/>
      <c r="AC60" s="97"/>
      <c r="AD60" s="84">
        <v>56121002347</v>
      </c>
      <c r="AE60" s="100">
        <f>2012-1956</f>
        <v>56</v>
      </c>
      <c r="AF60" s="87">
        <f t="shared" si="14"/>
        <v>0</v>
      </c>
      <c r="AG60" s="87">
        <f t="shared" si="17"/>
        <v>0</v>
      </c>
      <c r="AH60" s="87">
        <f t="shared" si="15"/>
        <v>0</v>
      </c>
      <c r="AI60" s="87">
        <f t="shared" si="16"/>
        <v>1</v>
      </c>
    </row>
    <row r="61" spans="1:35" ht="15.75">
      <c r="A61" s="96">
        <v>3969</v>
      </c>
      <c r="B61" s="84" t="s">
        <v>128</v>
      </c>
      <c r="C61" s="97">
        <v>1</v>
      </c>
      <c r="D61" s="146">
        <v>39900</v>
      </c>
      <c r="E61" s="84" t="s">
        <v>261</v>
      </c>
      <c r="F61" s="84" t="s">
        <v>233</v>
      </c>
      <c r="G61" s="97"/>
      <c r="H61" s="97"/>
      <c r="I61" s="97" t="s">
        <v>126</v>
      </c>
      <c r="J61" s="98" t="s">
        <v>198</v>
      </c>
      <c r="K61" s="98">
        <f t="shared" si="5"/>
        <v>0</v>
      </c>
      <c r="L61" s="98">
        <f t="shared" si="6"/>
        <v>0</v>
      </c>
      <c r="M61" s="98">
        <f t="shared" si="7"/>
        <v>0</v>
      </c>
      <c r="N61" s="98">
        <f t="shared" si="8"/>
        <v>1</v>
      </c>
      <c r="O61" s="98" t="s">
        <v>178</v>
      </c>
      <c r="P61" s="97">
        <f t="shared" si="9"/>
        <v>0</v>
      </c>
      <c r="Q61" s="97">
        <f t="shared" si="10"/>
        <v>0</v>
      </c>
      <c r="R61" s="97">
        <f t="shared" si="11"/>
        <v>0</v>
      </c>
      <c r="S61" s="97">
        <f t="shared" si="12"/>
        <v>0</v>
      </c>
      <c r="T61" s="97">
        <f t="shared" si="13"/>
        <v>0</v>
      </c>
      <c r="U61" s="97">
        <f t="shared" si="18"/>
        <v>0</v>
      </c>
      <c r="V61" s="97">
        <f t="shared" si="19"/>
        <v>0</v>
      </c>
      <c r="W61" s="97">
        <f t="shared" si="20"/>
        <v>0</v>
      </c>
      <c r="X61" s="97">
        <f t="shared" si="21"/>
        <v>0</v>
      </c>
      <c r="Y61" s="97">
        <f t="shared" si="22"/>
        <v>1</v>
      </c>
      <c r="Z61" s="97"/>
      <c r="AA61" s="97"/>
      <c r="AB61" s="97"/>
      <c r="AC61" s="97"/>
      <c r="AD61" s="84">
        <v>55040613686</v>
      </c>
      <c r="AE61" s="100">
        <f>2012-1955</f>
        <v>57</v>
      </c>
      <c r="AF61" s="87">
        <f t="shared" si="14"/>
        <v>0</v>
      </c>
      <c r="AG61" s="87">
        <f t="shared" si="17"/>
        <v>0</v>
      </c>
      <c r="AH61" s="87">
        <f t="shared" si="15"/>
        <v>0</v>
      </c>
      <c r="AI61" s="87">
        <f t="shared" si="16"/>
        <v>1</v>
      </c>
    </row>
    <row r="62" spans="1:35" ht="15.75">
      <c r="A62" s="96">
        <v>6057</v>
      </c>
      <c r="B62" s="84" t="s">
        <v>129</v>
      </c>
      <c r="C62" s="97">
        <v>1</v>
      </c>
      <c r="D62" s="97"/>
      <c r="E62" s="84" t="s">
        <v>261</v>
      </c>
      <c r="F62" s="84" t="s">
        <v>233</v>
      </c>
      <c r="G62" s="97"/>
      <c r="H62" s="97"/>
      <c r="I62" s="97" t="s">
        <v>126</v>
      </c>
      <c r="J62" s="98" t="s">
        <v>200</v>
      </c>
      <c r="K62" s="98">
        <f t="shared" si="5"/>
        <v>0</v>
      </c>
      <c r="L62" s="98">
        <f t="shared" si="6"/>
        <v>1</v>
      </c>
      <c r="M62" s="98">
        <f t="shared" si="7"/>
        <v>0</v>
      </c>
      <c r="N62" s="98">
        <f t="shared" si="8"/>
        <v>0</v>
      </c>
      <c r="O62" s="98" t="s">
        <v>178</v>
      </c>
      <c r="P62" s="97">
        <f t="shared" si="9"/>
        <v>0</v>
      </c>
      <c r="Q62" s="97">
        <f t="shared" si="10"/>
        <v>0</v>
      </c>
      <c r="R62" s="97">
        <f t="shared" si="11"/>
        <v>0</v>
      </c>
      <c r="S62" s="97">
        <f t="shared" si="12"/>
        <v>0</v>
      </c>
      <c r="T62" s="97">
        <f t="shared" si="13"/>
        <v>0</v>
      </c>
      <c r="U62" s="97">
        <f t="shared" si="18"/>
        <v>0</v>
      </c>
      <c r="V62" s="97">
        <f t="shared" si="19"/>
        <v>0</v>
      </c>
      <c r="W62" s="97">
        <f t="shared" si="20"/>
        <v>0</v>
      </c>
      <c r="X62" s="97">
        <f t="shared" si="21"/>
        <v>0</v>
      </c>
      <c r="Y62" s="97">
        <f t="shared" si="22"/>
        <v>1</v>
      </c>
      <c r="Z62" s="97"/>
      <c r="AA62" s="97"/>
      <c r="AB62" s="97"/>
      <c r="AC62" s="97"/>
      <c r="AD62" s="84">
        <v>51112400509</v>
      </c>
      <c r="AE62" s="100">
        <f>2012-1951</f>
        <v>61</v>
      </c>
      <c r="AF62" s="87">
        <f t="shared" si="14"/>
        <v>0</v>
      </c>
      <c r="AG62" s="87">
        <f t="shared" si="17"/>
        <v>0</v>
      </c>
      <c r="AH62" s="87">
        <f t="shared" si="15"/>
        <v>0</v>
      </c>
      <c r="AI62" s="87">
        <f t="shared" si="16"/>
        <v>1</v>
      </c>
    </row>
    <row r="63" spans="1:35" ht="15.75">
      <c r="A63" s="96">
        <v>7325</v>
      </c>
      <c r="B63" s="84" t="s">
        <v>130</v>
      </c>
      <c r="C63" s="97">
        <v>1</v>
      </c>
      <c r="D63" s="146">
        <v>40472</v>
      </c>
      <c r="E63" s="84" t="s">
        <v>261</v>
      </c>
      <c r="F63" s="84" t="s">
        <v>233</v>
      </c>
      <c r="G63" s="97"/>
      <c r="H63" s="97"/>
      <c r="I63" s="97" t="s">
        <v>126</v>
      </c>
      <c r="J63" s="98" t="s">
        <v>198</v>
      </c>
      <c r="K63" s="98">
        <f t="shared" si="5"/>
        <v>0</v>
      </c>
      <c r="L63" s="98">
        <f t="shared" si="6"/>
        <v>0</v>
      </c>
      <c r="M63" s="98">
        <f t="shared" si="7"/>
        <v>0</v>
      </c>
      <c r="N63" s="98">
        <f t="shared" si="8"/>
        <v>1</v>
      </c>
      <c r="O63" s="98" t="s">
        <v>178</v>
      </c>
      <c r="P63" s="97">
        <f t="shared" si="9"/>
        <v>0</v>
      </c>
      <c r="Q63" s="97">
        <f t="shared" si="10"/>
        <v>0</v>
      </c>
      <c r="R63" s="97">
        <f t="shared" si="11"/>
        <v>0</v>
      </c>
      <c r="S63" s="97">
        <f t="shared" si="12"/>
        <v>0</v>
      </c>
      <c r="T63" s="97">
        <f t="shared" si="13"/>
        <v>0</v>
      </c>
      <c r="U63" s="97">
        <f t="shared" si="18"/>
        <v>0</v>
      </c>
      <c r="V63" s="97">
        <f t="shared" si="19"/>
        <v>0</v>
      </c>
      <c r="W63" s="97">
        <f t="shared" si="20"/>
        <v>0</v>
      </c>
      <c r="X63" s="97">
        <f t="shared" si="21"/>
        <v>0</v>
      </c>
      <c r="Y63" s="97">
        <f t="shared" si="22"/>
        <v>1</v>
      </c>
      <c r="Z63" s="97"/>
      <c r="AA63" s="97"/>
      <c r="AB63" s="97"/>
      <c r="AC63" s="97"/>
      <c r="AD63" s="84">
        <v>43020821289</v>
      </c>
      <c r="AE63" s="100">
        <f>2012-1943</f>
        <v>69</v>
      </c>
      <c r="AF63" s="87">
        <f t="shared" si="14"/>
        <v>0</v>
      </c>
      <c r="AG63" s="87">
        <f t="shared" si="17"/>
        <v>0</v>
      </c>
      <c r="AH63" s="87">
        <f t="shared" si="15"/>
        <v>0</v>
      </c>
      <c r="AI63" s="87">
        <f t="shared" si="16"/>
        <v>1</v>
      </c>
    </row>
    <row r="64" spans="1:35" ht="15.75">
      <c r="A64" s="96">
        <v>7613</v>
      </c>
      <c r="B64" s="84" t="s">
        <v>131</v>
      </c>
      <c r="C64" s="97">
        <v>1</v>
      </c>
      <c r="D64" s="146">
        <v>40757</v>
      </c>
      <c r="E64" s="84" t="s">
        <v>261</v>
      </c>
      <c r="F64" s="84" t="s">
        <v>233</v>
      </c>
      <c r="G64" s="97"/>
      <c r="H64" s="97"/>
      <c r="I64" s="97" t="s">
        <v>126</v>
      </c>
      <c r="J64" s="98" t="s">
        <v>198</v>
      </c>
      <c r="K64" s="98">
        <f t="shared" si="5"/>
        <v>0</v>
      </c>
      <c r="L64" s="98">
        <f t="shared" si="6"/>
        <v>0</v>
      </c>
      <c r="M64" s="98">
        <f t="shared" si="7"/>
        <v>0</v>
      </c>
      <c r="N64" s="98">
        <f t="shared" si="8"/>
        <v>1</v>
      </c>
      <c r="O64" s="98" t="s">
        <v>178</v>
      </c>
      <c r="P64" s="97">
        <f t="shared" si="9"/>
        <v>0</v>
      </c>
      <c r="Q64" s="97">
        <f t="shared" si="10"/>
        <v>0</v>
      </c>
      <c r="R64" s="97">
        <f t="shared" si="11"/>
        <v>0</v>
      </c>
      <c r="S64" s="97">
        <f t="shared" si="12"/>
        <v>0</v>
      </c>
      <c r="T64" s="97">
        <f t="shared" si="13"/>
        <v>0</v>
      </c>
      <c r="U64" s="97">
        <f t="shared" si="18"/>
        <v>0</v>
      </c>
      <c r="V64" s="97">
        <f t="shared" si="19"/>
        <v>0</v>
      </c>
      <c r="W64" s="97">
        <f t="shared" si="20"/>
        <v>0</v>
      </c>
      <c r="X64" s="97">
        <f t="shared" si="21"/>
        <v>0</v>
      </c>
      <c r="Y64" s="97">
        <f t="shared" si="22"/>
        <v>1</v>
      </c>
      <c r="Z64" s="97"/>
      <c r="AA64" s="97"/>
      <c r="AB64" s="97"/>
      <c r="AC64" s="97"/>
      <c r="AD64" s="84">
        <v>51031120921</v>
      </c>
      <c r="AE64" s="100">
        <f>2012-1951</f>
        <v>61</v>
      </c>
      <c r="AF64" s="87">
        <f t="shared" si="14"/>
        <v>0</v>
      </c>
      <c r="AG64" s="87">
        <f t="shared" si="17"/>
        <v>0</v>
      </c>
      <c r="AH64" s="87">
        <f t="shared" si="15"/>
        <v>0</v>
      </c>
      <c r="AI64" s="87">
        <f t="shared" si="16"/>
        <v>1</v>
      </c>
    </row>
    <row r="65" spans="1:35" ht="15.75">
      <c r="A65" s="96">
        <v>8480</v>
      </c>
      <c r="B65" s="84" t="s">
        <v>132</v>
      </c>
      <c r="C65" s="97">
        <v>1</v>
      </c>
      <c r="D65" s="146">
        <v>40217</v>
      </c>
      <c r="E65" s="84" t="s">
        <v>261</v>
      </c>
      <c r="F65" s="84" t="s">
        <v>233</v>
      </c>
      <c r="G65" s="97"/>
      <c r="H65" s="97"/>
      <c r="I65" s="97" t="s">
        <v>126</v>
      </c>
      <c r="J65" s="98" t="s">
        <v>198</v>
      </c>
      <c r="K65" s="98">
        <f t="shared" si="5"/>
        <v>0</v>
      </c>
      <c r="L65" s="98">
        <f t="shared" si="6"/>
        <v>0</v>
      </c>
      <c r="M65" s="98">
        <f t="shared" si="7"/>
        <v>0</v>
      </c>
      <c r="N65" s="98">
        <f t="shared" si="8"/>
        <v>1</v>
      </c>
      <c r="O65" s="98" t="s">
        <v>178</v>
      </c>
      <c r="P65" s="97">
        <f t="shared" si="9"/>
        <v>0</v>
      </c>
      <c r="Q65" s="97">
        <f t="shared" si="10"/>
        <v>0</v>
      </c>
      <c r="R65" s="97">
        <f t="shared" si="11"/>
        <v>0</v>
      </c>
      <c r="S65" s="97">
        <f t="shared" si="12"/>
        <v>0</v>
      </c>
      <c r="T65" s="97">
        <f t="shared" si="13"/>
        <v>0</v>
      </c>
      <c r="U65" s="97">
        <f t="shared" si="18"/>
        <v>0</v>
      </c>
      <c r="V65" s="97">
        <f t="shared" si="19"/>
        <v>0</v>
      </c>
      <c r="W65" s="97">
        <f t="shared" si="20"/>
        <v>0</v>
      </c>
      <c r="X65" s="97">
        <f t="shared" si="21"/>
        <v>0</v>
      </c>
      <c r="Y65" s="97">
        <f t="shared" si="22"/>
        <v>1</v>
      </c>
      <c r="Z65" s="97"/>
      <c r="AA65" s="97"/>
      <c r="AB65" s="97"/>
      <c r="AC65" s="97"/>
      <c r="AD65" s="84">
        <v>61011515340</v>
      </c>
      <c r="AE65" s="100">
        <f>2012-1961</f>
        <v>51</v>
      </c>
      <c r="AF65" s="87">
        <f t="shared" si="14"/>
        <v>0</v>
      </c>
      <c r="AG65" s="87">
        <f t="shared" si="17"/>
        <v>0</v>
      </c>
      <c r="AH65" s="87">
        <f t="shared" si="15"/>
        <v>1</v>
      </c>
      <c r="AI65" s="87">
        <f t="shared" si="16"/>
        <v>0</v>
      </c>
    </row>
    <row r="66" spans="1:35" ht="15.75">
      <c r="A66" s="96">
        <v>8483</v>
      </c>
      <c r="B66" s="84" t="s">
        <v>133</v>
      </c>
      <c r="C66" s="97">
        <v>1</v>
      </c>
      <c r="D66" s="146">
        <v>40234</v>
      </c>
      <c r="E66" s="84" t="s">
        <v>261</v>
      </c>
      <c r="F66" s="84" t="s">
        <v>233</v>
      </c>
      <c r="G66" s="97">
        <v>1</v>
      </c>
      <c r="H66" s="97"/>
      <c r="I66" s="97" t="s">
        <v>126</v>
      </c>
      <c r="J66" s="98" t="s">
        <v>198</v>
      </c>
      <c r="K66" s="98">
        <f t="shared" si="5"/>
        <v>0</v>
      </c>
      <c r="L66" s="98">
        <f t="shared" si="6"/>
        <v>0</v>
      </c>
      <c r="M66" s="98">
        <f t="shared" si="7"/>
        <v>0</v>
      </c>
      <c r="N66" s="98">
        <f t="shared" si="8"/>
        <v>1</v>
      </c>
      <c r="O66" s="98" t="s">
        <v>178</v>
      </c>
      <c r="P66" s="97">
        <f t="shared" si="9"/>
        <v>0</v>
      </c>
      <c r="Q66" s="97">
        <f t="shared" si="10"/>
        <v>0</v>
      </c>
      <c r="R66" s="97">
        <f t="shared" si="11"/>
        <v>0</v>
      </c>
      <c r="S66" s="97">
        <f t="shared" si="12"/>
        <v>0</v>
      </c>
      <c r="T66" s="97">
        <f t="shared" si="13"/>
        <v>0</v>
      </c>
      <c r="U66" s="97">
        <f t="shared" si="18"/>
        <v>0</v>
      </c>
      <c r="V66" s="97">
        <f t="shared" si="19"/>
        <v>0</v>
      </c>
      <c r="W66" s="97">
        <f t="shared" si="20"/>
        <v>0</v>
      </c>
      <c r="X66" s="97">
        <f t="shared" si="21"/>
        <v>0</v>
      </c>
      <c r="Y66" s="97">
        <f t="shared" si="22"/>
        <v>1</v>
      </c>
      <c r="Z66" s="97"/>
      <c r="AA66" s="97"/>
      <c r="AB66" s="97"/>
      <c r="AC66" s="97"/>
      <c r="AD66" s="84">
        <v>58020602183</v>
      </c>
      <c r="AE66" s="100">
        <f>2012-1958</f>
        <v>54</v>
      </c>
      <c r="AF66" s="87">
        <f t="shared" si="14"/>
        <v>0</v>
      </c>
      <c r="AG66" s="87">
        <f t="shared" si="17"/>
        <v>0</v>
      </c>
      <c r="AH66" s="87">
        <f t="shared" si="15"/>
        <v>1</v>
      </c>
      <c r="AI66" s="87">
        <f t="shared" si="16"/>
        <v>0</v>
      </c>
    </row>
    <row r="67" spans="1:35" ht="15.75">
      <c r="A67" s="96">
        <v>1</v>
      </c>
      <c r="B67" s="84" t="s">
        <v>237</v>
      </c>
      <c r="C67" s="97">
        <v>1</v>
      </c>
      <c r="D67" s="146">
        <v>40909</v>
      </c>
      <c r="E67" s="84" t="s">
        <v>261</v>
      </c>
      <c r="F67" s="84" t="s">
        <v>233</v>
      </c>
      <c r="G67" s="97"/>
      <c r="H67" s="97"/>
      <c r="I67" s="97" t="s">
        <v>126</v>
      </c>
      <c r="J67" s="98" t="s">
        <v>199</v>
      </c>
      <c r="K67" s="98">
        <f t="shared" si="5"/>
        <v>0</v>
      </c>
      <c r="L67" s="98">
        <f t="shared" si="6"/>
        <v>0</v>
      </c>
      <c r="M67" s="98">
        <f t="shared" si="7"/>
        <v>1</v>
      </c>
      <c r="N67" s="98">
        <f t="shared" si="8"/>
        <v>0</v>
      </c>
      <c r="O67" s="98" t="s">
        <v>178</v>
      </c>
      <c r="P67" s="97">
        <f>IF(AND(I67="D",O67="F"),1,0)</f>
        <v>0</v>
      </c>
      <c r="Q67" s="97">
        <f>IF(AND(I67="T",O67="F"),1,0)</f>
        <v>0</v>
      </c>
      <c r="R67" s="97">
        <f>IF(AND(I67="A",O67="F"),1,0)</f>
        <v>0</v>
      </c>
      <c r="S67" s="97">
        <f>IF(AND(I67="O",O67="F"),1,0)</f>
        <v>0</v>
      </c>
      <c r="T67" s="97">
        <f>IF(AND(I67="S",O67="F"),1,0)</f>
        <v>0</v>
      </c>
      <c r="U67" s="97">
        <f>IF(AND(I67="D",O67="M"),1,0)</f>
        <v>0</v>
      </c>
      <c r="V67" s="97">
        <f>IF(AND(I67="T",O67="M"),1,0)</f>
        <v>0</v>
      </c>
      <c r="W67" s="97">
        <f>IF(AND(I67="A",O67="M"),1,0)</f>
        <v>0</v>
      </c>
      <c r="X67" s="97">
        <f>IF(AND(I67="O",O67="M"),1,0)</f>
        <v>0</v>
      </c>
      <c r="Y67" s="97">
        <f>IF(AND(I67="S",O67="M"),1,0)</f>
        <v>1</v>
      </c>
      <c r="Z67" s="156"/>
      <c r="AA67" s="97"/>
      <c r="AB67" s="97"/>
      <c r="AC67" s="97"/>
      <c r="AD67" s="84"/>
      <c r="AE67" s="100">
        <f>2012-1989</f>
        <v>23</v>
      </c>
      <c r="AF67" s="87">
        <f>IF(AE67&gt;=55,0,IF(AND(AE67&gt;=46,AE67&lt;55),0,IF(AND(AE67&gt;=31,AE67&lt;45),0,IF(AE67&lt;=30,1,0))))</f>
        <v>1</v>
      </c>
      <c r="AG67" s="87">
        <f>IF(AE67&gt;=55,0,IF(AND(AE67&gt;=46,AE67&lt;55),0,IF(AND(AE67&gt;=31,AE67&lt;=45),1,IF(AE67&lt;=30,0,0))))</f>
        <v>0</v>
      </c>
      <c r="AH67" s="87">
        <f>IF(AE67&gt;=55,0,IF(AND(AE67&gt;=46,AE67&lt;55),1,IF(AND(AE67&gt;=31,AE67&lt;=45),0,IF(AE67&lt;=30,0,0))))</f>
        <v>0</v>
      </c>
      <c r="AI67" s="87">
        <f>IF(AE67&gt;=55,1,IF(AND(AE67&gt;=46,AE67&lt;55),0,IF(AND(AE67&gt;=31,AE67&lt;45),0,IF(AE67&lt;=30,0,0))))</f>
        <v>0</v>
      </c>
    </row>
    <row r="68" spans="1:35" ht="15.75">
      <c r="A68" s="96">
        <v>8851</v>
      </c>
      <c r="B68" s="84" t="s">
        <v>134</v>
      </c>
      <c r="C68" s="97"/>
      <c r="D68" s="146">
        <v>40669</v>
      </c>
      <c r="E68" s="84" t="s">
        <v>261</v>
      </c>
      <c r="F68" s="84" t="s">
        <v>233</v>
      </c>
      <c r="G68" s="97"/>
      <c r="H68" s="97"/>
      <c r="I68" s="97" t="s">
        <v>126</v>
      </c>
      <c r="J68" s="98" t="s">
        <v>199</v>
      </c>
      <c r="K68" s="98">
        <f t="shared" ref="K68:K86" si="23">IF(J68="NS",1,0)</f>
        <v>0</v>
      </c>
      <c r="L68" s="98">
        <f t="shared" ref="L68:L86" si="24">IF(J68="TM",1,0)</f>
        <v>0</v>
      </c>
      <c r="M68" s="98">
        <f t="shared" ref="M68:M86" si="25">IF(J68="12mo",1,0)</f>
        <v>1</v>
      </c>
      <c r="N68" s="98">
        <f t="shared" ref="N68:N86" si="26">IF(J68="9no",1,0)</f>
        <v>0</v>
      </c>
      <c r="O68" s="98" t="s">
        <v>178</v>
      </c>
      <c r="P68" s="97">
        <f t="shared" ref="P68:P80" si="27">IF(AND(I68="D",O68="F"),1,0)</f>
        <v>0</v>
      </c>
      <c r="Q68" s="97">
        <f t="shared" ref="Q68:Q80" si="28">IF(AND(I68="T",O68="F"),1,0)</f>
        <v>0</v>
      </c>
      <c r="R68" s="97">
        <f t="shared" ref="R68:R80" si="29">IF(AND(I68="A",O68="F"),1,0)</f>
        <v>0</v>
      </c>
      <c r="S68" s="97">
        <f t="shared" ref="S68:S80" si="30">IF(AND(I68="O",O68="F"),1,0)</f>
        <v>0</v>
      </c>
      <c r="T68" s="97">
        <f t="shared" ref="T68:T80" si="31">IF(AND(I68="S",O68="F"),1,0)</f>
        <v>0</v>
      </c>
      <c r="U68" s="97">
        <f t="shared" si="18"/>
        <v>0</v>
      </c>
      <c r="V68" s="97">
        <f t="shared" si="19"/>
        <v>0</v>
      </c>
      <c r="W68" s="97">
        <f t="shared" si="20"/>
        <v>0</v>
      </c>
      <c r="X68" s="97">
        <f t="shared" si="21"/>
        <v>0</v>
      </c>
      <c r="Y68" s="97">
        <f t="shared" si="22"/>
        <v>1</v>
      </c>
      <c r="Z68" s="97"/>
      <c r="AA68" s="97"/>
      <c r="AB68" s="97"/>
      <c r="AC68" s="97"/>
      <c r="AD68" s="84">
        <v>87090130745</v>
      </c>
      <c r="AE68" s="100">
        <f>2012-1987</f>
        <v>25</v>
      </c>
      <c r="AF68" s="87">
        <f t="shared" ref="AF68:AF86" si="32">IF(AE68&gt;=55,0,IF(AND(AE68&gt;=46,AE68&lt;55),0,IF(AND(AE68&gt;=31,AE68&lt;45),0,IF(AE68&lt;=30,1,0))))</f>
        <v>1</v>
      </c>
      <c r="AG68" s="87">
        <f t="shared" si="17"/>
        <v>0</v>
      </c>
      <c r="AH68" s="87">
        <f t="shared" si="15"/>
        <v>0</v>
      </c>
      <c r="AI68" s="87">
        <f t="shared" si="16"/>
        <v>0</v>
      </c>
    </row>
    <row r="69" spans="1:35" ht="15.75">
      <c r="A69" s="96">
        <v>20</v>
      </c>
      <c r="B69" s="84" t="s">
        <v>135</v>
      </c>
      <c r="C69" s="97">
        <v>1</v>
      </c>
      <c r="D69" s="97"/>
      <c r="E69" s="84" t="s">
        <v>262</v>
      </c>
      <c r="F69" s="84" t="s">
        <v>221</v>
      </c>
      <c r="G69" s="97">
        <v>1</v>
      </c>
      <c r="H69" s="97"/>
      <c r="I69" s="97" t="s">
        <v>2</v>
      </c>
      <c r="J69" s="98" t="s">
        <v>197</v>
      </c>
      <c r="K69" s="98">
        <f t="shared" si="23"/>
        <v>1</v>
      </c>
      <c r="L69" s="98">
        <f t="shared" si="24"/>
        <v>0</v>
      </c>
      <c r="M69" s="98">
        <f t="shared" si="25"/>
        <v>0</v>
      </c>
      <c r="N69" s="98">
        <f t="shared" si="26"/>
        <v>0</v>
      </c>
      <c r="O69" s="98" t="s">
        <v>178</v>
      </c>
      <c r="P69" s="97">
        <f t="shared" si="27"/>
        <v>0</v>
      </c>
      <c r="Q69" s="97">
        <f t="shared" si="28"/>
        <v>0</v>
      </c>
      <c r="R69" s="97">
        <f t="shared" si="29"/>
        <v>0</v>
      </c>
      <c r="S69" s="97">
        <f t="shared" si="30"/>
        <v>0</v>
      </c>
      <c r="T69" s="97">
        <f t="shared" si="31"/>
        <v>0</v>
      </c>
      <c r="U69" s="97">
        <f t="shared" si="18"/>
        <v>1</v>
      </c>
      <c r="V69" s="97">
        <f t="shared" si="19"/>
        <v>0</v>
      </c>
      <c r="W69" s="97">
        <f t="shared" si="20"/>
        <v>0</v>
      </c>
      <c r="X69" s="97">
        <f t="shared" si="21"/>
        <v>0</v>
      </c>
      <c r="Y69" s="97">
        <f t="shared" si="22"/>
        <v>0</v>
      </c>
      <c r="Z69" s="97"/>
      <c r="AA69" s="97"/>
      <c r="AB69" s="97"/>
      <c r="AC69" s="97"/>
      <c r="AD69" s="84">
        <v>60062404226</v>
      </c>
      <c r="AE69" s="100">
        <f>2012-1960</f>
        <v>52</v>
      </c>
      <c r="AF69" s="87">
        <f t="shared" si="32"/>
        <v>0</v>
      </c>
      <c r="AG69" s="87">
        <f t="shared" si="17"/>
        <v>0</v>
      </c>
      <c r="AH69" s="87">
        <f t="shared" si="15"/>
        <v>1</v>
      </c>
      <c r="AI69" s="87">
        <f t="shared" si="16"/>
        <v>0</v>
      </c>
    </row>
    <row r="70" spans="1:35" ht="15.75">
      <c r="A70" s="96">
        <v>4618</v>
      </c>
      <c r="B70" s="84" t="s">
        <v>137</v>
      </c>
      <c r="C70" s="97">
        <v>1</v>
      </c>
      <c r="D70" s="146">
        <v>39995</v>
      </c>
      <c r="E70" s="84" t="s">
        <v>255</v>
      </c>
      <c r="F70" s="84" t="s">
        <v>223</v>
      </c>
      <c r="G70" s="97"/>
      <c r="H70" s="97"/>
      <c r="I70" s="97" t="s">
        <v>25</v>
      </c>
      <c r="J70" s="98" t="s">
        <v>197</v>
      </c>
      <c r="K70" s="98">
        <f t="shared" si="23"/>
        <v>1</v>
      </c>
      <c r="L70" s="98">
        <f t="shared" si="24"/>
        <v>0</v>
      </c>
      <c r="M70" s="98">
        <f t="shared" si="25"/>
        <v>0</v>
      </c>
      <c r="N70" s="98">
        <f t="shared" si="26"/>
        <v>0</v>
      </c>
      <c r="O70" s="98" t="s">
        <v>178</v>
      </c>
      <c r="P70" s="97">
        <f t="shared" si="27"/>
        <v>0</v>
      </c>
      <c r="Q70" s="97">
        <f t="shared" si="28"/>
        <v>0</v>
      </c>
      <c r="R70" s="97">
        <f t="shared" si="29"/>
        <v>0</v>
      </c>
      <c r="S70" s="97">
        <f t="shared" si="30"/>
        <v>0</v>
      </c>
      <c r="T70" s="97">
        <f t="shared" si="31"/>
        <v>0</v>
      </c>
      <c r="U70" s="97">
        <f t="shared" si="18"/>
        <v>0</v>
      </c>
      <c r="V70" s="97">
        <f t="shared" si="19"/>
        <v>1</v>
      </c>
      <c r="W70" s="97">
        <f t="shared" si="20"/>
        <v>0</v>
      </c>
      <c r="X70" s="97">
        <f t="shared" si="21"/>
        <v>0</v>
      </c>
      <c r="Y70" s="97">
        <f t="shared" si="22"/>
        <v>0</v>
      </c>
      <c r="Z70" s="97"/>
      <c r="AA70" s="97"/>
      <c r="AB70" s="97"/>
      <c r="AC70" s="97"/>
      <c r="AD70" s="84">
        <v>76102606984</v>
      </c>
      <c r="AE70" s="100">
        <f>2012-1976</f>
        <v>36</v>
      </c>
      <c r="AF70" s="87">
        <f t="shared" si="32"/>
        <v>0</v>
      </c>
      <c r="AG70" s="87">
        <f t="shared" si="17"/>
        <v>1</v>
      </c>
      <c r="AH70" s="87">
        <f t="shared" ref="AH70:AH86" si="33">IF(AE70&gt;=55,0,IF(AND(AE70&gt;=46,AE70&lt;55),1,IF(AND(AE70&gt;=31,AE70&lt;=45),0,IF(AE70&lt;=30,0,0))))</f>
        <v>0</v>
      </c>
      <c r="AI70" s="87">
        <f t="shared" ref="AI70:AI86" si="34">IF(AE70&gt;=55,1,IF(AND(AE70&gt;=46,AE70&lt;55),0,IF(AND(AE70&gt;=31,AE70&lt;45),0,IF(AE70&lt;=30,0,0))))</f>
        <v>0</v>
      </c>
    </row>
    <row r="71" spans="1:35" ht="15.75">
      <c r="A71" s="96">
        <v>4619</v>
      </c>
      <c r="B71" s="84" t="s">
        <v>138</v>
      </c>
      <c r="C71" s="97"/>
      <c r="D71" s="146">
        <v>39995</v>
      </c>
      <c r="E71" s="84" t="s">
        <v>255</v>
      </c>
      <c r="F71" s="84" t="s">
        <v>223</v>
      </c>
      <c r="G71" s="97"/>
      <c r="H71" s="97"/>
      <c r="I71" s="97" t="s">
        <v>25</v>
      </c>
      <c r="J71" s="98" t="s">
        <v>197</v>
      </c>
      <c r="K71" s="98">
        <f t="shared" si="23"/>
        <v>1</v>
      </c>
      <c r="L71" s="98">
        <f t="shared" si="24"/>
        <v>0</v>
      </c>
      <c r="M71" s="98">
        <f t="shared" si="25"/>
        <v>0</v>
      </c>
      <c r="N71" s="98">
        <f t="shared" si="26"/>
        <v>0</v>
      </c>
      <c r="O71" s="98" t="s">
        <v>178</v>
      </c>
      <c r="P71" s="97">
        <f t="shared" si="27"/>
        <v>0</v>
      </c>
      <c r="Q71" s="97">
        <f t="shared" si="28"/>
        <v>0</v>
      </c>
      <c r="R71" s="97">
        <f t="shared" si="29"/>
        <v>0</v>
      </c>
      <c r="S71" s="97">
        <f t="shared" si="30"/>
        <v>0</v>
      </c>
      <c r="T71" s="97">
        <f t="shared" si="31"/>
        <v>0</v>
      </c>
      <c r="U71" s="97">
        <f t="shared" si="18"/>
        <v>0</v>
      </c>
      <c r="V71" s="97">
        <f t="shared" si="19"/>
        <v>1</v>
      </c>
      <c r="W71" s="97">
        <f t="shared" si="20"/>
        <v>0</v>
      </c>
      <c r="X71" s="97">
        <f t="shared" si="21"/>
        <v>0</v>
      </c>
      <c r="Y71" s="97">
        <f t="shared" si="22"/>
        <v>0</v>
      </c>
      <c r="Z71" s="97"/>
      <c r="AA71" s="97"/>
      <c r="AB71" s="97"/>
      <c r="AC71" s="97"/>
      <c r="AD71" s="84">
        <v>77020913507</v>
      </c>
      <c r="AE71" s="100">
        <f>2012-1977</f>
        <v>35</v>
      </c>
      <c r="AF71" s="87">
        <f t="shared" si="32"/>
        <v>0</v>
      </c>
      <c r="AG71" s="87">
        <f t="shared" ref="AG71:AG86" si="35">IF(AE71&gt;=55,0,IF(AND(AE71&gt;=46,AE71&lt;55),0,IF(AND(AE71&gt;=31,AE71&lt;=45),1,IF(AE71&lt;=30,0,0))))</f>
        <v>1</v>
      </c>
      <c r="AH71" s="87">
        <f t="shared" si="33"/>
        <v>0</v>
      </c>
      <c r="AI71" s="87">
        <f t="shared" si="34"/>
        <v>0</v>
      </c>
    </row>
    <row r="72" spans="1:35" ht="15.75">
      <c r="A72" s="96">
        <v>4620</v>
      </c>
      <c r="B72" s="84" t="s">
        <v>141</v>
      </c>
      <c r="C72" s="97">
        <v>1</v>
      </c>
      <c r="D72" s="146">
        <v>39995</v>
      </c>
      <c r="E72" s="84" t="s">
        <v>255</v>
      </c>
      <c r="F72" s="84" t="s">
        <v>223</v>
      </c>
      <c r="G72" s="97"/>
      <c r="H72" s="97"/>
      <c r="I72" s="97" t="s">
        <v>25</v>
      </c>
      <c r="J72" s="98" t="s">
        <v>197</v>
      </c>
      <c r="K72" s="98">
        <f t="shared" si="23"/>
        <v>1</v>
      </c>
      <c r="L72" s="98">
        <f t="shared" si="24"/>
        <v>0</v>
      </c>
      <c r="M72" s="98">
        <f t="shared" si="25"/>
        <v>0</v>
      </c>
      <c r="N72" s="98">
        <f t="shared" si="26"/>
        <v>0</v>
      </c>
      <c r="O72" s="98" t="s">
        <v>179</v>
      </c>
      <c r="P72" s="97">
        <f t="shared" si="27"/>
        <v>0</v>
      </c>
      <c r="Q72" s="97">
        <f t="shared" si="28"/>
        <v>1</v>
      </c>
      <c r="R72" s="97">
        <f t="shared" si="29"/>
        <v>0</v>
      </c>
      <c r="S72" s="97">
        <f t="shared" si="30"/>
        <v>0</v>
      </c>
      <c r="T72" s="97">
        <f t="shared" si="31"/>
        <v>0</v>
      </c>
      <c r="U72" s="97">
        <f t="shared" si="18"/>
        <v>0</v>
      </c>
      <c r="V72" s="97">
        <f t="shared" si="19"/>
        <v>0</v>
      </c>
      <c r="W72" s="97">
        <f t="shared" si="20"/>
        <v>0</v>
      </c>
      <c r="X72" s="97">
        <f t="shared" si="21"/>
        <v>0</v>
      </c>
      <c r="Y72" s="97">
        <f t="shared" si="22"/>
        <v>0</v>
      </c>
      <c r="Z72" s="97"/>
      <c r="AA72" s="97"/>
      <c r="AB72" s="97"/>
      <c r="AC72" s="97"/>
      <c r="AD72" s="84">
        <v>78112318599</v>
      </c>
      <c r="AE72" s="100">
        <f>2012-1978</f>
        <v>34</v>
      </c>
      <c r="AF72" s="87">
        <f t="shared" si="32"/>
        <v>0</v>
      </c>
      <c r="AG72" s="87">
        <f t="shared" si="35"/>
        <v>1</v>
      </c>
      <c r="AH72" s="87">
        <f t="shared" si="33"/>
        <v>0</v>
      </c>
      <c r="AI72" s="87">
        <f t="shared" si="34"/>
        <v>0</v>
      </c>
    </row>
    <row r="73" spans="1:35" ht="15.75">
      <c r="A73" s="96">
        <v>4621</v>
      </c>
      <c r="B73" s="84" t="s">
        <v>144</v>
      </c>
      <c r="C73" s="97">
        <v>1</v>
      </c>
      <c r="D73" s="146">
        <v>40001</v>
      </c>
      <c r="E73" s="84" t="s">
        <v>255</v>
      </c>
      <c r="F73" s="84" t="s">
        <v>223</v>
      </c>
      <c r="G73" s="97"/>
      <c r="H73" s="97"/>
      <c r="I73" s="97" t="s">
        <v>25</v>
      </c>
      <c r="J73" s="98" t="s">
        <v>197</v>
      </c>
      <c r="K73" s="98">
        <f t="shared" si="23"/>
        <v>1</v>
      </c>
      <c r="L73" s="98">
        <f t="shared" si="24"/>
        <v>0</v>
      </c>
      <c r="M73" s="98">
        <f t="shared" si="25"/>
        <v>0</v>
      </c>
      <c r="N73" s="98">
        <f t="shared" si="26"/>
        <v>0</v>
      </c>
      <c r="O73" s="98" t="s">
        <v>178</v>
      </c>
      <c r="P73" s="97">
        <f t="shared" si="27"/>
        <v>0</v>
      </c>
      <c r="Q73" s="97">
        <f t="shared" si="28"/>
        <v>0</v>
      </c>
      <c r="R73" s="97">
        <f t="shared" si="29"/>
        <v>0</v>
      </c>
      <c r="S73" s="97">
        <f t="shared" si="30"/>
        <v>0</v>
      </c>
      <c r="T73" s="97">
        <f t="shared" si="31"/>
        <v>0</v>
      </c>
      <c r="U73" s="97">
        <f t="shared" si="18"/>
        <v>0</v>
      </c>
      <c r="V73" s="97">
        <f t="shared" si="19"/>
        <v>1</v>
      </c>
      <c r="W73" s="97">
        <f t="shared" si="20"/>
        <v>0</v>
      </c>
      <c r="X73" s="97">
        <f t="shared" si="21"/>
        <v>0</v>
      </c>
      <c r="Y73" s="97">
        <f t="shared" si="22"/>
        <v>0</v>
      </c>
      <c r="Z73" s="97"/>
      <c r="AA73" s="97"/>
      <c r="AB73" s="97"/>
      <c r="AC73" s="97"/>
      <c r="AD73" s="84">
        <v>80011111004</v>
      </c>
      <c r="AE73" s="100">
        <f>2012-1980</f>
        <v>32</v>
      </c>
      <c r="AF73" s="87">
        <f t="shared" si="32"/>
        <v>0</v>
      </c>
      <c r="AG73" s="87">
        <f t="shared" si="35"/>
        <v>1</v>
      </c>
      <c r="AH73" s="87">
        <f t="shared" si="33"/>
        <v>0</v>
      </c>
      <c r="AI73" s="87">
        <f t="shared" si="34"/>
        <v>0</v>
      </c>
    </row>
    <row r="74" spans="1:35" ht="15.75">
      <c r="A74" s="96">
        <v>6038</v>
      </c>
      <c r="B74" s="84" t="s">
        <v>145</v>
      </c>
      <c r="C74" s="97">
        <v>1</v>
      </c>
      <c r="D74" s="146">
        <v>39855</v>
      </c>
      <c r="E74" s="84" t="s">
        <v>255</v>
      </c>
      <c r="F74" s="84" t="s">
        <v>223</v>
      </c>
      <c r="G74" s="97"/>
      <c r="H74" s="97"/>
      <c r="I74" s="97" t="s">
        <v>25</v>
      </c>
      <c r="J74" s="98" t="s">
        <v>197</v>
      </c>
      <c r="K74" s="98">
        <f t="shared" si="23"/>
        <v>1</v>
      </c>
      <c r="L74" s="98">
        <f t="shared" si="24"/>
        <v>0</v>
      </c>
      <c r="M74" s="98">
        <f t="shared" si="25"/>
        <v>0</v>
      </c>
      <c r="N74" s="98">
        <f t="shared" si="26"/>
        <v>0</v>
      </c>
      <c r="O74" s="98" t="s">
        <v>178</v>
      </c>
      <c r="P74" s="97">
        <f t="shared" si="27"/>
        <v>0</v>
      </c>
      <c r="Q74" s="97">
        <f t="shared" si="28"/>
        <v>0</v>
      </c>
      <c r="R74" s="97">
        <f t="shared" si="29"/>
        <v>0</v>
      </c>
      <c r="S74" s="97">
        <f t="shared" si="30"/>
        <v>0</v>
      </c>
      <c r="T74" s="97">
        <f t="shared" si="31"/>
        <v>0</v>
      </c>
      <c r="U74" s="97">
        <f t="shared" si="18"/>
        <v>0</v>
      </c>
      <c r="V74" s="97">
        <f t="shared" si="19"/>
        <v>1</v>
      </c>
      <c r="W74" s="97">
        <f t="shared" si="20"/>
        <v>0</v>
      </c>
      <c r="X74" s="97">
        <f t="shared" si="21"/>
        <v>0</v>
      </c>
      <c r="Y74" s="97">
        <f t="shared" si="22"/>
        <v>0</v>
      </c>
      <c r="Z74" s="97"/>
      <c r="AA74" s="97"/>
      <c r="AB74" s="97"/>
      <c r="AC74" s="97"/>
      <c r="AD74" s="84">
        <v>79101813844</v>
      </c>
      <c r="AE74" s="100">
        <f>2012-1979</f>
        <v>33</v>
      </c>
      <c r="AF74" s="87">
        <f t="shared" si="32"/>
        <v>0</v>
      </c>
      <c r="AG74" s="87">
        <f t="shared" si="35"/>
        <v>1</v>
      </c>
      <c r="AH74" s="87">
        <f t="shared" si="33"/>
        <v>0</v>
      </c>
      <c r="AI74" s="87">
        <f t="shared" si="34"/>
        <v>0</v>
      </c>
    </row>
    <row r="75" spans="1:35" ht="15.75">
      <c r="A75" s="96">
        <v>148</v>
      </c>
      <c r="B75" s="84" t="s">
        <v>146</v>
      </c>
      <c r="C75" s="97">
        <v>1</v>
      </c>
      <c r="D75" s="97"/>
      <c r="E75" s="84" t="s">
        <v>263</v>
      </c>
      <c r="F75" s="84" t="s">
        <v>244</v>
      </c>
      <c r="G75" s="97">
        <v>1</v>
      </c>
      <c r="H75" s="97"/>
      <c r="I75" s="97" t="s">
        <v>2</v>
      </c>
      <c r="J75" s="98" t="s">
        <v>199</v>
      </c>
      <c r="K75" s="98">
        <f t="shared" si="23"/>
        <v>0</v>
      </c>
      <c r="L75" s="98">
        <f t="shared" si="24"/>
        <v>0</v>
      </c>
      <c r="M75" s="98">
        <f t="shared" si="25"/>
        <v>1</v>
      </c>
      <c r="N75" s="98">
        <f t="shared" si="26"/>
        <v>0</v>
      </c>
      <c r="O75" s="98" t="s">
        <v>178</v>
      </c>
      <c r="P75" s="97">
        <f t="shared" si="27"/>
        <v>0</v>
      </c>
      <c r="Q75" s="97">
        <f t="shared" si="28"/>
        <v>0</v>
      </c>
      <c r="R75" s="97">
        <f t="shared" si="29"/>
        <v>0</v>
      </c>
      <c r="S75" s="97">
        <f t="shared" si="30"/>
        <v>0</v>
      </c>
      <c r="T75" s="97">
        <f t="shared" si="31"/>
        <v>0</v>
      </c>
      <c r="U75" s="97">
        <f t="shared" si="18"/>
        <v>1</v>
      </c>
      <c r="V75" s="97">
        <f t="shared" si="19"/>
        <v>0</v>
      </c>
      <c r="W75" s="97">
        <f t="shared" si="20"/>
        <v>0</v>
      </c>
      <c r="X75" s="97">
        <f t="shared" si="21"/>
        <v>0</v>
      </c>
      <c r="Y75" s="97">
        <f t="shared" si="22"/>
        <v>0</v>
      </c>
      <c r="Z75" s="97"/>
      <c r="AA75" s="97"/>
      <c r="AB75" s="97"/>
      <c r="AC75" s="97"/>
      <c r="AD75" s="84">
        <v>56100403766</v>
      </c>
      <c r="AE75" s="100">
        <f>2012-1956</f>
        <v>56</v>
      </c>
      <c r="AF75" s="87">
        <f t="shared" si="32"/>
        <v>0</v>
      </c>
      <c r="AG75" s="87">
        <f t="shared" si="35"/>
        <v>0</v>
      </c>
      <c r="AH75" s="87">
        <f t="shared" si="33"/>
        <v>0</v>
      </c>
      <c r="AI75" s="87">
        <f t="shared" si="34"/>
        <v>1</v>
      </c>
    </row>
    <row r="76" spans="1:35" ht="15.75">
      <c r="A76" s="96">
        <v>54</v>
      </c>
      <c r="B76" s="84" t="s">
        <v>148</v>
      </c>
      <c r="C76" s="97">
        <v>1</v>
      </c>
      <c r="D76" s="146">
        <v>39050</v>
      </c>
      <c r="E76" s="84" t="s">
        <v>264</v>
      </c>
      <c r="F76" s="84" t="s">
        <v>230</v>
      </c>
      <c r="G76" s="97">
        <v>1</v>
      </c>
      <c r="H76" s="97"/>
      <c r="I76" s="97" t="s">
        <v>39</v>
      </c>
      <c r="J76" s="98" t="s">
        <v>199</v>
      </c>
      <c r="K76" s="98">
        <f t="shared" si="23"/>
        <v>0</v>
      </c>
      <c r="L76" s="98">
        <f t="shared" si="24"/>
        <v>0</v>
      </c>
      <c r="M76" s="98">
        <f t="shared" si="25"/>
        <v>1</v>
      </c>
      <c r="N76" s="98">
        <f t="shared" si="26"/>
        <v>0</v>
      </c>
      <c r="O76" s="98" t="s">
        <v>178</v>
      </c>
      <c r="P76" s="97">
        <f t="shared" si="27"/>
        <v>0</v>
      </c>
      <c r="Q76" s="97">
        <f t="shared" si="28"/>
        <v>0</v>
      </c>
      <c r="R76" s="97">
        <f t="shared" si="29"/>
        <v>0</v>
      </c>
      <c r="S76" s="97">
        <f t="shared" si="30"/>
        <v>0</v>
      </c>
      <c r="T76" s="97">
        <f t="shared" si="31"/>
        <v>0</v>
      </c>
      <c r="U76" s="97">
        <f t="shared" si="18"/>
        <v>0</v>
      </c>
      <c r="V76" s="97">
        <f t="shared" si="19"/>
        <v>0</v>
      </c>
      <c r="W76" s="97">
        <f t="shared" si="20"/>
        <v>0</v>
      </c>
      <c r="X76" s="97">
        <f t="shared" si="21"/>
        <v>1</v>
      </c>
      <c r="Y76" s="97">
        <f t="shared" si="22"/>
        <v>0</v>
      </c>
      <c r="Z76" s="97"/>
      <c r="AA76" s="97"/>
      <c r="AB76" s="97"/>
      <c r="AC76" s="97"/>
      <c r="AD76" s="84">
        <v>64112117127</v>
      </c>
      <c r="AE76" s="100">
        <f>2012-1964</f>
        <v>48</v>
      </c>
      <c r="AF76" s="87">
        <f t="shared" si="32"/>
        <v>0</v>
      </c>
      <c r="AG76" s="87">
        <f t="shared" si="35"/>
        <v>0</v>
      </c>
      <c r="AH76" s="87">
        <f t="shared" si="33"/>
        <v>1</v>
      </c>
      <c r="AI76" s="87">
        <f t="shared" si="34"/>
        <v>0</v>
      </c>
    </row>
    <row r="77" spans="1:35" ht="15.75">
      <c r="A77" s="96">
        <v>6062</v>
      </c>
      <c r="B77" s="84" t="s">
        <v>150</v>
      </c>
      <c r="C77" s="97">
        <v>1</v>
      </c>
      <c r="D77" s="146">
        <v>40238</v>
      </c>
      <c r="E77" s="84" t="s">
        <v>264</v>
      </c>
      <c r="F77" s="84" t="s">
        <v>230</v>
      </c>
      <c r="G77" s="97"/>
      <c r="H77" s="97"/>
      <c r="I77" s="97" t="s">
        <v>39</v>
      </c>
      <c r="J77" s="98" t="s">
        <v>199</v>
      </c>
      <c r="K77" s="98">
        <f t="shared" si="23"/>
        <v>0</v>
      </c>
      <c r="L77" s="98">
        <f t="shared" si="24"/>
        <v>0</v>
      </c>
      <c r="M77" s="98">
        <f t="shared" si="25"/>
        <v>1</v>
      </c>
      <c r="N77" s="98">
        <f t="shared" si="26"/>
        <v>0</v>
      </c>
      <c r="O77" s="98" t="s">
        <v>178</v>
      </c>
      <c r="P77" s="97">
        <f t="shared" si="27"/>
        <v>0</v>
      </c>
      <c r="Q77" s="97">
        <f t="shared" si="28"/>
        <v>0</v>
      </c>
      <c r="R77" s="97">
        <f t="shared" si="29"/>
        <v>0</v>
      </c>
      <c r="S77" s="97">
        <f t="shared" si="30"/>
        <v>0</v>
      </c>
      <c r="T77" s="97">
        <f t="shared" si="31"/>
        <v>0</v>
      </c>
      <c r="U77" s="97">
        <f t="shared" si="18"/>
        <v>0</v>
      </c>
      <c r="V77" s="97">
        <f t="shared" si="19"/>
        <v>0</v>
      </c>
      <c r="W77" s="97">
        <f t="shared" si="20"/>
        <v>0</v>
      </c>
      <c r="X77" s="97">
        <f t="shared" si="21"/>
        <v>1</v>
      </c>
      <c r="Y77" s="97">
        <f t="shared" si="22"/>
        <v>0</v>
      </c>
      <c r="Z77" s="97"/>
      <c r="AA77" s="97"/>
      <c r="AB77" s="97"/>
      <c r="AC77" s="97"/>
      <c r="AD77" s="84">
        <v>84031112107</v>
      </c>
      <c r="AE77" s="100">
        <f>2012-1984</f>
        <v>28</v>
      </c>
      <c r="AF77" s="87">
        <f t="shared" si="32"/>
        <v>1</v>
      </c>
      <c r="AG77" s="87">
        <f t="shared" si="35"/>
        <v>0</v>
      </c>
      <c r="AH77" s="87">
        <f t="shared" si="33"/>
        <v>0</v>
      </c>
      <c r="AI77" s="87">
        <f t="shared" si="34"/>
        <v>0</v>
      </c>
    </row>
    <row r="78" spans="1:35" ht="15.75">
      <c r="A78" s="96">
        <v>385</v>
      </c>
      <c r="B78" s="84" t="s">
        <v>152</v>
      </c>
      <c r="C78" s="97">
        <v>1</v>
      </c>
      <c r="D78" s="146">
        <v>38603</v>
      </c>
      <c r="E78" s="84" t="s">
        <v>265</v>
      </c>
      <c r="F78" s="84" t="s">
        <v>253</v>
      </c>
      <c r="G78" s="97">
        <v>1</v>
      </c>
      <c r="H78" s="97"/>
      <c r="I78" s="97" t="s">
        <v>39</v>
      </c>
      <c r="J78" s="98" t="s">
        <v>199</v>
      </c>
      <c r="K78" s="98">
        <f t="shared" si="23"/>
        <v>0</v>
      </c>
      <c r="L78" s="98">
        <f t="shared" si="24"/>
        <v>0</v>
      </c>
      <c r="M78" s="98">
        <f t="shared" si="25"/>
        <v>1</v>
      </c>
      <c r="N78" s="98">
        <f t="shared" si="26"/>
        <v>0</v>
      </c>
      <c r="O78" s="98" t="s">
        <v>178</v>
      </c>
      <c r="P78" s="97">
        <f t="shared" si="27"/>
        <v>0</v>
      </c>
      <c r="Q78" s="97">
        <f t="shared" si="28"/>
        <v>0</v>
      </c>
      <c r="R78" s="97">
        <f t="shared" si="29"/>
        <v>0</v>
      </c>
      <c r="S78" s="97">
        <f t="shared" si="30"/>
        <v>0</v>
      </c>
      <c r="T78" s="97">
        <f t="shared" si="31"/>
        <v>0</v>
      </c>
      <c r="U78" s="97">
        <f t="shared" si="18"/>
        <v>0</v>
      </c>
      <c r="V78" s="97">
        <f t="shared" si="19"/>
        <v>0</v>
      </c>
      <c r="W78" s="97">
        <f t="shared" si="20"/>
        <v>0</v>
      </c>
      <c r="X78" s="97">
        <f t="shared" si="21"/>
        <v>1</v>
      </c>
      <c r="Y78" s="97">
        <f t="shared" si="22"/>
        <v>0</v>
      </c>
      <c r="Z78" s="97"/>
      <c r="AA78" s="97"/>
      <c r="AB78" s="97"/>
      <c r="AC78" s="97"/>
      <c r="AD78" s="84">
        <v>69101603364</v>
      </c>
      <c r="AE78" s="100">
        <f>2012-1969</f>
        <v>43</v>
      </c>
      <c r="AF78" s="87">
        <f t="shared" si="32"/>
        <v>0</v>
      </c>
      <c r="AG78" s="87">
        <f t="shared" si="35"/>
        <v>1</v>
      </c>
      <c r="AH78" s="87">
        <f t="shared" si="33"/>
        <v>0</v>
      </c>
      <c r="AI78" s="87">
        <f t="shared" si="34"/>
        <v>0</v>
      </c>
    </row>
    <row r="79" spans="1:35" ht="15.75">
      <c r="A79" s="96">
        <v>8864</v>
      </c>
      <c r="B79" s="84" t="s">
        <v>153</v>
      </c>
      <c r="C79" s="97">
        <v>1</v>
      </c>
      <c r="D79" s="146">
        <v>40773</v>
      </c>
      <c r="E79" s="84" t="s">
        <v>265</v>
      </c>
      <c r="F79" s="84" t="s">
        <v>253</v>
      </c>
      <c r="G79" s="97"/>
      <c r="H79" s="97"/>
      <c r="I79" s="97" t="s">
        <v>39</v>
      </c>
      <c r="J79" s="98" t="s">
        <v>198</v>
      </c>
      <c r="K79" s="98">
        <f t="shared" si="23"/>
        <v>0</v>
      </c>
      <c r="L79" s="98">
        <f t="shared" si="24"/>
        <v>0</v>
      </c>
      <c r="M79" s="98">
        <f t="shared" si="25"/>
        <v>0</v>
      </c>
      <c r="N79" s="98">
        <f t="shared" si="26"/>
        <v>1</v>
      </c>
      <c r="O79" s="98" t="s">
        <v>178</v>
      </c>
      <c r="P79" s="97">
        <f t="shared" si="27"/>
        <v>0</v>
      </c>
      <c r="Q79" s="97">
        <f t="shared" si="28"/>
        <v>0</v>
      </c>
      <c r="R79" s="97">
        <f t="shared" si="29"/>
        <v>0</v>
      </c>
      <c r="S79" s="97">
        <f t="shared" si="30"/>
        <v>0</v>
      </c>
      <c r="T79" s="97">
        <f t="shared" si="31"/>
        <v>0</v>
      </c>
      <c r="U79" s="97">
        <f t="shared" si="18"/>
        <v>0</v>
      </c>
      <c r="V79" s="97">
        <f t="shared" si="19"/>
        <v>0</v>
      </c>
      <c r="W79" s="97">
        <f t="shared" si="20"/>
        <v>0</v>
      </c>
      <c r="X79" s="97">
        <f t="shared" si="21"/>
        <v>1</v>
      </c>
      <c r="Y79" s="97">
        <f t="shared" si="22"/>
        <v>0</v>
      </c>
      <c r="Z79" s="97"/>
      <c r="AA79" s="97"/>
      <c r="AB79" s="97"/>
      <c r="AC79" s="97"/>
      <c r="AD79" s="84">
        <v>84062011708</v>
      </c>
      <c r="AE79" s="100">
        <f>2012-1984</f>
        <v>28</v>
      </c>
      <c r="AF79" s="87">
        <f t="shared" si="32"/>
        <v>1</v>
      </c>
      <c r="AG79" s="87">
        <f t="shared" si="35"/>
        <v>0</v>
      </c>
      <c r="AH79" s="87">
        <f t="shared" si="33"/>
        <v>0</v>
      </c>
      <c r="AI79" s="87">
        <f t="shared" si="34"/>
        <v>0</v>
      </c>
    </row>
    <row r="80" spans="1:35" ht="23.25">
      <c r="A80" s="96">
        <v>179</v>
      </c>
      <c r="B80" s="84" t="s">
        <v>155</v>
      </c>
      <c r="C80" s="97">
        <v>1</v>
      </c>
      <c r="D80" s="146">
        <v>38439</v>
      </c>
      <c r="E80" s="103" t="s">
        <v>266</v>
      </c>
      <c r="F80" s="84" t="s">
        <v>253</v>
      </c>
      <c r="G80" s="97"/>
      <c r="H80" s="97"/>
      <c r="I80" s="97" t="s">
        <v>39</v>
      </c>
      <c r="J80" s="98" t="s">
        <v>197</v>
      </c>
      <c r="K80" s="98">
        <f t="shared" si="23"/>
        <v>1</v>
      </c>
      <c r="L80" s="98">
        <f t="shared" si="24"/>
        <v>0</v>
      </c>
      <c r="M80" s="98">
        <f t="shared" si="25"/>
        <v>0</v>
      </c>
      <c r="N80" s="98">
        <f t="shared" si="26"/>
        <v>0</v>
      </c>
      <c r="O80" s="98" t="s">
        <v>178</v>
      </c>
      <c r="P80" s="97">
        <f t="shared" si="27"/>
        <v>0</v>
      </c>
      <c r="Q80" s="97">
        <f t="shared" si="28"/>
        <v>0</v>
      </c>
      <c r="R80" s="97">
        <f t="shared" si="29"/>
        <v>0</v>
      </c>
      <c r="S80" s="97">
        <f t="shared" si="30"/>
        <v>0</v>
      </c>
      <c r="T80" s="97">
        <f t="shared" si="31"/>
        <v>0</v>
      </c>
      <c r="U80" s="97">
        <f t="shared" si="18"/>
        <v>0</v>
      </c>
      <c r="V80" s="97">
        <f t="shared" si="19"/>
        <v>0</v>
      </c>
      <c r="W80" s="97">
        <f t="shared" si="20"/>
        <v>0</v>
      </c>
      <c r="X80" s="97">
        <f t="shared" si="21"/>
        <v>1</v>
      </c>
      <c r="Y80" s="97">
        <f t="shared" si="22"/>
        <v>0</v>
      </c>
      <c r="Z80" s="97"/>
      <c r="AA80" s="97"/>
      <c r="AB80" s="97"/>
      <c r="AC80" s="97"/>
      <c r="AD80" s="84">
        <v>55032903768</v>
      </c>
      <c r="AE80" s="100">
        <f>2012-1955</f>
        <v>57</v>
      </c>
      <c r="AF80" s="87">
        <f t="shared" si="32"/>
        <v>0</v>
      </c>
      <c r="AG80" s="87">
        <f t="shared" si="35"/>
        <v>0</v>
      </c>
      <c r="AH80" s="87">
        <f t="shared" si="33"/>
        <v>0</v>
      </c>
      <c r="AI80" s="87">
        <f t="shared" si="34"/>
        <v>1</v>
      </c>
    </row>
    <row r="81" spans="1:36" ht="23.25">
      <c r="A81" s="96">
        <v>5532</v>
      </c>
      <c r="B81" s="84" t="s">
        <v>156</v>
      </c>
      <c r="C81" s="97">
        <v>1</v>
      </c>
      <c r="D81" s="146">
        <v>40182</v>
      </c>
      <c r="E81" s="103" t="s">
        <v>266</v>
      </c>
      <c r="F81" s="84" t="s">
        <v>253</v>
      </c>
      <c r="G81" s="97">
        <v>1</v>
      </c>
      <c r="H81" s="97"/>
      <c r="I81" s="97" t="s">
        <v>39</v>
      </c>
      <c r="J81" s="98" t="s">
        <v>198</v>
      </c>
      <c r="K81" s="98">
        <f t="shared" si="23"/>
        <v>0</v>
      </c>
      <c r="L81" s="98">
        <f t="shared" si="24"/>
        <v>0</v>
      </c>
      <c r="M81" s="98">
        <f t="shared" si="25"/>
        <v>0</v>
      </c>
      <c r="N81" s="98">
        <f t="shared" si="26"/>
        <v>1</v>
      </c>
      <c r="O81" s="98" t="s">
        <v>178</v>
      </c>
      <c r="P81" s="97">
        <f t="shared" ref="P81:P86" si="36">IF(AND(I81="D",O81="F"),1,0)</f>
        <v>0</v>
      </c>
      <c r="Q81" s="97">
        <f t="shared" ref="Q81:Q86" si="37">IF(AND(I81="T",O81="F"),1,0)</f>
        <v>0</v>
      </c>
      <c r="R81" s="97">
        <f t="shared" ref="R81:R86" si="38">IF(AND(I81="A",O81="F"),1,0)</f>
        <v>0</v>
      </c>
      <c r="S81" s="97">
        <f t="shared" ref="S81:S86" si="39">IF(AND(I81="O",O81="F"),1,0)</f>
        <v>0</v>
      </c>
      <c r="T81" s="97">
        <f t="shared" ref="T81:T86" si="40">IF(AND(I81="S",O81="F"),1,0)</f>
        <v>0</v>
      </c>
      <c r="U81" s="97">
        <f t="shared" ref="U81:U86" si="41">IF(AND(I81="D",O81="M"),1,0)</f>
        <v>0</v>
      </c>
      <c r="V81" s="97">
        <f t="shared" ref="V81:V86" si="42">IF(AND(I81="T",O81="M"),1,0)</f>
        <v>0</v>
      </c>
      <c r="W81" s="97">
        <f t="shared" ref="W81:W86" si="43">IF(AND(I81="A",O81="M"),1,0)</f>
        <v>0</v>
      </c>
      <c r="X81" s="97">
        <f t="shared" ref="X81:X86" si="44">IF(AND(I81="O",O81="M"),1,0)</f>
        <v>1</v>
      </c>
      <c r="Y81" s="97">
        <f t="shared" ref="Y81:Y86" si="45">IF(AND(I81="S",O81="M"),1,0)</f>
        <v>0</v>
      </c>
      <c r="Z81" s="97"/>
      <c r="AA81" s="97"/>
      <c r="AB81" s="97"/>
      <c r="AC81" s="97"/>
      <c r="AD81" s="84">
        <v>62072324808</v>
      </c>
      <c r="AE81" s="100">
        <f>2012-1962</f>
        <v>50</v>
      </c>
      <c r="AF81" s="87">
        <f t="shared" si="32"/>
        <v>0</v>
      </c>
      <c r="AG81" s="87">
        <f t="shared" si="35"/>
        <v>0</v>
      </c>
      <c r="AH81" s="87">
        <f t="shared" si="33"/>
        <v>1</v>
      </c>
      <c r="AI81" s="87">
        <f t="shared" si="34"/>
        <v>0</v>
      </c>
    </row>
    <row r="82" spans="1:36" ht="15.75">
      <c r="A82" s="96">
        <v>10</v>
      </c>
      <c r="B82" s="84" t="s">
        <v>158</v>
      </c>
      <c r="C82" s="97">
        <v>1</v>
      </c>
      <c r="D82" s="146">
        <v>38722</v>
      </c>
      <c r="E82" s="84" t="s">
        <v>267</v>
      </c>
      <c r="F82" s="84" t="s">
        <v>268</v>
      </c>
      <c r="G82" s="97"/>
      <c r="H82" s="97"/>
      <c r="I82" s="97" t="s">
        <v>126</v>
      </c>
      <c r="J82" s="98" t="s">
        <v>198</v>
      </c>
      <c r="K82" s="98">
        <f t="shared" si="23"/>
        <v>0</v>
      </c>
      <c r="L82" s="98">
        <f t="shared" si="24"/>
        <v>0</v>
      </c>
      <c r="M82" s="98">
        <f t="shared" si="25"/>
        <v>0</v>
      </c>
      <c r="N82" s="98">
        <f t="shared" si="26"/>
        <v>1</v>
      </c>
      <c r="O82" s="98" t="s">
        <v>179</v>
      </c>
      <c r="P82" s="97">
        <f t="shared" si="36"/>
        <v>0</v>
      </c>
      <c r="Q82" s="97">
        <f t="shared" si="37"/>
        <v>0</v>
      </c>
      <c r="R82" s="97">
        <f t="shared" si="38"/>
        <v>0</v>
      </c>
      <c r="S82" s="97">
        <f t="shared" si="39"/>
        <v>0</v>
      </c>
      <c r="T82" s="97">
        <f t="shared" si="40"/>
        <v>1</v>
      </c>
      <c r="U82" s="97">
        <f t="shared" si="41"/>
        <v>0</v>
      </c>
      <c r="V82" s="97">
        <f t="shared" si="42"/>
        <v>0</v>
      </c>
      <c r="W82" s="97">
        <f t="shared" si="43"/>
        <v>0</v>
      </c>
      <c r="X82" s="97">
        <f t="shared" si="44"/>
        <v>0</v>
      </c>
      <c r="Y82" s="97">
        <f t="shared" si="45"/>
        <v>0</v>
      </c>
      <c r="Z82" s="97"/>
      <c r="AA82" s="97"/>
      <c r="AB82" s="97"/>
      <c r="AC82" s="97"/>
      <c r="AD82" s="84">
        <v>60102823851</v>
      </c>
      <c r="AE82" s="100">
        <f>2012-1960</f>
        <v>52</v>
      </c>
      <c r="AF82" s="87">
        <f t="shared" si="32"/>
        <v>0</v>
      </c>
      <c r="AG82" s="87">
        <f t="shared" si="35"/>
        <v>0</v>
      </c>
      <c r="AH82" s="87">
        <f t="shared" si="33"/>
        <v>1</v>
      </c>
      <c r="AI82" s="87">
        <f t="shared" si="34"/>
        <v>0</v>
      </c>
    </row>
    <row r="83" spans="1:36" s="139" customFormat="1" ht="15.75">
      <c r="A83" s="75">
        <v>1</v>
      </c>
      <c r="B83" s="120" t="s">
        <v>236</v>
      </c>
      <c r="C83" s="70">
        <v>1</v>
      </c>
      <c r="D83" s="147">
        <v>40912</v>
      </c>
      <c r="E83" s="73" t="s">
        <v>267</v>
      </c>
      <c r="F83" s="73" t="s">
        <v>268</v>
      </c>
      <c r="G83" s="70"/>
      <c r="H83" s="70"/>
      <c r="I83" s="70" t="s">
        <v>126</v>
      </c>
      <c r="J83" s="135" t="s">
        <v>198</v>
      </c>
      <c r="K83" s="135">
        <f t="shared" si="23"/>
        <v>0</v>
      </c>
      <c r="L83" s="135">
        <f t="shared" si="24"/>
        <v>0</v>
      </c>
      <c r="M83" s="135">
        <f t="shared" si="25"/>
        <v>0</v>
      </c>
      <c r="N83" s="135">
        <f t="shared" si="26"/>
        <v>1</v>
      </c>
      <c r="O83" s="135" t="s">
        <v>270</v>
      </c>
      <c r="P83" s="97">
        <f t="shared" si="36"/>
        <v>0</v>
      </c>
      <c r="Q83" s="97">
        <f t="shared" si="37"/>
        <v>0</v>
      </c>
      <c r="R83" s="97">
        <f t="shared" si="38"/>
        <v>0</v>
      </c>
      <c r="S83" s="97">
        <f t="shared" si="39"/>
        <v>0</v>
      </c>
      <c r="T83" s="97">
        <f t="shared" si="40"/>
        <v>1</v>
      </c>
      <c r="U83" s="97">
        <f t="shared" si="41"/>
        <v>0</v>
      </c>
      <c r="V83" s="97">
        <f t="shared" si="42"/>
        <v>0</v>
      </c>
      <c r="W83" s="97">
        <f t="shared" si="43"/>
        <v>0</v>
      </c>
      <c r="X83" s="97">
        <f t="shared" si="44"/>
        <v>0</v>
      </c>
      <c r="Y83" s="97">
        <f t="shared" si="45"/>
        <v>0</v>
      </c>
      <c r="Z83" s="140"/>
      <c r="AA83" s="70"/>
      <c r="AB83" s="70"/>
      <c r="AC83" s="70"/>
      <c r="AD83" s="73">
        <v>83120522139</v>
      </c>
      <c r="AE83" s="136">
        <f>2012-1983</f>
        <v>29</v>
      </c>
      <c r="AF83" s="137">
        <f t="shared" si="32"/>
        <v>1</v>
      </c>
      <c r="AG83" s="137">
        <f>IF(AE83&gt;=55,0,IF(AND(AE83&gt;=46,AE83&lt;55),0,IF(AND(AE83&gt;=31,AE83&lt;=45),1,IF(AE83&lt;=30,0,0))))</f>
        <v>0</v>
      </c>
      <c r="AH83" s="137">
        <f>IF(AE83&gt;=55,0,IF(AND(AE83&gt;=46,AE83&lt;55),1,IF(AND(AE83&gt;=31,AE83&lt;=45),0,IF(AE83&lt;=30,0,0))))</f>
        <v>0</v>
      </c>
      <c r="AI83" s="137">
        <f>IF(AE83&gt;=55,1,IF(AND(AE83&gt;=46,AE83&lt;55),0,IF(AND(AE83&gt;=31,AE83&lt;45),0,IF(AE83&lt;=30,0,0))))</f>
        <v>0</v>
      </c>
      <c r="AJ83" s="138"/>
    </row>
    <row r="84" spans="1:36" ht="15.75">
      <c r="A84" s="96">
        <v>11</v>
      </c>
      <c r="B84" s="84" t="s">
        <v>159</v>
      </c>
      <c r="C84" s="97">
        <v>1</v>
      </c>
      <c r="D84" s="146">
        <v>38722</v>
      </c>
      <c r="E84" s="84" t="s">
        <v>267</v>
      </c>
      <c r="F84" s="84" t="s">
        <v>268</v>
      </c>
      <c r="G84" s="97"/>
      <c r="H84" s="97"/>
      <c r="I84" s="97" t="s">
        <v>126</v>
      </c>
      <c r="J84" s="98" t="s">
        <v>198</v>
      </c>
      <c r="K84" s="98">
        <f t="shared" si="23"/>
        <v>0</v>
      </c>
      <c r="L84" s="98">
        <f t="shared" si="24"/>
        <v>0</v>
      </c>
      <c r="M84" s="98">
        <f t="shared" si="25"/>
        <v>0</v>
      </c>
      <c r="N84" s="98">
        <f t="shared" si="26"/>
        <v>1</v>
      </c>
      <c r="O84" s="98" t="s">
        <v>179</v>
      </c>
      <c r="P84" s="97">
        <f t="shared" si="36"/>
        <v>0</v>
      </c>
      <c r="Q84" s="97">
        <f t="shared" si="37"/>
        <v>0</v>
      </c>
      <c r="R84" s="97">
        <f t="shared" si="38"/>
        <v>0</v>
      </c>
      <c r="S84" s="97">
        <f t="shared" si="39"/>
        <v>0</v>
      </c>
      <c r="T84" s="97">
        <f t="shared" si="40"/>
        <v>1</v>
      </c>
      <c r="U84" s="97">
        <f t="shared" si="41"/>
        <v>0</v>
      </c>
      <c r="V84" s="97">
        <f t="shared" si="42"/>
        <v>0</v>
      </c>
      <c r="W84" s="97">
        <f t="shared" si="43"/>
        <v>0</v>
      </c>
      <c r="X84" s="97">
        <f t="shared" si="44"/>
        <v>0</v>
      </c>
      <c r="Y84" s="97">
        <f t="shared" si="45"/>
        <v>0</v>
      </c>
      <c r="Z84" s="97"/>
      <c r="AA84" s="97"/>
      <c r="AB84" s="97"/>
      <c r="AC84" s="97"/>
      <c r="AD84" s="84">
        <v>65071724696</v>
      </c>
      <c r="AE84" s="100">
        <f>2012-1965</f>
        <v>47</v>
      </c>
      <c r="AF84" s="87">
        <f t="shared" si="32"/>
        <v>0</v>
      </c>
      <c r="AG84" s="87">
        <f t="shared" si="35"/>
        <v>0</v>
      </c>
      <c r="AH84" s="87">
        <f t="shared" si="33"/>
        <v>1</v>
      </c>
      <c r="AI84" s="87">
        <f t="shared" si="34"/>
        <v>0</v>
      </c>
    </row>
    <row r="85" spans="1:36" ht="15.75">
      <c r="A85" s="96">
        <v>37</v>
      </c>
      <c r="B85" s="84" t="s">
        <v>160</v>
      </c>
      <c r="C85" s="97">
        <v>1</v>
      </c>
      <c r="D85" s="146">
        <v>36895</v>
      </c>
      <c r="E85" s="84" t="s">
        <v>267</v>
      </c>
      <c r="F85" s="84" t="s">
        <v>268</v>
      </c>
      <c r="G85" s="97">
        <v>1</v>
      </c>
      <c r="H85" s="97"/>
      <c r="I85" s="97" t="s">
        <v>126</v>
      </c>
      <c r="J85" s="98" t="s">
        <v>198</v>
      </c>
      <c r="K85" s="98">
        <f t="shared" si="23"/>
        <v>0</v>
      </c>
      <c r="L85" s="98">
        <f t="shared" si="24"/>
        <v>0</v>
      </c>
      <c r="M85" s="98">
        <f t="shared" si="25"/>
        <v>0</v>
      </c>
      <c r="N85" s="98">
        <f t="shared" si="26"/>
        <v>1</v>
      </c>
      <c r="O85" s="98" t="s">
        <v>179</v>
      </c>
      <c r="P85" s="97">
        <f t="shared" si="36"/>
        <v>0</v>
      </c>
      <c r="Q85" s="97">
        <f t="shared" si="37"/>
        <v>0</v>
      </c>
      <c r="R85" s="97">
        <f t="shared" si="38"/>
        <v>0</v>
      </c>
      <c r="S85" s="97">
        <f t="shared" si="39"/>
        <v>0</v>
      </c>
      <c r="T85" s="97">
        <f t="shared" si="40"/>
        <v>1</v>
      </c>
      <c r="U85" s="97">
        <f t="shared" si="41"/>
        <v>0</v>
      </c>
      <c r="V85" s="97">
        <f t="shared" si="42"/>
        <v>0</v>
      </c>
      <c r="W85" s="97">
        <f t="shared" si="43"/>
        <v>0</v>
      </c>
      <c r="X85" s="97">
        <f t="shared" si="44"/>
        <v>0</v>
      </c>
      <c r="Y85" s="97">
        <f t="shared" si="45"/>
        <v>0</v>
      </c>
      <c r="Z85" s="97"/>
      <c r="AA85" s="97"/>
      <c r="AB85" s="97"/>
      <c r="AC85" s="97"/>
      <c r="AD85" s="84">
        <v>55100302791</v>
      </c>
      <c r="AE85" s="100">
        <f>2012-1955</f>
        <v>57</v>
      </c>
      <c r="AF85" s="87">
        <f t="shared" si="32"/>
        <v>0</v>
      </c>
      <c r="AG85" s="87">
        <f t="shared" si="35"/>
        <v>0</v>
      </c>
      <c r="AH85" s="87">
        <f t="shared" si="33"/>
        <v>0</v>
      </c>
      <c r="AI85" s="87">
        <f t="shared" si="34"/>
        <v>1</v>
      </c>
    </row>
    <row r="86" spans="1:36" ht="15.75">
      <c r="A86" s="96">
        <v>1</v>
      </c>
      <c r="B86" s="84" t="s">
        <v>173</v>
      </c>
      <c r="C86" s="145">
        <v>1</v>
      </c>
      <c r="D86" s="145"/>
      <c r="E86" s="84"/>
      <c r="F86" s="84"/>
      <c r="G86" s="97"/>
      <c r="H86" s="97"/>
      <c r="I86" s="97" t="s">
        <v>2</v>
      </c>
      <c r="J86" s="98" t="s">
        <v>199</v>
      </c>
      <c r="K86" s="98">
        <f t="shared" si="23"/>
        <v>0</v>
      </c>
      <c r="L86" s="98">
        <f t="shared" si="24"/>
        <v>0</v>
      </c>
      <c r="M86" s="98">
        <f t="shared" si="25"/>
        <v>1</v>
      </c>
      <c r="N86" s="98">
        <f t="shared" si="26"/>
        <v>0</v>
      </c>
      <c r="O86" s="98" t="s">
        <v>179</v>
      </c>
      <c r="P86" s="97">
        <f t="shared" si="36"/>
        <v>1</v>
      </c>
      <c r="Q86" s="97">
        <f t="shared" si="37"/>
        <v>0</v>
      </c>
      <c r="R86" s="97">
        <f t="shared" si="38"/>
        <v>0</v>
      </c>
      <c r="S86" s="97">
        <f t="shared" si="39"/>
        <v>0</v>
      </c>
      <c r="T86" s="97">
        <f t="shared" si="40"/>
        <v>0</v>
      </c>
      <c r="U86" s="97">
        <f t="shared" si="41"/>
        <v>0</v>
      </c>
      <c r="V86" s="97">
        <f t="shared" si="42"/>
        <v>0</v>
      </c>
      <c r="W86" s="97">
        <f t="shared" si="43"/>
        <v>0</v>
      </c>
      <c r="X86" s="97">
        <f t="shared" si="44"/>
        <v>0</v>
      </c>
      <c r="Y86" s="97">
        <f t="shared" si="45"/>
        <v>0</v>
      </c>
      <c r="Z86" s="97"/>
      <c r="AA86" s="97"/>
      <c r="AB86" s="97"/>
      <c r="AC86" s="97"/>
      <c r="AD86" s="73"/>
      <c r="AE86" s="100">
        <f>2012-1973</f>
        <v>39</v>
      </c>
      <c r="AF86" s="87">
        <f t="shared" si="32"/>
        <v>0</v>
      </c>
      <c r="AG86" s="87">
        <f t="shared" si="35"/>
        <v>1</v>
      </c>
      <c r="AH86" s="87">
        <f t="shared" si="33"/>
        <v>0</v>
      </c>
      <c r="AI86" s="87">
        <f t="shared" si="34"/>
        <v>0</v>
      </c>
    </row>
    <row r="87" spans="1:36">
      <c r="A87" s="89">
        <f>COUNT(A2:A86)</f>
        <v>85</v>
      </c>
      <c r="B87" s="104"/>
      <c r="C87" s="89">
        <f>COUNT(C2:C86)</f>
        <v>75</v>
      </c>
      <c r="D87" s="89"/>
      <c r="E87" s="104"/>
      <c r="F87" s="104"/>
      <c r="G87" s="89">
        <f>SUM(G2:G86)</f>
        <v>27</v>
      </c>
      <c r="H87" s="89">
        <f>SUM(H2:H86)</f>
        <v>0</v>
      </c>
      <c r="I87" s="88"/>
      <c r="J87" s="115"/>
      <c r="K87" s="89">
        <f>SUM(K2:K86)</f>
        <v>49</v>
      </c>
      <c r="L87" s="89">
        <f>SUM(L2:L86)</f>
        <v>7</v>
      </c>
      <c r="M87" s="89">
        <f>SUM(M2:M86)</f>
        <v>14</v>
      </c>
      <c r="N87" s="89">
        <f>SUM(N2:N86)</f>
        <v>13</v>
      </c>
      <c r="O87" s="89"/>
      <c r="P87" s="89">
        <f t="shared" ref="P87:Y87" si="46">SUM(P2:P86)</f>
        <v>6</v>
      </c>
      <c r="Q87" s="89">
        <f t="shared" si="46"/>
        <v>20</v>
      </c>
      <c r="R87" s="89">
        <f t="shared" si="46"/>
        <v>2</v>
      </c>
      <c r="S87" s="89">
        <f t="shared" si="46"/>
        <v>0</v>
      </c>
      <c r="T87" s="89">
        <f t="shared" si="46"/>
        <v>4</v>
      </c>
      <c r="U87" s="89">
        <f t="shared" si="46"/>
        <v>14</v>
      </c>
      <c r="V87" s="89">
        <f t="shared" si="46"/>
        <v>19</v>
      </c>
      <c r="W87" s="89">
        <f t="shared" si="46"/>
        <v>3</v>
      </c>
      <c r="X87" s="89">
        <f t="shared" si="46"/>
        <v>7</v>
      </c>
      <c r="Y87" s="89">
        <f t="shared" si="46"/>
        <v>9</v>
      </c>
      <c r="Z87" s="89"/>
      <c r="AA87" s="89">
        <f>SUM(AA2:AA86)</f>
        <v>0</v>
      </c>
      <c r="AB87" s="89">
        <f>SUM(AB2:AB86)</f>
        <v>1</v>
      </c>
      <c r="AC87" s="89"/>
      <c r="AD87" s="89"/>
      <c r="AE87" s="116"/>
      <c r="AF87" s="89">
        <f>SUM(AF2:AF86)</f>
        <v>15</v>
      </c>
      <c r="AG87" s="89">
        <f>SUM(AG2:AG86)</f>
        <v>38</v>
      </c>
      <c r="AH87" s="89">
        <f>SUM(AH2:AH86)</f>
        <v>18</v>
      </c>
      <c r="AI87" s="89">
        <f>SUM(AI2:AI86)</f>
        <v>12</v>
      </c>
    </row>
    <row r="88" spans="1:36" ht="15.75">
      <c r="A88" s="96">
        <v>182</v>
      </c>
      <c r="B88" s="84" t="s">
        <v>93</v>
      </c>
      <c r="C88" s="97">
        <v>1</v>
      </c>
      <c r="D88" s="146">
        <v>40634</v>
      </c>
      <c r="E88" s="84" t="s">
        <v>252</v>
      </c>
      <c r="F88" s="84" t="s">
        <v>253</v>
      </c>
      <c r="G88" s="97"/>
      <c r="H88" s="97"/>
      <c r="I88" s="97" t="s">
        <v>86</v>
      </c>
      <c r="J88" s="98" t="s">
        <v>199</v>
      </c>
      <c r="K88" s="98">
        <f t="shared" ref="K88:K97" si="47">IF(J88="NS",1,0)</f>
        <v>0</v>
      </c>
      <c r="L88" s="98">
        <f t="shared" ref="L88:L97" si="48">IF(J88="TM",1,0)</f>
        <v>0</v>
      </c>
      <c r="M88" s="98">
        <f t="shared" ref="M88:M97" si="49">IF(J88="12mo",1,0)</f>
        <v>1</v>
      </c>
      <c r="N88" s="98">
        <f t="shared" ref="N88:N97" si="50">IF(J88="9no",1,0)</f>
        <v>0</v>
      </c>
      <c r="O88" s="98" t="s">
        <v>179</v>
      </c>
      <c r="P88" s="97">
        <f t="shared" ref="P88:P96" si="51">IF(AND(I88="D",O88="F"),1,0)</f>
        <v>0</v>
      </c>
      <c r="Q88" s="97">
        <f t="shared" ref="Q88:Q96" si="52">IF(AND(I88="T",O88="F"),1,0)</f>
        <v>0</v>
      </c>
      <c r="R88" s="97">
        <f t="shared" ref="R88:R96" si="53">IF(AND(I88="A",O88="F"),1,0)</f>
        <v>1</v>
      </c>
      <c r="S88" s="97">
        <f t="shared" ref="S88:S96" si="54">IF(AND(I88="O",O88="F"),1,0)</f>
        <v>0</v>
      </c>
      <c r="T88" s="97">
        <f t="shared" ref="T88:T96" si="55">IF(AND(I88="S",O88="F"),1,0)</f>
        <v>0</v>
      </c>
      <c r="U88" s="97">
        <f t="shared" ref="U88:U96" si="56">IF(AND(I88="D",O88="M"),1,0)</f>
        <v>0</v>
      </c>
      <c r="V88" s="97">
        <f t="shared" ref="V88:V96" si="57">IF(AND(I88="T",O88="M"),1,0)</f>
        <v>0</v>
      </c>
      <c r="W88" s="97">
        <f t="shared" ref="W88:W96" si="58">IF(AND(I88="A",O88="M"),1,0)</f>
        <v>0</v>
      </c>
      <c r="X88" s="97">
        <f t="shared" ref="X88:X96" si="59">IF(AND(I88="O",O88="M"),1,0)</f>
        <v>0</v>
      </c>
      <c r="Y88" s="97">
        <f t="shared" ref="Y88:Y96" si="60">IF(AND(I88="S",O88="M"),1,0)</f>
        <v>0</v>
      </c>
      <c r="Z88" s="97"/>
      <c r="AA88" s="97">
        <v>1</v>
      </c>
      <c r="AB88" s="97"/>
      <c r="AC88" s="97"/>
      <c r="AD88" s="84">
        <v>73072322277</v>
      </c>
      <c r="AE88" s="100">
        <v>39</v>
      </c>
      <c r="AF88" s="87">
        <v>0</v>
      </c>
      <c r="AG88" s="87">
        <v>1</v>
      </c>
      <c r="AH88" s="87">
        <v>0</v>
      </c>
      <c r="AI88" s="87">
        <v>0</v>
      </c>
    </row>
    <row r="89" spans="1:36" ht="15.75">
      <c r="A89" s="96">
        <v>4623</v>
      </c>
      <c r="B89" s="84" t="s">
        <v>96</v>
      </c>
      <c r="C89" s="97">
        <v>1</v>
      </c>
      <c r="D89" s="146">
        <v>40688</v>
      </c>
      <c r="E89" s="84" t="s">
        <v>252</v>
      </c>
      <c r="F89" s="84" t="s">
        <v>253</v>
      </c>
      <c r="G89" s="97">
        <v>1</v>
      </c>
      <c r="H89" s="97"/>
      <c r="I89" s="97" t="s">
        <v>86</v>
      </c>
      <c r="J89" s="98" t="s">
        <v>200</v>
      </c>
      <c r="K89" s="98">
        <f t="shared" si="47"/>
        <v>0</v>
      </c>
      <c r="L89" s="98">
        <f t="shared" si="48"/>
        <v>1</v>
      </c>
      <c r="M89" s="98">
        <f t="shared" si="49"/>
        <v>0</v>
      </c>
      <c r="N89" s="98">
        <f t="shared" si="50"/>
        <v>0</v>
      </c>
      <c r="O89" s="98" t="s">
        <v>178</v>
      </c>
      <c r="P89" s="97">
        <f t="shared" si="51"/>
        <v>0</v>
      </c>
      <c r="Q89" s="97">
        <f t="shared" si="52"/>
        <v>0</v>
      </c>
      <c r="R89" s="97">
        <f t="shared" si="53"/>
        <v>0</v>
      </c>
      <c r="S89" s="97">
        <f t="shared" si="54"/>
        <v>0</v>
      </c>
      <c r="T89" s="97">
        <f t="shared" si="55"/>
        <v>0</v>
      </c>
      <c r="U89" s="97">
        <f t="shared" si="56"/>
        <v>0</v>
      </c>
      <c r="V89" s="97">
        <f t="shared" si="57"/>
        <v>0</v>
      </c>
      <c r="W89" s="97">
        <f t="shared" si="58"/>
        <v>1</v>
      </c>
      <c r="X89" s="97">
        <f t="shared" si="59"/>
        <v>0</v>
      </c>
      <c r="Y89" s="97">
        <f t="shared" si="60"/>
        <v>0</v>
      </c>
      <c r="Z89" s="97"/>
      <c r="AA89" s="97">
        <v>1</v>
      </c>
      <c r="AB89" s="97"/>
      <c r="AC89" s="97"/>
      <c r="AD89" s="84">
        <v>66062024884</v>
      </c>
      <c r="AE89" s="100">
        <v>46</v>
      </c>
      <c r="AF89" s="87">
        <v>0</v>
      </c>
      <c r="AG89" s="87">
        <v>0</v>
      </c>
      <c r="AH89" s="87">
        <v>1</v>
      </c>
      <c r="AI89" s="87">
        <v>0</v>
      </c>
    </row>
    <row r="90" spans="1:36" ht="15.75">
      <c r="A90" s="96">
        <v>8553</v>
      </c>
      <c r="B90" s="84" t="s">
        <v>97</v>
      </c>
      <c r="C90" s="97">
        <v>1</v>
      </c>
      <c r="D90" s="146">
        <v>40634</v>
      </c>
      <c r="E90" s="84" t="s">
        <v>252</v>
      </c>
      <c r="F90" s="84" t="s">
        <v>253</v>
      </c>
      <c r="G90" s="97"/>
      <c r="H90" s="97"/>
      <c r="I90" s="97" t="s">
        <v>86</v>
      </c>
      <c r="J90" s="98" t="s">
        <v>200</v>
      </c>
      <c r="K90" s="98">
        <f t="shared" si="47"/>
        <v>0</v>
      </c>
      <c r="L90" s="98">
        <f t="shared" si="48"/>
        <v>1</v>
      </c>
      <c r="M90" s="98">
        <f t="shared" si="49"/>
        <v>0</v>
      </c>
      <c r="N90" s="98">
        <f t="shared" si="50"/>
        <v>0</v>
      </c>
      <c r="O90" s="98" t="s">
        <v>178</v>
      </c>
      <c r="P90" s="97">
        <f t="shared" si="51"/>
        <v>0</v>
      </c>
      <c r="Q90" s="97">
        <f t="shared" si="52"/>
        <v>0</v>
      </c>
      <c r="R90" s="97">
        <f t="shared" si="53"/>
        <v>0</v>
      </c>
      <c r="S90" s="97">
        <f t="shared" si="54"/>
        <v>0</v>
      </c>
      <c r="T90" s="97">
        <f t="shared" si="55"/>
        <v>0</v>
      </c>
      <c r="U90" s="97">
        <f t="shared" si="56"/>
        <v>0</v>
      </c>
      <c r="V90" s="97">
        <f t="shared" si="57"/>
        <v>0</v>
      </c>
      <c r="W90" s="97">
        <f t="shared" si="58"/>
        <v>1</v>
      </c>
      <c r="X90" s="97">
        <f t="shared" si="59"/>
        <v>0</v>
      </c>
      <c r="Y90" s="97">
        <f t="shared" si="60"/>
        <v>0</v>
      </c>
      <c r="Z90" s="97"/>
      <c r="AA90" s="97">
        <v>1</v>
      </c>
      <c r="AB90" s="97"/>
      <c r="AC90" s="97"/>
      <c r="AD90" s="84">
        <v>79042812343</v>
      </c>
      <c r="AE90" s="100">
        <v>33</v>
      </c>
      <c r="AF90" s="87">
        <v>0</v>
      </c>
      <c r="AG90" s="87">
        <v>1</v>
      </c>
      <c r="AH90" s="87">
        <v>0</v>
      </c>
      <c r="AI90" s="87">
        <v>0</v>
      </c>
    </row>
    <row r="91" spans="1:36" ht="15.75">
      <c r="A91" s="96">
        <v>91463</v>
      </c>
      <c r="B91" s="84" t="s">
        <v>98</v>
      </c>
      <c r="C91" s="97">
        <v>1</v>
      </c>
      <c r="D91" s="146">
        <v>40848</v>
      </c>
      <c r="E91" s="84" t="s">
        <v>252</v>
      </c>
      <c r="F91" s="84" t="s">
        <v>253</v>
      </c>
      <c r="G91" s="97"/>
      <c r="H91" s="97"/>
      <c r="I91" s="97" t="s">
        <v>86</v>
      </c>
      <c r="J91" s="98" t="s">
        <v>199</v>
      </c>
      <c r="K91" s="98">
        <f t="shared" si="47"/>
        <v>0</v>
      </c>
      <c r="L91" s="98">
        <f t="shared" si="48"/>
        <v>0</v>
      </c>
      <c r="M91" s="98">
        <f t="shared" si="49"/>
        <v>1</v>
      </c>
      <c r="N91" s="98">
        <f t="shared" si="50"/>
        <v>0</v>
      </c>
      <c r="O91" s="98" t="s">
        <v>178</v>
      </c>
      <c r="P91" s="97">
        <f t="shared" si="51"/>
        <v>0</v>
      </c>
      <c r="Q91" s="97">
        <f t="shared" si="52"/>
        <v>0</v>
      </c>
      <c r="R91" s="97">
        <f t="shared" si="53"/>
        <v>0</v>
      </c>
      <c r="S91" s="97">
        <f t="shared" si="54"/>
        <v>0</v>
      </c>
      <c r="T91" s="97">
        <f t="shared" si="55"/>
        <v>0</v>
      </c>
      <c r="U91" s="97">
        <f t="shared" si="56"/>
        <v>0</v>
      </c>
      <c r="V91" s="97">
        <f t="shared" si="57"/>
        <v>0</v>
      </c>
      <c r="W91" s="97">
        <f t="shared" si="58"/>
        <v>1</v>
      </c>
      <c r="X91" s="97">
        <f t="shared" si="59"/>
        <v>0</v>
      </c>
      <c r="Y91" s="97">
        <f t="shared" si="60"/>
        <v>0</v>
      </c>
      <c r="Z91" s="97"/>
      <c r="AA91" s="97">
        <v>1</v>
      </c>
      <c r="AB91" s="97"/>
      <c r="AC91" s="97"/>
      <c r="AD91" s="84">
        <v>89110732346</v>
      </c>
      <c r="AE91" s="100">
        <v>23</v>
      </c>
      <c r="AF91" s="87">
        <v>1</v>
      </c>
      <c r="AG91" s="87">
        <v>0</v>
      </c>
      <c r="AH91" s="87">
        <v>0</v>
      </c>
      <c r="AI91" s="87">
        <v>0</v>
      </c>
    </row>
    <row r="92" spans="1:36" ht="15.75">
      <c r="A92" s="96">
        <v>91465</v>
      </c>
      <c r="B92" s="84" t="s">
        <v>99</v>
      </c>
      <c r="C92" s="97">
        <v>1</v>
      </c>
      <c r="D92" s="146">
        <v>40871</v>
      </c>
      <c r="E92" s="84" t="s">
        <v>252</v>
      </c>
      <c r="F92" s="84" t="s">
        <v>253</v>
      </c>
      <c r="G92" s="97"/>
      <c r="H92" s="97"/>
      <c r="I92" s="97" t="s">
        <v>86</v>
      </c>
      <c r="J92" s="98" t="s">
        <v>199</v>
      </c>
      <c r="K92" s="98">
        <f t="shared" si="47"/>
        <v>0</v>
      </c>
      <c r="L92" s="98">
        <f t="shared" si="48"/>
        <v>0</v>
      </c>
      <c r="M92" s="98">
        <f t="shared" si="49"/>
        <v>1</v>
      </c>
      <c r="N92" s="98">
        <f t="shared" si="50"/>
        <v>0</v>
      </c>
      <c r="O92" s="98" t="s">
        <v>178</v>
      </c>
      <c r="P92" s="97">
        <f t="shared" si="51"/>
        <v>0</v>
      </c>
      <c r="Q92" s="97">
        <f t="shared" si="52"/>
        <v>0</v>
      </c>
      <c r="R92" s="97">
        <f t="shared" si="53"/>
        <v>0</v>
      </c>
      <c r="S92" s="97">
        <f t="shared" si="54"/>
        <v>0</v>
      </c>
      <c r="T92" s="97">
        <f t="shared" si="55"/>
        <v>0</v>
      </c>
      <c r="U92" s="97">
        <f t="shared" si="56"/>
        <v>0</v>
      </c>
      <c r="V92" s="97">
        <f t="shared" si="57"/>
        <v>0</v>
      </c>
      <c r="W92" s="97">
        <f t="shared" si="58"/>
        <v>1</v>
      </c>
      <c r="X92" s="97">
        <f t="shared" si="59"/>
        <v>0</v>
      </c>
      <c r="Y92" s="97">
        <f t="shared" si="60"/>
        <v>0</v>
      </c>
      <c r="Z92" s="97"/>
      <c r="AA92" s="97">
        <v>1</v>
      </c>
      <c r="AB92" s="97"/>
      <c r="AC92" s="97"/>
      <c r="AD92" s="84">
        <v>61121303063</v>
      </c>
      <c r="AE92" s="100">
        <v>51</v>
      </c>
      <c r="AF92" s="87">
        <v>0</v>
      </c>
      <c r="AG92" s="87">
        <v>0</v>
      </c>
      <c r="AH92" s="87">
        <v>1</v>
      </c>
      <c r="AI92" s="87">
        <v>0</v>
      </c>
    </row>
    <row r="93" spans="1:36" ht="15.75">
      <c r="A93" s="96">
        <v>91467</v>
      </c>
      <c r="B93" s="84" t="s">
        <v>100</v>
      </c>
      <c r="C93" s="97">
        <v>1</v>
      </c>
      <c r="D93" s="146">
        <v>40871</v>
      </c>
      <c r="E93" s="84" t="s">
        <v>252</v>
      </c>
      <c r="F93" s="84" t="s">
        <v>253</v>
      </c>
      <c r="G93" s="97"/>
      <c r="H93" s="97"/>
      <c r="I93" s="97" t="s">
        <v>86</v>
      </c>
      <c r="J93" s="98" t="s">
        <v>199</v>
      </c>
      <c r="K93" s="98">
        <f t="shared" si="47"/>
        <v>0</v>
      </c>
      <c r="L93" s="98">
        <f t="shared" si="48"/>
        <v>0</v>
      </c>
      <c r="M93" s="98">
        <f t="shared" si="49"/>
        <v>1</v>
      </c>
      <c r="N93" s="98">
        <f t="shared" si="50"/>
        <v>0</v>
      </c>
      <c r="O93" s="98" t="s">
        <v>178</v>
      </c>
      <c r="P93" s="97">
        <f t="shared" si="51"/>
        <v>0</v>
      </c>
      <c r="Q93" s="97">
        <f t="shared" si="52"/>
        <v>0</v>
      </c>
      <c r="R93" s="97">
        <f t="shared" si="53"/>
        <v>0</v>
      </c>
      <c r="S93" s="97">
        <f t="shared" si="54"/>
        <v>0</v>
      </c>
      <c r="T93" s="97">
        <f t="shared" si="55"/>
        <v>0</v>
      </c>
      <c r="U93" s="97">
        <f t="shared" si="56"/>
        <v>0</v>
      </c>
      <c r="V93" s="97">
        <f t="shared" si="57"/>
        <v>0</v>
      </c>
      <c r="W93" s="97">
        <f t="shared" si="58"/>
        <v>1</v>
      </c>
      <c r="X93" s="97">
        <f t="shared" si="59"/>
        <v>0</v>
      </c>
      <c r="Y93" s="97">
        <f t="shared" si="60"/>
        <v>0</v>
      </c>
      <c r="Z93" s="97"/>
      <c r="AA93" s="97">
        <v>1</v>
      </c>
      <c r="AB93" s="97"/>
      <c r="AC93" s="97"/>
      <c r="AD93" s="84">
        <v>84061112022</v>
      </c>
      <c r="AE93" s="100">
        <v>28</v>
      </c>
      <c r="AF93" s="87">
        <v>1</v>
      </c>
      <c r="AG93" s="87">
        <v>0</v>
      </c>
      <c r="AH93" s="87">
        <v>0</v>
      </c>
      <c r="AI93" s="87">
        <v>0</v>
      </c>
    </row>
    <row r="94" spans="1:36" ht="15.75">
      <c r="A94" s="96">
        <v>91470</v>
      </c>
      <c r="B94" s="84" t="s">
        <v>101</v>
      </c>
      <c r="C94" s="97">
        <v>1</v>
      </c>
      <c r="D94" s="97"/>
      <c r="E94" s="84" t="s">
        <v>252</v>
      </c>
      <c r="F94" s="84" t="s">
        <v>253</v>
      </c>
      <c r="G94" s="97"/>
      <c r="H94" s="97"/>
      <c r="I94" s="97" t="s">
        <v>86</v>
      </c>
      <c r="J94" s="98" t="s">
        <v>199</v>
      </c>
      <c r="K94" s="98">
        <f t="shared" si="47"/>
        <v>0</v>
      </c>
      <c r="L94" s="98">
        <f t="shared" si="48"/>
        <v>0</v>
      </c>
      <c r="M94" s="98">
        <f t="shared" si="49"/>
        <v>1</v>
      </c>
      <c r="N94" s="98">
        <f t="shared" si="50"/>
        <v>0</v>
      </c>
      <c r="O94" s="98" t="s">
        <v>178</v>
      </c>
      <c r="P94" s="97">
        <f t="shared" si="51"/>
        <v>0</v>
      </c>
      <c r="Q94" s="97">
        <f t="shared" si="52"/>
        <v>0</v>
      </c>
      <c r="R94" s="97">
        <f t="shared" si="53"/>
        <v>0</v>
      </c>
      <c r="S94" s="97">
        <f t="shared" si="54"/>
        <v>0</v>
      </c>
      <c r="T94" s="97">
        <f t="shared" si="55"/>
        <v>0</v>
      </c>
      <c r="U94" s="97">
        <f t="shared" si="56"/>
        <v>0</v>
      </c>
      <c r="V94" s="97">
        <f t="shared" si="57"/>
        <v>0</v>
      </c>
      <c r="W94" s="97">
        <f t="shared" si="58"/>
        <v>1</v>
      </c>
      <c r="X94" s="97">
        <f t="shared" si="59"/>
        <v>0</v>
      </c>
      <c r="Y94" s="97">
        <f t="shared" si="60"/>
        <v>0</v>
      </c>
      <c r="Z94" s="97"/>
      <c r="AA94" s="97">
        <v>1</v>
      </c>
      <c r="AB94" s="97"/>
      <c r="AC94" s="97"/>
      <c r="AD94" s="84">
        <v>81071800028</v>
      </c>
      <c r="AE94" s="100">
        <v>31</v>
      </c>
      <c r="AF94" s="87">
        <v>0</v>
      </c>
      <c r="AG94" s="87">
        <v>1</v>
      </c>
      <c r="AH94" s="87">
        <v>0</v>
      </c>
      <c r="AI94" s="87">
        <v>0</v>
      </c>
    </row>
    <row r="95" spans="1:36" ht="15.75">
      <c r="A95" s="96">
        <v>8866</v>
      </c>
      <c r="B95" s="84" t="s">
        <v>110</v>
      </c>
      <c r="C95" s="97">
        <v>1</v>
      </c>
      <c r="D95" s="147">
        <v>40909</v>
      </c>
      <c r="E95" s="84" t="s">
        <v>251</v>
      </c>
      <c r="F95" s="84" t="s">
        <v>223</v>
      </c>
      <c r="G95" s="97"/>
      <c r="H95" s="97"/>
      <c r="I95" s="97" t="s">
        <v>25</v>
      </c>
      <c r="J95" s="98" t="s">
        <v>197</v>
      </c>
      <c r="K95" s="98">
        <f t="shared" si="47"/>
        <v>1</v>
      </c>
      <c r="L95" s="98">
        <f t="shared" si="48"/>
        <v>0</v>
      </c>
      <c r="M95" s="98">
        <f t="shared" si="49"/>
        <v>0</v>
      </c>
      <c r="N95" s="98">
        <f t="shared" si="50"/>
        <v>0</v>
      </c>
      <c r="O95" s="98" t="s">
        <v>179</v>
      </c>
      <c r="P95" s="97">
        <f t="shared" si="51"/>
        <v>0</v>
      </c>
      <c r="Q95" s="97">
        <f t="shared" si="52"/>
        <v>1</v>
      </c>
      <c r="R95" s="97">
        <f t="shared" si="53"/>
        <v>0</v>
      </c>
      <c r="S95" s="97">
        <f t="shared" si="54"/>
        <v>0</v>
      </c>
      <c r="T95" s="97">
        <f t="shared" si="55"/>
        <v>0</v>
      </c>
      <c r="U95" s="97">
        <f t="shared" si="56"/>
        <v>0</v>
      </c>
      <c r="V95" s="97">
        <f t="shared" si="57"/>
        <v>0</v>
      </c>
      <c r="W95" s="97">
        <f t="shared" si="58"/>
        <v>0</v>
      </c>
      <c r="X95" s="97">
        <f t="shared" si="59"/>
        <v>0</v>
      </c>
      <c r="Y95" s="97">
        <f t="shared" si="60"/>
        <v>0</v>
      </c>
      <c r="Z95" s="97"/>
      <c r="AA95" s="97">
        <v>1</v>
      </c>
      <c r="AB95" s="97"/>
      <c r="AC95" s="97"/>
      <c r="AD95" s="84">
        <v>80090310897</v>
      </c>
      <c r="AE95" s="100">
        <v>32</v>
      </c>
      <c r="AF95" s="87">
        <v>0</v>
      </c>
      <c r="AG95" s="87">
        <v>1</v>
      </c>
      <c r="AH95" s="87">
        <v>0</v>
      </c>
      <c r="AI95" s="87">
        <v>0</v>
      </c>
    </row>
    <row r="96" spans="1:36" ht="15.75">
      <c r="A96" s="96">
        <v>91471</v>
      </c>
      <c r="B96" s="84" t="s">
        <v>84</v>
      </c>
      <c r="C96" s="97">
        <v>1</v>
      </c>
      <c r="D96" s="146">
        <v>40879</v>
      </c>
      <c r="E96" s="84" t="s">
        <v>251</v>
      </c>
      <c r="F96" s="84" t="s">
        <v>223</v>
      </c>
      <c r="G96" s="97"/>
      <c r="H96" s="97"/>
      <c r="I96" s="97" t="s">
        <v>25</v>
      </c>
      <c r="J96" s="97" t="s">
        <v>197</v>
      </c>
      <c r="K96" s="98">
        <f t="shared" si="47"/>
        <v>1</v>
      </c>
      <c r="L96" s="98">
        <f t="shared" si="48"/>
        <v>0</v>
      </c>
      <c r="M96" s="98">
        <f t="shared" si="49"/>
        <v>0</v>
      </c>
      <c r="N96" s="98">
        <f t="shared" si="50"/>
        <v>0</v>
      </c>
      <c r="O96" s="97" t="s">
        <v>179</v>
      </c>
      <c r="P96" s="97">
        <f t="shared" si="51"/>
        <v>0</v>
      </c>
      <c r="Q96" s="97">
        <f t="shared" si="52"/>
        <v>1</v>
      </c>
      <c r="R96" s="97">
        <f t="shared" si="53"/>
        <v>0</v>
      </c>
      <c r="S96" s="97">
        <f t="shared" si="54"/>
        <v>0</v>
      </c>
      <c r="T96" s="97">
        <f t="shared" si="55"/>
        <v>0</v>
      </c>
      <c r="U96" s="97">
        <f t="shared" si="56"/>
        <v>0</v>
      </c>
      <c r="V96" s="97">
        <f t="shared" si="57"/>
        <v>0</v>
      </c>
      <c r="W96" s="97">
        <f t="shared" si="58"/>
        <v>0</v>
      </c>
      <c r="X96" s="97">
        <f t="shared" si="59"/>
        <v>0</v>
      </c>
      <c r="Y96" s="97">
        <f t="shared" si="60"/>
        <v>0</v>
      </c>
      <c r="Z96" s="97"/>
      <c r="AA96" s="97"/>
      <c r="AB96" s="97">
        <v>1</v>
      </c>
      <c r="AC96" s="97" t="s">
        <v>162</v>
      </c>
      <c r="AD96" s="84">
        <v>87071514575</v>
      </c>
      <c r="AE96" s="100">
        <v>25</v>
      </c>
      <c r="AF96" s="87">
        <v>1</v>
      </c>
      <c r="AG96" s="87">
        <v>0</v>
      </c>
      <c r="AH96" s="87">
        <v>0</v>
      </c>
      <c r="AI96" s="87">
        <v>0</v>
      </c>
    </row>
    <row r="97" spans="1:36" s="119" customFormat="1" ht="15.75">
      <c r="A97" s="119">
        <v>1</v>
      </c>
      <c r="B97" s="73" t="s">
        <v>238</v>
      </c>
      <c r="C97" s="97">
        <v>1</v>
      </c>
      <c r="D97" s="146">
        <v>40924</v>
      </c>
      <c r="E97" s="73" t="s">
        <v>251</v>
      </c>
      <c r="F97" s="73" t="s">
        <v>223</v>
      </c>
      <c r="G97" s="70"/>
      <c r="H97" s="70"/>
      <c r="I97" s="70" t="s">
        <v>25</v>
      </c>
      <c r="J97" s="70" t="s">
        <v>197</v>
      </c>
      <c r="K97" s="98">
        <f t="shared" si="47"/>
        <v>1</v>
      </c>
      <c r="L97" s="98">
        <f t="shared" si="48"/>
        <v>0</v>
      </c>
      <c r="M97" s="98">
        <f t="shared" si="49"/>
        <v>0</v>
      </c>
      <c r="N97" s="98">
        <f t="shared" si="50"/>
        <v>0</v>
      </c>
      <c r="O97" s="70" t="s">
        <v>179</v>
      </c>
      <c r="P97" s="70">
        <v>0</v>
      </c>
      <c r="Q97" s="70">
        <v>1</v>
      </c>
      <c r="R97" s="70">
        <v>0</v>
      </c>
      <c r="S97" s="70">
        <v>0</v>
      </c>
      <c r="T97" s="70">
        <v>0</v>
      </c>
      <c r="U97" s="70">
        <v>0</v>
      </c>
      <c r="V97" s="70">
        <v>0</v>
      </c>
      <c r="W97" s="70">
        <v>0</v>
      </c>
      <c r="X97" s="70">
        <v>0</v>
      </c>
      <c r="Y97" s="70">
        <v>0</v>
      </c>
      <c r="Z97" s="140"/>
      <c r="AA97" s="70">
        <v>1</v>
      </c>
      <c r="AB97" s="70"/>
      <c r="AC97" s="70"/>
      <c r="AD97" s="73">
        <v>85061512174</v>
      </c>
      <c r="AE97" s="136">
        <f>2012-1985</f>
        <v>27</v>
      </c>
      <c r="AF97" s="87">
        <v>0</v>
      </c>
      <c r="AG97" s="87">
        <v>1</v>
      </c>
      <c r="AH97" s="87">
        <v>0</v>
      </c>
      <c r="AI97" s="87">
        <v>0</v>
      </c>
      <c r="AJ97" s="122"/>
    </row>
    <row r="98" spans="1:36" s="119" customFormat="1" ht="15.75">
      <c r="A98" s="89">
        <f>COUNT(A88:A97)</f>
        <v>10</v>
      </c>
      <c r="B98" s="73"/>
      <c r="C98" s="89">
        <f>COUNT(C88:C97)</f>
        <v>10</v>
      </c>
      <c r="D98" s="89"/>
      <c r="E98" s="73"/>
      <c r="F98" s="73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140"/>
      <c r="AA98" s="70"/>
      <c r="AB98" s="70"/>
      <c r="AC98" s="70"/>
      <c r="AD98" s="73"/>
      <c r="AE98" s="136"/>
      <c r="AF98" s="87"/>
      <c r="AG98" s="87"/>
      <c r="AH98" s="87"/>
      <c r="AI98" s="87"/>
      <c r="AJ98" s="122"/>
    </row>
    <row r="99" spans="1:36" s="142" customFormat="1">
      <c r="A99" s="89">
        <f>A87+A98</f>
        <v>95</v>
      </c>
      <c r="B99" s="141"/>
      <c r="C99" s="89">
        <f>C87+C98</f>
        <v>85</v>
      </c>
      <c r="D99" s="89"/>
      <c r="E99" s="141"/>
      <c r="F99" s="141"/>
      <c r="G99" s="89">
        <f t="shared" ref="G99:Y99" si="61">SUM(G88:G97)</f>
        <v>1</v>
      </c>
      <c r="H99" s="89">
        <f t="shared" si="61"/>
        <v>0</v>
      </c>
      <c r="I99" s="89">
        <f t="shared" si="61"/>
        <v>0</v>
      </c>
      <c r="J99" s="89">
        <f t="shared" si="61"/>
        <v>0</v>
      </c>
      <c r="K99" s="89">
        <f t="shared" si="61"/>
        <v>3</v>
      </c>
      <c r="L99" s="89">
        <f t="shared" si="61"/>
        <v>2</v>
      </c>
      <c r="M99" s="89">
        <f t="shared" si="61"/>
        <v>5</v>
      </c>
      <c r="N99" s="89">
        <f t="shared" si="61"/>
        <v>0</v>
      </c>
      <c r="O99" s="89">
        <f t="shared" si="61"/>
        <v>0</v>
      </c>
      <c r="P99" s="89">
        <f t="shared" si="61"/>
        <v>0</v>
      </c>
      <c r="Q99" s="89">
        <f t="shared" si="61"/>
        <v>3</v>
      </c>
      <c r="R99" s="89">
        <f t="shared" si="61"/>
        <v>1</v>
      </c>
      <c r="S99" s="89">
        <f t="shared" si="61"/>
        <v>0</v>
      </c>
      <c r="T99" s="89">
        <f t="shared" si="61"/>
        <v>0</v>
      </c>
      <c r="U99" s="89">
        <f t="shared" si="61"/>
        <v>0</v>
      </c>
      <c r="V99" s="89">
        <f t="shared" si="61"/>
        <v>0</v>
      </c>
      <c r="W99" s="89">
        <f t="shared" si="61"/>
        <v>6</v>
      </c>
      <c r="X99" s="89">
        <f t="shared" si="61"/>
        <v>0</v>
      </c>
      <c r="Y99" s="89">
        <f t="shared" si="61"/>
        <v>0</v>
      </c>
      <c r="Z99" s="89"/>
      <c r="AA99" s="89">
        <f>SUM(AA88:AA97)</f>
        <v>9</v>
      </c>
      <c r="AB99" s="89">
        <f>SUM(AB88:AB97)</f>
        <v>1</v>
      </c>
      <c r="AC99" s="89"/>
      <c r="AD99" s="89"/>
      <c r="AE99" s="89"/>
      <c r="AF99" s="89">
        <f>SUM(AF88:AF97)</f>
        <v>3</v>
      </c>
      <c r="AG99" s="89">
        <f>SUM(AG88:AG97)</f>
        <v>5</v>
      </c>
      <c r="AH99" s="89">
        <f>SUM(AH88:AH97)</f>
        <v>2</v>
      </c>
      <c r="AI99" s="89">
        <f>SUM(AI88:AI97)</f>
        <v>0</v>
      </c>
      <c r="AJ99" s="118"/>
    </row>
    <row r="100" spans="1:36" s="112" customFormat="1">
      <c r="C100" s="113">
        <f>A99-C99</f>
        <v>10</v>
      </c>
      <c r="D100" s="113"/>
      <c r="G100" s="107"/>
      <c r="H100" s="107"/>
      <c r="I100" s="113"/>
      <c r="J100" s="113"/>
      <c r="K100" s="107">
        <f>K99+K87</f>
        <v>52</v>
      </c>
      <c r="L100" s="107">
        <f>L99+L87</f>
        <v>9</v>
      </c>
      <c r="M100" s="107">
        <f>M99+M87</f>
        <v>19</v>
      </c>
      <c r="N100" s="107">
        <f>N99+N87</f>
        <v>13</v>
      </c>
      <c r="O100" s="107"/>
      <c r="P100" s="107">
        <f>P99+P87</f>
        <v>6</v>
      </c>
      <c r="Q100" s="107">
        <f t="shared" ref="Q100:Y100" si="62">Q99+Q87</f>
        <v>23</v>
      </c>
      <c r="R100" s="107">
        <f t="shared" si="62"/>
        <v>3</v>
      </c>
      <c r="S100" s="107">
        <f t="shared" si="62"/>
        <v>0</v>
      </c>
      <c r="T100" s="107">
        <f t="shared" si="62"/>
        <v>4</v>
      </c>
      <c r="U100" s="107">
        <f t="shared" si="62"/>
        <v>14</v>
      </c>
      <c r="V100" s="107">
        <f t="shared" si="62"/>
        <v>19</v>
      </c>
      <c r="W100" s="107">
        <f t="shared" si="62"/>
        <v>9</v>
      </c>
      <c r="X100" s="107">
        <f t="shared" si="62"/>
        <v>7</v>
      </c>
      <c r="Y100" s="107">
        <f t="shared" si="62"/>
        <v>9</v>
      </c>
      <c r="Z100" s="107"/>
      <c r="AA100" s="107"/>
      <c r="AB100" s="107"/>
      <c r="AC100" s="107"/>
      <c r="AD100" s="107"/>
      <c r="AE100" s="114"/>
      <c r="AF100" s="107">
        <f>AF87+AF99</f>
        <v>18</v>
      </c>
      <c r="AG100" s="107">
        <f>AG87+AG99</f>
        <v>43</v>
      </c>
      <c r="AH100" s="107">
        <f>AH87+AH99</f>
        <v>20</v>
      </c>
      <c r="AI100" s="107">
        <f>AI87+AI99</f>
        <v>12</v>
      </c>
      <c r="AJ100" s="113"/>
    </row>
    <row r="101" spans="1:36" s="112" customFormat="1">
      <c r="C101" s="113"/>
      <c r="D101" s="113"/>
      <c r="G101" s="107"/>
      <c r="H101" s="107"/>
      <c r="I101" s="113"/>
      <c r="J101" s="113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14"/>
      <c r="AF101" s="107"/>
      <c r="AG101" s="107"/>
      <c r="AH101" s="107"/>
      <c r="AI101" s="107"/>
      <c r="AJ101" s="113"/>
    </row>
    <row r="102" spans="1:36" s="112" customFormat="1"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I102" s="113"/>
    </row>
    <row r="103" spans="1:36">
      <c r="B103" s="117" t="s">
        <v>167</v>
      </c>
      <c r="C103" s="117"/>
      <c r="Z103" s="102"/>
      <c r="AA103" s="102"/>
      <c r="AB103" s="102"/>
      <c r="AC103" s="102"/>
      <c r="AE103" s="101"/>
      <c r="AJ103" s="102"/>
    </row>
    <row r="104" spans="1:36">
      <c r="B104" s="104" t="s">
        <v>184</v>
      </c>
      <c r="C104" s="99">
        <v>84</v>
      </c>
      <c r="X104" s="102"/>
      <c r="Y104" s="102"/>
      <c r="Z104" s="102"/>
      <c r="AA104" s="102"/>
      <c r="AB104" s="102"/>
      <c r="AD104" s="101"/>
      <c r="AE104" s="101"/>
      <c r="AJ104" s="102"/>
    </row>
    <row r="105" spans="1:36">
      <c r="B105" s="104" t="s">
        <v>183</v>
      </c>
      <c r="C105" s="99">
        <v>12</v>
      </c>
      <c r="X105" s="102"/>
      <c r="Y105" s="102"/>
      <c r="Z105" s="102"/>
      <c r="AA105" s="102"/>
      <c r="AB105" s="102"/>
      <c r="AC105" s="102"/>
      <c r="AD105" s="101"/>
      <c r="AE105" s="101"/>
      <c r="AJ105" s="102"/>
    </row>
    <row r="106" spans="1:36">
      <c r="B106" s="104" t="s">
        <v>0</v>
      </c>
      <c r="C106" s="99">
        <v>94</v>
      </c>
      <c r="X106" s="102"/>
      <c r="Y106" s="102"/>
      <c r="Z106" s="102"/>
      <c r="AA106" s="102"/>
      <c r="AB106" s="102"/>
      <c r="AC106" s="102"/>
      <c r="AD106" s="101"/>
      <c r="AE106" s="101"/>
      <c r="AJ106" s="102"/>
    </row>
    <row r="107" spans="1:36">
      <c r="C107" s="102"/>
      <c r="X107" s="102"/>
      <c r="Y107" s="102"/>
      <c r="Z107" s="102"/>
      <c r="AA107" s="102"/>
      <c r="AB107" s="102"/>
      <c r="AC107" s="102"/>
      <c r="AD107" s="101"/>
      <c r="AE107" s="101"/>
      <c r="AJ107" s="102"/>
    </row>
    <row r="108" spans="1:36">
      <c r="C108" s="104"/>
      <c r="X108" s="102"/>
      <c r="Y108" s="102"/>
      <c r="Z108" s="102"/>
      <c r="AA108" s="102"/>
      <c r="AB108" s="102"/>
      <c r="AC108" s="102"/>
      <c r="AD108" s="101"/>
      <c r="AE108" s="101"/>
      <c r="AJ108" s="102"/>
    </row>
    <row r="109" spans="1:36">
      <c r="B109" s="99" t="s">
        <v>168</v>
      </c>
      <c r="C109" s="99"/>
      <c r="X109" s="102"/>
      <c r="Y109" s="102"/>
      <c r="Z109" s="102"/>
      <c r="AA109" s="102"/>
      <c r="AB109" s="102"/>
      <c r="AC109" s="102"/>
      <c r="AD109" s="101"/>
      <c r="AE109" s="101"/>
      <c r="AJ109" s="102"/>
    </row>
    <row r="110" spans="1:36">
      <c r="B110" s="99" t="s">
        <v>169</v>
      </c>
      <c r="C110" s="99"/>
      <c r="X110" s="102"/>
      <c r="Y110" s="102"/>
      <c r="Z110" s="102"/>
      <c r="AA110" s="102"/>
      <c r="AB110" s="102"/>
      <c r="AC110" s="102"/>
      <c r="AD110" s="101"/>
      <c r="AE110" s="101"/>
      <c r="AJ110" s="102"/>
    </row>
    <row r="111" spans="1:36">
      <c r="B111" s="105" t="s">
        <v>188</v>
      </c>
      <c r="C111" s="105">
        <f>C104+C109-C110</f>
        <v>84</v>
      </c>
      <c r="X111" s="102"/>
      <c r="Y111" s="102"/>
      <c r="Z111" s="102"/>
      <c r="AA111" s="102"/>
      <c r="AB111" s="102"/>
      <c r="AC111" s="102"/>
      <c r="AD111" s="101"/>
      <c r="AE111" s="101"/>
      <c r="AJ111" s="102"/>
    </row>
    <row r="112" spans="1:36">
      <c r="C112" s="102"/>
      <c r="X112" s="102"/>
      <c r="Y112" s="102"/>
      <c r="Z112" s="102"/>
      <c r="AA112" s="102"/>
      <c r="AB112" s="102"/>
      <c r="AC112" s="102"/>
      <c r="AD112" s="101"/>
      <c r="AE112" s="101"/>
      <c r="AJ112" s="102"/>
    </row>
    <row r="113" spans="1:36">
      <c r="B113" s="99" t="s">
        <v>182</v>
      </c>
      <c r="C113" s="99"/>
      <c r="X113" s="102"/>
      <c r="Y113" s="102"/>
      <c r="Z113" s="102"/>
      <c r="AA113" s="102"/>
      <c r="AB113" s="102"/>
      <c r="AC113" s="102"/>
      <c r="AD113" s="101"/>
      <c r="AE113" s="101"/>
      <c r="AJ113" s="102"/>
    </row>
    <row r="114" spans="1:36">
      <c r="B114" s="104" t="s">
        <v>170</v>
      </c>
      <c r="C114" s="99">
        <f>AA99</f>
        <v>9</v>
      </c>
      <c r="X114" s="102"/>
      <c r="Y114" s="102"/>
      <c r="Z114" s="102"/>
      <c r="AA114" s="102"/>
      <c r="AB114" s="102"/>
      <c r="AC114" s="102"/>
      <c r="AD114" s="101"/>
      <c r="AE114" s="101"/>
      <c r="AJ114" s="102"/>
    </row>
    <row r="115" spans="1:36">
      <c r="B115" s="104" t="s">
        <v>171</v>
      </c>
      <c r="C115" s="99">
        <f>AB99</f>
        <v>1</v>
      </c>
      <c r="X115" s="102"/>
      <c r="Y115" s="102"/>
      <c r="Z115" s="102"/>
      <c r="AA115" s="102"/>
      <c r="AB115" s="102"/>
      <c r="AC115" s="102"/>
      <c r="AD115" s="101"/>
      <c r="AE115" s="101"/>
      <c r="AJ115" s="102"/>
    </row>
    <row r="116" spans="1:36">
      <c r="B116" s="104" t="s">
        <v>183</v>
      </c>
      <c r="C116" s="99">
        <f>SUM(C114:C115)</f>
        <v>10</v>
      </c>
      <c r="X116" s="102"/>
      <c r="Y116" s="102"/>
      <c r="Z116" s="102"/>
      <c r="AA116" s="102"/>
      <c r="AB116" s="102"/>
      <c r="AC116" s="102"/>
      <c r="AD116" s="101"/>
      <c r="AE116" s="101"/>
      <c r="AJ116" s="102"/>
    </row>
    <row r="117" spans="1:36">
      <c r="B117" s="104" t="s">
        <v>269</v>
      </c>
      <c r="C117" s="106">
        <f>C111+C116</f>
        <v>94</v>
      </c>
      <c r="X117" s="102"/>
      <c r="Y117" s="102"/>
      <c r="Z117" s="102"/>
      <c r="AA117" s="102"/>
      <c r="AB117" s="102"/>
      <c r="AC117" s="102"/>
      <c r="AD117" s="101"/>
      <c r="AE117" s="101"/>
      <c r="AJ117" s="102"/>
    </row>
    <row r="118" spans="1:36">
      <c r="C118" s="102"/>
      <c r="D118" s="105" t="s">
        <v>2</v>
      </c>
      <c r="E118" s="105" t="s">
        <v>25</v>
      </c>
      <c r="F118" s="105" t="s">
        <v>86</v>
      </c>
      <c r="G118" s="105" t="s">
        <v>39</v>
      </c>
      <c r="H118" s="105" t="s">
        <v>126</v>
      </c>
      <c r="I118" s="99"/>
      <c r="J118" s="105" t="s">
        <v>2</v>
      </c>
      <c r="K118" s="105" t="s">
        <v>25</v>
      </c>
      <c r="L118" s="105" t="s">
        <v>86</v>
      </c>
      <c r="M118" s="105" t="s">
        <v>39</v>
      </c>
      <c r="N118" s="105" t="s">
        <v>126</v>
      </c>
      <c r="S118" s="102"/>
      <c r="T118" s="102"/>
      <c r="U118" s="102"/>
      <c r="V118" s="102"/>
      <c r="W118" s="102"/>
      <c r="X118" s="102"/>
      <c r="AD118" s="101"/>
      <c r="AE118" s="101"/>
      <c r="AJ118" s="102"/>
    </row>
    <row r="119" spans="1:36">
      <c r="B119" s="104" t="s">
        <v>180</v>
      </c>
      <c r="C119" s="99">
        <f>SUM(D119:H119)</f>
        <v>36</v>
      </c>
      <c r="D119" s="99">
        <f>P100</f>
        <v>6</v>
      </c>
      <c r="E119" s="99">
        <f>Q100</f>
        <v>23</v>
      </c>
      <c r="F119" s="99">
        <f>R100</f>
        <v>3</v>
      </c>
      <c r="G119" s="99">
        <f>S100</f>
        <v>0</v>
      </c>
      <c r="H119" s="99">
        <f>T100</f>
        <v>4</v>
      </c>
      <c r="I119" s="99">
        <f>SUM(J119:N119)</f>
        <v>84</v>
      </c>
      <c r="J119" s="99">
        <f>P87+U87</f>
        <v>20</v>
      </c>
      <c r="K119" s="99">
        <f>Q87+V87</f>
        <v>39</v>
      </c>
      <c r="L119" s="99">
        <f>R87+W87</f>
        <v>5</v>
      </c>
      <c r="M119" s="99">
        <f>S87+X87</f>
        <v>7</v>
      </c>
      <c r="N119" s="99">
        <f>T87+Y87</f>
        <v>13</v>
      </c>
      <c r="S119" s="102"/>
      <c r="T119" s="102"/>
      <c r="U119" s="102"/>
      <c r="V119" s="102"/>
      <c r="W119" s="102"/>
      <c r="X119" s="102"/>
      <c r="AD119" s="101"/>
      <c r="AE119" s="101"/>
      <c r="AJ119" s="102"/>
    </row>
    <row r="120" spans="1:36">
      <c r="B120" s="104" t="s">
        <v>181</v>
      </c>
      <c r="C120" s="99">
        <f>SUM(D120:H120)</f>
        <v>58</v>
      </c>
      <c r="D120" s="99">
        <f>U100</f>
        <v>14</v>
      </c>
      <c r="E120" s="99">
        <f>V100</f>
        <v>19</v>
      </c>
      <c r="F120" s="99">
        <f>W100</f>
        <v>9</v>
      </c>
      <c r="G120" s="99">
        <f>X100</f>
        <v>7</v>
      </c>
      <c r="H120" s="99">
        <f>Y100</f>
        <v>9</v>
      </c>
      <c r="I120" s="99">
        <f>SUM(J120:N120)</f>
        <v>10</v>
      </c>
      <c r="J120" s="99">
        <f>P99+U99</f>
        <v>0</v>
      </c>
      <c r="K120" s="99">
        <f>Q99+V99</f>
        <v>3</v>
      </c>
      <c r="L120" s="99">
        <f>R99+W99</f>
        <v>7</v>
      </c>
      <c r="M120" s="99">
        <f>S99+X99</f>
        <v>0</v>
      </c>
      <c r="N120" s="99">
        <f>T99+Y99</f>
        <v>0</v>
      </c>
      <c r="S120" s="102"/>
      <c r="T120" s="102"/>
      <c r="U120" s="102"/>
      <c r="V120" s="102"/>
      <c r="W120" s="102"/>
      <c r="X120" s="102"/>
      <c r="AD120" s="101"/>
      <c r="AE120" s="101"/>
      <c r="AJ120" s="102"/>
    </row>
    <row r="121" spans="1:36">
      <c r="C121" s="203">
        <f t="shared" ref="C121:N121" si="63">SUM(C119:C120)</f>
        <v>94</v>
      </c>
      <c r="D121" s="203">
        <f t="shared" si="63"/>
        <v>20</v>
      </c>
      <c r="E121" s="203">
        <f t="shared" si="63"/>
        <v>42</v>
      </c>
      <c r="F121" s="203">
        <f t="shared" si="63"/>
        <v>12</v>
      </c>
      <c r="G121" s="203">
        <f t="shared" si="63"/>
        <v>7</v>
      </c>
      <c r="H121" s="203">
        <f t="shared" si="63"/>
        <v>13</v>
      </c>
      <c r="I121" s="204">
        <f t="shared" si="63"/>
        <v>94</v>
      </c>
      <c r="J121" s="203">
        <f t="shared" si="63"/>
        <v>20</v>
      </c>
      <c r="K121" s="203">
        <f t="shared" si="63"/>
        <v>42</v>
      </c>
      <c r="L121" s="203">
        <f t="shared" si="63"/>
        <v>12</v>
      </c>
      <c r="M121" s="203">
        <f t="shared" si="63"/>
        <v>7</v>
      </c>
      <c r="N121" s="203">
        <f t="shared" si="63"/>
        <v>13</v>
      </c>
      <c r="AB121" s="102"/>
      <c r="AC121" s="102"/>
      <c r="AH121" s="101"/>
      <c r="AI121" s="101"/>
      <c r="AJ121" s="102"/>
    </row>
    <row r="122" spans="1:36">
      <c r="A122" s="104"/>
      <c r="B122" s="105" t="s">
        <v>172</v>
      </c>
      <c r="C122" s="107"/>
      <c r="D122" s="107"/>
      <c r="E122" s="108"/>
      <c r="F122" s="108"/>
      <c r="G122" s="102"/>
      <c r="H122" s="102"/>
      <c r="I122" s="102"/>
      <c r="J122" s="887">
        <f>SUM(J121:N121)</f>
        <v>94</v>
      </c>
      <c r="K122" s="887"/>
      <c r="L122" s="887"/>
      <c r="M122" s="887"/>
      <c r="N122" s="887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J122" s="102"/>
    </row>
    <row r="123" spans="1:36" ht="15.75">
      <c r="A123" s="96">
        <v>122</v>
      </c>
      <c r="B123" s="84" t="s">
        <v>76</v>
      </c>
      <c r="C123" s="97">
        <v>1</v>
      </c>
      <c r="D123" s="97"/>
      <c r="E123" s="84" t="s">
        <v>251</v>
      </c>
      <c r="F123" s="84" t="s">
        <v>223</v>
      </c>
      <c r="G123" s="97">
        <v>1</v>
      </c>
      <c r="H123" s="97"/>
      <c r="I123" s="97" t="s">
        <v>25</v>
      </c>
      <c r="J123" s="98" t="s">
        <v>197</v>
      </c>
      <c r="K123" s="98">
        <f>IF(J123="NS",1,0)</f>
        <v>1</v>
      </c>
      <c r="L123" s="98">
        <f>IF(J123="TM",1,0)</f>
        <v>0</v>
      </c>
      <c r="M123" s="98">
        <f>IF(J123="12mo",1,0)</f>
        <v>0</v>
      </c>
      <c r="N123" s="98">
        <f>IF(J123="9no",1,0)</f>
        <v>0</v>
      </c>
      <c r="O123" s="98" t="s">
        <v>178</v>
      </c>
      <c r="P123" s="97">
        <f>IF(AND(I123="D",O123="F"),1,0)</f>
        <v>0</v>
      </c>
      <c r="Q123" s="97">
        <f>IF(AND(I123="T",O123="F"),1,0)</f>
        <v>0</v>
      </c>
      <c r="R123" s="97">
        <f>IF(AND(I123="A",O123="F"),1,0)</f>
        <v>0</v>
      </c>
      <c r="S123" s="97">
        <f>IF(AND(I123="O",O123="F"),1,0)</f>
        <v>0</v>
      </c>
      <c r="T123" s="97">
        <f>IF(AND(I123="S",O123="F"),1,0)</f>
        <v>0</v>
      </c>
      <c r="U123" s="97">
        <f>IF(AND(I123="D",O123="M"),1,0)</f>
        <v>0</v>
      </c>
      <c r="V123" s="97">
        <f>IF(AND(I123="T",O123="M"),1,0)</f>
        <v>1</v>
      </c>
      <c r="W123" s="97">
        <f>IF(AND(I123="A",O123="M"),1,0)</f>
        <v>0</v>
      </c>
      <c r="X123" s="97">
        <f>IF(AND(I123="O",O123="M"),1,0)</f>
        <v>0</v>
      </c>
      <c r="Y123" s="97">
        <f>IF(AND(I123="S",O123="M"),1,0)</f>
        <v>0</v>
      </c>
      <c r="Z123" s="97"/>
      <c r="AA123" s="97"/>
      <c r="AB123" s="97"/>
      <c r="AC123" s="97"/>
      <c r="AD123" s="84">
        <v>63072404445</v>
      </c>
      <c r="AE123" s="100">
        <f>2012-1963</f>
        <v>49</v>
      </c>
      <c r="AF123" s="87">
        <f>IF(AE123&gt;=55,0,IF(AND(AE123&gt;=46,AE123&lt;55),0,IF(AND(AE123&gt;=31,AE123&lt;45),0,IF(AE123&lt;=30,1,0))))</f>
        <v>0</v>
      </c>
      <c r="AG123" s="87">
        <f>IF(AE123&gt;=55,0,IF(AND(AE123&gt;=46,AE123&lt;55),0,IF(AND(AE123&gt;=31,AE123&lt;=45),1,IF(AE123&lt;=30,0,0))))</f>
        <v>0</v>
      </c>
      <c r="AH123" s="87">
        <f>IF(AE123&gt;=55,0,IF(AND(AE123&gt;=46,AE123&lt;55),1,IF(AND(AE123&gt;=31,AE123&lt;=45),0,IF(AE123&lt;=30,0,0))))</f>
        <v>1</v>
      </c>
      <c r="AI123" s="87">
        <f>IF(AE123&gt;=55,1,IF(AND(AE123&gt;=46,AE123&lt;55),0,IF(AND(AE123&gt;=31,AE123&lt;45),0,IF(AE123&lt;=30,0,0))))</f>
        <v>0</v>
      </c>
    </row>
    <row r="124" spans="1:36" ht="15.75">
      <c r="A124" s="96">
        <v>8875</v>
      </c>
      <c r="B124" s="84" t="s">
        <v>82</v>
      </c>
      <c r="C124" s="97"/>
      <c r="D124" s="146">
        <v>40830</v>
      </c>
      <c r="E124" s="84" t="s">
        <v>251</v>
      </c>
      <c r="F124" s="84" t="s">
        <v>223</v>
      </c>
      <c r="G124" s="97">
        <v>1</v>
      </c>
      <c r="H124" s="97"/>
      <c r="I124" s="97" t="s">
        <v>25</v>
      </c>
      <c r="J124" s="98" t="s">
        <v>197</v>
      </c>
      <c r="K124" s="98">
        <v>1</v>
      </c>
      <c r="L124" s="98">
        <v>0</v>
      </c>
      <c r="M124" s="98">
        <v>0</v>
      </c>
      <c r="N124" s="98">
        <v>0</v>
      </c>
      <c r="O124" s="98" t="s">
        <v>179</v>
      </c>
      <c r="P124" s="97">
        <v>0</v>
      </c>
      <c r="Q124" s="97">
        <v>1</v>
      </c>
      <c r="R124" s="97">
        <v>0</v>
      </c>
      <c r="S124" s="97">
        <v>0</v>
      </c>
      <c r="T124" s="97">
        <v>0</v>
      </c>
      <c r="U124" s="97">
        <v>0</v>
      </c>
      <c r="V124" s="97">
        <v>0</v>
      </c>
      <c r="W124" s="97">
        <v>0</v>
      </c>
      <c r="X124" s="97">
        <v>0</v>
      </c>
      <c r="Y124" s="97">
        <v>0</v>
      </c>
      <c r="Z124" s="97"/>
      <c r="AA124" s="97"/>
      <c r="AB124" s="97">
        <v>1</v>
      </c>
      <c r="AC124" s="97" t="s">
        <v>163</v>
      </c>
      <c r="AD124" s="84">
        <v>69053102517</v>
      </c>
      <c r="AE124" s="100">
        <v>43</v>
      </c>
      <c r="AF124" s="87">
        <v>0</v>
      </c>
      <c r="AG124" s="87">
        <v>1</v>
      </c>
      <c r="AH124" s="87">
        <v>0</v>
      </c>
      <c r="AI124" s="87">
        <v>0</v>
      </c>
    </row>
    <row r="125" spans="1:36" ht="15.75">
      <c r="A125" s="96">
        <v>110</v>
      </c>
      <c r="B125" s="84" t="s">
        <v>105</v>
      </c>
      <c r="C125" s="97">
        <v>1</v>
      </c>
      <c r="D125" s="146">
        <v>38169</v>
      </c>
      <c r="E125" s="84" t="s">
        <v>251</v>
      </c>
      <c r="F125" s="84" t="s">
        <v>223</v>
      </c>
      <c r="G125" s="97">
        <v>1</v>
      </c>
      <c r="H125" s="97"/>
      <c r="I125" s="97" t="s">
        <v>25</v>
      </c>
      <c r="J125" s="98" t="s">
        <v>197</v>
      </c>
      <c r="K125" s="98">
        <f>IF(J125="NS",1,0)</f>
        <v>1</v>
      </c>
      <c r="L125" s="98">
        <f>IF(J125="TM",1,0)</f>
        <v>0</v>
      </c>
      <c r="M125" s="98">
        <f>IF(J125="12mo",1,0)</f>
        <v>0</v>
      </c>
      <c r="N125" s="98">
        <f>IF(J125="9no",1,0)</f>
        <v>0</v>
      </c>
      <c r="O125" s="98" t="s">
        <v>179</v>
      </c>
      <c r="P125" s="97">
        <f>IF(AND(I125="D",O125="F"),1,0)</f>
        <v>0</v>
      </c>
      <c r="Q125" s="97">
        <f>IF(AND(I125="T",O125="F"),1,0)</f>
        <v>1</v>
      </c>
      <c r="R125" s="97">
        <f>IF(AND(I125="A",O125="F"),1,0)</f>
        <v>0</v>
      </c>
      <c r="S125" s="97">
        <f>IF(AND(I125="O",O125="F"),1,0)</f>
        <v>0</v>
      </c>
      <c r="T125" s="97">
        <f>IF(AND(I125="S",O125="F"),1,0)</f>
        <v>0</v>
      </c>
      <c r="U125" s="97">
        <f>IF(AND(I125="D",O125="M"),1,0)</f>
        <v>0</v>
      </c>
      <c r="V125" s="97">
        <f>IF(AND(I125="T",O125="M"),1,0)</f>
        <v>0</v>
      </c>
      <c r="W125" s="97">
        <f>IF(AND(I125="A",O125="M"),1,0)</f>
        <v>0</v>
      </c>
      <c r="X125" s="97">
        <f>IF(AND(I125="O",O125="M"),1,0)</f>
        <v>0</v>
      </c>
      <c r="Y125" s="97">
        <f>IF(AND(I125="S",O125="M"),1,0)</f>
        <v>0</v>
      </c>
      <c r="Z125" s="97"/>
      <c r="AA125" s="97"/>
      <c r="AB125" s="97"/>
      <c r="AC125" s="97"/>
      <c r="AD125" s="84">
        <v>55092003772</v>
      </c>
      <c r="AE125" s="100">
        <f>2012-1955</f>
        <v>57</v>
      </c>
      <c r="AF125" s="87">
        <f>IF(AE125&gt;=55,0,IF(AND(AE125&gt;=46,AE125&lt;55),0,IF(AND(AE125&gt;=31,AE125&lt;45),0,IF(AE125&lt;=30,1,0))))</f>
        <v>0</v>
      </c>
      <c r="AG125" s="87">
        <f>IF(AE125&gt;=55,0,IF(AND(AE125&gt;=46,AE125&lt;55),0,IF(AND(AE125&gt;=31,AE125&lt;=45),1,IF(AE125&lt;=30,0,0))))</f>
        <v>0</v>
      </c>
      <c r="AH125" s="87">
        <f>IF(AE125&gt;=55,0,IF(AND(AE125&gt;=46,AE125&lt;55),1,IF(AND(AE125&gt;=31,AE125&lt;=45),0,IF(AE125&lt;=30,0,0))))</f>
        <v>0</v>
      </c>
      <c r="AI125" s="87">
        <f>IF(AE125&gt;=55,1,IF(AND(AE125&gt;=46,AE125&lt;55),0,IF(AND(AE125&gt;=31,AE125&lt;45),0,IF(AE125&lt;=30,0,0))))</f>
        <v>1</v>
      </c>
    </row>
    <row r="126" spans="1:36">
      <c r="B126" s="102" t="s">
        <v>209</v>
      </c>
      <c r="E126" s="108"/>
      <c r="F126" s="108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J126" s="102"/>
    </row>
    <row r="127" spans="1:36"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J127" s="102"/>
    </row>
    <row r="128" spans="1:36"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J128" s="102"/>
    </row>
  </sheetData>
  <autoFilter ref="A1:AJ130"/>
  <mergeCells count="1">
    <mergeCell ref="J122:N122"/>
  </mergeCells>
  <phoneticPr fontId="6" type="noConversion"/>
  <pageMargins left="0.75" right="0.75" top="1" bottom="1" header="0" footer="0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AL133"/>
  <sheetViews>
    <sheetView topLeftCell="B1" workbookViewId="0">
      <pane xSplit="1" ySplit="1" topLeftCell="C108" activePane="bottomRight" state="frozen"/>
      <selection activeCell="AC40" sqref="AC40"/>
      <selection pane="topRight" activeCell="AC40" sqref="AC40"/>
      <selection pane="bottomLeft" activeCell="AC40" sqref="AC40"/>
      <selection pane="bottomRight" activeCell="AC40" sqref="AC40"/>
    </sheetView>
  </sheetViews>
  <sheetFormatPr baseColWidth="10" defaultRowHeight="15"/>
  <cols>
    <col min="1" max="1" width="7.42578125" style="102" bestFit="1" customWidth="1"/>
    <col min="2" max="2" width="38.28515625" style="102" bestFit="1" customWidth="1"/>
    <col min="3" max="3" width="10.85546875" style="101" customWidth="1"/>
    <col min="4" max="4" width="8.140625" style="101" customWidth="1"/>
    <col min="5" max="5" width="37.85546875" style="101" bestFit="1" customWidth="1"/>
    <col min="6" max="7" width="6.140625" style="101" bestFit="1" customWidth="1"/>
    <col min="8" max="8" width="4.28515625" style="101" bestFit="1" customWidth="1"/>
    <col min="9" max="9" width="6.28515625" style="101" bestFit="1" customWidth="1"/>
    <col min="10" max="10" width="8.7109375" style="101" bestFit="1" customWidth="1"/>
    <col min="11" max="12" width="6.140625" style="101" bestFit="1" customWidth="1"/>
    <col min="13" max="13" width="6.28515625" style="101" bestFit="1" customWidth="1"/>
    <col min="14" max="14" width="6.140625" style="101" bestFit="1" customWidth="1"/>
    <col min="15" max="15" width="6.7109375" style="101" bestFit="1" customWidth="1"/>
    <col min="16" max="20" width="6.140625" style="101" bestFit="1" customWidth="1"/>
    <col min="21" max="25" width="6.5703125" style="101" customWidth="1"/>
    <col min="26" max="26" width="8.7109375" style="101" customWidth="1"/>
    <col min="27" max="27" width="11" style="101" customWidth="1"/>
    <col min="28" max="28" width="12.140625" style="101" customWidth="1"/>
    <col min="29" max="29" width="10.7109375" style="101" customWidth="1"/>
    <col min="30" max="30" width="14.28515625" style="102" bestFit="1" customWidth="1"/>
    <col min="31" max="31" width="10.7109375" style="102" bestFit="1" customWidth="1"/>
    <col min="32" max="35" width="6.5703125" style="102" bestFit="1" customWidth="1"/>
    <col min="36" max="36" width="11.42578125" style="101"/>
    <col min="37" max="16384" width="11.42578125" style="102"/>
  </cols>
  <sheetData>
    <row r="1" spans="1:35" s="95" customFormat="1" ht="45">
      <c r="A1" s="91"/>
      <c r="B1" s="91"/>
      <c r="C1" s="92" t="s">
        <v>211</v>
      </c>
      <c r="D1" s="92" t="s">
        <v>272</v>
      </c>
      <c r="E1" s="92"/>
      <c r="F1" s="92"/>
      <c r="G1" s="91" t="s">
        <v>205</v>
      </c>
      <c r="H1" s="91" t="s">
        <v>206</v>
      </c>
      <c r="I1" s="92" t="s">
        <v>196</v>
      </c>
      <c r="J1" s="93" t="s">
        <v>201</v>
      </c>
      <c r="K1" s="93" t="s">
        <v>197</v>
      </c>
      <c r="L1" s="93" t="s">
        <v>200</v>
      </c>
      <c r="M1" s="93" t="s">
        <v>202</v>
      </c>
      <c r="N1" s="93" t="s">
        <v>203</v>
      </c>
      <c r="O1" s="94" t="s">
        <v>177</v>
      </c>
      <c r="P1" s="168" t="s">
        <v>2</v>
      </c>
      <c r="Q1" s="168" t="s">
        <v>25</v>
      </c>
      <c r="R1" s="168" t="s">
        <v>86</v>
      </c>
      <c r="S1" s="168" t="s">
        <v>39</v>
      </c>
      <c r="T1" s="168" t="s">
        <v>126</v>
      </c>
      <c r="U1" s="91" t="s">
        <v>2</v>
      </c>
      <c r="V1" s="91" t="s">
        <v>25</v>
      </c>
      <c r="W1" s="91" t="s">
        <v>86</v>
      </c>
      <c r="X1" s="91" t="s">
        <v>39</v>
      </c>
      <c r="Y1" s="91" t="s">
        <v>126</v>
      </c>
      <c r="Z1" s="143" t="s">
        <v>289</v>
      </c>
      <c r="AA1" s="143" t="s">
        <v>290</v>
      </c>
      <c r="AB1" s="143" t="s">
        <v>291</v>
      </c>
      <c r="AC1" s="143" t="s">
        <v>292</v>
      </c>
      <c r="AD1" s="82" t="s">
        <v>293</v>
      </c>
      <c r="AE1" s="144">
        <v>2012</v>
      </c>
      <c r="AF1" s="85" t="s">
        <v>189</v>
      </c>
      <c r="AG1" s="85" t="s">
        <v>190</v>
      </c>
      <c r="AH1" s="85" t="s">
        <v>191</v>
      </c>
      <c r="AI1" s="86" t="s">
        <v>192</v>
      </c>
    </row>
    <row r="2" spans="1:35" ht="15.75">
      <c r="A2" s="96">
        <v>5349</v>
      </c>
      <c r="B2" s="84" t="s">
        <v>3</v>
      </c>
      <c r="C2" s="97">
        <v>1</v>
      </c>
      <c r="D2" s="97"/>
      <c r="E2" s="84" t="s">
        <v>214</v>
      </c>
      <c r="F2" s="84" t="s">
        <v>215</v>
      </c>
      <c r="G2" s="97">
        <v>1</v>
      </c>
      <c r="H2" s="97"/>
      <c r="I2" s="97" t="s">
        <v>2</v>
      </c>
      <c r="J2" s="98" t="s">
        <v>197</v>
      </c>
      <c r="K2" s="98">
        <f>IF(J2="NS",1,0)</f>
        <v>1</v>
      </c>
      <c r="L2" s="98">
        <f>IF(J2="TM",1,0)</f>
        <v>0</v>
      </c>
      <c r="M2" s="98">
        <f>IF(J2="12mo",1,0)</f>
        <v>0</v>
      </c>
      <c r="N2" s="98">
        <f>IF(J2="9no",1,0)</f>
        <v>0</v>
      </c>
      <c r="O2" s="98" t="s">
        <v>178</v>
      </c>
      <c r="P2" s="169">
        <f>IF(AND($I$2="D",$O$2="F"),1,0)</f>
        <v>0</v>
      </c>
      <c r="Q2" s="169">
        <f>IF(AND($I$2="T",$O$2="F"),1,0)</f>
        <v>0</v>
      </c>
      <c r="R2" s="169">
        <f>IF(AND($I$2="A",$O$2="F"),1,0)</f>
        <v>0</v>
      </c>
      <c r="S2" s="169">
        <f>IF(AND($I$2="O",$O$2="F"),1,0)</f>
        <v>0</v>
      </c>
      <c r="T2" s="169">
        <f>IF(AND($I$2="S",$O$2="F"),1,0)</f>
        <v>0</v>
      </c>
      <c r="U2" s="97">
        <f t="shared" ref="U2:U40" si="0">IF(AND(I2="D",O2="M"),1,0)</f>
        <v>1</v>
      </c>
      <c r="V2" s="97">
        <f t="shared" ref="V2:V40" si="1">IF(AND(I2="T",O2="M"),1,0)</f>
        <v>0</v>
      </c>
      <c r="W2" s="97">
        <f t="shared" ref="W2:W40" si="2">IF(AND(I2="A",O2="M"),1,0)</f>
        <v>0</v>
      </c>
      <c r="X2" s="97">
        <f t="shared" ref="X2:X40" si="3">IF(AND(I2="O",O2="M"),1,0)</f>
        <v>0</v>
      </c>
      <c r="Y2" s="97">
        <f t="shared" ref="Y2:Y40" si="4">IF(AND(I2="S",O2="M"),1,0)</f>
        <v>0</v>
      </c>
      <c r="Z2" s="99"/>
      <c r="AA2" s="99"/>
      <c r="AB2" s="99"/>
      <c r="AC2" s="97"/>
      <c r="AD2" s="84">
        <v>73122101583</v>
      </c>
      <c r="AE2" s="100">
        <f>2012-1973</f>
        <v>39</v>
      </c>
      <c r="AF2" s="87">
        <f>IF(AE2&gt;=55,0,IF(AND(AE2&gt;=46,AE2&lt;55),0,IF(AND(AE2&gt;=31,AE2&lt;45),0,IF(AE2&lt;=30,1,0))))</f>
        <v>0</v>
      </c>
      <c r="AG2" s="87">
        <f>IF(AE2&gt;=55,0,IF(AND(AE2&gt;=46,AE2&lt;55),0,IF(AND(AE2&gt;=31,AE2&lt;=45),1,IF(AE2&lt;=30,0,0))))</f>
        <v>1</v>
      </c>
      <c r="AH2" s="87">
        <f>IF(AE2&gt;=55,0,IF(AND(AE2&gt;=46,AE2&lt;55),1,IF(AND(AE2&gt;=31,AE2&lt;=45),0,IF(AE2&lt;=30,0,0))))</f>
        <v>0</v>
      </c>
      <c r="AI2" s="87">
        <f>IF(AE2&gt;=55,1,IF(AND(AE2&gt;=46,AE2&lt;55),0,IF(AND(AE2&gt;=31,AE2&lt;45),0,IF(AE2&lt;=30,0,0))))</f>
        <v>0</v>
      </c>
    </row>
    <row r="3" spans="1:35" s="154" customFormat="1" ht="15.75">
      <c r="A3" s="96">
        <v>9147</v>
      </c>
      <c r="B3" s="84" t="s">
        <v>276</v>
      </c>
      <c r="C3" s="97">
        <v>1</v>
      </c>
      <c r="D3" s="102"/>
      <c r="E3" s="84" t="s">
        <v>216</v>
      </c>
      <c r="F3" s="84" t="s">
        <v>217</v>
      </c>
      <c r="G3" s="97">
        <v>1</v>
      </c>
      <c r="H3" s="97"/>
      <c r="I3" s="98" t="s">
        <v>2</v>
      </c>
      <c r="J3" s="98" t="s">
        <v>197</v>
      </c>
      <c r="K3" s="98"/>
      <c r="L3" s="98">
        <f>IF(J3="TM",1,0)</f>
        <v>0</v>
      </c>
      <c r="M3" s="98">
        <f>IF(J3="12mo",1,0)</f>
        <v>0</v>
      </c>
      <c r="N3" s="98">
        <f>IF(J3="9no",1,0)</f>
        <v>0</v>
      </c>
      <c r="O3" s="98" t="s">
        <v>178</v>
      </c>
      <c r="P3" s="169">
        <f>IF(AND($I$2="D",$O$2="F"),1,0)</f>
        <v>0</v>
      </c>
      <c r="Q3" s="169">
        <f>IF(AND($I$2="T",$O$2="F"),1,0)</f>
        <v>0</v>
      </c>
      <c r="R3" s="169">
        <f>IF(AND($I$2="A",$O$2="F"),1,0)</f>
        <v>0</v>
      </c>
      <c r="S3" s="169">
        <f>IF(AND($I$2="O",$O$2="F"),1,0)</f>
        <v>0</v>
      </c>
      <c r="T3" s="169">
        <f>IF(AND($I$2="S",$O$2="F"),1,0)</f>
        <v>0</v>
      </c>
      <c r="U3" s="97">
        <f>IF(AND(I3="D",O3="M"),1,0)</f>
        <v>1</v>
      </c>
      <c r="V3" s="97">
        <f>IF(AND(I3="T",O3="M"),1,0)</f>
        <v>0</v>
      </c>
      <c r="W3" s="97">
        <f>IF(AND(I3="A",O3="M"),1,0)</f>
        <v>0</v>
      </c>
      <c r="X3" s="97">
        <f>IF(AND(I3="O",O3="M"),1,0)</f>
        <v>0</v>
      </c>
      <c r="Y3" s="97">
        <f>IF(AND(I3="S",O3="M"),1,0)</f>
        <v>0</v>
      </c>
      <c r="Z3" s="97"/>
      <c r="AA3" s="97"/>
      <c r="AB3" s="97"/>
      <c r="AC3" s="84"/>
      <c r="AD3" s="177">
        <v>64030903088</v>
      </c>
      <c r="AE3" s="87">
        <f>AE1-1964</f>
        <v>48</v>
      </c>
      <c r="AF3" s="87">
        <f>IF(AE3&gt;=55,0,IF(AND(AE3&gt;=46,AE3&lt;55),0,IF(AND(AE3&gt;=31,AE3&lt;45),0,IF(AE3&lt;=30,1,0))))</f>
        <v>0</v>
      </c>
      <c r="AG3" s="87">
        <f>IF(AE3&gt;=55,0,IF(AND(AE3&gt;=46,AE3&lt;55),0,IF(AND(AE3&gt;=31,AE3&lt;=45),1,IF(AE3&lt;=30,0,0))))</f>
        <v>0</v>
      </c>
      <c r="AH3" s="87">
        <f>IF(AE3&gt;=55,0,IF(AND(AE3&gt;=46,AE3&lt;55),1,IF(AND(AE3&gt;=31,AE3&lt;=45),0,IF(AE3&lt;=30,0,0))))</f>
        <v>1</v>
      </c>
      <c r="AI3" s="87">
        <f>IF(AE3&gt;=55,1,IF(AND(AE3&gt;=46,AE3&lt;55),0,IF(AND(AE3&gt;=31,AE3&lt;45),0,IF(AE3&lt;=30,0,0))))</f>
        <v>0</v>
      </c>
    </row>
    <row r="4" spans="1:35" ht="15.75">
      <c r="A4" s="96">
        <v>7523</v>
      </c>
      <c r="B4" s="84" t="s">
        <v>9</v>
      </c>
      <c r="C4" s="97">
        <v>1</v>
      </c>
      <c r="D4" s="97"/>
      <c r="E4" s="84" t="s">
        <v>216</v>
      </c>
      <c r="F4" s="84" t="s">
        <v>217</v>
      </c>
      <c r="G4" s="97"/>
      <c r="H4" s="97"/>
      <c r="I4" s="97" t="s">
        <v>2</v>
      </c>
      <c r="J4" s="98" t="s">
        <v>197</v>
      </c>
      <c r="K4" s="98">
        <f t="shared" ref="K4:K71" si="5">IF(J4="NS",1,0)</f>
        <v>1</v>
      </c>
      <c r="L4" s="98">
        <f t="shared" ref="L4:L71" si="6">IF(J4="TM",1,0)</f>
        <v>0</v>
      </c>
      <c r="M4" s="98">
        <f t="shared" ref="M4:M71" si="7">IF(J4="12mo",1,0)</f>
        <v>0</v>
      </c>
      <c r="N4" s="98">
        <f t="shared" ref="N4:N71" si="8">IF(J4="9no",1,0)</f>
        <v>0</v>
      </c>
      <c r="O4" s="98" t="s">
        <v>178</v>
      </c>
      <c r="P4" s="169">
        <f t="shared" ref="P4:P70" si="9">IF(AND(I4="D",O4="F"),1,0)</f>
        <v>0</v>
      </c>
      <c r="Q4" s="169">
        <f t="shared" ref="Q4:Q70" si="10">IF(AND(I4="T",O4="F"),1,0)</f>
        <v>0</v>
      </c>
      <c r="R4" s="169">
        <f t="shared" ref="R4:R70" si="11">IF(AND(I4="A",O4="F"),1,0)</f>
        <v>0</v>
      </c>
      <c r="S4" s="169">
        <f t="shared" ref="S4:S70" si="12">IF(AND(I4="O",O4="F"),1,0)</f>
        <v>0</v>
      </c>
      <c r="T4" s="169">
        <f t="shared" ref="T4:T70" si="13">IF(AND(I4="S",O4="F"),1,0)</f>
        <v>0</v>
      </c>
      <c r="U4" s="97">
        <f t="shared" si="0"/>
        <v>1</v>
      </c>
      <c r="V4" s="97">
        <f t="shared" si="1"/>
        <v>0</v>
      </c>
      <c r="W4" s="97">
        <f t="shared" si="2"/>
        <v>0</v>
      </c>
      <c r="X4" s="97">
        <f t="shared" si="3"/>
        <v>0</v>
      </c>
      <c r="Y4" s="97">
        <f t="shared" si="4"/>
        <v>0</v>
      </c>
      <c r="Z4" s="97"/>
      <c r="AA4" s="97"/>
      <c r="AB4" s="97"/>
      <c r="AC4" s="97"/>
      <c r="AD4" s="84">
        <v>75091409921</v>
      </c>
      <c r="AE4" s="100">
        <f>2012-1975</f>
        <v>37</v>
      </c>
      <c r="AF4" s="87">
        <f t="shared" ref="AF4:AF70" si="14">IF(AE4&gt;=55,0,IF(AND(AE4&gt;=46,AE4&lt;55),0,IF(AND(AE4&gt;=31,AE4&lt;45),0,IF(AE4&lt;=30,1,0))))</f>
        <v>0</v>
      </c>
      <c r="AG4" s="87">
        <f>IF(AE4&gt;=55,0,IF(AND(AE4&gt;=46,AE4&lt;55),0,IF(AND(AE4&gt;=31,AE4&lt;=45),1,IF(AE4&lt;=30,0,0))))</f>
        <v>1</v>
      </c>
      <c r="AH4" s="87">
        <f>IF(AE4&gt;=55,0,IF(AND(AE4&gt;=46,AE4&lt;55),1,IF(AND(AE4&gt;=31,AE4&lt;=45),0,IF(AE4&lt;=30,0,0))))</f>
        <v>0</v>
      </c>
      <c r="AI4" s="87">
        <f>IF(AE4&gt;=55,1,IF(AND(AE4&gt;=46,AE4&lt;55),0,IF(AND(AE4&gt;=31,AE4&lt;45),0,IF(AE4&lt;=30,0,0))))</f>
        <v>0</v>
      </c>
    </row>
    <row r="5" spans="1:35" ht="15.75">
      <c r="A5" s="96">
        <v>2013</v>
      </c>
      <c r="B5" s="84" t="s">
        <v>13</v>
      </c>
      <c r="C5" s="97">
        <v>1</v>
      </c>
      <c r="D5" s="97"/>
      <c r="E5" s="84" t="s">
        <v>218</v>
      </c>
      <c r="F5" s="84" t="s">
        <v>219</v>
      </c>
      <c r="G5" s="97"/>
      <c r="H5" s="97"/>
      <c r="I5" s="97" t="s">
        <v>2</v>
      </c>
      <c r="J5" s="98" t="s">
        <v>197</v>
      </c>
      <c r="K5" s="98">
        <f t="shared" si="5"/>
        <v>1</v>
      </c>
      <c r="L5" s="98">
        <f t="shared" si="6"/>
        <v>0</v>
      </c>
      <c r="M5" s="98">
        <f t="shared" si="7"/>
        <v>0</v>
      </c>
      <c r="N5" s="98">
        <f t="shared" si="8"/>
        <v>0</v>
      </c>
      <c r="O5" s="98" t="s">
        <v>179</v>
      </c>
      <c r="P5" s="169">
        <f t="shared" si="9"/>
        <v>1</v>
      </c>
      <c r="Q5" s="169">
        <f t="shared" si="10"/>
        <v>0</v>
      </c>
      <c r="R5" s="169">
        <f t="shared" si="11"/>
        <v>0</v>
      </c>
      <c r="S5" s="169">
        <f t="shared" si="12"/>
        <v>0</v>
      </c>
      <c r="T5" s="169">
        <f t="shared" si="13"/>
        <v>0</v>
      </c>
      <c r="U5" s="97">
        <f t="shared" si="0"/>
        <v>0</v>
      </c>
      <c r="V5" s="97">
        <f t="shared" si="1"/>
        <v>0</v>
      </c>
      <c r="W5" s="97">
        <f t="shared" si="2"/>
        <v>0</v>
      </c>
      <c r="X5" s="97">
        <f t="shared" si="3"/>
        <v>0</v>
      </c>
      <c r="Y5" s="97">
        <f t="shared" si="4"/>
        <v>0</v>
      </c>
      <c r="Z5" s="97"/>
      <c r="AA5" s="97"/>
      <c r="AB5" s="97"/>
      <c r="AC5" s="97"/>
      <c r="AD5" s="84">
        <v>74022408137</v>
      </c>
      <c r="AE5" s="100">
        <f>2012-1974</f>
        <v>38</v>
      </c>
      <c r="AF5" s="87">
        <f t="shared" si="14"/>
        <v>0</v>
      </c>
      <c r="AG5" s="87">
        <f>IF(AE5&gt;=55,0,IF(AND(AE5&gt;=46,AE5&lt;55),0,IF(AND(AE5&gt;=31,AE5&lt;=45),1,IF(AE5&lt;=30,0,0))))</f>
        <v>1</v>
      </c>
      <c r="AH5" s="87">
        <f>IF(AE5&gt;=55,0,IF(AND(AE5&gt;=46,AE5&lt;55),1,IF(AND(AE5&gt;=31,AE5&lt;=45),0,IF(AE5&lt;=30,0,0))))</f>
        <v>0</v>
      </c>
      <c r="AI5" s="87">
        <f>IF(AE5&gt;=55,1,IF(AND(AE5&gt;=46,AE5&lt;55),0,IF(AND(AE5&gt;=31,AE5&lt;45),0,IF(AE5&lt;=30,0,0))))</f>
        <v>0</v>
      </c>
    </row>
    <row r="6" spans="1:35" ht="15.75">
      <c r="A6" s="96">
        <v>4927</v>
      </c>
      <c r="B6" s="84" t="s">
        <v>15</v>
      </c>
      <c r="C6" s="97">
        <v>1</v>
      </c>
      <c r="D6" s="97"/>
      <c r="E6" s="84" t="s">
        <v>218</v>
      </c>
      <c r="F6" s="84" t="s">
        <v>219</v>
      </c>
      <c r="G6" s="97"/>
      <c r="H6" s="97"/>
      <c r="I6" s="97" t="s">
        <v>2</v>
      </c>
      <c r="J6" s="98" t="s">
        <v>197</v>
      </c>
      <c r="K6" s="98">
        <f t="shared" si="5"/>
        <v>1</v>
      </c>
      <c r="L6" s="98">
        <f t="shared" si="6"/>
        <v>0</v>
      </c>
      <c r="M6" s="98">
        <f t="shared" si="7"/>
        <v>0</v>
      </c>
      <c r="N6" s="98">
        <f t="shared" si="8"/>
        <v>0</v>
      </c>
      <c r="O6" s="98" t="s">
        <v>179</v>
      </c>
      <c r="P6" s="169">
        <f t="shared" si="9"/>
        <v>1</v>
      </c>
      <c r="Q6" s="169">
        <f t="shared" si="10"/>
        <v>0</v>
      </c>
      <c r="R6" s="169">
        <f t="shared" si="11"/>
        <v>0</v>
      </c>
      <c r="S6" s="169">
        <f t="shared" si="12"/>
        <v>0</v>
      </c>
      <c r="T6" s="169">
        <f t="shared" si="13"/>
        <v>0</v>
      </c>
      <c r="U6" s="97">
        <f t="shared" si="0"/>
        <v>0</v>
      </c>
      <c r="V6" s="97">
        <f t="shared" si="1"/>
        <v>0</v>
      </c>
      <c r="W6" s="97">
        <f t="shared" si="2"/>
        <v>0</v>
      </c>
      <c r="X6" s="97">
        <f t="shared" si="3"/>
        <v>0</v>
      </c>
      <c r="Y6" s="97">
        <f t="shared" si="4"/>
        <v>0</v>
      </c>
      <c r="Z6" s="97"/>
      <c r="AA6" s="97"/>
      <c r="AB6" s="97"/>
      <c r="AC6" s="97"/>
      <c r="AD6" s="84">
        <v>67051104036</v>
      </c>
      <c r="AE6" s="100">
        <f>2012-1967</f>
        <v>45</v>
      </c>
      <c r="AF6" s="87">
        <f t="shared" si="14"/>
        <v>0</v>
      </c>
      <c r="AG6" s="87">
        <f>IF(AE6&gt;=55,0,IF(AND(AE6&gt;=46,AE6&lt;55),0,IF(AND(AE6&gt;=31,AE6&lt;=45),1,IF(AE6&lt;=30,0,0))))</f>
        <v>1</v>
      </c>
      <c r="AH6" s="87">
        <f t="shared" ref="AH6:AH73" si="15">IF(AE6&gt;=55,0,IF(AND(AE6&gt;=46,AE6&lt;55),1,IF(AND(AE6&gt;=31,AE6&lt;=45),0,IF(AE6&lt;=30,0,0))))</f>
        <v>0</v>
      </c>
      <c r="AI6" s="87">
        <f t="shared" ref="AI6:AI73" si="16">IF(AE6&gt;=55,1,IF(AND(AE6&gt;=46,AE6&lt;55),0,IF(AND(AE6&gt;=31,AE6&lt;45),0,IF(AE6&lt;=30,0,0))))</f>
        <v>0</v>
      </c>
    </row>
    <row r="7" spans="1:35" ht="15.75">
      <c r="A7" s="96">
        <v>8485</v>
      </c>
      <c r="B7" s="84" t="s">
        <v>16</v>
      </c>
      <c r="C7" s="97">
        <v>1</v>
      </c>
      <c r="D7" s="97"/>
      <c r="E7" s="84" t="s">
        <v>218</v>
      </c>
      <c r="F7" s="84" t="s">
        <v>219</v>
      </c>
      <c r="G7" s="97"/>
      <c r="H7" s="97"/>
      <c r="I7" s="97" t="s">
        <v>2</v>
      </c>
      <c r="J7" s="98" t="s">
        <v>197</v>
      </c>
      <c r="K7" s="98">
        <f t="shared" si="5"/>
        <v>1</v>
      </c>
      <c r="L7" s="98">
        <f t="shared" si="6"/>
        <v>0</v>
      </c>
      <c r="M7" s="98">
        <f t="shared" si="7"/>
        <v>0</v>
      </c>
      <c r="N7" s="98">
        <f t="shared" si="8"/>
        <v>0</v>
      </c>
      <c r="O7" s="98" t="s">
        <v>178</v>
      </c>
      <c r="P7" s="169">
        <f t="shared" si="9"/>
        <v>0</v>
      </c>
      <c r="Q7" s="169">
        <f t="shared" si="10"/>
        <v>0</v>
      </c>
      <c r="R7" s="169">
        <f t="shared" si="11"/>
        <v>0</v>
      </c>
      <c r="S7" s="169">
        <f t="shared" si="12"/>
        <v>0</v>
      </c>
      <c r="T7" s="169">
        <f t="shared" si="13"/>
        <v>0</v>
      </c>
      <c r="U7" s="97">
        <f t="shared" si="0"/>
        <v>1</v>
      </c>
      <c r="V7" s="97">
        <f t="shared" si="1"/>
        <v>0</v>
      </c>
      <c r="W7" s="97">
        <f t="shared" si="2"/>
        <v>0</v>
      </c>
      <c r="X7" s="97">
        <f t="shared" si="3"/>
        <v>0</v>
      </c>
      <c r="Y7" s="97">
        <f t="shared" si="4"/>
        <v>0</v>
      </c>
      <c r="Z7" s="97"/>
      <c r="AA7" s="97"/>
      <c r="AB7" s="97"/>
      <c r="AC7" s="97"/>
      <c r="AD7" s="84">
        <v>63121606786</v>
      </c>
      <c r="AE7" s="100">
        <f>2012-1963</f>
        <v>49</v>
      </c>
      <c r="AF7" s="87">
        <f t="shared" si="14"/>
        <v>0</v>
      </c>
      <c r="AG7" s="87">
        <f t="shared" ref="AG7:AG74" si="17">IF(AE7&gt;=55,0,IF(AND(AE7&gt;=46,AE7&lt;55),0,IF(AND(AE7&gt;=31,AE7&lt;=45),1,IF(AE7&lt;=30,0,0))))</f>
        <v>0</v>
      </c>
      <c r="AH7" s="87">
        <f t="shared" si="15"/>
        <v>1</v>
      </c>
      <c r="AI7" s="87">
        <f t="shared" si="16"/>
        <v>0</v>
      </c>
    </row>
    <row r="8" spans="1:35" ht="15.75">
      <c r="A8" s="96">
        <v>8548</v>
      </c>
      <c r="B8" s="84" t="s">
        <v>17</v>
      </c>
      <c r="C8" s="97">
        <v>1</v>
      </c>
      <c r="D8" s="97"/>
      <c r="E8" s="84" t="s">
        <v>218</v>
      </c>
      <c r="F8" s="84" t="s">
        <v>219</v>
      </c>
      <c r="G8" s="97"/>
      <c r="H8" s="97"/>
      <c r="I8" s="97" t="s">
        <v>2</v>
      </c>
      <c r="J8" s="98" t="s">
        <v>197</v>
      </c>
      <c r="K8" s="98">
        <f t="shared" si="5"/>
        <v>1</v>
      </c>
      <c r="L8" s="98">
        <f t="shared" si="6"/>
        <v>0</v>
      </c>
      <c r="M8" s="98">
        <f t="shared" si="7"/>
        <v>0</v>
      </c>
      <c r="N8" s="98">
        <f t="shared" si="8"/>
        <v>0</v>
      </c>
      <c r="O8" s="98" t="s">
        <v>178</v>
      </c>
      <c r="P8" s="169">
        <f t="shared" si="9"/>
        <v>0</v>
      </c>
      <c r="Q8" s="169">
        <f t="shared" si="10"/>
        <v>0</v>
      </c>
      <c r="R8" s="169">
        <f t="shared" si="11"/>
        <v>0</v>
      </c>
      <c r="S8" s="169">
        <f t="shared" si="12"/>
        <v>0</v>
      </c>
      <c r="T8" s="169">
        <f t="shared" si="13"/>
        <v>0</v>
      </c>
      <c r="U8" s="97">
        <f t="shared" si="0"/>
        <v>1</v>
      </c>
      <c r="V8" s="97">
        <f t="shared" si="1"/>
        <v>0</v>
      </c>
      <c r="W8" s="97">
        <f t="shared" si="2"/>
        <v>0</v>
      </c>
      <c r="X8" s="97">
        <f t="shared" si="3"/>
        <v>0</v>
      </c>
      <c r="Y8" s="97">
        <f t="shared" si="4"/>
        <v>0</v>
      </c>
      <c r="Z8" s="97"/>
      <c r="AA8" s="97"/>
      <c r="AB8" s="97"/>
      <c r="AC8" s="97"/>
      <c r="AD8" s="84">
        <v>64070903222</v>
      </c>
      <c r="AE8" s="100">
        <f>2012-1964</f>
        <v>48</v>
      </c>
      <c r="AF8" s="87">
        <f t="shared" si="14"/>
        <v>0</v>
      </c>
      <c r="AG8" s="87">
        <f t="shared" si="17"/>
        <v>0</v>
      </c>
      <c r="AH8" s="87">
        <f t="shared" si="15"/>
        <v>1</v>
      </c>
      <c r="AI8" s="87">
        <f t="shared" si="16"/>
        <v>0</v>
      </c>
    </row>
    <row r="9" spans="1:35" ht="15.75">
      <c r="A9" s="96">
        <v>91466</v>
      </c>
      <c r="B9" s="84" t="s">
        <v>18</v>
      </c>
      <c r="C9" s="97">
        <v>1</v>
      </c>
      <c r="D9" s="146">
        <v>40878</v>
      </c>
      <c r="E9" s="84" t="s">
        <v>218</v>
      </c>
      <c r="F9" s="84" t="s">
        <v>219</v>
      </c>
      <c r="G9" s="97"/>
      <c r="H9" s="97"/>
      <c r="I9" s="97" t="s">
        <v>2</v>
      </c>
      <c r="J9" s="98" t="s">
        <v>197</v>
      </c>
      <c r="K9" s="98">
        <f t="shared" si="5"/>
        <v>1</v>
      </c>
      <c r="L9" s="98">
        <f t="shared" si="6"/>
        <v>0</v>
      </c>
      <c r="M9" s="98">
        <f t="shared" si="7"/>
        <v>0</v>
      </c>
      <c r="N9" s="98">
        <f t="shared" si="8"/>
        <v>0</v>
      </c>
      <c r="O9" s="98" t="s">
        <v>178</v>
      </c>
      <c r="P9" s="169">
        <f t="shared" si="9"/>
        <v>0</v>
      </c>
      <c r="Q9" s="169">
        <f t="shared" si="10"/>
        <v>0</v>
      </c>
      <c r="R9" s="169">
        <f t="shared" si="11"/>
        <v>0</v>
      </c>
      <c r="S9" s="169">
        <f t="shared" si="12"/>
        <v>0</v>
      </c>
      <c r="T9" s="169">
        <f t="shared" si="13"/>
        <v>0</v>
      </c>
      <c r="U9" s="97">
        <f t="shared" si="0"/>
        <v>1</v>
      </c>
      <c r="V9" s="97">
        <f t="shared" si="1"/>
        <v>0</v>
      </c>
      <c r="W9" s="97">
        <f t="shared" si="2"/>
        <v>0</v>
      </c>
      <c r="X9" s="97">
        <f t="shared" si="3"/>
        <v>0</v>
      </c>
      <c r="Y9" s="97">
        <f t="shared" si="4"/>
        <v>0</v>
      </c>
      <c r="Z9" s="97"/>
      <c r="AA9" s="97"/>
      <c r="AB9" s="97"/>
      <c r="AC9" s="97"/>
      <c r="AD9" s="84">
        <v>61110719968</v>
      </c>
      <c r="AE9" s="100">
        <f>2012-1961</f>
        <v>51</v>
      </c>
      <c r="AF9" s="87">
        <f t="shared" si="14"/>
        <v>0</v>
      </c>
      <c r="AG9" s="87">
        <f t="shared" si="17"/>
        <v>0</v>
      </c>
      <c r="AH9" s="87">
        <f t="shared" si="15"/>
        <v>1</v>
      </c>
      <c r="AI9" s="87">
        <f t="shared" si="16"/>
        <v>0</v>
      </c>
    </row>
    <row r="10" spans="1:35" ht="15.75">
      <c r="A10" s="96">
        <v>8310</v>
      </c>
      <c r="B10" s="84" t="s">
        <v>20</v>
      </c>
      <c r="C10" s="97">
        <v>1</v>
      </c>
      <c r="D10" s="97"/>
      <c r="E10" s="84" t="s">
        <v>220</v>
      </c>
      <c r="F10" s="84" t="s">
        <v>221</v>
      </c>
      <c r="G10" s="97"/>
      <c r="H10" s="97"/>
      <c r="I10" s="97" t="s">
        <v>2</v>
      </c>
      <c r="J10" s="98" t="s">
        <v>197</v>
      </c>
      <c r="K10" s="98">
        <f t="shared" si="5"/>
        <v>1</v>
      </c>
      <c r="L10" s="98">
        <f t="shared" si="6"/>
        <v>0</v>
      </c>
      <c r="M10" s="98">
        <f t="shared" si="7"/>
        <v>0</v>
      </c>
      <c r="N10" s="98">
        <f t="shared" si="8"/>
        <v>0</v>
      </c>
      <c r="O10" s="98" t="s">
        <v>178</v>
      </c>
      <c r="P10" s="169">
        <f t="shared" si="9"/>
        <v>0</v>
      </c>
      <c r="Q10" s="169">
        <f t="shared" si="10"/>
        <v>0</v>
      </c>
      <c r="R10" s="169">
        <f t="shared" si="11"/>
        <v>0</v>
      </c>
      <c r="S10" s="169">
        <f t="shared" si="12"/>
        <v>0</v>
      </c>
      <c r="T10" s="169">
        <f t="shared" si="13"/>
        <v>0</v>
      </c>
      <c r="U10" s="97">
        <f t="shared" si="0"/>
        <v>1</v>
      </c>
      <c r="V10" s="97">
        <f t="shared" si="1"/>
        <v>0</v>
      </c>
      <c r="W10" s="97">
        <f t="shared" si="2"/>
        <v>0</v>
      </c>
      <c r="X10" s="97">
        <f t="shared" si="3"/>
        <v>0</v>
      </c>
      <c r="Y10" s="97">
        <f t="shared" si="4"/>
        <v>0</v>
      </c>
      <c r="Z10" s="97"/>
      <c r="AA10" s="97"/>
      <c r="AB10" s="97"/>
      <c r="AC10" s="97"/>
      <c r="AD10" s="84">
        <v>84021612024</v>
      </c>
      <c r="AE10" s="100">
        <f>2012-1984</f>
        <v>28</v>
      </c>
      <c r="AF10" s="87">
        <f t="shared" si="14"/>
        <v>1</v>
      </c>
      <c r="AG10" s="87">
        <f t="shared" si="17"/>
        <v>0</v>
      </c>
      <c r="AH10" s="87">
        <f t="shared" si="15"/>
        <v>0</v>
      </c>
      <c r="AI10" s="87">
        <f t="shared" si="16"/>
        <v>0</v>
      </c>
    </row>
    <row r="11" spans="1:35" ht="15.75">
      <c r="A11" s="96">
        <v>8860</v>
      </c>
      <c r="B11" s="84" t="s">
        <v>22</v>
      </c>
      <c r="C11" s="97">
        <v>1</v>
      </c>
      <c r="D11" s="97"/>
      <c r="E11" s="84" t="s">
        <v>220</v>
      </c>
      <c r="F11" s="84" t="s">
        <v>221</v>
      </c>
      <c r="G11" s="97"/>
      <c r="H11" s="97"/>
      <c r="I11" s="97" t="s">
        <v>2</v>
      </c>
      <c r="J11" s="98" t="s">
        <v>197</v>
      </c>
      <c r="K11" s="98">
        <f t="shared" si="5"/>
        <v>1</v>
      </c>
      <c r="L11" s="98">
        <f t="shared" si="6"/>
        <v>0</v>
      </c>
      <c r="M11" s="98">
        <f t="shared" si="7"/>
        <v>0</v>
      </c>
      <c r="N11" s="98">
        <f t="shared" si="8"/>
        <v>0</v>
      </c>
      <c r="O11" s="98" t="s">
        <v>178</v>
      </c>
      <c r="P11" s="169">
        <f t="shared" si="9"/>
        <v>0</v>
      </c>
      <c r="Q11" s="169">
        <f t="shared" si="10"/>
        <v>0</v>
      </c>
      <c r="R11" s="169">
        <f t="shared" si="11"/>
        <v>0</v>
      </c>
      <c r="S11" s="169">
        <f t="shared" si="12"/>
        <v>0</v>
      </c>
      <c r="T11" s="169">
        <f t="shared" si="13"/>
        <v>0</v>
      </c>
      <c r="U11" s="97">
        <f t="shared" si="0"/>
        <v>1</v>
      </c>
      <c r="V11" s="97">
        <f t="shared" si="1"/>
        <v>0</v>
      </c>
      <c r="W11" s="97">
        <f t="shared" si="2"/>
        <v>0</v>
      </c>
      <c r="X11" s="97">
        <f t="shared" si="3"/>
        <v>0</v>
      </c>
      <c r="Y11" s="97">
        <f t="shared" si="4"/>
        <v>0</v>
      </c>
      <c r="Z11" s="97"/>
      <c r="AA11" s="97"/>
      <c r="AB11" s="97"/>
      <c r="AC11" s="97"/>
      <c r="AD11" s="84">
        <v>80081422946</v>
      </c>
      <c r="AE11" s="100">
        <f>2012-1980</f>
        <v>32</v>
      </c>
      <c r="AF11" s="87">
        <f t="shared" si="14"/>
        <v>0</v>
      </c>
      <c r="AG11" s="87">
        <f t="shared" si="17"/>
        <v>1</v>
      </c>
      <c r="AH11" s="87">
        <f t="shared" si="15"/>
        <v>0</v>
      </c>
      <c r="AI11" s="87">
        <f t="shared" si="16"/>
        <v>0</v>
      </c>
    </row>
    <row r="12" spans="1:35" ht="15.75">
      <c r="A12" s="96">
        <v>8863</v>
      </c>
      <c r="B12" s="84" t="s">
        <v>23</v>
      </c>
      <c r="C12" s="97">
        <v>1</v>
      </c>
      <c r="D12" s="146">
        <v>40765</v>
      </c>
      <c r="E12" s="84" t="s">
        <v>220</v>
      </c>
      <c r="F12" s="84" t="s">
        <v>221</v>
      </c>
      <c r="G12" s="97"/>
      <c r="H12" s="97"/>
      <c r="I12" s="97" t="s">
        <v>2</v>
      </c>
      <c r="J12" s="98" t="s">
        <v>199</v>
      </c>
      <c r="K12" s="98">
        <f t="shared" si="5"/>
        <v>0</v>
      </c>
      <c r="L12" s="98">
        <f t="shared" si="6"/>
        <v>0</v>
      </c>
      <c r="M12" s="98">
        <f t="shared" si="7"/>
        <v>1</v>
      </c>
      <c r="N12" s="98">
        <f t="shared" si="8"/>
        <v>0</v>
      </c>
      <c r="O12" s="98" t="s">
        <v>179</v>
      </c>
      <c r="P12" s="169">
        <f t="shared" si="9"/>
        <v>1</v>
      </c>
      <c r="Q12" s="169">
        <f t="shared" si="10"/>
        <v>0</v>
      </c>
      <c r="R12" s="169">
        <f t="shared" si="11"/>
        <v>0</v>
      </c>
      <c r="S12" s="169">
        <f t="shared" si="12"/>
        <v>0</v>
      </c>
      <c r="T12" s="169">
        <f t="shared" si="13"/>
        <v>0</v>
      </c>
      <c r="U12" s="97">
        <f t="shared" si="0"/>
        <v>0</v>
      </c>
      <c r="V12" s="97">
        <f t="shared" si="1"/>
        <v>0</v>
      </c>
      <c r="W12" s="97">
        <f t="shared" si="2"/>
        <v>0</v>
      </c>
      <c r="X12" s="97">
        <f t="shared" si="3"/>
        <v>0</v>
      </c>
      <c r="Y12" s="97">
        <f t="shared" si="4"/>
        <v>0</v>
      </c>
      <c r="Z12" s="97"/>
      <c r="AA12" s="97"/>
      <c r="AB12" s="97"/>
      <c r="AC12" s="97"/>
      <c r="AD12" s="84">
        <v>85123112012</v>
      </c>
      <c r="AE12" s="100">
        <f>2012-1985</f>
        <v>27</v>
      </c>
      <c r="AF12" s="87">
        <f t="shared" si="14"/>
        <v>1</v>
      </c>
      <c r="AG12" s="87">
        <f t="shared" si="17"/>
        <v>0</v>
      </c>
      <c r="AH12" s="87">
        <f t="shared" si="15"/>
        <v>0</v>
      </c>
      <c r="AI12" s="87">
        <f t="shared" si="16"/>
        <v>0</v>
      </c>
    </row>
    <row r="13" spans="1:35" ht="15.75">
      <c r="A13" s="96">
        <v>91461</v>
      </c>
      <c r="B13" s="84" t="s">
        <v>26</v>
      </c>
      <c r="C13" s="97">
        <v>1</v>
      </c>
      <c r="D13" s="146">
        <v>40875</v>
      </c>
      <c r="E13" s="84" t="s">
        <v>222</v>
      </c>
      <c r="F13" s="84" t="s">
        <v>223</v>
      </c>
      <c r="G13" s="97"/>
      <c r="H13" s="97"/>
      <c r="I13" s="97" t="s">
        <v>25</v>
      </c>
      <c r="J13" s="98" t="s">
        <v>197</v>
      </c>
      <c r="K13" s="98">
        <f t="shared" si="5"/>
        <v>1</v>
      </c>
      <c r="L13" s="98">
        <f t="shared" si="6"/>
        <v>0</v>
      </c>
      <c r="M13" s="98">
        <f t="shared" si="7"/>
        <v>0</v>
      </c>
      <c r="N13" s="98">
        <f t="shared" si="8"/>
        <v>0</v>
      </c>
      <c r="O13" s="98" t="s">
        <v>178</v>
      </c>
      <c r="P13" s="169">
        <f t="shared" si="9"/>
        <v>0</v>
      </c>
      <c r="Q13" s="169">
        <f t="shared" si="10"/>
        <v>0</v>
      </c>
      <c r="R13" s="169">
        <f t="shared" si="11"/>
        <v>0</v>
      </c>
      <c r="S13" s="169">
        <f t="shared" si="12"/>
        <v>0</v>
      </c>
      <c r="T13" s="169">
        <f t="shared" si="13"/>
        <v>0</v>
      </c>
      <c r="U13" s="97">
        <f t="shared" si="0"/>
        <v>0</v>
      </c>
      <c r="V13" s="97">
        <f t="shared" si="1"/>
        <v>1</v>
      </c>
      <c r="W13" s="97">
        <f t="shared" si="2"/>
        <v>0</v>
      </c>
      <c r="X13" s="97">
        <f t="shared" si="3"/>
        <v>0</v>
      </c>
      <c r="Y13" s="97">
        <f t="shared" si="4"/>
        <v>0</v>
      </c>
      <c r="Z13" s="97"/>
      <c r="AA13" s="97"/>
      <c r="AB13" s="97"/>
      <c r="AC13" s="97"/>
      <c r="AD13" s="84">
        <v>74080806828</v>
      </c>
      <c r="AE13" s="100">
        <f>2012-1974</f>
        <v>38</v>
      </c>
      <c r="AF13" s="87">
        <f t="shared" si="14"/>
        <v>0</v>
      </c>
      <c r="AG13" s="87">
        <f t="shared" si="17"/>
        <v>1</v>
      </c>
      <c r="AH13" s="87">
        <f t="shared" si="15"/>
        <v>0</v>
      </c>
      <c r="AI13" s="87">
        <f t="shared" si="16"/>
        <v>0</v>
      </c>
    </row>
    <row r="14" spans="1:35" ht="15.75">
      <c r="A14" s="96">
        <v>6792</v>
      </c>
      <c r="B14" s="84" t="s">
        <v>29</v>
      </c>
      <c r="C14" s="97">
        <v>1</v>
      </c>
      <c r="D14" s="146">
        <v>40407</v>
      </c>
      <c r="E14" s="84" t="s">
        <v>224</v>
      </c>
      <c r="F14" s="84" t="s">
        <v>223</v>
      </c>
      <c r="G14" s="97"/>
      <c r="H14" s="97"/>
      <c r="I14" s="97" t="s">
        <v>25</v>
      </c>
      <c r="J14" s="98" t="s">
        <v>197</v>
      </c>
      <c r="K14" s="98">
        <f t="shared" si="5"/>
        <v>1</v>
      </c>
      <c r="L14" s="98">
        <f t="shared" si="6"/>
        <v>0</v>
      </c>
      <c r="M14" s="98">
        <f t="shared" si="7"/>
        <v>0</v>
      </c>
      <c r="N14" s="98">
        <f t="shared" si="8"/>
        <v>0</v>
      </c>
      <c r="O14" s="98" t="s">
        <v>179</v>
      </c>
      <c r="P14" s="169">
        <f t="shared" si="9"/>
        <v>0</v>
      </c>
      <c r="Q14" s="169">
        <f t="shared" si="10"/>
        <v>1</v>
      </c>
      <c r="R14" s="169">
        <f t="shared" si="11"/>
        <v>0</v>
      </c>
      <c r="S14" s="169">
        <f t="shared" si="12"/>
        <v>0</v>
      </c>
      <c r="T14" s="169">
        <f t="shared" si="13"/>
        <v>0</v>
      </c>
      <c r="U14" s="97">
        <f t="shared" si="0"/>
        <v>0</v>
      </c>
      <c r="V14" s="97">
        <f t="shared" si="1"/>
        <v>0</v>
      </c>
      <c r="W14" s="97">
        <f t="shared" si="2"/>
        <v>0</v>
      </c>
      <c r="X14" s="97">
        <f t="shared" si="3"/>
        <v>0</v>
      </c>
      <c r="Y14" s="97">
        <f t="shared" si="4"/>
        <v>0</v>
      </c>
      <c r="Z14" s="97"/>
      <c r="AA14" s="97"/>
      <c r="AB14" s="97"/>
      <c r="AC14" s="97"/>
      <c r="AD14" s="84">
        <v>77021715910</v>
      </c>
      <c r="AE14" s="100">
        <f>2012-1977</f>
        <v>35</v>
      </c>
      <c r="AF14" s="87">
        <f t="shared" si="14"/>
        <v>0</v>
      </c>
      <c r="AG14" s="87">
        <f t="shared" si="17"/>
        <v>1</v>
      </c>
      <c r="AH14" s="87">
        <f t="shared" si="15"/>
        <v>0</v>
      </c>
      <c r="AI14" s="87">
        <f t="shared" si="16"/>
        <v>0</v>
      </c>
    </row>
    <row r="15" spans="1:35" ht="15.75">
      <c r="A15" s="192">
        <v>1</v>
      </c>
      <c r="B15" s="84" t="s">
        <v>288</v>
      </c>
      <c r="C15" s="97">
        <v>1</v>
      </c>
      <c r="D15" s="146"/>
      <c r="E15" s="84" t="s">
        <v>224</v>
      </c>
      <c r="F15" s="84" t="s">
        <v>223</v>
      </c>
      <c r="G15" s="97"/>
      <c r="H15" s="97"/>
      <c r="I15" s="97" t="s">
        <v>25</v>
      </c>
      <c r="J15" s="98" t="s">
        <v>197</v>
      </c>
      <c r="K15" s="98">
        <f>IF(J15="NS",1,0)</f>
        <v>1</v>
      </c>
      <c r="L15" s="98">
        <f>IF(J15="TM",1,0)</f>
        <v>0</v>
      </c>
      <c r="M15" s="98">
        <f>IF(J15="12mo",1,0)</f>
        <v>0</v>
      </c>
      <c r="N15" s="98">
        <f>IF(J15="9no",1,0)</f>
        <v>0</v>
      </c>
      <c r="O15" s="98" t="s">
        <v>179</v>
      </c>
      <c r="P15" s="169">
        <f>IF(AND(I15="D",O15="F"),1,0)</f>
        <v>0</v>
      </c>
      <c r="Q15" s="169">
        <f>IF(AND(I15="T",O15="F"),1,0)</f>
        <v>1</v>
      </c>
      <c r="R15" s="169">
        <f>IF(AND(I15="A",O15="F"),1,0)</f>
        <v>0</v>
      </c>
      <c r="S15" s="169">
        <f>IF(AND(I15="O",O15="F"),1,0)</f>
        <v>0</v>
      </c>
      <c r="T15" s="169">
        <f>IF(AND(I15="S",O15="F"),1,0)</f>
        <v>0</v>
      </c>
      <c r="U15" s="97">
        <f>IF(AND(I15="D",O15="M"),1,0)</f>
        <v>0</v>
      </c>
      <c r="V15" s="97">
        <f>IF(AND(I15="T",O15="M"),1,0)</f>
        <v>0</v>
      </c>
      <c r="W15" s="97">
        <f>IF(AND(I15="A",O15="M"),1,0)</f>
        <v>0</v>
      </c>
      <c r="X15" s="97">
        <f>IF(AND(I15="O",O15="M"),1,0)</f>
        <v>0</v>
      </c>
      <c r="Y15" s="97">
        <f>IF(AND(I15="S",O15="M"),1,0)</f>
        <v>0</v>
      </c>
      <c r="Z15" s="97"/>
      <c r="AA15" s="97"/>
      <c r="AB15" s="97"/>
      <c r="AC15" s="97"/>
      <c r="AD15" s="84">
        <v>81101811872</v>
      </c>
      <c r="AE15" s="100">
        <f>2012-1981</f>
        <v>31</v>
      </c>
      <c r="AF15" s="87">
        <f>IF(AE15&gt;=55,0,IF(AND(AE15&gt;=46,AE15&lt;55),0,IF(AND(AE15&gt;=31,AE15&lt;45),0,IF(AE15&lt;=30,1,0))))</f>
        <v>0</v>
      </c>
      <c r="AG15" s="87">
        <f>IF(AE15&gt;=55,0,IF(AND(AE15&gt;=46,AE15&lt;55),0,IF(AND(AE15&gt;=31,AE15&lt;=45),1,IF(AE15&lt;=30,0,0))))</f>
        <v>1</v>
      </c>
      <c r="AH15" s="87">
        <f>IF(AE15&gt;=55,0,IF(AND(AE15&gt;=46,AE15&lt;55),1,IF(AND(AE15&gt;=31,AE15&lt;=45),0,IF(AE15&lt;=30,0,0))))</f>
        <v>0</v>
      </c>
      <c r="AI15" s="87">
        <f>IF(AE15&gt;=55,1,IF(AND(AE15&gt;=46,AE15&lt;55),0,IF(AND(AE15&gt;=31,AE15&lt;45),0,IF(AE15&lt;=30,0,0))))</f>
        <v>0</v>
      </c>
    </row>
    <row r="16" spans="1:35" ht="15.75">
      <c r="A16" s="96">
        <v>1094</v>
      </c>
      <c r="B16" s="149" t="s">
        <v>32</v>
      </c>
      <c r="C16" s="97">
        <v>1</v>
      </c>
      <c r="D16" s="146">
        <v>39234</v>
      </c>
      <c r="E16" s="84" t="s">
        <v>225</v>
      </c>
      <c r="F16" s="84" t="s">
        <v>226</v>
      </c>
      <c r="G16" s="97">
        <v>1</v>
      </c>
      <c r="H16" s="97"/>
      <c r="I16" s="97" t="s">
        <v>25</v>
      </c>
      <c r="J16" s="98" t="s">
        <v>197</v>
      </c>
      <c r="K16" s="98">
        <f t="shared" si="5"/>
        <v>1</v>
      </c>
      <c r="L16" s="98">
        <f t="shared" si="6"/>
        <v>0</v>
      </c>
      <c r="M16" s="98">
        <f t="shared" si="7"/>
        <v>0</v>
      </c>
      <c r="N16" s="98">
        <f t="shared" si="8"/>
        <v>0</v>
      </c>
      <c r="O16" s="98" t="s">
        <v>178</v>
      </c>
      <c r="P16" s="169">
        <f t="shared" si="9"/>
        <v>0</v>
      </c>
      <c r="Q16" s="169">
        <f t="shared" si="10"/>
        <v>0</v>
      </c>
      <c r="R16" s="169">
        <f t="shared" si="11"/>
        <v>0</v>
      </c>
      <c r="S16" s="169">
        <f t="shared" si="12"/>
        <v>0</v>
      </c>
      <c r="T16" s="169">
        <f t="shared" si="13"/>
        <v>0</v>
      </c>
      <c r="U16" s="97">
        <f t="shared" si="0"/>
        <v>0</v>
      </c>
      <c r="V16" s="97">
        <f t="shared" si="1"/>
        <v>1</v>
      </c>
      <c r="W16" s="97">
        <f t="shared" si="2"/>
        <v>0</v>
      </c>
      <c r="X16" s="97">
        <f t="shared" si="3"/>
        <v>0</v>
      </c>
      <c r="Y16" s="97">
        <f t="shared" si="4"/>
        <v>0</v>
      </c>
      <c r="Z16" s="97"/>
      <c r="AA16" s="97"/>
      <c r="AB16" s="97"/>
      <c r="AC16" s="97"/>
      <c r="AD16" s="84">
        <v>72021905065</v>
      </c>
      <c r="AE16" s="100">
        <f>2012-1972</f>
        <v>40</v>
      </c>
      <c r="AF16" s="87">
        <f t="shared" si="14"/>
        <v>0</v>
      </c>
      <c r="AG16" s="87">
        <f t="shared" si="17"/>
        <v>1</v>
      </c>
      <c r="AH16" s="87">
        <f t="shared" si="15"/>
        <v>0</v>
      </c>
      <c r="AI16" s="87">
        <f t="shared" si="16"/>
        <v>0</v>
      </c>
    </row>
    <row r="17" spans="1:36" ht="15.75">
      <c r="A17" s="96">
        <v>3883</v>
      </c>
      <c r="B17" s="149" t="s">
        <v>36</v>
      </c>
      <c r="C17" s="97">
        <v>1</v>
      </c>
      <c r="D17" s="146">
        <v>40725</v>
      </c>
      <c r="E17" s="84" t="s">
        <v>227</v>
      </c>
      <c r="F17" s="84" t="s">
        <v>228</v>
      </c>
      <c r="G17" s="97"/>
      <c r="H17" s="97"/>
      <c r="I17" s="97" t="s">
        <v>25</v>
      </c>
      <c r="J17" s="98" t="s">
        <v>197</v>
      </c>
      <c r="K17" s="98">
        <f t="shared" si="5"/>
        <v>1</v>
      </c>
      <c r="L17" s="98">
        <f t="shared" si="6"/>
        <v>0</v>
      </c>
      <c r="M17" s="98">
        <f t="shared" si="7"/>
        <v>0</v>
      </c>
      <c r="N17" s="98">
        <f t="shared" si="8"/>
        <v>0</v>
      </c>
      <c r="O17" s="98" t="s">
        <v>179</v>
      </c>
      <c r="P17" s="169">
        <f t="shared" si="9"/>
        <v>0</v>
      </c>
      <c r="Q17" s="169">
        <f t="shared" si="10"/>
        <v>1</v>
      </c>
      <c r="R17" s="169">
        <f t="shared" si="11"/>
        <v>0</v>
      </c>
      <c r="S17" s="169">
        <f t="shared" si="12"/>
        <v>0</v>
      </c>
      <c r="T17" s="169">
        <f t="shared" si="13"/>
        <v>0</v>
      </c>
      <c r="U17" s="97">
        <f t="shared" si="0"/>
        <v>0</v>
      </c>
      <c r="V17" s="97">
        <f t="shared" si="1"/>
        <v>0</v>
      </c>
      <c r="W17" s="97">
        <f t="shared" si="2"/>
        <v>0</v>
      </c>
      <c r="X17" s="97">
        <f t="shared" si="3"/>
        <v>0</v>
      </c>
      <c r="Y17" s="97">
        <f t="shared" si="4"/>
        <v>0</v>
      </c>
      <c r="Z17" s="97"/>
      <c r="AA17" s="97"/>
      <c r="AB17" s="97"/>
      <c r="AC17" s="97"/>
      <c r="AD17" s="84">
        <v>64013024774</v>
      </c>
      <c r="AE17" s="100">
        <f>2012-1974</f>
        <v>38</v>
      </c>
      <c r="AF17" s="87">
        <f t="shared" si="14"/>
        <v>0</v>
      </c>
      <c r="AG17" s="87">
        <f t="shared" si="17"/>
        <v>1</v>
      </c>
      <c r="AH17" s="87">
        <f t="shared" si="15"/>
        <v>0</v>
      </c>
      <c r="AI17" s="87">
        <f t="shared" si="16"/>
        <v>0</v>
      </c>
    </row>
    <row r="18" spans="1:36" ht="15.75">
      <c r="A18" s="96">
        <v>7619</v>
      </c>
      <c r="B18" s="84" t="s">
        <v>40</v>
      </c>
      <c r="C18" s="97">
        <v>1</v>
      </c>
      <c r="D18" s="146">
        <v>40504</v>
      </c>
      <c r="E18" s="84" t="s">
        <v>229</v>
      </c>
      <c r="F18" s="84" t="s">
        <v>230</v>
      </c>
      <c r="G18" s="97"/>
      <c r="H18" s="97"/>
      <c r="I18" s="97" t="s">
        <v>39</v>
      </c>
      <c r="J18" s="98" t="s">
        <v>198</v>
      </c>
      <c r="K18" s="98">
        <f t="shared" si="5"/>
        <v>0</v>
      </c>
      <c r="L18" s="98">
        <f t="shared" si="6"/>
        <v>0</v>
      </c>
      <c r="M18" s="98">
        <f t="shared" si="7"/>
        <v>0</v>
      </c>
      <c r="N18" s="98">
        <f t="shared" si="8"/>
        <v>1</v>
      </c>
      <c r="O18" s="98" t="s">
        <v>178</v>
      </c>
      <c r="P18" s="169">
        <f t="shared" si="9"/>
        <v>0</v>
      </c>
      <c r="Q18" s="169">
        <f t="shared" si="10"/>
        <v>0</v>
      </c>
      <c r="R18" s="169">
        <f t="shared" si="11"/>
        <v>0</v>
      </c>
      <c r="S18" s="169">
        <f t="shared" si="12"/>
        <v>0</v>
      </c>
      <c r="T18" s="169">
        <f t="shared" si="13"/>
        <v>0</v>
      </c>
      <c r="U18" s="97">
        <f t="shared" si="0"/>
        <v>0</v>
      </c>
      <c r="V18" s="97">
        <f t="shared" si="1"/>
        <v>0</v>
      </c>
      <c r="W18" s="97">
        <f t="shared" si="2"/>
        <v>0</v>
      </c>
      <c r="X18" s="97">
        <f t="shared" si="3"/>
        <v>1</v>
      </c>
      <c r="Y18" s="97">
        <f t="shared" si="4"/>
        <v>0</v>
      </c>
      <c r="Z18" s="97"/>
      <c r="AA18" s="97"/>
      <c r="AB18" s="97"/>
      <c r="AC18" s="97"/>
      <c r="AD18" s="84">
        <v>55011104901</v>
      </c>
      <c r="AE18" s="100">
        <f>2012-1955</f>
        <v>57</v>
      </c>
      <c r="AF18" s="87">
        <f t="shared" si="14"/>
        <v>0</v>
      </c>
      <c r="AG18" s="87">
        <f t="shared" si="17"/>
        <v>0</v>
      </c>
      <c r="AH18" s="87">
        <f t="shared" si="15"/>
        <v>0</v>
      </c>
      <c r="AI18" s="87">
        <f t="shared" si="16"/>
        <v>1</v>
      </c>
    </row>
    <row r="19" spans="1:36" ht="15.75">
      <c r="A19" s="96">
        <v>21</v>
      </c>
      <c r="B19" s="84" t="s">
        <v>45</v>
      </c>
      <c r="C19" s="97">
        <v>1</v>
      </c>
      <c r="D19" s="146">
        <v>37315</v>
      </c>
      <c r="E19" s="84" t="s">
        <v>232</v>
      </c>
      <c r="F19" s="84" t="s">
        <v>233</v>
      </c>
      <c r="G19" s="97"/>
      <c r="H19" s="97"/>
      <c r="I19" s="97" t="s">
        <v>25</v>
      </c>
      <c r="J19" s="98" t="s">
        <v>200</v>
      </c>
      <c r="K19" s="98">
        <f t="shared" si="5"/>
        <v>0</v>
      </c>
      <c r="L19" s="98">
        <f t="shared" si="6"/>
        <v>1</v>
      </c>
      <c r="M19" s="98">
        <f t="shared" si="7"/>
        <v>0</v>
      </c>
      <c r="N19" s="98">
        <f t="shared" si="8"/>
        <v>0</v>
      </c>
      <c r="O19" s="98" t="s">
        <v>179</v>
      </c>
      <c r="P19" s="169">
        <f t="shared" si="9"/>
        <v>0</v>
      </c>
      <c r="Q19" s="169">
        <f t="shared" si="10"/>
        <v>1</v>
      </c>
      <c r="R19" s="169">
        <f t="shared" si="11"/>
        <v>0</v>
      </c>
      <c r="S19" s="169">
        <f t="shared" si="12"/>
        <v>0</v>
      </c>
      <c r="T19" s="169">
        <f t="shared" si="13"/>
        <v>0</v>
      </c>
      <c r="U19" s="97">
        <f t="shared" si="0"/>
        <v>0</v>
      </c>
      <c r="V19" s="97">
        <f t="shared" si="1"/>
        <v>0</v>
      </c>
      <c r="W19" s="97">
        <f t="shared" si="2"/>
        <v>0</v>
      </c>
      <c r="X19" s="97">
        <f t="shared" si="3"/>
        <v>0</v>
      </c>
      <c r="Y19" s="97">
        <f t="shared" si="4"/>
        <v>0</v>
      </c>
      <c r="Z19" s="97"/>
      <c r="AA19" s="97"/>
      <c r="AB19" s="97"/>
      <c r="AC19" s="97"/>
      <c r="AD19" s="84">
        <v>73022119739</v>
      </c>
      <c r="AE19" s="100">
        <f>2012-1973</f>
        <v>39</v>
      </c>
      <c r="AF19" s="87">
        <f t="shared" si="14"/>
        <v>0</v>
      </c>
      <c r="AG19" s="87">
        <f t="shared" si="17"/>
        <v>1</v>
      </c>
      <c r="AH19" s="87">
        <f t="shared" si="15"/>
        <v>0</v>
      </c>
      <c r="AI19" s="87">
        <f t="shared" si="16"/>
        <v>0</v>
      </c>
    </row>
    <row r="20" spans="1:36" ht="15.75">
      <c r="A20" s="96">
        <v>91468</v>
      </c>
      <c r="B20" s="84" t="s">
        <v>46</v>
      </c>
      <c r="C20" s="97">
        <v>1</v>
      </c>
      <c r="D20" s="147">
        <v>40924</v>
      </c>
      <c r="E20" s="72" t="s">
        <v>231</v>
      </c>
      <c r="F20" s="72" t="s">
        <v>223</v>
      </c>
      <c r="G20" s="97"/>
      <c r="H20" s="97"/>
      <c r="I20" s="97" t="s">
        <v>25</v>
      </c>
      <c r="J20" s="98" t="s">
        <v>200</v>
      </c>
      <c r="K20" s="98">
        <v>0</v>
      </c>
      <c r="L20" s="98">
        <v>1</v>
      </c>
      <c r="M20" s="98">
        <v>0</v>
      </c>
      <c r="N20" s="98">
        <v>0</v>
      </c>
      <c r="O20" s="98" t="s">
        <v>179</v>
      </c>
      <c r="P20" s="169">
        <v>0</v>
      </c>
      <c r="Q20" s="169">
        <v>1</v>
      </c>
      <c r="R20" s="169">
        <v>0</v>
      </c>
      <c r="S20" s="169">
        <v>0</v>
      </c>
      <c r="T20" s="169">
        <v>0</v>
      </c>
      <c r="U20" s="97">
        <v>0</v>
      </c>
      <c r="V20" s="97">
        <v>0</v>
      </c>
      <c r="W20" s="97">
        <v>0</v>
      </c>
      <c r="X20" s="97">
        <v>0</v>
      </c>
      <c r="Y20" s="97">
        <v>0</v>
      </c>
      <c r="Z20" s="97"/>
      <c r="AA20" s="97"/>
      <c r="AB20" s="97"/>
      <c r="AC20" s="97"/>
      <c r="AD20" s="84">
        <v>84071810038</v>
      </c>
      <c r="AE20" s="100">
        <v>28</v>
      </c>
      <c r="AF20" s="87">
        <v>1</v>
      </c>
      <c r="AG20" s="87">
        <v>0</v>
      </c>
      <c r="AH20" s="87">
        <v>0</v>
      </c>
      <c r="AI20" s="87">
        <v>0</v>
      </c>
    </row>
    <row r="21" spans="1:36" ht="15.75">
      <c r="A21" s="96">
        <v>8536</v>
      </c>
      <c r="B21" s="84" t="s">
        <v>47</v>
      </c>
      <c r="C21" s="97">
        <v>1</v>
      </c>
      <c r="D21" s="146">
        <v>40569</v>
      </c>
      <c r="E21" s="84" t="s">
        <v>234</v>
      </c>
      <c r="F21" s="84" t="s">
        <v>219</v>
      </c>
      <c r="G21" s="97">
        <v>1</v>
      </c>
      <c r="H21" s="97"/>
      <c r="I21" s="97" t="s">
        <v>2</v>
      </c>
      <c r="J21" s="98" t="s">
        <v>197</v>
      </c>
      <c r="K21" s="98">
        <f t="shared" si="5"/>
        <v>1</v>
      </c>
      <c r="L21" s="98">
        <f t="shared" si="6"/>
        <v>0</v>
      </c>
      <c r="M21" s="98">
        <f t="shared" si="7"/>
        <v>0</v>
      </c>
      <c r="N21" s="98">
        <f t="shared" si="8"/>
        <v>0</v>
      </c>
      <c r="O21" s="98" t="s">
        <v>178</v>
      </c>
      <c r="P21" s="169">
        <f t="shared" si="9"/>
        <v>0</v>
      </c>
      <c r="Q21" s="169">
        <f t="shared" si="10"/>
        <v>0</v>
      </c>
      <c r="R21" s="169">
        <f t="shared" si="11"/>
        <v>0</v>
      </c>
      <c r="S21" s="169">
        <f t="shared" si="12"/>
        <v>0</v>
      </c>
      <c r="T21" s="169">
        <f t="shared" si="13"/>
        <v>0</v>
      </c>
      <c r="U21" s="97">
        <f t="shared" si="0"/>
        <v>1</v>
      </c>
      <c r="V21" s="97">
        <f t="shared" si="1"/>
        <v>0</v>
      </c>
      <c r="W21" s="97">
        <f t="shared" si="2"/>
        <v>0</v>
      </c>
      <c r="X21" s="97">
        <f t="shared" si="3"/>
        <v>0</v>
      </c>
      <c r="Y21" s="97">
        <f t="shared" si="4"/>
        <v>0</v>
      </c>
      <c r="Z21" s="97"/>
      <c r="AA21" s="97"/>
      <c r="AB21" s="97"/>
      <c r="AC21" s="97"/>
      <c r="AD21" s="84">
        <v>78060313801</v>
      </c>
      <c r="AE21" s="100">
        <f>2012-1978</f>
        <v>34</v>
      </c>
      <c r="AF21" s="87">
        <f t="shared" si="14"/>
        <v>0</v>
      </c>
      <c r="AG21" s="87">
        <f t="shared" si="17"/>
        <v>1</v>
      </c>
      <c r="AH21" s="87">
        <f t="shared" si="15"/>
        <v>0</v>
      </c>
      <c r="AI21" s="87">
        <f t="shared" si="16"/>
        <v>0</v>
      </c>
    </row>
    <row r="22" spans="1:36" ht="15.75">
      <c r="A22" s="96">
        <v>2178</v>
      </c>
      <c r="B22" s="84" t="s">
        <v>49</v>
      </c>
      <c r="C22" s="97">
        <v>1</v>
      </c>
      <c r="D22" s="146">
        <v>39701</v>
      </c>
      <c r="E22" s="84" t="s">
        <v>240</v>
      </c>
      <c r="F22" s="84" t="s">
        <v>223</v>
      </c>
      <c r="G22" s="97"/>
      <c r="H22" s="97"/>
      <c r="I22" s="97" t="s">
        <v>25</v>
      </c>
      <c r="J22" s="98" t="s">
        <v>197</v>
      </c>
      <c r="K22" s="98">
        <f t="shared" si="5"/>
        <v>1</v>
      </c>
      <c r="L22" s="98">
        <f t="shared" si="6"/>
        <v>0</v>
      </c>
      <c r="M22" s="98">
        <f t="shared" si="7"/>
        <v>0</v>
      </c>
      <c r="N22" s="98">
        <f t="shared" si="8"/>
        <v>0</v>
      </c>
      <c r="O22" s="98" t="s">
        <v>178</v>
      </c>
      <c r="P22" s="169">
        <f t="shared" si="9"/>
        <v>0</v>
      </c>
      <c r="Q22" s="169">
        <f t="shared" si="10"/>
        <v>0</v>
      </c>
      <c r="R22" s="169">
        <f t="shared" si="11"/>
        <v>0</v>
      </c>
      <c r="S22" s="169">
        <f t="shared" si="12"/>
        <v>0</v>
      </c>
      <c r="T22" s="169">
        <f t="shared" si="13"/>
        <v>0</v>
      </c>
      <c r="U22" s="97">
        <f t="shared" si="0"/>
        <v>0</v>
      </c>
      <c r="V22" s="97">
        <f t="shared" si="1"/>
        <v>1</v>
      </c>
      <c r="W22" s="97">
        <f t="shared" si="2"/>
        <v>0</v>
      </c>
      <c r="X22" s="97">
        <f t="shared" si="3"/>
        <v>0</v>
      </c>
      <c r="Y22" s="97">
        <f t="shared" si="4"/>
        <v>0</v>
      </c>
      <c r="Z22" s="97"/>
      <c r="AA22" s="97"/>
      <c r="AB22" s="97"/>
      <c r="AC22" s="97"/>
      <c r="AD22" s="84">
        <v>99123100002</v>
      </c>
      <c r="AE22" s="100">
        <f>2012-1999</f>
        <v>13</v>
      </c>
      <c r="AF22" s="87">
        <f t="shared" si="14"/>
        <v>1</v>
      </c>
      <c r="AG22" s="87">
        <f t="shared" si="17"/>
        <v>0</v>
      </c>
      <c r="AH22" s="87">
        <f t="shared" si="15"/>
        <v>0</v>
      </c>
      <c r="AI22" s="87">
        <f t="shared" si="16"/>
        <v>0</v>
      </c>
    </row>
    <row r="23" spans="1:36" ht="15.75">
      <c r="A23" s="96">
        <v>6549</v>
      </c>
      <c r="B23" s="84" t="s">
        <v>51</v>
      </c>
      <c r="C23" s="97">
        <v>1</v>
      </c>
      <c r="D23" s="146">
        <v>40346</v>
      </c>
      <c r="E23" s="84" t="s">
        <v>240</v>
      </c>
      <c r="F23" s="84" t="s">
        <v>223</v>
      </c>
      <c r="G23" s="97">
        <v>1</v>
      </c>
      <c r="H23" s="97"/>
      <c r="I23" s="97" t="s">
        <v>25</v>
      </c>
      <c r="J23" s="98" t="s">
        <v>197</v>
      </c>
      <c r="K23" s="98">
        <f t="shared" si="5"/>
        <v>1</v>
      </c>
      <c r="L23" s="98">
        <f t="shared" si="6"/>
        <v>0</v>
      </c>
      <c r="M23" s="98">
        <f t="shared" si="7"/>
        <v>0</v>
      </c>
      <c r="N23" s="98">
        <f t="shared" si="8"/>
        <v>0</v>
      </c>
      <c r="O23" s="98" t="s">
        <v>178</v>
      </c>
      <c r="P23" s="169">
        <f t="shared" si="9"/>
        <v>0</v>
      </c>
      <c r="Q23" s="169">
        <f t="shared" si="10"/>
        <v>0</v>
      </c>
      <c r="R23" s="169">
        <f t="shared" si="11"/>
        <v>0</v>
      </c>
      <c r="S23" s="169">
        <f t="shared" si="12"/>
        <v>0</v>
      </c>
      <c r="T23" s="169">
        <f t="shared" si="13"/>
        <v>0</v>
      </c>
      <c r="U23" s="97">
        <f t="shared" si="0"/>
        <v>0</v>
      </c>
      <c r="V23" s="97">
        <f t="shared" si="1"/>
        <v>1</v>
      </c>
      <c r="W23" s="97">
        <f t="shared" si="2"/>
        <v>0</v>
      </c>
      <c r="X23" s="97">
        <f t="shared" si="3"/>
        <v>0</v>
      </c>
      <c r="Y23" s="97">
        <f t="shared" si="4"/>
        <v>0</v>
      </c>
      <c r="Z23" s="97"/>
      <c r="AA23" s="97"/>
      <c r="AB23" s="97"/>
      <c r="AC23" s="97"/>
      <c r="AD23" s="84">
        <v>73051020721</v>
      </c>
      <c r="AE23" s="100">
        <f>2012-1973</f>
        <v>39</v>
      </c>
      <c r="AF23" s="87">
        <f t="shared" si="14"/>
        <v>0</v>
      </c>
      <c r="AG23" s="87">
        <f t="shared" si="17"/>
        <v>1</v>
      </c>
      <c r="AH23" s="87">
        <f t="shared" si="15"/>
        <v>0</v>
      </c>
      <c r="AI23" s="87">
        <f t="shared" si="16"/>
        <v>0</v>
      </c>
    </row>
    <row r="24" spans="1:36" ht="15.75">
      <c r="A24" s="96">
        <v>7405</v>
      </c>
      <c r="B24" s="84" t="s">
        <v>52</v>
      </c>
      <c r="C24" s="97">
        <v>1</v>
      </c>
      <c r="D24" s="146">
        <v>40497</v>
      </c>
      <c r="E24" s="84" t="s">
        <v>240</v>
      </c>
      <c r="F24" s="84" t="s">
        <v>223</v>
      </c>
      <c r="G24" s="97"/>
      <c r="H24" s="97"/>
      <c r="I24" s="97" t="s">
        <v>25</v>
      </c>
      <c r="J24" s="98" t="s">
        <v>197</v>
      </c>
      <c r="K24" s="98">
        <f t="shared" si="5"/>
        <v>1</v>
      </c>
      <c r="L24" s="98">
        <f t="shared" si="6"/>
        <v>0</v>
      </c>
      <c r="M24" s="98">
        <f t="shared" si="7"/>
        <v>0</v>
      </c>
      <c r="N24" s="98">
        <f t="shared" si="8"/>
        <v>0</v>
      </c>
      <c r="O24" s="98" t="s">
        <v>178</v>
      </c>
      <c r="P24" s="169">
        <f t="shared" si="9"/>
        <v>0</v>
      </c>
      <c r="Q24" s="169">
        <f t="shared" si="10"/>
        <v>0</v>
      </c>
      <c r="R24" s="169">
        <f t="shared" si="11"/>
        <v>0</v>
      </c>
      <c r="S24" s="169">
        <f t="shared" si="12"/>
        <v>0</v>
      </c>
      <c r="T24" s="169">
        <f t="shared" si="13"/>
        <v>0</v>
      </c>
      <c r="U24" s="97">
        <f t="shared" si="0"/>
        <v>0</v>
      </c>
      <c r="V24" s="97">
        <f t="shared" si="1"/>
        <v>1</v>
      </c>
      <c r="W24" s="97">
        <f t="shared" si="2"/>
        <v>0</v>
      </c>
      <c r="X24" s="97">
        <f t="shared" si="3"/>
        <v>0</v>
      </c>
      <c r="Y24" s="97">
        <f t="shared" si="4"/>
        <v>0</v>
      </c>
      <c r="Z24" s="97"/>
      <c r="AA24" s="97"/>
      <c r="AB24" s="97"/>
      <c r="AC24" s="97"/>
      <c r="AD24" s="84">
        <v>82100714660</v>
      </c>
      <c r="AE24" s="100">
        <f>2012-1982</f>
        <v>30</v>
      </c>
      <c r="AF24" s="87">
        <f t="shared" si="14"/>
        <v>1</v>
      </c>
      <c r="AG24" s="87">
        <f t="shared" si="17"/>
        <v>0</v>
      </c>
      <c r="AH24" s="87">
        <f t="shared" si="15"/>
        <v>0</v>
      </c>
      <c r="AI24" s="87">
        <f t="shared" si="16"/>
        <v>0</v>
      </c>
    </row>
    <row r="25" spans="1:36" s="164" customFormat="1" ht="15.75">
      <c r="A25" s="96">
        <v>91478</v>
      </c>
      <c r="B25" s="84" t="s">
        <v>282</v>
      </c>
      <c r="C25" s="97">
        <v>1</v>
      </c>
      <c r="D25" s="146"/>
      <c r="E25" s="84" t="s">
        <v>283</v>
      </c>
      <c r="F25" s="84" t="s">
        <v>223</v>
      </c>
      <c r="G25" s="97">
        <v>1</v>
      </c>
      <c r="H25" s="97"/>
      <c r="I25" s="97" t="s">
        <v>25</v>
      </c>
      <c r="J25" s="98" t="s">
        <v>197</v>
      </c>
      <c r="K25" s="98">
        <f t="shared" si="5"/>
        <v>1</v>
      </c>
      <c r="L25" s="98">
        <f>IF(J25="TM",1,0)</f>
        <v>0</v>
      </c>
      <c r="M25" s="98">
        <f>IF(J25="12mo",1,0)</f>
        <v>0</v>
      </c>
      <c r="N25" s="98">
        <f>IF(J25="9no",1,0)</f>
        <v>0</v>
      </c>
      <c r="O25" s="98" t="s">
        <v>178</v>
      </c>
      <c r="P25" s="169">
        <f>IF(AND(I25="D",O25="F"),1,0)</f>
        <v>0</v>
      </c>
      <c r="Q25" s="169">
        <f>IF(AND(I25="T",O25="F"),1,0)</f>
        <v>0</v>
      </c>
      <c r="R25" s="169">
        <f>IF(AND(I25="A",O25="F"),1,0)</f>
        <v>0</v>
      </c>
      <c r="S25" s="169">
        <f>IF(AND(I25="O",O25="F"),1,0)</f>
        <v>0</v>
      </c>
      <c r="T25" s="169">
        <f>IF(AND(I25="S",O25="F"),1,0)</f>
        <v>0</v>
      </c>
      <c r="U25" s="97">
        <f>IF(AND(I25="D",O25="M"),1,0)</f>
        <v>0</v>
      </c>
      <c r="V25" s="97">
        <f>IF(AND(I25="T",O25="M"),1,0)</f>
        <v>1</v>
      </c>
      <c r="W25" s="97">
        <f>IF(AND(I25="A",O25="M"),1,0)</f>
        <v>0</v>
      </c>
      <c r="X25" s="97">
        <f>IF(AND(I25="O",O25="M"),1,0)</f>
        <v>0</v>
      </c>
      <c r="Y25" s="97">
        <f>IF(AND(I25="S",O25="M"),1,0)</f>
        <v>0</v>
      </c>
      <c r="Z25" s="159"/>
      <c r="AA25" s="159"/>
      <c r="AB25" s="159"/>
      <c r="AC25" s="159"/>
      <c r="AD25" s="158">
        <v>7309101366</v>
      </c>
      <c r="AE25" s="162">
        <f>AE1-1973</f>
        <v>39</v>
      </c>
      <c r="AF25" s="87">
        <f t="shared" si="14"/>
        <v>0</v>
      </c>
      <c r="AG25" s="87">
        <f>IF(AE25&gt;=55,0,IF(AND(AE25&gt;=46,AE25&lt;55),0,IF(AND(AE25&gt;=31,AE25&lt;=45),1,IF(AE25&lt;=30,0,0))))</f>
        <v>1</v>
      </c>
      <c r="AH25" s="87">
        <f>IF(AE25&gt;=55,0,IF(AND(AE25&gt;=46,AE25&lt;55),1,IF(AND(AE25&gt;=31,AE25&lt;=45),0,IF(AE25&lt;=30,0,0))))</f>
        <v>0</v>
      </c>
      <c r="AI25" s="87">
        <f>IF(AE25&gt;=55,1,IF(AND(AE25&gt;=46,AE25&lt;55),0,IF(AND(AE25&gt;=31,AE25&lt;45),0,IF(AE25&lt;=30,0,0))))</f>
        <v>0</v>
      </c>
      <c r="AJ25" s="163"/>
    </row>
    <row r="26" spans="1:36" s="164" customFormat="1" ht="23.25">
      <c r="A26" s="192">
        <v>1</v>
      </c>
      <c r="B26" s="84" t="s">
        <v>285</v>
      </c>
      <c r="C26" s="97">
        <v>1</v>
      </c>
      <c r="D26" s="146"/>
      <c r="E26" s="103" t="s">
        <v>287</v>
      </c>
      <c r="F26" s="84" t="s">
        <v>223</v>
      </c>
      <c r="G26" s="97">
        <v>1</v>
      </c>
      <c r="H26" s="97"/>
      <c r="I26" s="97" t="s">
        <v>25</v>
      </c>
      <c r="J26" s="98" t="s">
        <v>197</v>
      </c>
      <c r="K26" s="98">
        <f>IF(J26="NS",1,0)</f>
        <v>1</v>
      </c>
      <c r="L26" s="98">
        <f>IF(J26="TM",1,0)</f>
        <v>0</v>
      </c>
      <c r="M26" s="98">
        <f>IF(J26="12mo",1,0)</f>
        <v>0</v>
      </c>
      <c r="N26" s="98">
        <f>IF(J26="9no",1,0)</f>
        <v>0</v>
      </c>
      <c r="O26" s="98" t="s">
        <v>178</v>
      </c>
      <c r="P26" s="169">
        <f>IF(AND(I26="D",O26="F"),1,0)</f>
        <v>0</v>
      </c>
      <c r="Q26" s="169">
        <f>IF(AND(I26="T",O26="F"),1,0)</f>
        <v>0</v>
      </c>
      <c r="R26" s="169">
        <f>IF(AND(I26="A",O26="F"),1,0)</f>
        <v>0</v>
      </c>
      <c r="S26" s="169">
        <f>IF(AND(I26="O",O26="F"),1,0)</f>
        <v>0</v>
      </c>
      <c r="T26" s="169">
        <f>IF(AND(I26="S",O26="F"),1,0)</f>
        <v>0</v>
      </c>
      <c r="U26" s="97">
        <f>IF(AND(I26="D",O26="M"),1,0)</f>
        <v>0</v>
      </c>
      <c r="V26" s="97">
        <f>IF(AND(I26="T",O26="M"),1,0)</f>
        <v>1</v>
      </c>
      <c r="W26" s="97">
        <f>IF(AND(I26="A",O26="M"),1,0)</f>
        <v>0</v>
      </c>
      <c r="X26" s="97">
        <f>IF(AND(I26="O",O26="M"),1,0)</f>
        <v>0</v>
      </c>
      <c r="Y26" s="97">
        <f>IF(AND(I26="S",O26="M"),1,0)</f>
        <v>0</v>
      </c>
      <c r="Z26" s="159"/>
      <c r="AA26" s="159"/>
      <c r="AB26" s="159"/>
      <c r="AC26" s="159"/>
      <c r="AD26" s="158">
        <v>81033013768</v>
      </c>
      <c r="AE26" s="162">
        <f>AE1-1981</f>
        <v>31</v>
      </c>
      <c r="AF26" s="87">
        <f>IF(AE26&gt;=55,0,IF(AND(AE26&gt;=46,AE26&lt;55),0,IF(AND(AE26&gt;=31,AE26&lt;45),0,IF(AE26&lt;=30,1,0))))</f>
        <v>0</v>
      </c>
      <c r="AG26" s="87">
        <f>IF(AE26&gt;=55,0,IF(AND(AE26&gt;=46,AE26&lt;55),0,IF(AND(AE26&gt;=31,AE26&lt;=45),1,IF(AE26&lt;=30,0,0))))</f>
        <v>1</v>
      </c>
      <c r="AH26" s="87">
        <f>IF(AE26&gt;=55,0,IF(AND(AE26&gt;=46,AE26&lt;55),1,IF(AND(AE26&gt;=31,AE26&lt;=45),0,IF(AE26&lt;=30,0,0))))</f>
        <v>0</v>
      </c>
      <c r="AI26" s="87">
        <f>IF(AE26&gt;=55,1,IF(AND(AE26&gt;=46,AE26&lt;55),0,IF(AND(AE26&gt;=31,AE26&lt;45),0,IF(AE26&lt;=30,0,0))))</f>
        <v>0</v>
      </c>
      <c r="AJ26" s="163"/>
    </row>
    <row r="27" spans="1:36" s="164" customFormat="1" ht="23.25">
      <c r="A27" s="192">
        <v>1</v>
      </c>
      <c r="B27" s="84" t="s">
        <v>297</v>
      </c>
      <c r="C27" s="97">
        <v>1</v>
      </c>
      <c r="D27" s="146"/>
      <c r="E27" s="103" t="s">
        <v>287</v>
      </c>
      <c r="F27" s="84" t="s">
        <v>223</v>
      </c>
      <c r="G27" s="97"/>
      <c r="H27" s="97"/>
      <c r="I27" s="97" t="s">
        <v>25</v>
      </c>
      <c r="J27" s="98" t="s">
        <v>197</v>
      </c>
      <c r="K27" s="98">
        <f>IF(J27="NS",1,0)</f>
        <v>1</v>
      </c>
      <c r="L27" s="98">
        <f>IF(J27="TM",1,0)</f>
        <v>0</v>
      </c>
      <c r="M27" s="98">
        <f>IF(J27="12mo",1,0)</f>
        <v>0</v>
      </c>
      <c r="N27" s="98">
        <f>IF(J27="9no",1,0)</f>
        <v>0</v>
      </c>
      <c r="O27" s="98" t="s">
        <v>178</v>
      </c>
      <c r="P27" s="169">
        <f>IF(AND(I27="D",O27="F"),1,0)</f>
        <v>0</v>
      </c>
      <c r="Q27" s="169">
        <f>IF(AND(I27="T",O27="F"),1,0)</f>
        <v>0</v>
      </c>
      <c r="R27" s="169">
        <f>IF(AND(I27="A",O27="F"),1,0)</f>
        <v>0</v>
      </c>
      <c r="S27" s="169">
        <f>IF(AND(I27="O",O27="F"),1,0)</f>
        <v>0</v>
      </c>
      <c r="T27" s="169">
        <f>IF(AND(I27="S",O27="F"),1,0)</f>
        <v>0</v>
      </c>
      <c r="U27" s="97">
        <f>IF(AND(I27="D",O27="M"),1,0)</f>
        <v>0</v>
      </c>
      <c r="V27" s="97">
        <f>IF(AND(I27="T",O27="M"),1,0)</f>
        <v>1</v>
      </c>
      <c r="W27" s="97">
        <f>IF(AND(I27="A",O27="M"),1,0)</f>
        <v>0</v>
      </c>
      <c r="X27" s="97">
        <f>IF(AND(I27="O",O27="M"),1,0)</f>
        <v>0</v>
      </c>
      <c r="Y27" s="97">
        <f>IF(AND(I27="S",O27="M"),1,0)</f>
        <v>0</v>
      </c>
      <c r="Z27" s="159"/>
      <c r="AA27" s="159"/>
      <c r="AB27" s="159"/>
      <c r="AC27" s="159"/>
      <c r="AD27" s="158">
        <v>63033004208</v>
      </c>
      <c r="AE27" s="162">
        <f>2012-1963</f>
        <v>49</v>
      </c>
      <c r="AF27" s="87">
        <f>IF(AE27&gt;=55,0,IF(AND(AE27&gt;=46,AE27&lt;55),0,IF(AND(AE27&gt;=31,AE27&lt;45),0,IF(AE27&lt;=30,1,0))))</f>
        <v>0</v>
      </c>
      <c r="AG27" s="87">
        <f>IF(AE27&gt;=55,0,IF(AND(AE27&gt;=46,AE27&lt;55),0,IF(AND(AE27&gt;=31,AE27&lt;=45),1,IF(AE27&lt;=30,0,0))))</f>
        <v>0</v>
      </c>
      <c r="AH27" s="87">
        <f>IF(AE27&gt;=55,0,IF(AND(AE27&gt;=46,AE27&lt;55),1,IF(AND(AE27&gt;=31,AE27&lt;=45),0,IF(AE27&lt;=30,0,0))))</f>
        <v>1</v>
      </c>
      <c r="AI27" s="87">
        <f>IF(AE27&gt;=55,1,IF(AND(AE27&gt;=46,AE27&lt;55),0,IF(AND(AE27&gt;=31,AE27&lt;45),0,IF(AE27&lt;=30,0,0))))</f>
        <v>0</v>
      </c>
      <c r="AJ27" s="163"/>
    </row>
    <row r="28" spans="1:36" ht="15.75">
      <c r="A28" s="96">
        <v>8479</v>
      </c>
      <c r="B28" s="84" t="s">
        <v>53</v>
      </c>
      <c r="C28" s="97">
        <v>1</v>
      </c>
      <c r="D28" s="97"/>
      <c r="E28" s="84" t="s">
        <v>241</v>
      </c>
      <c r="F28" s="84" t="s">
        <v>219</v>
      </c>
      <c r="G28" s="97">
        <v>1</v>
      </c>
      <c r="H28" s="97"/>
      <c r="I28" s="97" t="s">
        <v>2</v>
      </c>
      <c r="J28" s="98" t="s">
        <v>197</v>
      </c>
      <c r="K28" s="98">
        <f t="shared" si="5"/>
        <v>1</v>
      </c>
      <c r="L28" s="98">
        <f t="shared" si="6"/>
        <v>0</v>
      </c>
      <c r="M28" s="98">
        <f t="shared" si="7"/>
        <v>0</v>
      </c>
      <c r="N28" s="98">
        <f t="shared" si="8"/>
        <v>0</v>
      </c>
      <c r="O28" s="98" t="s">
        <v>178</v>
      </c>
      <c r="P28" s="169">
        <f t="shared" si="9"/>
        <v>0</v>
      </c>
      <c r="Q28" s="169">
        <f t="shared" si="10"/>
        <v>0</v>
      </c>
      <c r="R28" s="169">
        <f t="shared" si="11"/>
        <v>0</v>
      </c>
      <c r="S28" s="169">
        <f t="shared" si="12"/>
        <v>0</v>
      </c>
      <c r="T28" s="169">
        <f t="shared" si="13"/>
        <v>0</v>
      </c>
      <c r="U28" s="97">
        <f t="shared" si="0"/>
        <v>1</v>
      </c>
      <c r="V28" s="97">
        <f t="shared" si="1"/>
        <v>0</v>
      </c>
      <c r="W28" s="97">
        <f t="shared" si="2"/>
        <v>0</v>
      </c>
      <c r="X28" s="97">
        <f t="shared" si="3"/>
        <v>0</v>
      </c>
      <c r="Y28" s="97">
        <f t="shared" si="4"/>
        <v>0</v>
      </c>
      <c r="Z28" s="97"/>
      <c r="AA28" s="97"/>
      <c r="AB28" s="97"/>
      <c r="AC28" s="97"/>
      <c r="AD28" s="84">
        <v>74040107789</v>
      </c>
      <c r="AE28" s="100">
        <f>2012-1974</f>
        <v>38</v>
      </c>
      <c r="AF28" s="87">
        <f t="shared" si="14"/>
        <v>0</v>
      </c>
      <c r="AG28" s="87">
        <f>IF(AE28&gt;=55,0,IF(AND(AE28&gt;=46,AE28&lt;55),0,IF(AND(AE28&gt;=31,AE28&lt;=45),1,IF(AE28&lt;=30,0,0))))</f>
        <v>1</v>
      </c>
      <c r="AH28" s="87">
        <f>IF(AE28&gt;=55,0,IF(AND(AE28&gt;=46,AE28&lt;55),1,IF(AND(AE28&gt;=31,AE28&lt;=45),0,IF(AE28&lt;=30,0,0))))</f>
        <v>0</v>
      </c>
      <c r="AI28" s="87">
        <f>IF(AE28&gt;=55,1,IF(AND(AE28&gt;=46,AE28&lt;55),0,IF(AND(AE28&gt;=31,AE28&lt;45),0,IF(AE28&lt;=30,0,0))))</f>
        <v>0</v>
      </c>
    </row>
    <row r="29" spans="1:36" ht="23.25">
      <c r="A29" s="96">
        <v>8546</v>
      </c>
      <c r="B29" s="84" t="s">
        <v>56</v>
      </c>
      <c r="C29" s="97">
        <v>1</v>
      </c>
      <c r="D29" s="97"/>
      <c r="E29" s="103" t="s">
        <v>242</v>
      </c>
      <c r="F29" s="84" t="s">
        <v>223</v>
      </c>
      <c r="G29" s="97"/>
      <c r="H29" s="97"/>
      <c r="I29" s="97" t="s">
        <v>25</v>
      </c>
      <c r="J29" s="98" t="s">
        <v>197</v>
      </c>
      <c r="K29" s="98">
        <f t="shared" si="5"/>
        <v>1</v>
      </c>
      <c r="L29" s="98">
        <f t="shared" si="6"/>
        <v>0</v>
      </c>
      <c r="M29" s="98">
        <f t="shared" si="7"/>
        <v>0</v>
      </c>
      <c r="N29" s="98">
        <f t="shared" si="8"/>
        <v>0</v>
      </c>
      <c r="O29" s="98" t="s">
        <v>178</v>
      </c>
      <c r="P29" s="169">
        <f t="shared" si="9"/>
        <v>0</v>
      </c>
      <c r="Q29" s="169">
        <f t="shared" si="10"/>
        <v>0</v>
      </c>
      <c r="R29" s="169">
        <f t="shared" si="11"/>
        <v>0</v>
      </c>
      <c r="S29" s="169">
        <f t="shared" si="12"/>
        <v>0</v>
      </c>
      <c r="T29" s="169">
        <f t="shared" si="13"/>
        <v>0</v>
      </c>
      <c r="U29" s="97">
        <f t="shared" si="0"/>
        <v>0</v>
      </c>
      <c r="V29" s="97">
        <f t="shared" si="1"/>
        <v>1</v>
      </c>
      <c r="W29" s="97">
        <f t="shared" si="2"/>
        <v>0</v>
      </c>
      <c r="X29" s="97">
        <f t="shared" si="3"/>
        <v>0</v>
      </c>
      <c r="Y29" s="97">
        <f t="shared" si="4"/>
        <v>0</v>
      </c>
      <c r="Z29" s="97"/>
      <c r="AA29" s="97"/>
      <c r="AB29" s="97"/>
      <c r="AC29" s="97"/>
      <c r="AD29" s="84">
        <v>75110330946</v>
      </c>
      <c r="AE29" s="100">
        <f>2012-1975</f>
        <v>37</v>
      </c>
      <c r="AF29" s="87">
        <f t="shared" si="14"/>
        <v>0</v>
      </c>
      <c r="AG29" s="87">
        <f t="shared" si="17"/>
        <v>1</v>
      </c>
      <c r="AH29" s="87">
        <f t="shared" si="15"/>
        <v>0</v>
      </c>
      <c r="AI29" s="87">
        <f t="shared" si="16"/>
        <v>0</v>
      </c>
    </row>
    <row r="30" spans="1:36" ht="23.25">
      <c r="A30" s="96">
        <v>8503</v>
      </c>
      <c r="B30" s="84" t="s">
        <v>59</v>
      </c>
      <c r="C30" s="97">
        <v>1</v>
      </c>
      <c r="D30" s="146">
        <v>40560</v>
      </c>
      <c r="E30" s="103" t="s">
        <v>243</v>
      </c>
      <c r="F30" s="84" t="s">
        <v>244</v>
      </c>
      <c r="G30" s="97">
        <v>1</v>
      </c>
      <c r="H30" s="97"/>
      <c r="I30" s="97" t="s">
        <v>25</v>
      </c>
      <c r="J30" s="98" t="s">
        <v>197</v>
      </c>
      <c r="K30" s="98">
        <f t="shared" si="5"/>
        <v>1</v>
      </c>
      <c r="L30" s="98">
        <f t="shared" si="6"/>
        <v>0</v>
      </c>
      <c r="M30" s="98">
        <f t="shared" si="7"/>
        <v>0</v>
      </c>
      <c r="N30" s="98">
        <f t="shared" si="8"/>
        <v>0</v>
      </c>
      <c r="O30" s="98" t="s">
        <v>178</v>
      </c>
      <c r="P30" s="169">
        <f t="shared" si="9"/>
        <v>0</v>
      </c>
      <c r="Q30" s="169">
        <f t="shared" si="10"/>
        <v>0</v>
      </c>
      <c r="R30" s="169">
        <f t="shared" si="11"/>
        <v>0</v>
      </c>
      <c r="S30" s="169">
        <f t="shared" si="12"/>
        <v>0</v>
      </c>
      <c r="T30" s="169">
        <f t="shared" si="13"/>
        <v>0</v>
      </c>
      <c r="U30" s="97">
        <f t="shared" si="0"/>
        <v>0</v>
      </c>
      <c r="V30" s="97">
        <f t="shared" si="1"/>
        <v>1</v>
      </c>
      <c r="W30" s="97">
        <f t="shared" si="2"/>
        <v>0</v>
      </c>
      <c r="X30" s="97">
        <f t="shared" si="3"/>
        <v>0</v>
      </c>
      <c r="Y30" s="97">
        <f t="shared" si="4"/>
        <v>0</v>
      </c>
      <c r="Z30" s="97"/>
      <c r="AA30" s="97"/>
      <c r="AB30" s="97"/>
      <c r="AC30" s="97"/>
      <c r="AD30" s="84">
        <v>65051304804</v>
      </c>
      <c r="AE30" s="100">
        <f>2012-1965</f>
        <v>47</v>
      </c>
      <c r="AF30" s="87">
        <f>IF(AE30&gt;=55,0,IF(AND(AE30&gt;=46,AE30&lt;55),0,IF(AND(AE30&gt;=31,AE30&lt;45),0,IF(AE30&lt;=30,1,0))))</f>
        <v>0</v>
      </c>
      <c r="AG30" s="87">
        <f t="shared" si="17"/>
        <v>0</v>
      </c>
      <c r="AH30" s="87">
        <f t="shared" si="15"/>
        <v>1</v>
      </c>
      <c r="AI30" s="87">
        <f t="shared" si="16"/>
        <v>0</v>
      </c>
    </row>
    <row r="31" spans="1:36" ht="23.25">
      <c r="A31" s="96">
        <v>8977</v>
      </c>
      <c r="B31" s="84" t="s">
        <v>61</v>
      </c>
      <c r="C31" s="97">
        <v>1</v>
      </c>
      <c r="D31" s="146">
        <v>40697</v>
      </c>
      <c r="E31" s="103" t="s">
        <v>243</v>
      </c>
      <c r="F31" s="84" t="s">
        <v>244</v>
      </c>
      <c r="G31" s="97"/>
      <c r="H31" s="97"/>
      <c r="I31" s="97" t="s">
        <v>25</v>
      </c>
      <c r="J31" s="98" t="s">
        <v>197</v>
      </c>
      <c r="K31" s="98">
        <f t="shared" si="5"/>
        <v>1</v>
      </c>
      <c r="L31" s="98">
        <f t="shared" si="6"/>
        <v>0</v>
      </c>
      <c r="M31" s="98">
        <f t="shared" si="7"/>
        <v>0</v>
      </c>
      <c r="N31" s="98">
        <f t="shared" si="8"/>
        <v>0</v>
      </c>
      <c r="O31" s="98" t="s">
        <v>178</v>
      </c>
      <c r="P31" s="169">
        <f t="shared" si="9"/>
        <v>0</v>
      </c>
      <c r="Q31" s="169">
        <f t="shared" si="10"/>
        <v>0</v>
      </c>
      <c r="R31" s="169">
        <f t="shared" si="11"/>
        <v>0</v>
      </c>
      <c r="S31" s="169">
        <f t="shared" si="12"/>
        <v>0</v>
      </c>
      <c r="T31" s="169">
        <f t="shared" si="13"/>
        <v>0</v>
      </c>
      <c r="U31" s="97">
        <f t="shared" si="0"/>
        <v>0</v>
      </c>
      <c r="V31" s="97">
        <f t="shared" si="1"/>
        <v>1</v>
      </c>
      <c r="W31" s="97">
        <f t="shared" si="2"/>
        <v>0</v>
      </c>
      <c r="X31" s="97">
        <f t="shared" si="3"/>
        <v>0</v>
      </c>
      <c r="Y31" s="97">
        <f t="shared" si="4"/>
        <v>0</v>
      </c>
      <c r="Z31" s="97"/>
      <c r="AA31" s="97"/>
      <c r="AB31" s="97"/>
      <c r="AC31" s="97"/>
      <c r="AD31" s="84">
        <v>75100532122</v>
      </c>
      <c r="AE31" s="100">
        <f>2012-1975</f>
        <v>37</v>
      </c>
      <c r="AF31" s="87">
        <f t="shared" si="14"/>
        <v>0</v>
      </c>
      <c r="AG31" s="87">
        <f t="shared" si="17"/>
        <v>1</v>
      </c>
      <c r="AH31" s="87">
        <f t="shared" si="15"/>
        <v>0</v>
      </c>
      <c r="AI31" s="87">
        <f t="shared" si="16"/>
        <v>0</v>
      </c>
    </row>
    <row r="32" spans="1:36" ht="15.75">
      <c r="A32" s="96">
        <v>8852</v>
      </c>
      <c r="B32" s="84" t="s">
        <v>62</v>
      </c>
      <c r="C32" s="97">
        <v>1</v>
      </c>
      <c r="D32" s="146">
        <v>40679</v>
      </c>
      <c r="E32" s="84" t="s">
        <v>245</v>
      </c>
      <c r="F32" s="84" t="s">
        <v>230</v>
      </c>
      <c r="G32" s="97"/>
      <c r="H32" s="97"/>
      <c r="I32" s="97" t="s">
        <v>25</v>
      </c>
      <c r="J32" s="98" t="s">
        <v>197</v>
      </c>
      <c r="K32" s="98">
        <f t="shared" si="5"/>
        <v>1</v>
      </c>
      <c r="L32" s="98">
        <f t="shared" si="6"/>
        <v>0</v>
      </c>
      <c r="M32" s="98">
        <f t="shared" si="7"/>
        <v>0</v>
      </c>
      <c r="N32" s="98">
        <f t="shared" si="8"/>
        <v>0</v>
      </c>
      <c r="O32" s="98" t="s">
        <v>178</v>
      </c>
      <c r="P32" s="169">
        <f t="shared" si="9"/>
        <v>0</v>
      </c>
      <c r="Q32" s="169">
        <f t="shared" si="10"/>
        <v>0</v>
      </c>
      <c r="R32" s="169">
        <f t="shared" si="11"/>
        <v>0</v>
      </c>
      <c r="S32" s="169">
        <f t="shared" si="12"/>
        <v>0</v>
      </c>
      <c r="T32" s="169">
        <f t="shared" si="13"/>
        <v>0</v>
      </c>
      <c r="U32" s="97">
        <f t="shared" si="0"/>
        <v>0</v>
      </c>
      <c r="V32" s="97">
        <f t="shared" si="1"/>
        <v>1</v>
      </c>
      <c r="W32" s="97">
        <f t="shared" si="2"/>
        <v>0</v>
      </c>
      <c r="X32" s="97">
        <f t="shared" si="3"/>
        <v>0</v>
      </c>
      <c r="Y32" s="97">
        <f t="shared" si="4"/>
        <v>0</v>
      </c>
      <c r="Z32" s="97"/>
      <c r="AA32" s="97"/>
      <c r="AB32" s="97"/>
      <c r="AC32" s="97"/>
      <c r="AD32" s="84">
        <v>64042404007</v>
      </c>
      <c r="AE32" s="100">
        <f>2012-1964</f>
        <v>48</v>
      </c>
      <c r="AF32" s="87">
        <f t="shared" si="14"/>
        <v>0</v>
      </c>
      <c r="AG32" s="87">
        <f t="shared" si="17"/>
        <v>0</v>
      </c>
      <c r="AH32" s="87">
        <f t="shared" si="15"/>
        <v>1</v>
      </c>
      <c r="AI32" s="87">
        <f t="shared" si="16"/>
        <v>0</v>
      </c>
    </row>
    <row r="33" spans="1:36" ht="15.75">
      <c r="A33" s="96">
        <v>8899</v>
      </c>
      <c r="B33" s="84" t="s">
        <v>64</v>
      </c>
      <c r="C33" s="97">
        <v>1</v>
      </c>
      <c r="D33" s="146">
        <v>40639</v>
      </c>
      <c r="E33" s="84" t="s">
        <v>245</v>
      </c>
      <c r="F33" s="84" t="s">
        <v>230</v>
      </c>
      <c r="G33" s="97"/>
      <c r="H33" s="97"/>
      <c r="I33" s="97" t="s">
        <v>25</v>
      </c>
      <c r="J33" s="98" t="s">
        <v>197</v>
      </c>
      <c r="K33" s="98">
        <f t="shared" si="5"/>
        <v>1</v>
      </c>
      <c r="L33" s="98">
        <f t="shared" si="6"/>
        <v>0</v>
      </c>
      <c r="M33" s="98">
        <f t="shared" si="7"/>
        <v>0</v>
      </c>
      <c r="N33" s="98">
        <f t="shared" si="8"/>
        <v>0</v>
      </c>
      <c r="O33" s="98" t="s">
        <v>178</v>
      </c>
      <c r="P33" s="169">
        <f t="shared" si="9"/>
        <v>0</v>
      </c>
      <c r="Q33" s="169">
        <f t="shared" si="10"/>
        <v>0</v>
      </c>
      <c r="R33" s="169">
        <f t="shared" si="11"/>
        <v>0</v>
      </c>
      <c r="S33" s="169">
        <f t="shared" si="12"/>
        <v>0</v>
      </c>
      <c r="T33" s="169">
        <f t="shared" si="13"/>
        <v>0</v>
      </c>
      <c r="U33" s="97">
        <f t="shared" si="0"/>
        <v>0</v>
      </c>
      <c r="V33" s="97">
        <f t="shared" si="1"/>
        <v>1</v>
      </c>
      <c r="W33" s="97">
        <f t="shared" si="2"/>
        <v>0</v>
      </c>
      <c r="X33" s="97">
        <f t="shared" si="3"/>
        <v>0</v>
      </c>
      <c r="Y33" s="97">
        <f t="shared" si="4"/>
        <v>0</v>
      </c>
      <c r="Z33" s="97"/>
      <c r="AA33" s="97"/>
      <c r="AB33" s="97"/>
      <c r="AC33" s="97"/>
      <c r="AD33" s="84">
        <v>73100102741</v>
      </c>
      <c r="AE33" s="100">
        <f>2012-1973</f>
        <v>39</v>
      </c>
      <c r="AF33" s="87">
        <f t="shared" si="14"/>
        <v>0</v>
      </c>
      <c r="AG33" s="87">
        <f t="shared" si="17"/>
        <v>1</v>
      </c>
      <c r="AH33" s="87">
        <f t="shared" si="15"/>
        <v>0</v>
      </c>
      <c r="AI33" s="87">
        <f t="shared" si="16"/>
        <v>0</v>
      </c>
    </row>
    <row r="34" spans="1:36" ht="15.75">
      <c r="A34" s="96">
        <v>559</v>
      </c>
      <c r="B34" s="84" t="s">
        <v>65</v>
      </c>
      <c r="C34" s="97">
        <v>1</v>
      </c>
      <c r="D34" s="97"/>
      <c r="E34" s="84" t="s">
        <v>246</v>
      </c>
      <c r="F34" s="84" t="s">
        <v>219</v>
      </c>
      <c r="G34" s="97"/>
      <c r="H34" s="97"/>
      <c r="I34" s="97" t="s">
        <v>2</v>
      </c>
      <c r="J34" s="98" t="s">
        <v>197</v>
      </c>
      <c r="K34" s="98">
        <f t="shared" si="5"/>
        <v>1</v>
      </c>
      <c r="L34" s="98">
        <f t="shared" si="6"/>
        <v>0</v>
      </c>
      <c r="M34" s="98">
        <f t="shared" si="7"/>
        <v>0</v>
      </c>
      <c r="N34" s="98">
        <f t="shared" si="8"/>
        <v>0</v>
      </c>
      <c r="O34" s="98" t="s">
        <v>179</v>
      </c>
      <c r="P34" s="169">
        <f t="shared" si="9"/>
        <v>1</v>
      </c>
      <c r="Q34" s="169">
        <f t="shared" si="10"/>
        <v>0</v>
      </c>
      <c r="R34" s="169">
        <f t="shared" si="11"/>
        <v>0</v>
      </c>
      <c r="S34" s="169">
        <f t="shared" si="12"/>
        <v>0</v>
      </c>
      <c r="T34" s="169">
        <f t="shared" si="13"/>
        <v>0</v>
      </c>
      <c r="U34" s="97">
        <f t="shared" si="0"/>
        <v>0</v>
      </c>
      <c r="V34" s="97">
        <f t="shared" si="1"/>
        <v>0</v>
      </c>
      <c r="W34" s="97">
        <f t="shared" si="2"/>
        <v>0</v>
      </c>
      <c r="X34" s="97">
        <f t="shared" si="3"/>
        <v>0</v>
      </c>
      <c r="Y34" s="97">
        <f t="shared" si="4"/>
        <v>0</v>
      </c>
      <c r="Z34" s="97"/>
      <c r="AA34" s="97"/>
      <c r="AB34" s="97"/>
      <c r="AC34" s="97"/>
      <c r="AD34" s="84">
        <v>58030502759</v>
      </c>
      <c r="AE34" s="100">
        <f>2012-1958</f>
        <v>54</v>
      </c>
      <c r="AF34" s="87">
        <f t="shared" si="14"/>
        <v>0</v>
      </c>
      <c r="AG34" s="87">
        <f t="shared" si="17"/>
        <v>0</v>
      </c>
      <c r="AH34" s="87">
        <f t="shared" si="15"/>
        <v>1</v>
      </c>
      <c r="AI34" s="87">
        <f t="shared" si="16"/>
        <v>0</v>
      </c>
    </row>
    <row r="35" spans="1:36" ht="15.75">
      <c r="A35" s="96">
        <v>6056</v>
      </c>
      <c r="B35" s="84" t="s">
        <v>66</v>
      </c>
      <c r="C35" s="97">
        <v>1</v>
      </c>
      <c r="D35" s="146">
        <v>40215</v>
      </c>
      <c r="E35" s="84" t="s">
        <v>247</v>
      </c>
      <c r="F35" s="84" t="s">
        <v>223</v>
      </c>
      <c r="G35" s="97">
        <v>1</v>
      </c>
      <c r="H35" s="97"/>
      <c r="I35" s="97" t="s">
        <v>25</v>
      </c>
      <c r="J35" s="98" t="s">
        <v>197</v>
      </c>
      <c r="K35" s="98">
        <f t="shared" si="5"/>
        <v>1</v>
      </c>
      <c r="L35" s="98">
        <f t="shared" si="6"/>
        <v>0</v>
      </c>
      <c r="M35" s="98">
        <f t="shared" si="7"/>
        <v>0</v>
      </c>
      <c r="N35" s="98">
        <f t="shared" si="8"/>
        <v>0</v>
      </c>
      <c r="O35" s="98" t="s">
        <v>179</v>
      </c>
      <c r="P35" s="169">
        <f t="shared" si="9"/>
        <v>0</v>
      </c>
      <c r="Q35" s="169">
        <f t="shared" si="10"/>
        <v>1</v>
      </c>
      <c r="R35" s="169">
        <f t="shared" si="11"/>
        <v>0</v>
      </c>
      <c r="S35" s="169">
        <f t="shared" si="12"/>
        <v>0</v>
      </c>
      <c r="T35" s="169">
        <f t="shared" si="13"/>
        <v>0</v>
      </c>
      <c r="U35" s="97">
        <f t="shared" si="0"/>
        <v>0</v>
      </c>
      <c r="V35" s="97">
        <f t="shared" si="1"/>
        <v>0</v>
      </c>
      <c r="W35" s="97">
        <f t="shared" si="2"/>
        <v>0</v>
      </c>
      <c r="X35" s="97">
        <f t="shared" si="3"/>
        <v>0</v>
      </c>
      <c r="Y35" s="97">
        <f t="shared" si="4"/>
        <v>0</v>
      </c>
      <c r="Z35" s="97"/>
      <c r="AA35" s="97"/>
      <c r="AB35" s="97"/>
      <c r="AC35" s="97"/>
      <c r="AD35" s="84">
        <v>76100606996</v>
      </c>
      <c r="AE35" s="100">
        <f>2012-1976</f>
        <v>36</v>
      </c>
      <c r="AF35" s="87">
        <f t="shared" si="14"/>
        <v>0</v>
      </c>
      <c r="AG35" s="87">
        <f t="shared" si="17"/>
        <v>1</v>
      </c>
      <c r="AH35" s="87">
        <f t="shared" si="15"/>
        <v>0</v>
      </c>
      <c r="AI35" s="87">
        <f t="shared" si="16"/>
        <v>0</v>
      </c>
    </row>
    <row r="36" spans="1:36" ht="15.75">
      <c r="A36" s="96">
        <v>1917</v>
      </c>
      <c r="B36" s="84" t="s">
        <v>69</v>
      </c>
      <c r="C36" s="97">
        <v>1</v>
      </c>
      <c r="D36" s="146">
        <v>39570</v>
      </c>
      <c r="E36" s="84" t="s">
        <v>248</v>
      </c>
      <c r="F36" s="84" t="s">
        <v>223</v>
      </c>
      <c r="G36" s="97"/>
      <c r="H36" s="97"/>
      <c r="I36" s="97" t="s">
        <v>25</v>
      </c>
      <c r="J36" s="98" t="s">
        <v>197</v>
      </c>
      <c r="K36" s="98">
        <f t="shared" si="5"/>
        <v>1</v>
      </c>
      <c r="L36" s="98">
        <f t="shared" si="6"/>
        <v>0</v>
      </c>
      <c r="M36" s="98">
        <f t="shared" si="7"/>
        <v>0</v>
      </c>
      <c r="N36" s="98">
        <f t="shared" si="8"/>
        <v>0</v>
      </c>
      <c r="O36" s="98" t="s">
        <v>179</v>
      </c>
      <c r="P36" s="169">
        <f t="shared" si="9"/>
        <v>0</v>
      </c>
      <c r="Q36" s="169">
        <f t="shared" si="10"/>
        <v>1</v>
      </c>
      <c r="R36" s="169">
        <f t="shared" si="11"/>
        <v>0</v>
      </c>
      <c r="S36" s="169">
        <f t="shared" si="12"/>
        <v>0</v>
      </c>
      <c r="T36" s="169">
        <f t="shared" si="13"/>
        <v>0</v>
      </c>
      <c r="U36" s="97">
        <f t="shared" si="0"/>
        <v>0</v>
      </c>
      <c r="V36" s="97">
        <f t="shared" si="1"/>
        <v>0</v>
      </c>
      <c r="W36" s="97">
        <f t="shared" si="2"/>
        <v>0</v>
      </c>
      <c r="X36" s="97">
        <f t="shared" si="3"/>
        <v>0</v>
      </c>
      <c r="Y36" s="97">
        <f t="shared" si="4"/>
        <v>0</v>
      </c>
      <c r="Z36" s="97"/>
      <c r="AA36" s="97"/>
      <c r="AB36" s="97"/>
      <c r="AC36" s="97"/>
      <c r="AD36" s="84">
        <v>79020314599</v>
      </c>
      <c r="AE36" s="100">
        <f>2012-1979</f>
        <v>33</v>
      </c>
      <c r="AF36" s="87">
        <f t="shared" si="14"/>
        <v>0</v>
      </c>
      <c r="AG36" s="87">
        <f t="shared" si="17"/>
        <v>1</v>
      </c>
      <c r="AH36" s="87">
        <f t="shared" si="15"/>
        <v>0</v>
      </c>
      <c r="AI36" s="87">
        <f t="shared" si="16"/>
        <v>0</v>
      </c>
    </row>
    <row r="37" spans="1:36" ht="15.75">
      <c r="A37" s="96">
        <v>8539</v>
      </c>
      <c r="B37" s="84" t="s">
        <v>70</v>
      </c>
      <c r="C37" s="97">
        <v>1</v>
      </c>
      <c r="D37" s="146">
        <v>40588</v>
      </c>
      <c r="E37" s="84" t="s">
        <v>248</v>
      </c>
      <c r="F37" s="84" t="s">
        <v>223</v>
      </c>
      <c r="G37" s="97"/>
      <c r="H37" s="97"/>
      <c r="I37" s="97" t="s">
        <v>25</v>
      </c>
      <c r="J37" s="98" t="s">
        <v>197</v>
      </c>
      <c r="K37" s="98">
        <f t="shared" si="5"/>
        <v>1</v>
      </c>
      <c r="L37" s="98">
        <f t="shared" si="6"/>
        <v>0</v>
      </c>
      <c r="M37" s="98">
        <f t="shared" si="7"/>
        <v>0</v>
      </c>
      <c r="N37" s="98">
        <f t="shared" si="8"/>
        <v>0</v>
      </c>
      <c r="O37" s="98" t="s">
        <v>179</v>
      </c>
      <c r="P37" s="169">
        <f t="shared" si="9"/>
        <v>0</v>
      </c>
      <c r="Q37" s="169">
        <f t="shared" si="10"/>
        <v>1</v>
      </c>
      <c r="R37" s="169">
        <f t="shared" si="11"/>
        <v>0</v>
      </c>
      <c r="S37" s="169">
        <f t="shared" si="12"/>
        <v>0</v>
      </c>
      <c r="T37" s="169">
        <f t="shared" si="13"/>
        <v>0</v>
      </c>
      <c r="U37" s="97">
        <f t="shared" si="0"/>
        <v>0</v>
      </c>
      <c r="V37" s="97">
        <f t="shared" si="1"/>
        <v>0</v>
      </c>
      <c r="W37" s="97">
        <f t="shared" si="2"/>
        <v>0</v>
      </c>
      <c r="X37" s="97">
        <f t="shared" si="3"/>
        <v>0</v>
      </c>
      <c r="Y37" s="97">
        <f t="shared" si="4"/>
        <v>0</v>
      </c>
      <c r="Z37" s="97"/>
      <c r="AA37" s="97"/>
      <c r="AB37" s="97"/>
      <c r="AC37" s="97"/>
      <c r="AD37" s="84">
        <v>82030914215</v>
      </c>
      <c r="AE37" s="100">
        <f>2012-1982</f>
        <v>30</v>
      </c>
      <c r="AF37" s="87">
        <f t="shared" si="14"/>
        <v>1</v>
      </c>
      <c r="AG37" s="87">
        <f t="shared" si="17"/>
        <v>0</v>
      </c>
      <c r="AH37" s="87">
        <f t="shared" si="15"/>
        <v>0</v>
      </c>
      <c r="AI37" s="87">
        <f t="shared" si="16"/>
        <v>0</v>
      </c>
    </row>
    <row r="38" spans="1:36" ht="15.75">
      <c r="A38" s="96">
        <v>1</v>
      </c>
      <c r="B38" s="84" t="s">
        <v>239</v>
      </c>
      <c r="C38" s="97">
        <v>1</v>
      </c>
      <c r="D38" s="146">
        <v>40932</v>
      </c>
      <c r="E38" s="84" t="s">
        <v>271</v>
      </c>
      <c r="F38" s="84" t="s">
        <v>223</v>
      </c>
      <c r="G38" s="97"/>
      <c r="H38" s="97"/>
      <c r="I38" s="97" t="s">
        <v>25</v>
      </c>
      <c r="J38" s="98" t="s">
        <v>200</v>
      </c>
      <c r="K38" s="98">
        <f t="shared" si="5"/>
        <v>0</v>
      </c>
      <c r="L38" s="98">
        <f>IF(J38="TM",1,0)</f>
        <v>1</v>
      </c>
      <c r="M38" s="98">
        <f>IF(J38="12mo",1,0)</f>
        <v>0</v>
      </c>
      <c r="N38" s="98">
        <f>IF(J38="9no",1,0)</f>
        <v>0</v>
      </c>
      <c r="O38" s="97" t="s">
        <v>179</v>
      </c>
      <c r="P38" s="169">
        <v>0</v>
      </c>
      <c r="Q38" s="169">
        <v>1</v>
      </c>
      <c r="R38" s="169">
        <v>0</v>
      </c>
      <c r="S38" s="169">
        <v>0</v>
      </c>
      <c r="T38" s="169">
        <v>0</v>
      </c>
      <c r="U38" s="97">
        <v>0</v>
      </c>
      <c r="V38" s="97">
        <v>0</v>
      </c>
      <c r="W38" s="97">
        <v>0</v>
      </c>
      <c r="X38" s="97">
        <v>0</v>
      </c>
      <c r="Y38" s="97">
        <v>0</v>
      </c>
      <c r="Z38" s="156"/>
      <c r="AA38" s="97"/>
      <c r="AB38" s="97"/>
      <c r="AC38" s="97"/>
      <c r="AD38" s="84">
        <v>8707231177</v>
      </c>
      <c r="AE38" s="100">
        <f>AE1-1987</f>
        <v>25</v>
      </c>
      <c r="AF38" s="87">
        <f t="shared" si="14"/>
        <v>1</v>
      </c>
      <c r="AG38" s="87">
        <f>IF(AE38&gt;=55,0,IF(AND(AE38&gt;=46,AE38&lt;55),0,IF(AND(AE38&gt;=31,AE38&lt;=45),1,IF(AE38&lt;=30,0,0))))</f>
        <v>0</v>
      </c>
      <c r="AH38" s="87">
        <f>IF(AE38&gt;=55,0,IF(AND(AE38&gt;=46,AE38&lt;55),1,IF(AND(AE38&gt;=31,AE38&lt;=45),0,IF(AE38&lt;=30,0,0))))</f>
        <v>0</v>
      </c>
      <c r="AI38" s="87">
        <f>IF(AE38&gt;=55,1,IF(AND(AE38&gt;=46,AE38&lt;55),0,IF(AND(AE38&gt;=31,AE38&lt;45),0,IF(AE38&lt;=30,0,0))))</f>
        <v>0</v>
      </c>
    </row>
    <row r="39" spans="1:36" ht="15.75">
      <c r="A39" s="96">
        <v>67887</v>
      </c>
      <c r="B39" s="84" t="s">
        <v>72</v>
      </c>
      <c r="C39" s="97">
        <v>1</v>
      </c>
      <c r="D39" s="97"/>
      <c r="E39" s="84" t="s">
        <v>249</v>
      </c>
      <c r="F39" s="84" t="s">
        <v>219</v>
      </c>
      <c r="G39" s="97">
        <v>1</v>
      </c>
      <c r="H39" s="97"/>
      <c r="I39" s="97" t="s">
        <v>2</v>
      </c>
      <c r="J39" s="98" t="s">
        <v>197</v>
      </c>
      <c r="K39" s="98">
        <f t="shared" si="5"/>
        <v>1</v>
      </c>
      <c r="L39" s="98">
        <f>IF(J39="TM",1,0)</f>
        <v>0</v>
      </c>
      <c r="M39" s="98">
        <f>IF(J39="12mo",1,0)</f>
        <v>0</v>
      </c>
      <c r="N39" s="98">
        <f t="shared" si="8"/>
        <v>0</v>
      </c>
      <c r="O39" s="98" t="s">
        <v>178</v>
      </c>
      <c r="P39" s="169">
        <f t="shared" si="9"/>
        <v>0</v>
      </c>
      <c r="Q39" s="169">
        <f t="shared" si="10"/>
        <v>0</v>
      </c>
      <c r="R39" s="169">
        <f t="shared" si="11"/>
        <v>0</v>
      </c>
      <c r="S39" s="169">
        <f t="shared" si="12"/>
        <v>0</v>
      </c>
      <c r="T39" s="169">
        <f t="shared" si="13"/>
        <v>0</v>
      </c>
      <c r="U39" s="97">
        <f t="shared" si="0"/>
        <v>1</v>
      </c>
      <c r="V39" s="97">
        <f t="shared" si="1"/>
        <v>0</v>
      </c>
      <c r="W39" s="97">
        <f t="shared" si="2"/>
        <v>0</v>
      </c>
      <c r="X39" s="97">
        <f t="shared" si="3"/>
        <v>0</v>
      </c>
      <c r="Y39" s="97">
        <f t="shared" si="4"/>
        <v>0</v>
      </c>
      <c r="Z39" s="97"/>
      <c r="AA39" s="97"/>
      <c r="AB39" s="97"/>
      <c r="AC39" s="97"/>
      <c r="AD39" s="84">
        <v>74011170614</v>
      </c>
      <c r="AE39" s="100">
        <f>2012-1974</f>
        <v>38</v>
      </c>
      <c r="AF39" s="87">
        <f t="shared" si="14"/>
        <v>0</v>
      </c>
      <c r="AG39" s="87">
        <f t="shared" si="17"/>
        <v>1</v>
      </c>
      <c r="AH39" s="87">
        <f t="shared" si="15"/>
        <v>0</v>
      </c>
      <c r="AI39" s="87">
        <f t="shared" si="16"/>
        <v>0</v>
      </c>
    </row>
    <row r="40" spans="1:36" ht="15.75">
      <c r="A40" s="96">
        <v>8551</v>
      </c>
      <c r="B40" s="84" t="s">
        <v>74</v>
      </c>
      <c r="C40" s="97">
        <v>1</v>
      </c>
      <c r="D40" s="97"/>
      <c r="E40" s="84" t="s">
        <v>250</v>
      </c>
      <c r="F40" s="84" t="s">
        <v>221</v>
      </c>
      <c r="G40" s="97">
        <v>1</v>
      </c>
      <c r="H40" s="97"/>
      <c r="I40" s="97" t="s">
        <v>2</v>
      </c>
      <c r="J40" s="98" t="s">
        <v>197</v>
      </c>
      <c r="K40" s="98">
        <f t="shared" si="5"/>
        <v>1</v>
      </c>
      <c r="L40" s="98">
        <f t="shared" si="6"/>
        <v>0</v>
      </c>
      <c r="M40" s="98">
        <f t="shared" si="7"/>
        <v>0</v>
      </c>
      <c r="N40" s="98">
        <f t="shared" si="8"/>
        <v>0</v>
      </c>
      <c r="O40" s="98" t="s">
        <v>178</v>
      </c>
      <c r="P40" s="169">
        <f t="shared" si="9"/>
        <v>0</v>
      </c>
      <c r="Q40" s="169">
        <f t="shared" si="10"/>
        <v>0</v>
      </c>
      <c r="R40" s="169">
        <f t="shared" si="11"/>
        <v>0</v>
      </c>
      <c r="S40" s="169">
        <f t="shared" si="12"/>
        <v>0</v>
      </c>
      <c r="T40" s="169">
        <f t="shared" si="13"/>
        <v>0</v>
      </c>
      <c r="U40" s="97">
        <f t="shared" si="0"/>
        <v>1</v>
      </c>
      <c r="V40" s="97">
        <f t="shared" si="1"/>
        <v>0</v>
      </c>
      <c r="W40" s="97">
        <f t="shared" si="2"/>
        <v>0</v>
      </c>
      <c r="X40" s="97">
        <f t="shared" si="3"/>
        <v>0</v>
      </c>
      <c r="Y40" s="97">
        <f t="shared" si="4"/>
        <v>0</v>
      </c>
      <c r="Z40" s="97"/>
      <c r="AA40" s="97"/>
      <c r="AB40" s="97"/>
      <c r="AC40" s="97"/>
      <c r="AD40" s="84">
        <v>69050305085</v>
      </c>
      <c r="AE40" s="100">
        <f>2012-1969</f>
        <v>43</v>
      </c>
      <c r="AF40" s="87">
        <f t="shared" si="14"/>
        <v>0</v>
      </c>
      <c r="AG40" s="87">
        <f t="shared" si="17"/>
        <v>1</v>
      </c>
      <c r="AH40" s="87">
        <f t="shared" si="15"/>
        <v>0</v>
      </c>
      <c r="AI40" s="87">
        <f t="shared" si="16"/>
        <v>0</v>
      </c>
    </row>
    <row r="41" spans="1:36" ht="15.75">
      <c r="A41" s="96">
        <v>91462</v>
      </c>
      <c r="B41" s="84" t="s">
        <v>83</v>
      </c>
      <c r="C41" s="97">
        <v>1</v>
      </c>
      <c r="D41" s="147" t="s">
        <v>274</v>
      </c>
      <c r="E41" s="84" t="s">
        <v>251</v>
      </c>
      <c r="F41" s="84" t="s">
        <v>223</v>
      </c>
      <c r="G41" s="97"/>
      <c r="H41" s="97"/>
      <c r="I41" s="97" t="s">
        <v>25</v>
      </c>
      <c r="J41" s="98" t="s">
        <v>197</v>
      </c>
      <c r="K41" s="98">
        <v>1</v>
      </c>
      <c r="L41" s="98">
        <v>0</v>
      </c>
      <c r="M41" s="98">
        <v>0</v>
      </c>
      <c r="N41" s="98">
        <v>0</v>
      </c>
      <c r="O41" s="98" t="s">
        <v>179</v>
      </c>
      <c r="P41" s="169">
        <v>0</v>
      </c>
      <c r="Q41" s="169">
        <v>1</v>
      </c>
      <c r="R41" s="169">
        <v>0</v>
      </c>
      <c r="S41" s="169">
        <v>0</v>
      </c>
      <c r="T41" s="169">
        <v>0</v>
      </c>
      <c r="U41" s="97">
        <v>0</v>
      </c>
      <c r="V41" s="97">
        <v>0</v>
      </c>
      <c r="W41" s="97">
        <v>0</v>
      </c>
      <c r="X41" s="97">
        <v>0</v>
      </c>
      <c r="Y41" s="97">
        <v>0</v>
      </c>
      <c r="Z41" s="97"/>
      <c r="AA41" s="97"/>
      <c r="AB41" s="97"/>
      <c r="AC41" s="97"/>
      <c r="AD41" s="84">
        <v>8601041495</v>
      </c>
      <c r="AE41" s="100">
        <v>26</v>
      </c>
      <c r="AF41" s="87">
        <v>1</v>
      </c>
      <c r="AG41" s="87">
        <v>0</v>
      </c>
      <c r="AH41" s="87">
        <v>0</v>
      </c>
      <c r="AI41" s="87">
        <v>0</v>
      </c>
    </row>
    <row r="42" spans="1:36" ht="15.75">
      <c r="A42" s="96">
        <v>6379</v>
      </c>
      <c r="B42" s="84" t="s">
        <v>77</v>
      </c>
      <c r="C42" s="97">
        <v>1</v>
      </c>
      <c r="D42" s="146">
        <v>40270</v>
      </c>
      <c r="E42" s="84" t="s">
        <v>251</v>
      </c>
      <c r="F42" s="84" t="s">
        <v>223</v>
      </c>
      <c r="G42" s="97">
        <v>1</v>
      </c>
      <c r="H42" s="97"/>
      <c r="I42" s="97" t="s">
        <v>25</v>
      </c>
      <c r="J42" s="98" t="s">
        <v>197</v>
      </c>
      <c r="K42" s="98">
        <f t="shared" si="5"/>
        <v>1</v>
      </c>
      <c r="L42" s="98">
        <f t="shared" si="6"/>
        <v>0</v>
      </c>
      <c r="M42" s="98">
        <f t="shared" si="7"/>
        <v>0</v>
      </c>
      <c r="N42" s="98">
        <f t="shared" si="8"/>
        <v>0</v>
      </c>
      <c r="O42" s="98" t="s">
        <v>179</v>
      </c>
      <c r="P42" s="169">
        <f t="shared" si="9"/>
        <v>0</v>
      </c>
      <c r="Q42" s="169">
        <f t="shared" si="10"/>
        <v>1</v>
      </c>
      <c r="R42" s="169">
        <f t="shared" si="11"/>
        <v>0</v>
      </c>
      <c r="S42" s="169">
        <f t="shared" si="12"/>
        <v>0</v>
      </c>
      <c r="T42" s="169">
        <f t="shared" si="13"/>
        <v>0</v>
      </c>
      <c r="U42" s="97">
        <f t="shared" ref="U42:U89" si="18">IF(AND(I42="D",O42="M"),1,0)</f>
        <v>0</v>
      </c>
      <c r="V42" s="97">
        <f t="shared" ref="V42:V89" si="19">IF(AND(I42="T",O42="M"),1,0)</f>
        <v>0</v>
      </c>
      <c r="W42" s="97">
        <f t="shared" ref="W42:W89" si="20">IF(AND(I42="A",O42="M"),1,0)</f>
        <v>0</v>
      </c>
      <c r="X42" s="97">
        <f t="shared" ref="X42:X89" si="21">IF(AND(I42="O",O42="M"),1,0)</f>
        <v>0</v>
      </c>
      <c r="Y42" s="97">
        <f t="shared" ref="Y42:Y89" si="22">IF(AND(I42="S",O42="M"),1,0)</f>
        <v>0</v>
      </c>
      <c r="Z42" s="97"/>
      <c r="AA42" s="97"/>
      <c r="AB42" s="97"/>
      <c r="AC42" s="97"/>
      <c r="AD42" s="84">
        <v>85091311778</v>
      </c>
      <c r="AE42" s="100">
        <f>2012-1985</f>
        <v>27</v>
      </c>
      <c r="AF42" s="87">
        <f t="shared" si="14"/>
        <v>1</v>
      </c>
      <c r="AG42" s="87">
        <f t="shared" si="17"/>
        <v>0</v>
      </c>
      <c r="AH42" s="87">
        <f t="shared" si="15"/>
        <v>0</v>
      </c>
      <c r="AI42" s="87">
        <f t="shared" si="16"/>
        <v>0</v>
      </c>
    </row>
    <row r="43" spans="1:36" s="119" customFormat="1" ht="15.75">
      <c r="A43" s="176">
        <v>91475</v>
      </c>
      <c r="B43" s="73" t="s">
        <v>238</v>
      </c>
      <c r="C43" s="97">
        <v>1</v>
      </c>
      <c r="D43" s="147">
        <v>40924</v>
      </c>
      <c r="E43" s="73" t="s">
        <v>251</v>
      </c>
      <c r="F43" s="73" t="s">
        <v>223</v>
      </c>
      <c r="G43" s="70"/>
      <c r="H43" s="70"/>
      <c r="I43" s="70" t="s">
        <v>25</v>
      </c>
      <c r="J43" s="70" t="s">
        <v>197</v>
      </c>
      <c r="K43" s="70">
        <v>1</v>
      </c>
      <c r="L43" s="70">
        <v>0</v>
      </c>
      <c r="M43" s="70">
        <v>0</v>
      </c>
      <c r="N43" s="70">
        <v>0</v>
      </c>
      <c r="O43" s="70" t="s">
        <v>179</v>
      </c>
      <c r="P43" s="170">
        <v>0</v>
      </c>
      <c r="Q43" s="170">
        <v>1</v>
      </c>
      <c r="R43" s="170">
        <v>0</v>
      </c>
      <c r="S43" s="170">
        <v>0</v>
      </c>
      <c r="T43" s="1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140"/>
      <c r="AA43" s="70"/>
      <c r="AB43" s="70"/>
      <c r="AC43" s="70"/>
      <c r="AD43" s="73">
        <v>85061512174</v>
      </c>
      <c r="AE43" s="136">
        <f>2012-1985</f>
        <v>27</v>
      </c>
      <c r="AF43" s="137">
        <v>0</v>
      </c>
      <c r="AG43" s="137">
        <v>1</v>
      </c>
      <c r="AH43" s="137">
        <v>0</v>
      </c>
      <c r="AI43" s="137">
        <v>0</v>
      </c>
      <c r="AJ43" s="122"/>
    </row>
    <row r="44" spans="1:36" ht="15.75">
      <c r="A44" s="96">
        <v>8484</v>
      </c>
      <c r="B44" s="84" t="s">
        <v>81</v>
      </c>
      <c r="C44" s="97">
        <v>1</v>
      </c>
      <c r="D44" s="146">
        <v>40529</v>
      </c>
      <c r="E44" s="84" t="s">
        <v>251</v>
      </c>
      <c r="F44" s="84" t="s">
        <v>223</v>
      </c>
      <c r="G44" s="97"/>
      <c r="H44" s="97"/>
      <c r="I44" s="97" t="s">
        <v>25</v>
      </c>
      <c r="J44" s="98" t="s">
        <v>197</v>
      </c>
      <c r="K44" s="98">
        <f t="shared" si="5"/>
        <v>1</v>
      </c>
      <c r="L44" s="98">
        <f t="shared" si="6"/>
        <v>0</v>
      </c>
      <c r="M44" s="98">
        <f t="shared" si="7"/>
        <v>0</v>
      </c>
      <c r="N44" s="98">
        <f t="shared" si="8"/>
        <v>0</v>
      </c>
      <c r="O44" s="98" t="s">
        <v>179</v>
      </c>
      <c r="P44" s="169">
        <f t="shared" si="9"/>
        <v>0</v>
      </c>
      <c r="Q44" s="169">
        <f t="shared" si="10"/>
        <v>1</v>
      </c>
      <c r="R44" s="169">
        <f t="shared" si="11"/>
        <v>0</v>
      </c>
      <c r="S44" s="169">
        <f t="shared" si="12"/>
        <v>0</v>
      </c>
      <c r="T44" s="169">
        <f t="shared" si="13"/>
        <v>0</v>
      </c>
      <c r="U44" s="97">
        <f t="shared" si="18"/>
        <v>0</v>
      </c>
      <c r="V44" s="97">
        <f t="shared" si="19"/>
        <v>0</v>
      </c>
      <c r="W44" s="97">
        <f t="shared" si="20"/>
        <v>0</v>
      </c>
      <c r="X44" s="97">
        <f t="shared" si="21"/>
        <v>0</v>
      </c>
      <c r="Y44" s="97">
        <f t="shared" si="22"/>
        <v>0</v>
      </c>
      <c r="Z44" s="97"/>
      <c r="AA44" s="97"/>
      <c r="AB44" s="97"/>
      <c r="AC44" s="97"/>
      <c r="AD44" s="84">
        <v>81120913950</v>
      </c>
      <c r="AE44" s="100">
        <f>2012-1981</f>
        <v>31</v>
      </c>
      <c r="AF44" s="87">
        <f t="shared" si="14"/>
        <v>0</v>
      </c>
      <c r="AG44" s="87">
        <f t="shared" si="17"/>
        <v>1</v>
      </c>
      <c r="AH44" s="87">
        <f t="shared" si="15"/>
        <v>0</v>
      </c>
      <c r="AI44" s="87">
        <f t="shared" si="16"/>
        <v>0</v>
      </c>
    </row>
    <row r="45" spans="1:36" ht="15.75">
      <c r="A45" s="96">
        <v>35</v>
      </c>
      <c r="B45" s="84" t="s">
        <v>87</v>
      </c>
      <c r="C45" s="97">
        <v>1</v>
      </c>
      <c r="D45" s="97" t="s">
        <v>273</v>
      </c>
      <c r="E45" s="84" t="s">
        <v>252</v>
      </c>
      <c r="F45" s="84" t="s">
        <v>253</v>
      </c>
      <c r="G45" s="97">
        <v>1</v>
      </c>
      <c r="H45" s="97"/>
      <c r="I45" s="97" t="s">
        <v>86</v>
      </c>
      <c r="J45" s="98" t="s">
        <v>199</v>
      </c>
      <c r="K45" s="98">
        <f t="shared" si="5"/>
        <v>0</v>
      </c>
      <c r="L45" s="98">
        <f t="shared" si="6"/>
        <v>0</v>
      </c>
      <c r="M45" s="98">
        <f t="shared" si="7"/>
        <v>1</v>
      </c>
      <c r="N45" s="98">
        <f t="shared" si="8"/>
        <v>0</v>
      </c>
      <c r="O45" s="98" t="s">
        <v>178</v>
      </c>
      <c r="P45" s="169">
        <f t="shared" si="9"/>
        <v>0</v>
      </c>
      <c r="Q45" s="169">
        <f t="shared" si="10"/>
        <v>0</v>
      </c>
      <c r="R45" s="169">
        <f t="shared" si="11"/>
        <v>0</v>
      </c>
      <c r="S45" s="169">
        <f t="shared" si="12"/>
        <v>0</v>
      </c>
      <c r="T45" s="169">
        <f t="shared" si="13"/>
        <v>0</v>
      </c>
      <c r="U45" s="97">
        <f t="shared" si="18"/>
        <v>0</v>
      </c>
      <c r="V45" s="97">
        <f t="shared" si="19"/>
        <v>0</v>
      </c>
      <c r="W45" s="97">
        <f t="shared" si="20"/>
        <v>1</v>
      </c>
      <c r="X45" s="97">
        <f t="shared" si="21"/>
        <v>0</v>
      </c>
      <c r="Y45" s="97">
        <f t="shared" si="22"/>
        <v>0</v>
      </c>
      <c r="Z45" s="97"/>
      <c r="AA45" s="97"/>
      <c r="AB45" s="97"/>
      <c r="AC45" s="97"/>
      <c r="AD45" s="84">
        <v>55120502727</v>
      </c>
      <c r="AE45" s="100">
        <f>2012-1955</f>
        <v>57</v>
      </c>
      <c r="AF45" s="87">
        <f t="shared" si="14"/>
        <v>0</v>
      </c>
      <c r="AG45" s="87">
        <f t="shared" si="17"/>
        <v>0</v>
      </c>
      <c r="AH45" s="87">
        <f t="shared" si="15"/>
        <v>0</v>
      </c>
      <c r="AI45" s="87">
        <f t="shared" si="16"/>
        <v>1</v>
      </c>
    </row>
    <row r="46" spans="1:36" ht="15.75">
      <c r="A46" s="96">
        <v>69</v>
      </c>
      <c r="B46" s="84" t="s">
        <v>90</v>
      </c>
      <c r="C46" s="97">
        <v>1</v>
      </c>
      <c r="D46" s="146">
        <v>37942</v>
      </c>
      <c r="E46" s="84" t="s">
        <v>252</v>
      </c>
      <c r="F46" s="84" t="s">
        <v>253</v>
      </c>
      <c r="G46" s="97">
        <v>1</v>
      </c>
      <c r="H46" s="97"/>
      <c r="I46" s="97" t="s">
        <v>86</v>
      </c>
      <c r="J46" s="98" t="s">
        <v>200</v>
      </c>
      <c r="K46" s="98">
        <f t="shared" si="5"/>
        <v>0</v>
      </c>
      <c r="L46" s="98">
        <f t="shared" si="6"/>
        <v>1</v>
      </c>
      <c r="M46" s="98">
        <f t="shared" si="7"/>
        <v>0</v>
      </c>
      <c r="N46" s="98">
        <f t="shared" si="8"/>
        <v>0</v>
      </c>
      <c r="O46" s="98" t="s">
        <v>178</v>
      </c>
      <c r="P46" s="169">
        <f t="shared" si="9"/>
        <v>0</v>
      </c>
      <c r="Q46" s="169">
        <f t="shared" si="10"/>
        <v>0</v>
      </c>
      <c r="R46" s="169">
        <f t="shared" si="11"/>
        <v>0</v>
      </c>
      <c r="S46" s="169">
        <f t="shared" si="12"/>
        <v>0</v>
      </c>
      <c r="T46" s="169">
        <f t="shared" si="13"/>
        <v>0</v>
      </c>
      <c r="U46" s="97">
        <f t="shared" si="18"/>
        <v>0</v>
      </c>
      <c r="V46" s="97">
        <f t="shared" si="19"/>
        <v>0</v>
      </c>
      <c r="W46" s="97">
        <f t="shared" si="20"/>
        <v>1</v>
      </c>
      <c r="X46" s="97">
        <f t="shared" si="21"/>
        <v>0</v>
      </c>
      <c r="Y46" s="97">
        <f t="shared" si="22"/>
        <v>0</v>
      </c>
      <c r="Z46" s="97"/>
      <c r="AA46" s="97"/>
      <c r="AB46" s="97"/>
      <c r="AC46" s="97"/>
      <c r="AD46" s="84">
        <v>50122603728</v>
      </c>
      <c r="AE46" s="100">
        <f>2012-1950</f>
        <v>62</v>
      </c>
      <c r="AF46" s="87">
        <f t="shared" si="14"/>
        <v>0</v>
      </c>
      <c r="AG46" s="87">
        <f t="shared" si="17"/>
        <v>0</v>
      </c>
      <c r="AH46" s="87">
        <f t="shared" si="15"/>
        <v>0</v>
      </c>
      <c r="AI46" s="87">
        <f t="shared" si="16"/>
        <v>1</v>
      </c>
    </row>
    <row r="47" spans="1:36" ht="15.75">
      <c r="A47" s="96">
        <v>170</v>
      </c>
      <c r="B47" s="84" t="s">
        <v>91</v>
      </c>
      <c r="C47" s="97">
        <v>1</v>
      </c>
      <c r="D47" s="146">
        <v>38551</v>
      </c>
      <c r="E47" s="84" t="s">
        <v>252</v>
      </c>
      <c r="F47" s="84" t="s">
        <v>253</v>
      </c>
      <c r="G47" s="97">
        <v>1</v>
      </c>
      <c r="H47" s="97"/>
      <c r="I47" s="97" t="s">
        <v>86</v>
      </c>
      <c r="J47" s="98" t="s">
        <v>199</v>
      </c>
      <c r="K47" s="98">
        <f t="shared" si="5"/>
        <v>0</v>
      </c>
      <c r="L47" s="98">
        <f t="shared" si="6"/>
        <v>0</v>
      </c>
      <c r="M47" s="98">
        <f t="shared" si="7"/>
        <v>1</v>
      </c>
      <c r="N47" s="98">
        <f t="shared" si="8"/>
        <v>0</v>
      </c>
      <c r="O47" s="98" t="s">
        <v>179</v>
      </c>
      <c r="P47" s="169">
        <f t="shared" si="9"/>
        <v>0</v>
      </c>
      <c r="Q47" s="169">
        <f t="shared" si="10"/>
        <v>0</v>
      </c>
      <c r="R47" s="169">
        <f t="shared" si="11"/>
        <v>1</v>
      </c>
      <c r="S47" s="169">
        <f t="shared" si="12"/>
        <v>0</v>
      </c>
      <c r="T47" s="169">
        <f t="shared" si="13"/>
        <v>0</v>
      </c>
      <c r="U47" s="97">
        <f t="shared" si="18"/>
        <v>0</v>
      </c>
      <c r="V47" s="97">
        <f t="shared" si="19"/>
        <v>0</v>
      </c>
      <c r="W47" s="97">
        <f t="shared" si="20"/>
        <v>0</v>
      </c>
      <c r="X47" s="97">
        <f t="shared" si="21"/>
        <v>0</v>
      </c>
      <c r="Y47" s="97">
        <f t="shared" si="22"/>
        <v>0</v>
      </c>
      <c r="Z47" s="97"/>
      <c r="AA47" s="97"/>
      <c r="AB47" s="97"/>
      <c r="AC47" s="97"/>
      <c r="AD47" s="84">
        <v>75102406995</v>
      </c>
      <c r="AE47" s="100">
        <f>2012-1975</f>
        <v>37</v>
      </c>
      <c r="AF47" s="87">
        <f t="shared" si="14"/>
        <v>0</v>
      </c>
      <c r="AG47" s="87">
        <f t="shared" si="17"/>
        <v>1</v>
      </c>
      <c r="AH47" s="87">
        <f t="shared" si="15"/>
        <v>0</v>
      </c>
      <c r="AI47" s="87">
        <f t="shared" si="16"/>
        <v>0</v>
      </c>
    </row>
    <row r="48" spans="1:36" ht="15.75">
      <c r="A48" s="96">
        <v>206</v>
      </c>
      <c r="B48" s="84" t="s">
        <v>94</v>
      </c>
      <c r="C48" s="97">
        <v>1</v>
      </c>
      <c r="D48" s="146">
        <v>38733</v>
      </c>
      <c r="E48" s="84" t="s">
        <v>252</v>
      </c>
      <c r="F48" s="84" t="s">
        <v>253</v>
      </c>
      <c r="G48" s="97">
        <v>1</v>
      </c>
      <c r="H48" s="97"/>
      <c r="I48" s="97" t="s">
        <v>86</v>
      </c>
      <c r="J48" s="98" t="s">
        <v>200</v>
      </c>
      <c r="K48" s="98">
        <f t="shared" si="5"/>
        <v>0</v>
      </c>
      <c r="L48" s="98">
        <f t="shared" si="6"/>
        <v>1</v>
      </c>
      <c r="M48" s="98">
        <f t="shared" si="7"/>
        <v>0</v>
      </c>
      <c r="N48" s="98">
        <f t="shared" si="8"/>
        <v>0</v>
      </c>
      <c r="O48" s="98" t="s">
        <v>178</v>
      </c>
      <c r="P48" s="169">
        <f t="shared" si="9"/>
        <v>0</v>
      </c>
      <c r="Q48" s="169">
        <f t="shared" si="10"/>
        <v>0</v>
      </c>
      <c r="R48" s="169">
        <f t="shared" si="11"/>
        <v>0</v>
      </c>
      <c r="S48" s="169">
        <f t="shared" si="12"/>
        <v>0</v>
      </c>
      <c r="T48" s="169">
        <f t="shared" si="13"/>
        <v>0</v>
      </c>
      <c r="U48" s="97">
        <f t="shared" si="18"/>
        <v>0</v>
      </c>
      <c r="V48" s="97">
        <f t="shared" si="19"/>
        <v>0</v>
      </c>
      <c r="W48" s="97">
        <f t="shared" si="20"/>
        <v>1</v>
      </c>
      <c r="X48" s="97">
        <f t="shared" si="21"/>
        <v>0</v>
      </c>
      <c r="Y48" s="97">
        <f t="shared" si="22"/>
        <v>0</v>
      </c>
      <c r="Z48" s="97"/>
      <c r="AA48" s="97"/>
      <c r="AB48" s="97"/>
      <c r="AC48" s="97"/>
      <c r="AD48" s="84">
        <v>62052516281</v>
      </c>
      <c r="AE48" s="100">
        <f>2012-1962</f>
        <v>50</v>
      </c>
      <c r="AF48" s="87">
        <f t="shared" si="14"/>
        <v>0</v>
      </c>
      <c r="AG48" s="87">
        <f t="shared" si="17"/>
        <v>0</v>
      </c>
      <c r="AH48" s="87">
        <f t="shared" si="15"/>
        <v>1</v>
      </c>
      <c r="AI48" s="87">
        <f t="shared" si="16"/>
        <v>0</v>
      </c>
    </row>
    <row r="49" spans="1:38" ht="15.75">
      <c r="A49" s="96">
        <v>91464</v>
      </c>
      <c r="B49" s="84" t="s">
        <v>103</v>
      </c>
      <c r="C49" s="97">
        <v>1</v>
      </c>
      <c r="D49" s="146">
        <v>40878</v>
      </c>
      <c r="E49" s="84" t="s">
        <v>254</v>
      </c>
      <c r="F49" s="72" t="s">
        <v>221</v>
      </c>
      <c r="G49" s="97"/>
      <c r="H49" s="97"/>
      <c r="I49" s="97" t="s">
        <v>2</v>
      </c>
      <c r="J49" s="98" t="s">
        <v>197</v>
      </c>
      <c r="K49" s="98">
        <f t="shared" si="5"/>
        <v>1</v>
      </c>
      <c r="L49" s="98">
        <f t="shared" si="6"/>
        <v>0</v>
      </c>
      <c r="M49" s="98">
        <f t="shared" si="7"/>
        <v>0</v>
      </c>
      <c r="N49" s="98">
        <f t="shared" si="8"/>
        <v>0</v>
      </c>
      <c r="O49" s="98" t="s">
        <v>179</v>
      </c>
      <c r="P49" s="169">
        <f t="shared" si="9"/>
        <v>1</v>
      </c>
      <c r="Q49" s="169">
        <f t="shared" si="10"/>
        <v>0</v>
      </c>
      <c r="R49" s="169">
        <f t="shared" si="11"/>
        <v>0</v>
      </c>
      <c r="S49" s="169">
        <f t="shared" si="12"/>
        <v>0</v>
      </c>
      <c r="T49" s="169">
        <f t="shared" si="13"/>
        <v>0</v>
      </c>
      <c r="U49" s="97">
        <f t="shared" si="18"/>
        <v>0</v>
      </c>
      <c r="V49" s="97">
        <f t="shared" si="19"/>
        <v>0</v>
      </c>
      <c r="W49" s="97">
        <f t="shared" si="20"/>
        <v>0</v>
      </c>
      <c r="X49" s="97">
        <f t="shared" si="21"/>
        <v>0</v>
      </c>
      <c r="Y49" s="97">
        <f t="shared" si="22"/>
        <v>0</v>
      </c>
      <c r="Z49" s="97"/>
      <c r="AA49" s="97"/>
      <c r="AB49" s="97"/>
      <c r="AC49" s="97"/>
      <c r="AD49" s="84">
        <v>74073107352</v>
      </c>
      <c r="AE49" s="100">
        <f>2012-1974</f>
        <v>38</v>
      </c>
      <c r="AF49" s="87">
        <f t="shared" si="14"/>
        <v>0</v>
      </c>
      <c r="AG49" s="87">
        <f t="shared" si="17"/>
        <v>1</v>
      </c>
      <c r="AH49" s="87">
        <f t="shared" si="15"/>
        <v>0</v>
      </c>
      <c r="AI49" s="87">
        <f t="shared" si="16"/>
        <v>0</v>
      </c>
    </row>
    <row r="50" spans="1:38" ht="15.75">
      <c r="A50" s="96">
        <v>8550</v>
      </c>
      <c r="B50" s="84" t="s">
        <v>104</v>
      </c>
      <c r="C50" s="97">
        <v>1</v>
      </c>
      <c r="D50" s="146">
        <v>40617</v>
      </c>
      <c r="E50" s="84" t="s">
        <v>251</v>
      </c>
      <c r="F50" s="84" t="s">
        <v>221</v>
      </c>
      <c r="G50" s="97"/>
      <c r="H50" s="97"/>
      <c r="I50" s="97" t="s">
        <v>25</v>
      </c>
      <c r="J50" s="98" t="s">
        <v>197</v>
      </c>
      <c r="K50" s="98">
        <f t="shared" si="5"/>
        <v>1</v>
      </c>
      <c r="L50" s="98">
        <f t="shared" si="6"/>
        <v>0</v>
      </c>
      <c r="M50" s="98">
        <f t="shared" si="7"/>
        <v>0</v>
      </c>
      <c r="N50" s="98">
        <f t="shared" si="8"/>
        <v>0</v>
      </c>
      <c r="O50" s="98" t="s">
        <v>179</v>
      </c>
      <c r="P50" s="169">
        <f t="shared" si="9"/>
        <v>0</v>
      </c>
      <c r="Q50" s="169">
        <f t="shared" si="10"/>
        <v>1</v>
      </c>
      <c r="R50" s="169">
        <f t="shared" si="11"/>
        <v>0</v>
      </c>
      <c r="S50" s="169">
        <f t="shared" si="12"/>
        <v>0</v>
      </c>
      <c r="T50" s="169">
        <f t="shared" si="13"/>
        <v>0</v>
      </c>
      <c r="U50" s="97">
        <f t="shared" si="18"/>
        <v>0</v>
      </c>
      <c r="V50" s="97">
        <f t="shared" si="19"/>
        <v>0</v>
      </c>
      <c r="W50" s="97">
        <f t="shared" si="20"/>
        <v>0</v>
      </c>
      <c r="X50" s="97">
        <f t="shared" si="21"/>
        <v>0</v>
      </c>
      <c r="Y50" s="97">
        <f t="shared" si="22"/>
        <v>0</v>
      </c>
      <c r="Z50" s="97"/>
      <c r="AA50" s="97"/>
      <c r="AB50" s="97"/>
      <c r="AC50" s="97"/>
      <c r="AD50" s="84">
        <v>71032623376</v>
      </c>
      <c r="AE50" s="100">
        <f>2012-1971</f>
        <v>41</v>
      </c>
      <c r="AF50" s="87">
        <f t="shared" si="14"/>
        <v>0</v>
      </c>
      <c r="AG50" s="87">
        <f t="shared" si="17"/>
        <v>1</v>
      </c>
      <c r="AH50" s="87">
        <f t="shared" si="15"/>
        <v>0</v>
      </c>
      <c r="AI50" s="87">
        <f t="shared" si="16"/>
        <v>0</v>
      </c>
    </row>
    <row r="51" spans="1:38" ht="15.75">
      <c r="A51" s="102">
        <v>9147</v>
      </c>
      <c r="B51" s="172" t="s">
        <v>235</v>
      </c>
      <c r="C51" s="97">
        <v>1</v>
      </c>
      <c r="D51" s="173">
        <v>40912</v>
      </c>
      <c r="E51" s="84" t="s">
        <v>251</v>
      </c>
      <c r="F51" s="84" t="s">
        <v>223</v>
      </c>
      <c r="G51" s="101">
        <v>1</v>
      </c>
      <c r="I51" s="97" t="s">
        <v>25</v>
      </c>
      <c r="J51" s="98" t="s">
        <v>197</v>
      </c>
      <c r="K51" s="98">
        <f t="shared" si="5"/>
        <v>1</v>
      </c>
      <c r="L51" s="98">
        <f>IF(J51="TM",1,0)</f>
        <v>0</v>
      </c>
      <c r="M51" s="98">
        <f>IF(J51="12mo",1,0)</f>
        <v>0</v>
      </c>
      <c r="N51" s="98">
        <f>IF(J51="9no",1,0)</f>
        <v>0</v>
      </c>
      <c r="O51" s="98" t="s">
        <v>179</v>
      </c>
      <c r="P51" s="169">
        <f>IF(AND(I51="D",O51="F"),1,0)</f>
        <v>0</v>
      </c>
      <c r="Q51" s="169">
        <f>IF(AND(I51="T",O51="F"),1,0)</f>
        <v>1</v>
      </c>
      <c r="R51" s="169">
        <f>IF(AND(I51="A",O51="F"),1,0)</f>
        <v>0</v>
      </c>
      <c r="S51" s="169">
        <f>IF(AND(I51="O",O51="F"),1,0)</f>
        <v>0</v>
      </c>
      <c r="T51" s="169">
        <f>IF(AND(I51="S",O51="F"),1,0)</f>
        <v>0</v>
      </c>
      <c r="U51" s="97">
        <f>IF(AND(I51="D",O51="M"),1,0)</f>
        <v>0</v>
      </c>
      <c r="V51" s="97">
        <f>IF(AND(I51="T",O51="M"),1,0)</f>
        <v>0</v>
      </c>
      <c r="W51" s="97">
        <f>IF(AND(I51="A",O51="M"),1,0)</f>
        <v>0</v>
      </c>
      <c r="X51" s="97">
        <f>IF(AND(I51="O",O51="M"),1,0)</f>
        <v>0</v>
      </c>
      <c r="Y51" s="97">
        <f>IF(AND(I51="S",O51="M"),1,0)</f>
        <v>0</v>
      </c>
      <c r="Z51" s="156"/>
      <c r="AA51" s="97"/>
      <c r="AB51" s="97"/>
      <c r="AC51" s="97"/>
      <c r="AD51" s="174">
        <v>85031711382</v>
      </c>
      <c r="AE51" s="175">
        <f>2012-1985</f>
        <v>27</v>
      </c>
      <c r="AF51" s="87">
        <f t="shared" si="14"/>
        <v>1</v>
      </c>
      <c r="AG51" s="87">
        <f>IF(AE51&gt;=55,0,IF(AND(AE51&gt;=46,AE51&lt;55),0,IF(AND(AE51&gt;=31,AE51&lt;=45),1,IF(AE51&lt;=30,0,0))))</f>
        <v>0</v>
      </c>
      <c r="AH51" s="87">
        <f>IF(AE51&gt;=55,0,IF(AND(AE51&gt;=46,AE51&lt;55),1,IF(AND(AE51&gt;=31,AE51&lt;=45),0,IF(AE51&lt;=30,0,0))))</f>
        <v>0</v>
      </c>
      <c r="AI51" s="87">
        <f>IF(AE51&gt;=55,1,IF(AND(AE51&gt;=46,AE51&lt;55),0,IF(AND(AE51&gt;=31,AE51&lt;45),0,IF(AE51&lt;=30,0,0))))</f>
        <v>0</v>
      </c>
    </row>
    <row r="52" spans="1:38" s="154" customFormat="1" ht="15.75">
      <c r="A52" s="96">
        <v>8854</v>
      </c>
      <c r="B52" s="84" t="s">
        <v>107</v>
      </c>
      <c r="C52" s="97">
        <v>1</v>
      </c>
      <c r="D52" s="146">
        <v>40817</v>
      </c>
      <c r="E52" s="84" t="s">
        <v>251</v>
      </c>
      <c r="F52" s="84" t="s">
        <v>223</v>
      </c>
      <c r="G52" s="97"/>
      <c r="H52" s="97"/>
      <c r="I52" s="97" t="s">
        <v>25</v>
      </c>
      <c r="J52" s="97" t="s">
        <v>197</v>
      </c>
      <c r="K52" s="97">
        <v>1</v>
      </c>
      <c r="L52" s="97">
        <v>0</v>
      </c>
      <c r="M52" s="97">
        <v>0</v>
      </c>
      <c r="N52" s="97">
        <v>0</v>
      </c>
      <c r="O52" s="97" t="s">
        <v>179</v>
      </c>
      <c r="P52" s="169">
        <v>0</v>
      </c>
      <c r="Q52" s="169">
        <v>1</v>
      </c>
      <c r="R52" s="169">
        <v>0</v>
      </c>
      <c r="S52" s="169">
        <v>0</v>
      </c>
      <c r="T52" s="169">
        <v>0</v>
      </c>
      <c r="U52" s="97">
        <v>0</v>
      </c>
      <c r="V52" s="97">
        <v>0</v>
      </c>
      <c r="W52" s="97">
        <v>0</v>
      </c>
      <c r="X52" s="97">
        <v>0</v>
      </c>
      <c r="Y52" s="97">
        <v>0</v>
      </c>
      <c r="Z52" s="97"/>
      <c r="AA52" s="97"/>
      <c r="AB52" s="97"/>
      <c r="AC52" s="97"/>
      <c r="AD52" s="84">
        <v>72071801897</v>
      </c>
      <c r="AE52" s="100">
        <v>40</v>
      </c>
      <c r="AF52" s="87">
        <v>0</v>
      </c>
      <c r="AG52" s="87">
        <v>1</v>
      </c>
      <c r="AH52" s="87">
        <v>0</v>
      </c>
      <c r="AI52" s="87">
        <v>0</v>
      </c>
      <c r="AJ52" s="101"/>
      <c r="AK52" s="102"/>
      <c r="AL52" s="102"/>
    </row>
    <row r="53" spans="1:38" ht="15.75">
      <c r="A53" s="96">
        <v>221</v>
      </c>
      <c r="B53" s="84" t="s">
        <v>108</v>
      </c>
      <c r="C53" s="97">
        <v>1</v>
      </c>
      <c r="D53" s="146">
        <v>38889</v>
      </c>
      <c r="E53" s="84" t="s">
        <v>251</v>
      </c>
      <c r="F53" s="84" t="s">
        <v>223</v>
      </c>
      <c r="G53" s="97">
        <v>1</v>
      </c>
      <c r="H53" s="97"/>
      <c r="I53" s="97" t="s">
        <v>25</v>
      </c>
      <c r="J53" s="98" t="s">
        <v>197</v>
      </c>
      <c r="K53" s="98">
        <f t="shared" si="5"/>
        <v>1</v>
      </c>
      <c r="L53" s="98">
        <f t="shared" si="6"/>
        <v>0</v>
      </c>
      <c r="M53" s="98">
        <f t="shared" si="7"/>
        <v>0</v>
      </c>
      <c r="N53" s="98">
        <f t="shared" si="8"/>
        <v>0</v>
      </c>
      <c r="O53" s="98" t="s">
        <v>179</v>
      </c>
      <c r="P53" s="169">
        <f t="shared" si="9"/>
        <v>0</v>
      </c>
      <c r="Q53" s="169">
        <f t="shared" si="10"/>
        <v>1</v>
      </c>
      <c r="R53" s="169">
        <f t="shared" si="11"/>
        <v>0</v>
      </c>
      <c r="S53" s="169">
        <f t="shared" si="12"/>
        <v>0</v>
      </c>
      <c r="T53" s="169">
        <f t="shared" si="13"/>
        <v>0</v>
      </c>
      <c r="U53" s="97">
        <f t="shared" si="18"/>
        <v>0</v>
      </c>
      <c r="V53" s="97">
        <f t="shared" si="19"/>
        <v>0</v>
      </c>
      <c r="W53" s="97">
        <f t="shared" si="20"/>
        <v>0</v>
      </c>
      <c r="X53" s="97">
        <f t="shared" si="21"/>
        <v>0</v>
      </c>
      <c r="Y53" s="97">
        <f t="shared" si="22"/>
        <v>0</v>
      </c>
      <c r="Z53" s="97"/>
      <c r="AA53" s="97"/>
      <c r="AB53" s="97"/>
      <c r="AC53" s="97"/>
      <c r="AD53" s="84">
        <v>62042715532</v>
      </c>
      <c r="AE53" s="100">
        <f>2012-1962</f>
        <v>50</v>
      </c>
      <c r="AF53" s="87">
        <f t="shared" si="14"/>
        <v>0</v>
      </c>
      <c r="AG53" s="87">
        <f t="shared" si="17"/>
        <v>0</v>
      </c>
      <c r="AH53" s="87">
        <f t="shared" si="15"/>
        <v>1</v>
      </c>
      <c r="AI53" s="87">
        <f t="shared" si="16"/>
        <v>0</v>
      </c>
    </row>
    <row r="54" spans="1:38" ht="15.75">
      <c r="A54" s="96">
        <v>7914</v>
      </c>
      <c r="B54" s="84" t="s">
        <v>109</v>
      </c>
      <c r="C54" s="97">
        <v>1</v>
      </c>
      <c r="D54" s="146">
        <v>40119</v>
      </c>
      <c r="E54" s="72" t="s">
        <v>255</v>
      </c>
      <c r="F54" s="72" t="s">
        <v>253</v>
      </c>
      <c r="G54" s="97"/>
      <c r="H54" s="97"/>
      <c r="I54" s="97" t="s">
        <v>25</v>
      </c>
      <c r="J54" s="98" t="s">
        <v>197</v>
      </c>
      <c r="K54" s="98">
        <f t="shared" si="5"/>
        <v>1</v>
      </c>
      <c r="L54" s="98">
        <f t="shared" si="6"/>
        <v>0</v>
      </c>
      <c r="M54" s="98">
        <f t="shared" si="7"/>
        <v>0</v>
      </c>
      <c r="N54" s="98">
        <f t="shared" si="8"/>
        <v>0</v>
      </c>
      <c r="O54" s="98" t="s">
        <v>179</v>
      </c>
      <c r="P54" s="169">
        <f t="shared" si="9"/>
        <v>0</v>
      </c>
      <c r="Q54" s="169">
        <f t="shared" si="10"/>
        <v>1</v>
      </c>
      <c r="R54" s="169">
        <f t="shared" si="11"/>
        <v>0</v>
      </c>
      <c r="S54" s="169">
        <f t="shared" si="12"/>
        <v>0</v>
      </c>
      <c r="T54" s="169">
        <f t="shared" si="13"/>
        <v>0</v>
      </c>
      <c r="U54" s="97">
        <f t="shared" si="18"/>
        <v>0</v>
      </c>
      <c r="V54" s="97">
        <f t="shared" si="19"/>
        <v>0</v>
      </c>
      <c r="W54" s="97">
        <f t="shared" si="20"/>
        <v>0</v>
      </c>
      <c r="X54" s="97">
        <f t="shared" si="21"/>
        <v>0</v>
      </c>
      <c r="Y54" s="97">
        <f t="shared" si="22"/>
        <v>0</v>
      </c>
      <c r="Z54" s="97"/>
      <c r="AA54" s="97"/>
      <c r="AB54" s="97"/>
      <c r="AC54" s="97"/>
      <c r="AD54" s="84">
        <v>79013112350</v>
      </c>
      <c r="AE54" s="100">
        <f>2012-1979</f>
        <v>33</v>
      </c>
      <c r="AF54" s="87">
        <f t="shared" si="14"/>
        <v>0</v>
      </c>
      <c r="AG54" s="87">
        <f t="shared" si="17"/>
        <v>1</v>
      </c>
      <c r="AH54" s="87">
        <f t="shared" si="15"/>
        <v>0</v>
      </c>
      <c r="AI54" s="87">
        <f t="shared" si="16"/>
        <v>0</v>
      </c>
    </row>
    <row r="55" spans="1:38" ht="23.25">
      <c r="A55" s="96">
        <v>390</v>
      </c>
      <c r="B55" s="84" t="s">
        <v>111</v>
      </c>
      <c r="C55" s="97">
        <v>1</v>
      </c>
      <c r="D55" s="146">
        <v>39114</v>
      </c>
      <c r="E55" s="103" t="s">
        <v>256</v>
      </c>
      <c r="F55" s="84" t="s">
        <v>257</v>
      </c>
      <c r="G55" s="97"/>
      <c r="H55" s="97"/>
      <c r="I55" s="97" t="s">
        <v>25</v>
      </c>
      <c r="J55" s="98" t="s">
        <v>197</v>
      </c>
      <c r="K55" s="98">
        <f t="shared" si="5"/>
        <v>1</v>
      </c>
      <c r="L55" s="98">
        <f t="shared" si="6"/>
        <v>0</v>
      </c>
      <c r="M55" s="98">
        <f t="shared" si="7"/>
        <v>0</v>
      </c>
      <c r="N55" s="98">
        <f t="shared" si="8"/>
        <v>0</v>
      </c>
      <c r="O55" s="98" t="s">
        <v>179</v>
      </c>
      <c r="P55" s="169">
        <f t="shared" si="9"/>
        <v>0</v>
      </c>
      <c r="Q55" s="169">
        <f t="shared" si="10"/>
        <v>1</v>
      </c>
      <c r="R55" s="169">
        <f t="shared" si="11"/>
        <v>0</v>
      </c>
      <c r="S55" s="169">
        <f t="shared" si="12"/>
        <v>0</v>
      </c>
      <c r="T55" s="169">
        <f t="shared" si="13"/>
        <v>0</v>
      </c>
      <c r="U55" s="97">
        <f t="shared" si="18"/>
        <v>0</v>
      </c>
      <c r="V55" s="97">
        <f t="shared" si="19"/>
        <v>0</v>
      </c>
      <c r="W55" s="97">
        <f t="shared" si="20"/>
        <v>0</v>
      </c>
      <c r="X55" s="97">
        <f t="shared" si="21"/>
        <v>0</v>
      </c>
      <c r="Y55" s="97">
        <f t="shared" si="22"/>
        <v>0</v>
      </c>
      <c r="Z55" s="97"/>
      <c r="AA55" s="97"/>
      <c r="AB55" s="97"/>
      <c r="AC55" s="97"/>
      <c r="AD55" s="84">
        <v>71102503872</v>
      </c>
      <c r="AE55" s="100">
        <f>2012-1971</f>
        <v>41</v>
      </c>
      <c r="AF55" s="87">
        <f t="shared" si="14"/>
        <v>0</v>
      </c>
      <c r="AG55" s="87">
        <f t="shared" si="17"/>
        <v>1</v>
      </c>
      <c r="AH55" s="87">
        <f t="shared" si="15"/>
        <v>0</v>
      </c>
      <c r="AI55" s="87">
        <f t="shared" si="16"/>
        <v>0</v>
      </c>
    </row>
    <row r="56" spans="1:38" ht="15.75">
      <c r="A56" s="96">
        <v>5531</v>
      </c>
      <c r="B56" s="84" t="s">
        <v>112</v>
      </c>
      <c r="C56" s="97">
        <v>1</v>
      </c>
      <c r="D56" s="146">
        <v>40179</v>
      </c>
      <c r="E56" s="84" t="s">
        <v>251</v>
      </c>
      <c r="F56" s="84" t="s">
        <v>223</v>
      </c>
      <c r="G56" s="97"/>
      <c r="H56" s="97"/>
      <c r="I56" s="97" t="s">
        <v>25</v>
      </c>
      <c r="J56" s="98" t="s">
        <v>197</v>
      </c>
      <c r="K56" s="98">
        <f t="shared" si="5"/>
        <v>1</v>
      </c>
      <c r="L56" s="98">
        <f t="shared" si="6"/>
        <v>0</v>
      </c>
      <c r="M56" s="98">
        <f t="shared" si="7"/>
        <v>0</v>
      </c>
      <c r="N56" s="98">
        <f t="shared" si="8"/>
        <v>0</v>
      </c>
      <c r="O56" s="98" t="s">
        <v>179</v>
      </c>
      <c r="P56" s="169">
        <f t="shared" si="9"/>
        <v>0</v>
      </c>
      <c r="Q56" s="169">
        <f t="shared" si="10"/>
        <v>1</v>
      </c>
      <c r="R56" s="169">
        <f t="shared" si="11"/>
        <v>0</v>
      </c>
      <c r="S56" s="169">
        <f t="shared" si="12"/>
        <v>0</v>
      </c>
      <c r="T56" s="169">
        <f t="shared" si="13"/>
        <v>0</v>
      </c>
      <c r="U56" s="97">
        <f t="shared" si="18"/>
        <v>0</v>
      </c>
      <c r="V56" s="97">
        <f t="shared" si="19"/>
        <v>0</v>
      </c>
      <c r="W56" s="97">
        <f t="shared" si="20"/>
        <v>0</v>
      </c>
      <c r="X56" s="97">
        <f t="shared" si="21"/>
        <v>0</v>
      </c>
      <c r="Y56" s="97">
        <f t="shared" si="22"/>
        <v>0</v>
      </c>
      <c r="Z56" s="97"/>
      <c r="AA56" s="97"/>
      <c r="AB56" s="97"/>
      <c r="AC56" s="97"/>
      <c r="AD56" s="84">
        <v>73090302893</v>
      </c>
      <c r="AE56" s="100">
        <f>2012-1973</f>
        <v>39</v>
      </c>
      <c r="AF56" s="87">
        <f t="shared" si="14"/>
        <v>0</v>
      </c>
      <c r="AG56" s="87">
        <f t="shared" si="17"/>
        <v>1</v>
      </c>
      <c r="AH56" s="87">
        <f t="shared" si="15"/>
        <v>0</v>
      </c>
      <c r="AI56" s="87">
        <f t="shared" si="16"/>
        <v>0</v>
      </c>
    </row>
    <row r="57" spans="1:38" ht="15.75">
      <c r="A57" s="96">
        <v>8874</v>
      </c>
      <c r="B57" s="84" t="s">
        <v>113</v>
      </c>
      <c r="C57" s="97">
        <v>1</v>
      </c>
      <c r="D57" s="97"/>
      <c r="E57" s="84" t="s">
        <v>251</v>
      </c>
      <c r="F57" s="84" t="s">
        <v>223</v>
      </c>
      <c r="G57" s="97"/>
      <c r="H57" s="97"/>
      <c r="I57" s="97" t="s">
        <v>25</v>
      </c>
      <c r="J57" s="98" t="s">
        <v>197</v>
      </c>
      <c r="K57" s="98">
        <f t="shared" si="5"/>
        <v>1</v>
      </c>
      <c r="L57" s="98">
        <f t="shared" si="6"/>
        <v>0</v>
      </c>
      <c r="M57" s="98">
        <f t="shared" si="7"/>
        <v>0</v>
      </c>
      <c r="N57" s="98">
        <f t="shared" si="8"/>
        <v>0</v>
      </c>
      <c r="O57" s="98" t="s">
        <v>179</v>
      </c>
      <c r="P57" s="169">
        <f t="shared" si="9"/>
        <v>0</v>
      </c>
      <c r="Q57" s="169">
        <f t="shared" si="10"/>
        <v>1</v>
      </c>
      <c r="R57" s="169">
        <f t="shared" si="11"/>
        <v>0</v>
      </c>
      <c r="S57" s="169">
        <f t="shared" si="12"/>
        <v>0</v>
      </c>
      <c r="T57" s="169">
        <f t="shared" si="13"/>
        <v>0</v>
      </c>
      <c r="U57" s="97">
        <f t="shared" si="18"/>
        <v>0</v>
      </c>
      <c r="V57" s="97">
        <f t="shared" si="19"/>
        <v>0</v>
      </c>
      <c r="W57" s="97">
        <f t="shared" si="20"/>
        <v>0</v>
      </c>
      <c r="X57" s="97">
        <f t="shared" si="21"/>
        <v>0</v>
      </c>
      <c r="Y57" s="97">
        <f t="shared" si="22"/>
        <v>0</v>
      </c>
      <c r="Z57" s="97"/>
      <c r="AA57" s="97"/>
      <c r="AB57" s="97"/>
      <c r="AC57" s="97"/>
      <c r="AD57" s="84">
        <v>85042916137</v>
      </c>
      <c r="AE57" s="100">
        <f>2012-1985</f>
        <v>27</v>
      </c>
      <c r="AF57" s="87">
        <f t="shared" si="14"/>
        <v>1</v>
      </c>
      <c r="AG57" s="87">
        <f t="shared" si="17"/>
        <v>0</v>
      </c>
      <c r="AH57" s="87">
        <f t="shared" si="15"/>
        <v>0</v>
      </c>
      <c r="AI57" s="87">
        <f t="shared" si="16"/>
        <v>0</v>
      </c>
    </row>
    <row r="58" spans="1:38" ht="15.75">
      <c r="A58" s="96">
        <v>194</v>
      </c>
      <c r="B58" s="84" t="s">
        <v>114</v>
      </c>
      <c r="C58" s="97">
        <v>1</v>
      </c>
      <c r="D58" s="146">
        <v>38696</v>
      </c>
      <c r="E58" s="84" t="s">
        <v>252</v>
      </c>
      <c r="F58" s="84" t="s">
        <v>253</v>
      </c>
      <c r="G58" s="97"/>
      <c r="H58" s="97"/>
      <c r="I58" s="97" t="s">
        <v>86</v>
      </c>
      <c r="J58" s="98" t="s">
        <v>200</v>
      </c>
      <c r="K58" s="98">
        <f t="shared" si="5"/>
        <v>0</v>
      </c>
      <c r="L58" s="98">
        <f t="shared" si="6"/>
        <v>1</v>
      </c>
      <c r="M58" s="98">
        <f t="shared" si="7"/>
        <v>0</v>
      </c>
      <c r="N58" s="98">
        <f t="shared" si="8"/>
        <v>0</v>
      </c>
      <c r="O58" s="98" t="s">
        <v>179</v>
      </c>
      <c r="P58" s="169">
        <f t="shared" si="9"/>
        <v>0</v>
      </c>
      <c r="Q58" s="169">
        <f t="shared" si="10"/>
        <v>0</v>
      </c>
      <c r="R58" s="169">
        <f t="shared" si="11"/>
        <v>1</v>
      </c>
      <c r="S58" s="169">
        <f t="shared" si="12"/>
        <v>0</v>
      </c>
      <c r="T58" s="169">
        <f t="shared" si="13"/>
        <v>0</v>
      </c>
      <c r="U58" s="97">
        <f t="shared" si="18"/>
        <v>0</v>
      </c>
      <c r="V58" s="97">
        <f t="shared" si="19"/>
        <v>0</v>
      </c>
      <c r="W58" s="97">
        <f t="shared" si="20"/>
        <v>0</v>
      </c>
      <c r="X58" s="97">
        <f t="shared" si="21"/>
        <v>0</v>
      </c>
      <c r="Y58" s="97">
        <f t="shared" si="22"/>
        <v>0</v>
      </c>
      <c r="Z58" s="97"/>
      <c r="AA58" s="97"/>
      <c r="AB58" s="97"/>
      <c r="AC58" s="97"/>
      <c r="AD58" s="84">
        <v>78120619739</v>
      </c>
      <c r="AE58" s="100">
        <f>2012-1978</f>
        <v>34</v>
      </c>
      <c r="AF58" s="87">
        <f t="shared" si="14"/>
        <v>0</v>
      </c>
      <c r="AG58" s="87">
        <f t="shared" si="17"/>
        <v>1</v>
      </c>
      <c r="AH58" s="87">
        <f t="shared" si="15"/>
        <v>0</v>
      </c>
      <c r="AI58" s="87">
        <f t="shared" si="16"/>
        <v>0</v>
      </c>
    </row>
    <row r="59" spans="1:38" ht="15.75">
      <c r="A59" s="96">
        <v>121</v>
      </c>
      <c r="B59" s="84" t="s">
        <v>115</v>
      </c>
      <c r="C59" s="97">
        <v>1</v>
      </c>
      <c r="D59" s="97"/>
      <c r="E59" s="84" t="s">
        <v>258</v>
      </c>
      <c r="F59" s="84" t="s">
        <v>223</v>
      </c>
      <c r="G59" s="97">
        <v>1</v>
      </c>
      <c r="H59" s="97"/>
      <c r="I59" s="97" t="s">
        <v>25</v>
      </c>
      <c r="J59" s="98" t="s">
        <v>197</v>
      </c>
      <c r="K59" s="98">
        <f t="shared" si="5"/>
        <v>1</v>
      </c>
      <c r="L59" s="98">
        <f t="shared" si="6"/>
        <v>0</v>
      </c>
      <c r="M59" s="98">
        <f t="shared" si="7"/>
        <v>0</v>
      </c>
      <c r="N59" s="98">
        <f t="shared" si="8"/>
        <v>0</v>
      </c>
      <c r="O59" s="98" t="s">
        <v>178</v>
      </c>
      <c r="P59" s="169">
        <f t="shared" si="9"/>
        <v>0</v>
      </c>
      <c r="Q59" s="169">
        <f t="shared" si="10"/>
        <v>0</v>
      </c>
      <c r="R59" s="169">
        <f t="shared" si="11"/>
        <v>0</v>
      </c>
      <c r="S59" s="169">
        <f t="shared" si="12"/>
        <v>0</v>
      </c>
      <c r="T59" s="169">
        <f t="shared" si="13"/>
        <v>0</v>
      </c>
      <c r="U59" s="97">
        <f t="shared" si="18"/>
        <v>0</v>
      </c>
      <c r="V59" s="97">
        <f t="shared" si="19"/>
        <v>1</v>
      </c>
      <c r="W59" s="97">
        <f t="shared" si="20"/>
        <v>0</v>
      </c>
      <c r="X59" s="97">
        <f t="shared" si="21"/>
        <v>0</v>
      </c>
      <c r="Y59" s="97">
        <f t="shared" si="22"/>
        <v>0</v>
      </c>
      <c r="Z59" s="97"/>
      <c r="AA59" s="97"/>
      <c r="AB59" s="97"/>
      <c r="AC59" s="97"/>
      <c r="AD59" s="84">
        <v>53062521001</v>
      </c>
      <c r="AE59" s="100">
        <f>2012-1953</f>
        <v>59</v>
      </c>
      <c r="AF59" s="87">
        <f t="shared" si="14"/>
        <v>0</v>
      </c>
      <c r="AG59" s="87">
        <f t="shared" si="17"/>
        <v>0</v>
      </c>
      <c r="AH59" s="87">
        <f t="shared" si="15"/>
        <v>0</v>
      </c>
      <c r="AI59" s="87">
        <f t="shared" si="16"/>
        <v>1</v>
      </c>
    </row>
    <row r="60" spans="1:38" ht="15.75">
      <c r="A60" s="96">
        <v>26</v>
      </c>
      <c r="B60" s="84" t="s">
        <v>119</v>
      </c>
      <c r="C60" s="97">
        <v>1</v>
      </c>
      <c r="D60" s="146">
        <v>38222</v>
      </c>
      <c r="E60" s="84" t="s">
        <v>259</v>
      </c>
      <c r="F60" s="84" t="s">
        <v>260</v>
      </c>
      <c r="G60" s="97">
        <v>1</v>
      </c>
      <c r="H60" s="97"/>
      <c r="I60" s="97" t="s">
        <v>25</v>
      </c>
      <c r="J60" s="98" t="s">
        <v>199</v>
      </c>
      <c r="K60" s="98">
        <f t="shared" si="5"/>
        <v>0</v>
      </c>
      <c r="L60" s="98">
        <f t="shared" si="6"/>
        <v>0</v>
      </c>
      <c r="M60" s="98">
        <f t="shared" si="7"/>
        <v>1</v>
      </c>
      <c r="N60" s="98">
        <f t="shared" si="8"/>
        <v>0</v>
      </c>
      <c r="O60" s="98" t="s">
        <v>178</v>
      </c>
      <c r="P60" s="169">
        <f t="shared" si="9"/>
        <v>0</v>
      </c>
      <c r="Q60" s="169">
        <f t="shared" si="10"/>
        <v>0</v>
      </c>
      <c r="R60" s="169">
        <f t="shared" si="11"/>
        <v>0</v>
      </c>
      <c r="S60" s="169">
        <f t="shared" si="12"/>
        <v>0</v>
      </c>
      <c r="T60" s="169">
        <f t="shared" si="13"/>
        <v>0</v>
      </c>
      <c r="U60" s="97">
        <f t="shared" si="18"/>
        <v>0</v>
      </c>
      <c r="V60" s="97">
        <f t="shared" si="19"/>
        <v>1</v>
      </c>
      <c r="W60" s="97">
        <f t="shared" si="20"/>
        <v>0</v>
      </c>
      <c r="X60" s="97">
        <f t="shared" si="21"/>
        <v>0</v>
      </c>
      <c r="Y60" s="97">
        <f t="shared" si="22"/>
        <v>0</v>
      </c>
      <c r="Z60" s="97"/>
      <c r="AA60" s="97"/>
      <c r="AB60" s="97"/>
      <c r="AC60" s="97"/>
      <c r="AD60" s="84">
        <v>74021306366</v>
      </c>
      <c r="AE60" s="100">
        <f>2012-1974</f>
        <v>38</v>
      </c>
      <c r="AF60" s="87">
        <f t="shared" si="14"/>
        <v>0</v>
      </c>
      <c r="AG60" s="87">
        <f t="shared" si="17"/>
        <v>1</v>
      </c>
      <c r="AH60" s="87">
        <f t="shared" si="15"/>
        <v>0</v>
      </c>
      <c r="AI60" s="87">
        <f t="shared" si="16"/>
        <v>0</v>
      </c>
    </row>
    <row r="61" spans="1:38" ht="15.75">
      <c r="A61" s="96">
        <v>7616</v>
      </c>
      <c r="B61" s="84" t="s">
        <v>120</v>
      </c>
      <c r="C61" s="97">
        <v>1</v>
      </c>
      <c r="D61" s="146">
        <v>40436</v>
      </c>
      <c r="E61" s="84" t="s">
        <v>259</v>
      </c>
      <c r="F61" s="84" t="s">
        <v>260</v>
      </c>
      <c r="G61" s="97">
        <v>1</v>
      </c>
      <c r="H61" s="97"/>
      <c r="I61" s="97" t="s">
        <v>25</v>
      </c>
      <c r="J61" s="98" t="s">
        <v>199</v>
      </c>
      <c r="K61" s="98">
        <f t="shared" si="5"/>
        <v>0</v>
      </c>
      <c r="L61" s="98">
        <f t="shared" si="6"/>
        <v>0</v>
      </c>
      <c r="M61" s="98">
        <f t="shared" si="7"/>
        <v>1</v>
      </c>
      <c r="N61" s="98">
        <f t="shared" si="8"/>
        <v>0</v>
      </c>
      <c r="O61" s="98" t="s">
        <v>178</v>
      </c>
      <c r="P61" s="169">
        <f t="shared" si="9"/>
        <v>0</v>
      </c>
      <c r="Q61" s="169">
        <f t="shared" si="10"/>
        <v>0</v>
      </c>
      <c r="R61" s="169">
        <f t="shared" si="11"/>
        <v>0</v>
      </c>
      <c r="S61" s="169">
        <f t="shared" si="12"/>
        <v>0</v>
      </c>
      <c r="T61" s="169">
        <f t="shared" si="13"/>
        <v>0</v>
      </c>
      <c r="U61" s="97">
        <f t="shared" si="18"/>
        <v>0</v>
      </c>
      <c r="V61" s="97">
        <f t="shared" si="19"/>
        <v>1</v>
      </c>
      <c r="W61" s="97">
        <f t="shared" si="20"/>
        <v>0</v>
      </c>
      <c r="X61" s="97">
        <f t="shared" si="21"/>
        <v>0</v>
      </c>
      <c r="Y61" s="97">
        <f t="shared" si="22"/>
        <v>0</v>
      </c>
      <c r="Z61" s="97"/>
      <c r="AA61" s="97"/>
      <c r="AB61" s="97"/>
      <c r="AC61" s="97"/>
      <c r="AD61" s="84">
        <v>66022800208</v>
      </c>
      <c r="AE61" s="100">
        <f>2012-1966</f>
        <v>46</v>
      </c>
      <c r="AF61" s="87">
        <f t="shared" si="14"/>
        <v>0</v>
      </c>
      <c r="AG61" s="87">
        <f t="shared" si="17"/>
        <v>0</v>
      </c>
      <c r="AH61" s="87">
        <f t="shared" si="15"/>
        <v>1</v>
      </c>
      <c r="AI61" s="87">
        <f t="shared" si="16"/>
        <v>0</v>
      </c>
    </row>
    <row r="62" spans="1:38" ht="15.75">
      <c r="A62" s="96">
        <v>8498</v>
      </c>
      <c r="B62" s="84" t="s">
        <v>123</v>
      </c>
      <c r="C62" s="97">
        <v>1</v>
      </c>
      <c r="D62" s="146">
        <v>40547</v>
      </c>
      <c r="E62" s="84" t="s">
        <v>259</v>
      </c>
      <c r="F62" s="84" t="s">
        <v>260</v>
      </c>
      <c r="G62" s="97"/>
      <c r="H62" s="97"/>
      <c r="I62" s="97" t="s">
        <v>25</v>
      </c>
      <c r="J62" s="98" t="s">
        <v>199</v>
      </c>
      <c r="K62" s="98">
        <f t="shared" si="5"/>
        <v>0</v>
      </c>
      <c r="L62" s="98">
        <f t="shared" si="6"/>
        <v>0</v>
      </c>
      <c r="M62" s="98">
        <f t="shared" si="7"/>
        <v>1</v>
      </c>
      <c r="N62" s="98">
        <f t="shared" si="8"/>
        <v>0</v>
      </c>
      <c r="O62" s="98" t="s">
        <v>178</v>
      </c>
      <c r="P62" s="169">
        <f t="shared" si="9"/>
        <v>0</v>
      </c>
      <c r="Q62" s="169">
        <f t="shared" si="10"/>
        <v>0</v>
      </c>
      <c r="R62" s="169">
        <f t="shared" si="11"/>
        <v>0</v>
      </c>
      <c r="S62" s="169">
        <f t="shared" si="12"/>
        <v>0</v>
      </c>
      <c r="T62" s="169">
        <f t="shared" si="13"/>
        <v>0</v>
      </c>
      <c r="U62" s="97">
        <f t="shared" si="18"/>
        <v>0</v>
      </c>
      <c r="V62" s="97">
        <f t="shared" si="19"/>
        <v>1</v>
      </c>
      <c r="W62" s="97">
        <f t="shared" si="20"/>
        <v>0</v>
      </c>
      <c r="X62" s="97">
        <f t="shared" si="21"/>
        <v>0</v>
      </c>
      <c r="Y62" s="97">
        <f t="shared" si="22"/>
        <v>0</v>
      </c>
      <c r="Z62" s="97"/>
      <c r="AA62" s="97"/>
      <c r="AB62" s="97"/>
      <c r="AC62" s="97"/>
      <c r="AD62" s="84">
        <v>60011615264</v>
      </c>
      <c r="AE62" s="100">
        <f>2012-1960</f>
        <v>52</v>
      </c>
      <c r="AF62" s="87">
        <f t="shared" si="14"/>
        <v>0</v>
      </c>
      <c r="AG62" s="87">
        <f t="shared" si="17"/>
        <v>0</v>
      </c>
      <c r="AH62" s="87">
        <f t="shared" si="15"/>
        <v>1</v>
      </c>
      <c r="AI62" s="87">
        <f t="shared" si="16"/>
        <v>0</v>
      </c>
    </row>
    <row r="63" spans="1:38" ht="15.75">
      <c r="A63" s="96">
        <v>8537</v>
      </c>
      <c r="B63" s="84" t="s">
        <v>125</v>
      </c>
      <c r="C63" s="97">
        <v>1</v>
      </c>
      <c r="D63" s="146">
        <v>40576</v>
      </c>
      <c r="E63" s="84" t="s">
        <v>259</v>
      </c>
      <c r="F63" s="84" t="s">
        <v>260</v>
      </c>
      <c r="G63" s="97"/>
      <c r="H63" s="97"/>
      <c r="I63" s="97" t="s">
        <v>25</v>
      </c>
      <c r="J63" s="98" t="s">
        <v>199</v>
      </c>
      <c r="K63" s="98">
        <f t="shared" si="5"/>
        <v>0</v>
      </c>
      <c r="L63" s="98">
        <f t="shared" si="6"/>
        <v>0</v>
      </c>
      <c r="M63" s="98">
        <f t="shared" si="7"/>
        <v>1</v>
      </c>
      <c r="N63" s="98">
        <f t="shared" si="8"/>
        <v>0</v>
      </c>
      <c r="O63" s="98" t="s">
        <v>178</v>
      </c>
      <c r="P63" s="169">
        <f t="shared" si="9"/>
        <v>0</v>
      </c>
      <c r="Q63" s="169">
        <f t="shared" si="10"/>
        <v>0</v>
      </c>
      <c r="R63" s="169">
        <f t="shared" si="11"/>
        <v>0</v>
      </c>
      <c r="S63" s="169">
        <f t="shared" si="12"/>
        <v>0</v>
      </c>
      <c r="T63" s="169">
        <f t="shared" si="13"/>
        <v>0</v>
      </c>
      <c r="U63" s="97">
        <f t="shared" si="18"/>
        <v>0</v>
      </c>
      <c r="V63" s="97">
        <f t="shared" si="19"/>
        <v>1</v>
      </c>
      <c r="W63" s="97">
        <f t="shared" si="20"/>
        <v>0</v>
      </c>
      <c r="X63" s="97">
        <f t="shared" si="21"/>
        <v>0</v>
      </c>
      <c r="Y63" s="97">
        <f t="shared" si="22"/>
        <v>0</v>
      </c>
      <c r="Z63" s="97"/>
      <c r="AA63" s="97"/>
      <c r="AB63" s="97"/>
      <c r="AC63" s="97"/>
      <c r="AD63" s="84">
        <v>67043003941</v>
      </c>
      <c r="AE63" s="100">
        <f>2012-1967</f>
        <v>45</v>
      </c>
      <c r="AF63" s="87">
        <f t="shared" si="14"/>
        <v>0</v>
      </c>
      <c r="AG63" s="87">
        <f t="shared" si="17"/>
        <v>1</v>
      </c>
      <c r="AH63" s="87">
        <f t="shared" si="15"/>
        <v>0</v>
      </c>
      <c r="AI63" s="87">
        <f t="shared" si="16"/>
        <v>0</v>
      </c>
    </row>
    <row r="64" spans="1:38" ht="15.75">
      <c r="A64" s="96">
        <v>40</v>
      </c>
      <c r="B64" s="84" t="s">
        <v>127</v>
      </c>
      <c r="C64" s="97">
        <v>1</v>
      </c>
      <c r="D64" s="146">
        <v>39022</v>
      </c>
      <c r="E64" s="84" t="s">
        <v>261</v>
      </c>
      <c r="F64" s="84" t="s">
        <v>233</v>
      </c>
      <c r="G64" s="97"/>
      <c r="H64" s="97"/>
      <c r="I64" s="97" t="s">
        <v>126</v>
      </c>
      <c r="J64" s="98" t="s">
        <v>198</v>
      </c>
      <c r="K64" s="98">
        <f t="shared" si="5"/>
        <v>0</v>
      </c>
      <c r="L64" s="98">
        <f t="shared" si="6"/>
        <v>0</v>
      </c>
      <c r="M64" s="98">
        <f t="shared" si="7"/>
        <v>0</v>
      </c>
      <c r="N64" s="98">
        <f t="shared" si="8"/>
        <v>1</v>
      </c>
      <c r="O64" s="98" t="s">
        <v>178</v>
      </c>
      <c r="P64" s="169">
        <f t="shared" si="9"/>
        <v>0</v>
      </c>
      <c r="Q64" s="169">
        <f t="shared" si="10"/>
        <v>0</v>
      </c>
      <c r="R64" s="169">
        <f t="shared" si="11"/>
        <v>0</v>
      </c>
      <c r="S64" s="169">
        <f t="shared" si="12"/>
        <v>0</v>
      </c>
      <c r="T64" s="169">
        <f t="shared" si="13"/>
        <v>0</v>
      </c>
      <c r="U64" s="97">
        <f t="shared" si="18"/>
        <v>0</v>
      </c>
      <c r="V64" s="97">
        <f t="shared" si="19"/>
        <v>0</v>
      </c>
      <c r="W64" s="97">
        <f t="shared" si="20"/>
        <v>0</v>
      </c>
      <c r="X64" s="97">
        <f t="shared" si="21"/>
        <v>0</v>
      </c>
      <c r="Y64" s="97">
        <f t="shared" si="22"/>
        <v>1</v>
      </c>
      <c r="Z64" s="97"/>
      <c r="AA64" s="97"/>
      <c r="AB64" s="97"/>
      <c r="AC64" s="97"/>
      <c r="AD64" s="84">
        <v>56121002347</v>
      </c>
      <c r="AE64" s="100">
        <f>2012-1956</f>
        <v>56</v>
      </c>
      <c r="AF64" s="87">
        <f t="shared" si="14"/>
        <v>0</v>
      </c>
      <c r="AG64" s="87">
        <f t="shared" si="17"/>
        <v>0</v>
      </c>
      <c r="AH64" s="87">
        <f t="shared" si="15"/>
        <v>0</v>
      </c>
      <c r="AI64" s="87">
        <f t="shared" si="16"/>
        <v>1</v>
      </c>
    </row>
    <row r="65" spans="1:35" ht="15.75">
      <c r="A65" s="96">
        <v>3969</v>
      </c>
      <c r="B65" s="84" t="s">
        <v>128</v>
      </c>
      <c r="C65" s="97">
        <v>1</v>
      </c>
      <c r="D65" s="146">
        <v>39900</v>
      </c>
      <c r="E65" s="84" t="s">
        <v>261</v>
      </c>
      <c r="F65" s="84" t="s">
        <v>233</v>
      </c>
      <c r="G65" s="97"/>
      <c r="H65" s="97"/>
      <c r="I65" s="97" t="s">
        <v>126</v>
      </c>
      <c r="J65" s="98" t="s">
        <v>198</v>
      </c>
      <c r="K65" s="98">
        <f t="shared" si="5"/>
        <v>0</v>
      </c>
      <c r="L65" s="98">
        <f t="shared" si="6"/>
        <v>0</v>
      </c>
      <c r="M65" s="98">
        <f t="shared" si="7"/>
        <v>0</v>
      </c>
      <c r="N65" s="98">
        <f t="shared" si="8"/>
        <v>1</v>
      </c>
      <c r="O65" s="98" t="s">
        <v>178</v>
      </c>
      <c r="P65" s="169">
        <f t="shared" si="9"/>
        <v>0</v>
      </c>
      <c r="Q65" s="169">
        <f t="shared" si="10"/>
        <v>0</v>
      </c>
      <c r="R65" s="169">
        <f t="shared" si="11"/>
        <v>0</v>
      </c>
      <c r="S65" s="169">
        <f t="shared" si="12"/>
        <v>0</v>
      </c>
      <c r="T65" s="169">
        <f t="shared" si="13"/>
        <v>0</v>
      </c>
      <c r="U65" s="97">
        <f t="shared" si="18"/>
        <v>0</v>
      </c>
      <c r="V65" s="97">
        <f t="shared" si="19"/>
        <v>0</v>
      </c>
      <c r="W65" s="97">
        <f t="shared" si="20"/>
        <v>0</v>
      </c>
      <c r="X65" s="97">
        <f t="shared" si="21"/>
        <v>0</v>
      </c>
      <c r="Y65" s="97">
        <f t="shared" si="22"/>
        <v>1</v>
      </c>
      <c r="Z65" s="97"/>
      <c r="AA65" s="97"/>
      <c r="AB65" s="97"/>
      <c r="AC65" s="97"/>
      <c r="AD65" s="84">
        <v>55040613686</v>
      </c>
      <c r="AE65" s="100">
        <f>2012-1955</f>
        <v>57</v>
      </c>
      <c r="AF65" s="87">
        <f t="shared" si="14"/>
        <v>0</v>
      </c>
      <c r="AG65" s="87">
        <f t="shared" si="17"/>
        <v>0</v>
      </c>
      <c r="AH65" s="87">
        <f t="shared" si="15"/>
        <v>0</v>
      </c>
      <c r="AI65" s="87">
        <f t="shared" si="16"/>
        <v>1</v>
      </c>
    </row>
    <row r="66" spans="1:35" ht="15.75">
      <c r="A66" s="96">
        <v>6057</v>
      </c>
      <c r="B66" s="84" t="s">
        <v>129</v>
      </c>
      <c r="C66" s="97">
        <v>1</v>
      </c>
      <c r="D66" s="97"/>
      <c r="E66" s="84" t="s">
        <v>261</v>
      </c>
      <c r="F66" s="84" t="s">
        <v>233</v>
      </c>
      <c r="G66" s="97"/>
      <c r="H66" s="97"/>
      <c r="I66" s="97" t="s">
        <v>126</v>
      </c>
      <c r="J66" s="98" t="s">
        <v>200</v>
      </c>
      <c r="K66" s="98">
        <f t="shared" si="5"/>
        <v>0</v>
      </c>
      <c r="L66" s="98">
        <f t="shared" si="6"/>
        <v>1</v>
      </c>
      <c r="M66" s="98">
        <f t="shared" si="7"/>
        <v>0</v>
      </c>
      <c r="N66" s="98">
        <f t="shared" si="8"/>
        <v>0</v>
      </c>
      <c r="O66" s="98" t="s">
        <v>178</v>
      </c>
      <c r="P66" s="169">
        <f t="shared" si="9"/>
        <v>0</v>
      </c>
      <c r="Q66" s="169">
        <f t="shared" si="10"/>
        <v>0</v>
      </c>
      <c r="R66" s="169">
        <f t="shared" si="11"/>
        <v>0</v>
      </c>
      <c r="S66" s="169">
        <f t="shared" si="12"/>
        <v>0</v>
      </c>
      <c r="T66" s="169">
        <f t="shared" si="13"/>
        <v>0</v>
      </c>
      <c r="U66" s="97">
        <f t="shared" si="18"/>
        <v>0</v>
      </c>
      <c r="V66" s="97">
        <f t="shared" si="19"/>
        <v>0</v>
      </c>
      <c r="W66" s="97">
        <f t="shared" si="20"/>
        <v>0</v>
      </c>
      <c r="X66" s="97">
        <f t="shared" si="21"/>
        <v>0</v>
      </c>
      <c r="Y66" s="97">
        <f t="shared" si="22"/>
        <v>1</v>
      </c>
      <c r="Z66" s="97"/>
      <c r="AA66" s="97"/>
      <c r="AB66" s="97"/>
      <c r="AC66" s="97"/>
      <c r="AD66" s="84">
        <v>51112400509</v>
      </c>
      <c r="AE66" s="100">
        <f>2012-1951</f>
        <v>61</v>
      </c>
      <c r="AF66" s="87">
        <f t="shared" si="14"/>
        <v>0</v>
      </c>
      <c r="AG66" s="87">
        <f t="shared" si="17"/>
        <v>0</v>
      </c>
      <c r="AH66" s="87">
        <f t="shared" si="15"/>
        <v>0</v>
      </c>
      <c r="AI66" s="87">
        <f t="shared" si="16"/>
        <v>1</v>
      </c>
    </row>
    <row r="67" spans="1:35" ht="15.75">
      <c r="A67" s="96">
        <v>7325</v>
      </c>
      <c r="B67" s="84" t="s">
        <v>130</v>
      </c>
      <c r="C67" s="97">
        <v>1</v>
      </c>
      <c r="D67" s="146">
        <v>40472</v>
      </c>
      <c r="E67" s="84" t="s">
        <v>261</v>
      </c>
      <c r="F67" s="84" t="s">
        <v>233</v>
      </c>
      <c r="G67" s="97"/>
      <c r="H67" s="97"/>
      <c r="I67" s="97" t="s">
        <v>126</v>
      </c>
      <c r="J67" s="98" t="s">
        <v>198</v>
      </c>
      <c r="K67" s="98">
        <f t="shared" si="5"/>
        <v>0</v>
      </c>
      <c r="L67" s="98">
        <f t="shared" si="6"/>
        <v>0</v>
      </c>
      <c r="M67" s="98">
        <f t="shared" si="7"/>
        <v>0</v>
      </c>
      <c r="N67" s="98">
        <f t="shared" si="8"/>
        <v>1</v>
      </c>
      <c r="O67" s="98" t="s">
        <v>178</v>
      </c>
      <c r="P67" s="169">
        <f t="shared" si="9"/>
        <v>0</v>
      </c>
      <c r="Q67" s="169">
        <f t="shared" si="10"/>
        <v>0</v>
      </c>
      <c r="R67" s="169">
        <f t="shared" si="11"/>
        <v>0</v>
      </c>
      <c r="S67" s="169">
        <f t="shared" si="12"/>
        <v>0</v>
      </c>
      <c r="T67" s="169">
        <f t="shared" si="13"/>
        <v>0</v>
      </c>
      <c r="U67" s="97">
        <f t="shared" si="18"/>
        <v>0</v>
      </c>
      <c r="V67" s="97">
        <f t="shared" si="19"/>
        <v>0</v>
      </c>
      <c r="W67" s="97">
        <f t="shared" si="20"/>
        <v>0</v>
      </c>
      <c r="X67" s="97">
        <f t="shared" si="21"/>
        <v>0</v>
      </c>
      <c r="Y67" s="97">
        <f t="shared" si="22"/>
        <v>1</v>
      </c>
      <c r="Z67" s="97"/>
      <c r="AA67" s="97"/>
      <c r="AB67" s="97"/>
      <c r="AC67" s="97"/>
      <c r="AD67" s="84">
        <v>43020821289</v>
      </c>
      <c r="AE67" s="100">
        <f>2012-1943</f>
        <v>69</v>
      </c>
      <c r="AF67" s="87">
        <f t="shared" si="14"/>
        <v>0</v>
      </c>
      <c r="AG67" s="87">
        <f t="shared" si="17"/>
        <v>0</v>
      </c>
      <c r="AH67" s="87">
        <f t="shared" si="15"/>
        <v>0</v>
      </c>
      <c r="AI67" s="87">
        <f t="shared" si="16"/>
        <v>1</v>
      </c>
    </row>
    <row r="68" spans="1:35" ht="15.75">
      <c r="A68" s="96">
        <v>7613</v>
      </c>
      <c r="B68" s="84" t="s">
        <v>131</v>
      </c>
      <c r="C68" s="97">
        <v>1</v>
      </c>
      <c r="D68" s="146">
        <v>40757</v>
      </c>
      <c r="E68" s="84" t="s">
        <v>261</v>
      </c>
      <c r="F68" s="84" t="s">
        <v>233</v>
      </c>
      <c r="G68" s="97"/>
      <c r="H68" s="97"/>
      <c r="I68" s="97" t="s">
        <v>126</v>
      </c>
      <c r="J68" s="98" t="s">
        <v>198</v>
      </c>
      <c r="K68" s="98">
        <f t="shared" si="5"/>
        <v>0</v>
      </c>
      <c r="L68" s="98">
        <f t="shared" si="6"/>
        <v>0</v>
      </c>
      <c r="M68" s="98">
        <f t="shared" si="7"/>
        <v>0</v>
      </c>
      <c r="N68" s="98">
        <f t="shared" si="8"/>
        <v>1</v>
      </c>
      <c r="O68" s="98" t="s">
        <v>178</v>
      </c>
      <c r="P68" s="169">
        <f t="shared" si="9"/>
        <v>0</v>
      </c>
      <c r="Q68" s="169">
        <f t="shared" si="10"/>
        <v>0</v>
      </c>
      <c r="R68" s="169">
        <f t="shared" si="11"/>
        <v>0</v>
      </c>
      <c r="S68" s="169">
        <f t="shared" si="12"/>
        <v>0</v>
      </c>
      <c r="T68" s="169">
        <f t="shared" si="13"/>
        <v>0</v>
      </c>
      <c r="U68" s="97">
        <f t="shared" si="18"/>
        <v>0</v>
      </c>
      <c r="V68" s="97">
        <f t="shared" si="19"/>
        <v>0</v>
      </c>
      <c r="W68" s="97">
        <f t="shared" si="20"/>
        <v>0</v>
      </c>
      <c r="X68" s="97">
        <f t="shared" si="21"/>
        <v>0</v>
      </c>
      <c r="Y68" s="97">
        <f t="shared" si="22"/>
        <v>1</v>
      </c>
      <c r="Z68" s="97"/>
      <c r="AA68" s="97"/>
      <c r="AB68" s="97"/>
      <c r="AC68" s="97"/>
      <c r="AD68" s="84">
        <v>51031120921</v>
      </c>
      <c r="AE68" s="100">
        <f>2012-1951</f>
        <v>61</v>
      </c>
      <c r="AF68" s="87">
        <f t="shared" si="14"/>
        <v>0</v>
      </c>
      <c r="AG68" s="87">
        <f t="shared" si="17"/>
        <v>0</v>
      </c>
      <c r="AH68" s="87">
        <f t="shared" si="15"/>
        <v>0</v>
      </c>
      <c r="AI68" s="87">
        <f t="shared" si="16"/>
        <v>1</v>
      </c>
    </row>
    <row r="69" spans="1:35" ht="15.75">
      <c r="A69" s="96">
        <v>8480</v>
      </c>
      <c r="B69" s="84" t="s">
        <v>132</v>
      </c>
      <c r="C69" s="97">
        <v>1</v>
      </c>
      <c r="D69" s="146">
        <v>40217</v>
      </c>
      <c r="E69" s="84" t="s">
        <v>261</v>
      </c>
      <c r="F69" s="84" t="s">
        <v>233</v>
      </c>
      <c r="G69" s="97"/>
      <c r="H69" s="97"/>
      <c r="I69" s="97" t="s">
        <v>126</v>
      </c>
      <c r="J69" s="98" t="s">
        <v>198</v>
      </c>
      <c r="K69" s="98">
        <f t="shared" si="5"/>
        <v>0</v>
      </c>
      <c r="L69" s="98">
        <f t="shared" si="6"/>
        <v>0</v>
      </c>
      <c r="M69" s="98">
        <f t="shared" si="7"/>
        <v>0</v>
      </c>
      <c r="N69" s="98">
        <f t="shared" si="8"/>
        <v>1</v>
      </c>
      <c r="O69" s="98" t="s">
        <v>178</v>
      </c>
      <c r="P69" s="169">
        <f t="shared" si="9"/>
        <v>0</v>
      </c>
      <c r="Q69" s="169">
        <f t="shared" si="10"/>
        <v>0</v>
      </c>
      <c r="R69" s="169">
        <f t="shared" si="11"/>
        <v>0</v>
      </c>
      <c r="S69" s="169">
        <f t="shared" si="12"/>
        <v>0</v>
      </c>
      <c r="T69" s="169">
        <f t="shared" si="13"/>
        <v>0</v>
      </c>
      <c r="U69" s="97">
        <f t="shared" si="18"/>
        <v>0</v>
      </c>
      <c r="V69" s="97">
        <f t="shared" si="19"/>
        <v>0</v>
      </c>
      <c r="W69" s="97">
        <f t="shared" si="20"/>
        <v>0</v>
      </c>
      <c r="X69" s="97">
        <f t="shared" si="21"/>
        <v>0</v>
      </c>
      <c r="Y69" s="97">
        <f t="shared" si="22"/>
        <v>1</v>
      </c>
      <c r="Z69" s="97"/>
      <c r="AA69" s="97"/>
      <c r="AB69" s="97"/>
      <c r="AC69" s="97"/>
      <c r="AD69" s="84">
        <v>61011515340</v>
      </c>
      <c r="AE69" s="100">
        <f>2012-1961</f>
        <v>51</v>
      </c>
      <c r="AF69" s="87">
        <f t="shared" si="14"/>
        <v>0</v>
      </c>
      <c r="AG69" s="87">
        <f t="shared" si="17"/>
        <v>0</v>
      </c>
      <c r="AH69" s="87">
        <f t="shared" si="15"/>
        <v>1</v>
      </c>
      <c r="AI69" s="87">
        <f t="shared" si="16"/>
        <v>0</v>
      </c>
    </row>
    <row r="70" spans="1:35" ht="15.75">
      <c r="A70" s="96">
        <v>8483</v>
      </c>
      <c r="B70" s="84" t="s">
        <v>133</v>
      </c>
      <c r="C70" s="97">
        <v>1</v>
      </c>
      <c r="D70" s="146">
        <v>40234</v>
      </c>
      <c r="E70" s="84" t="s">
        <v>261</v>
      </c>
      <c r="F70" s="84" t="s">
        <v>233</v>
      </c>
      <c r="G70" s="97">
        <v>1</v>
      </c>
      <c r="H70" s="97"/>
      <c r="I70" s="97" t="s">
        <v>126</v>
      </c>
      <c r="J70" s="98" t="s">
        <v>198</v>
      </c>
      <c r="K70" s="98">
        <f t="shared" si="5"/>
        <v>0</v>
      </c>
      <c r="L70" s="98">
        <f t="shared" si="6"/>
        <v>0</v>
      </c>
      <c r="M70" s="98">
        <f t="shared" si="7"/>
        <v>0</v>
      </c>
      <c r="N70" s="98">
        <f t="shared" si="8"/>
        <v>1</v>
      </c>
      <c r="O70" s="98" t="s">
        <v>178</v>
      </c>
      <c r="P70" s="169">
        <f t="shared" si="9"/>
        <v>0</v>
      </c>
      <c r="Q70" s="169">
        <f t="shared" si="10"/>
        <v>0</v>
      </c>
      <c r="R70" s="169">
        <f t="shared" si="11"/>
        <v>0</v>
      </c>
      <c r="S70" s="169">
        <f t="shared" si="12"/>
        <v>0</v>
      </c>
      <c r="T70" s="169">
        <f t="shared" si="13"/>
        <v>0</v>
      </c>
      <c r="U70" s="97">
        <f t="shared" si="18"/>
        <v>0</v>
      </c>
      <c r="V70" s="97">
        <f t="shared" si="19"/>
        <v>0</v>
      </c>
      <c r="W70" s="97">
        <f t="shared" si="20"/>
        <v>0</v>
      </c>
      <c r="X70" s="97">
        <f t="shared" si="21"/>
        <v>0</v>
      </c>
      <c r="Y70" s="97">
        <f t="shared" si="22"/>
        <v>1</v>
      </c>
      <c r="Z70" s="97"/>
      <c r="AA70" s="97"/>
      <c r="AB70" s="97"/>
      <c r="AC70" s="97"/>
      <c r="AD70" s="84">
        <v>58020602183</v>
      </c>
      <c r="AE70" s="100">
        <f>2012-1958</f>
        <v>54</v>
      </c>
      <c r="AF70" s="87">
        <f t="shared" si="14"/>
        <v>0</v>
      </c>
      <c r="AG70" s="87">
        <f t="shared" si="17"/>
        <v>0</v>
      </c>
      <c r="AH70" s="87">
        <f t="shared" si="15"/>
        <v>1</v>
      </c>
      <c r="AI70" s="87">
        <f t="shared" si="16"/>
        <v>0</v>
      </c>
    </row>
    <row r="71" spans="1:35" ht="15.75">
      <c r="A71" s="96">
        <v>9147</v>
      </c>
      <c r="B71" s="84" t="s">
        <v>237</v>
      </c>
      <c r="C71" s="97">
        <v>1</v>
      </c>
      <c r="D71" s="146">
        <v>40909</v>
      </c>
      <c r="E71" s="84" t="s">
        <v>261</v>
      </c>
      <c r="F71" s="84" t="s">
        <v>233</v>
      </c>
      <c r="G71" s="97"/>
      <c r="H71" s="97"/>
      <c r="I71" s="97" t="s">
        <v>126</v>
      </c>
      <c r="J71" s="98" t="s">
        <v>199</v>
      </c>
      <c r="K71" s="98">
        <f t="shared" si="5"/>
        <v>0</v>
      </c>
      <c r="L71" s="98">
        <f t="shared" si="6"/>
        <v>0</v>
      </c>
      <c r="M71" s="98">
        <f t="shared" si="7"/>
        <v>1</v>
      </c>
      <c r="N71" s="98">
        <f t="shared" si="8"/>
        <v>0</v>
      </c>
      <c r="O71" s="98" t="s">
        <v>178</v>
      </c>
      <c r="P71" s="169">
        <f>IF(AND(I71="D",O71="F"),1,0)</f>
        <v>0</v>
      </c>
      <c r="Q71" s="169">
        <f>IF(AND(I71="T",O71="F"),1,0)</f>
        <v>0</v>
      </c>
      <c r="R71" s="169">
        <f>IF(AND(I71="A",O71="F"),1,0)</f>
        <v>0</v>
      </c>
      <c r="S71" s="169">
        <f>IF(AND(I71="O",O71="F"),1,0)</f>
        <v>0</v>
      </c>
      <c r="T71" s="169">
        <f>IF(AND(I71="S",O71="F"),1,0)</f>
        <v>0</v>
      </c>
      <c r="U71" s="97">
        <f>IF(AND(I71="D",O71="M"),1,0)</f>
        <v>0</v>
      </c>
      <c r="V71" s="97">
        <f>IF(AND(I71="T",O71="M"),1,0)</f>
        <v>0</v>
      </c>
      <c r="W71" s="97">
        <f>IF(AND(I71="A",O71="M"),1,0)</f>
        <v>0</v>
      </c>
      <c r="X71" s="97">
        <f>IF(AND(I71="O",O71="M"),1,0)</f>
        <v>0</v>
      </c>
      <c r="Y71" s="97">
        <f>IF(AND(I71="S",O71="M"),1,0)</f>
        <v>1</v>
      </c>
      <c r="Z71" s="156"/>
      <c r="AA71" s="97"/>
      <c r="AB71" s="97"/>
      <c r="AC71" s="97"/>
      <c r="AD71" s="84">
        <v>89060629869</v>
      </c>
      <c r="AE71" s="100">
        <f>2012-1989</f>
        <v>23</v>
      </c>
      <c r="AF71" s="87">
        <f>IF(AE71&gt;=55,0,IF(AND(AE71&gt;=46,AE71&lt;55),0,IF(AND(AE71&gt;=31,AE71&lt;45),0,IF(AE71&lt;=30,1,0))))</f>
        <v>1</v>
      </c>
      <c r="AG71" s="87">
        <f>IF(AE71&gt;=55,0,IF(AND(AE71&gt;=46,AE71&lt;55),0,IF(AND(AE71&gt;=31,AE71&lt;=45),1,IF(AE71&lt;=30,0,0))))</f>
        <v>0</v>
      </c>
      <c r="AH71" s="87">
        <f>IF(AE71&gt;=55,0,IF(AND(AE71&gt;=46,AE71&lt;55),1,IF(AND(AE71&gt;=31,AE71&lt;=45),0,IF(AE71&lt;=30,0,0))))</f>
        <v>0</v>
      </c>
      <c r="AI71" s="87">
        <f>IF(AE71&gt;=55,1,IF(AND(AE71&gt;=46,AE71&lt;55),0,IF(AND(AE71&gt;=31,AE71&lt;45),0,IF(AE71&lt;=30,0,0))))</f>
        <v>0</v>
      </c>
    </row>
    <row r="72" spans="1:35" ht="15.75">
      <c r="A72" s="96">
        <v>8851</v>
      </c>
      <c r="B72" s="84" t="s">
        <v>134</v>
      </c>
      <c r="C72" s="97">
        <v>1</v>
      </c>
      <c r="D72" s="146">
        <v>40669</v>
      </c>
      <c r="E72" s="84" t="s">
        <v>261</v>
      </c>
      <c r="F72" s="84" t="s">
        <v>233</v>
      </c>
      <c r="G72" s="97"/>
      <c r="H72" s="97"/>
      <c r="I72" s="97" t="s">
        <v>126</v>
      </c>
      <c r="J72" s="98" t="s">
        <v>199</v>
      </c>
      <c r="K72" s="98">
        <f t="shared" ref="K72:K105" si="23">IF(J72="NS",1,0)</f>
        <v>0</v>
      </c>
      <c r="L72" s="98">
        <f t="shared" ref="L72:L89" si="24">IF(J72="TM",1,0)</f>
        <v>0</v>
      </c>
      <c r="M72" s="98">
        <f t="shared" ref="M72:M89" si="25">IF(J72="12mo",1,0)</f>
        <v>1</v>
      </c>
      <c r="N72" s="98">
        <f t="shared" ref="N72:N89" si="26">IF(J72="9no",1,0)</f>
        <v>0</v>
      </c>
      <c r="O72" s="98" t="s">
        <v>178</v>
      </c>
      <c r="P72" s="169">
        <f t="shared" ref="P72:P81" si="27">IF(AND(I72="D",O72="F"),1,0)</f>
        <v>0</v>
      </c>
      <c r="Q72" s="169">
        <f t="shared" ref="Q72:Q81" si="28">IF(AND(I72="T",O72="F"),1,0)</f>
        <v>0</v>
      </c>
      <c r="R72" s="169">
        <f t="shared" ref="R72:R81" si="29">IF(AND(I72="A",O72="F"),1,0)</f>
        <v>0</v>
      </c>
      <c r="S72" s="169">
        <f t="shared" ref="S72:S81" si="30">IF(AND(I72="O",O72="F"),1,0)</f>
        <v>0</v>
      </c>
      <c r="T72" s="169">
        <f t="shared" ref="T72:T81" si="31">IF(AND(I72="S",O72="F"),1,0)</f>
        <v>0</v>
      </c>
      <c r="U72" s="97">
        <f t="shared" si="18"/>
        <v>0</v>
      </c>
      <c r="V72" s="97">
        <f t="shared" si="19"/>
        <v>0</v>
      </c>
      <c r="W72" s="97">
        <f t="shared" si="20"/>
        <v>0</v>
      </c>
      <c r="X72" s="97">
        <f t="shared" si="21"/>
        <v>0</v>
      </c>
      <c r="Y72" s="97">
        <f t="shared" si="22"/>
        <v>1</v>
      </c>
      <c r="Z72" s="97"/>
      <c r="AA72" s="97"/>
      <c r="AB72" s="97"/>
      <c r="AC72" s="97"/>
      <c r="AD72" s="84">
        <v>87090130745</v>
      </c>
      <c r="AE72" s="100">
        <f>2012-1987</f>
        <v>25</v>
      </c>
      <c r="AF72" s="87">
        <f t="shared" ref="AF72:AF89" si="32">IF(AE72&gt;=55,0,IF(AND(AE72&gt;=46,AE72&lt;55),0,IF(AND(AE72&gt;=31,AE72&lt;45),0,IF(AE72&lt;=30,1,0))))</f>
        <v>1</v>
      </c>
      <c r="AG72" s="87">
        <f t="shared" si="17"/>
        <v>0</v>
      </c>
      <c r="AH72" s="87">
        <f t="shared" si="15"/>
        <v>0</v>
      </c>
      <c r="AI72" s="87">
        <f t="shared" si="16"/>
        <v>0</v>
      </c>
    </row>
    <row r="73" spans="1:35" ht="15.75">
      <c r="A73" s="96">
        <v>20</v>
      </c>
      <c r="B73" s="84" t="s">
        <v>135</v>
      </c>
      <c r="C73" s="97">
        <v>1</v>
      </c>
      <c r="D73" s="97"/>
      <c r="E73" s="84" t="s">
        <v>262</v>
      </c>
      <c r="F73" s="84" t="s">
        <v>221</v>
      </c>
      <c r="G73" s="97">
        <v>1</v>
      </c>
      <c r="H73" s="97"/>
      <c r="I73" s="97" t="s">
        <v>2</v>
      </c>
      <c r="J73" s="98" t="s">
        <v>197</v>
      </c>
      <c r="K73" s="98">
        <f t="shared" si="23"/>
        <v>1</v>
      </c>
      <c r="L73" s="98">
        <f t="shared" si="24"/>
        <v>0</v>
      </c>
      <c r="M73" s="98">
        <f t="shared" si="25"/>
        <v>0</v>
      </c>
      <c r="N73" s="98">
        <f t="shared" si="26"/>
        <v>0</v>
      </c>
      <c r="O73" s="98" t="s">
        <v>178</v>
      </c>
      <c r="P73" s="169">
        <f t="shared" si="27"/>
        <v>0</v>
      </c>
      <c r="Q73" s="169">
        <f t="shared" si="28"/>
        <v>0</v>
      </c>
      <c r="R73" s="169">
        <f t="shared" si="29"/>
        <v>0</v>
      </c>
      <c r="S73" s="169">
        <f t="shared" si="30"/>
        <v>0</v>
      </c>
      <c r="T73" s="169">
        <f t="shared" si="31"/>
        <v>0</v>
      </c>
      <c r="U73" s="97">
        <f t="shared" si="18"/>
        <v>1</v>
      </c>
      <c r="V73" s="97">
        <f t="shared" si="19"/>
        <v>0</v>
      </c>
      <c r="W73" s="97">
        <f t="shared" si="20"/>
        <v>0</v>
      </c>
      <c r="X73" s="97">
        <f t="shared" si="21"/>
        <v>0</v>
      </c>
      <c r="Y73" s="97">
        <f t="shared" si="22"/>
        <v>0</v>
      </c>
      <c r="Z73" s="97"/>
      <c r="AA73" s="97"/>
      <c r="AB73" s="97"/>
      <c r="AC73" s="97"/>
      <c r="AD73" s="84">
        <v>60062404226</v>
      </c>
      <c r="AE73" s="100">
        <f>2012-1960</f>
        <v>52</v>
      </c>
      <c r="AF73" s="87">
        <f t="shared" si="32"/>
        <v>0</v>
      </c>
      <c r="AG73" s="87">
        <f t="shared" si="17"/>
        <v>0</v>
      </c>
      <c r="AH73" s="87">
        <f t="shared" si="15"/>
        <v>1</v>
      </c>
      <c r="AI73" s="87">
        <f t="shared" si="16"/>
        <v>0</v>
      </c>
    </row>
    <row r="74" spans="1:35" ht="15.75">
      <c r="A74" s="96">
        <v>4618</v>
      </c>
      <c r="B74" s="84" t="s">
        <v>137</v>
      </c>
      <c r="C74" s="97">
        <v>1</v>
      </c>
      <c r="D74" s="146">
        <v>39995</v>
      </c>
      <c r="E74" s="84" t="s">
        <v>255</v>
      </c>
      <c r="F74" s="84" t="s">
        <v>223</v>
      </c>
      <c r="G74" s="97"/>
      <c r="H74" s="97"/>
      <c r="I74" s="97" t="s">
        <v>25</v>
      </c>
      <c r="J74" s="98" t="s">
        <v>197</v>
      </c>
      <c r="K74" s="98">
        <f t="shared" si="23"/>
        <v>1</v>
      </c>
      <c r="L74" s="98">
        <f t="shared" si="24"/>
        <v>0</v>
      </c>
      <c r="M74" s="98">
        <f t="shared" si="25"/>
        <v>0</v>
      </c>
      <c r="N74" s="98">
        <f t="shared" si="26"/>
        <v>0</v>
      </c>
      <c r="O74" s="98" t="s">
        <v>178</v>
      </c>
      <c r="P74" s="169">
        <f t="shared" si="27"/>
        <v>0</v>
      </c>
      <c r="Q74" s="169">
        <f t="shared" si="28"/>
        <v>0</v>
      </c>
      <c r="R74" s="169">
        <f t="shared" si="29"/>
        <v>0</v>
      </c>
      <c r="S74" s="169">
        <f t="shared" si="30"/>
        <v>0</v>
      </c>
      <c r="T74" s="169">
        <f t="shared" si="31"/>
        <v>0</v>
      </c>
      <c r="U74" s="97">
        <f t="shared" si="18"/>
        <v>0</v>
      </c>
      <c r="V74" s="97">
        <f t="shared" si="19"/>
        <v>1</v>
      </c>
      <c r="W74" s="97">
        <f t="shared" si="20"/>
        <v>0</v>
      </c>
      <c r="X74" s="97">
        <f t="shared" si="21"/>
        <v>0</v>
      </c>
      <c r="Y74" s="97">
        <f t="shared" si="22"/>
        <v>0</v>
      </c>
      <c r="Z74" s="97"/>
      <c r="AA74" s="97"/>
      <c r="AB74" s="97"/>
      <c r="AC74" s="97"/>
      <c r="AD74" s="84">
        <v>76102606984</v>
      </c>
      <c r="AE74" s="100">
        <f>2012-1976</f>
        <v>36</v>
      </c>
      <c r="AF74" s="87">
        <f t="shared" si="32"/>
        <v>0</v>
      </c>
      <c r="AG74" s="87">
        <f t="shared" si="17"/>
        <v>1</v>
      </c>
      <c r="AH74" s="87">
        <f t="shared" ref="AH74:AH89" si="33">IF(AE74&gt;=55,0,IF(AND(AE74&gt;=46,AE74&lt;55),1,IF(AND(AE74&gt;=31,AE74&lt;=45),0,IF(AE74&lt;=30,0,0))))</f>
        <v>0</v>
      </c>
      <c r="AI74" s="87">
        <f t="shared" ref="AI74:AI89" si="34">IF(AE74&gt;=55,1,IF(AND(AE74&gt;=46,AE74&lt;55),0,IF(AND(AE74&gt;=31,AE74&lt;45),0,IF(AE74&lt;=30,0,0))))</f>
        <v>0</v>
      </c>
    </row>
    <row r="75" spans="1:35" ht="15.75">
      <c r="A75" s="96">
        <v>4619</v>
      </c>
      <c r="B75" s="84" t="s">
        <v>138</v>
      </c>
      <c r="C75" s="97">
        <v>1</v>
      </c>
      <c r="D75" s="146">
        <v>39995</v>
      </c>
      <c r="E75" s="84" t="s">
        <v>255</v>
      </c>
      <c r="F75" s="84" t="s">
        <v>223</v>
      </c>
      <c r="G75" s="97"/>
      <c r="H75" s="97"/>
      <c r="I75" s="97" t="s">
        <v>25</v>
      </c>
      <c r="J75" s="98" t="s">
        <v>197</v>
      </c>
      <c r="K75" s="98">
        <f t="shared" si="23"/>
        <v>1</v>
      </c>
      <c r="L75" s="98">
        <f t="shared" si="24"/>
        <v>0</v>
      </c>
      <c r="M75" s="98">
        <f t="shared" si="25"/>
        <v>0</v>
      </c>
      <c r="N75" s="98">
        <f t="shared" si="26"/>
        <v>0</v>
      </c>
      <c r="O75" s="98" t="s">
        <v>178</v>
      </c>
      <c r="P75" s="169">
        <f t="shared" si="27"/>
        <v>0</v>
      </c>
      <c r="Q75" s="169">
        <f t="shared" si="28"/>
        <v>0</v>
      </c>
      <c r="R75" s="169">
        <f t="shared" si="29"/>
        <v>0</v>
      </c>
      <c r="S75" s="169">
        <f t="shared" si="30"/>
        <v>0</v>
      </c>
      <c r="T75" s="169">
        <f t="shared" si="31"/>
        <v>0</v>
      </c>
      <c r="U75" s="97">
        <f t="shared" si="18"/>
        <v>0</v>
      </c>
      <c r="V75" s="97">
        <f t="shared" si="19"/>
        <v>1</v>
      </c>
      <c r="W75" s="97">
        <f t="shared" si="20"/>
        <v>0</v>
      </c>
      <c r="X75" s="97">
        <f t="shared" si="21"/>
        <v>0</v>
      </c>
      <c r="Y75" s="97">
        <f t="shared" si="22"/>
        <v>0</v>
      </c>
      <c r="Z75" s="97"/>
      <c r="AA75" s="97"/>
      <c r="AB75" s="97"/>
      <c r="AC75" s="97"/>
      <c r="AD75" s="84">
        <v>77020913507</v>
      </c>
      <c r="AE75" s="100">
        <f>2012-1977</f>
        <v>35</v>
      </c>
      <c r="AF75" s="87">
        <f t="shared" si="32"/>
        <v>0</v>
      </c>
      <c r="AG75" s="87">
        <f t="shared" ref="AG75:AG89" si="35">IF(AE75&gt;=55,0,IF(AND(AE75&gt;=46,AE75&lt;55),0,IF(AND(AE75&gt;=31,AE75&lt;=45),1,IF(AE75&lt;=30,0,0))))</f>
        <v>1</v>
      </c>
      <c r="AH75" s="87">
        <f t="shared" si="33"/>
        <v>0</v>
      </c>
      <c r="AI75" s="87">
        <f t="shared" si="34"/>
        <v>0</v>
      </c>
    </row>
    <row r="76" spans="1:35" ht="15.75">
      <c r="A76" s="96">
        <v>4620</v>
      </c>
      <c r="B76" s="84" t="s">
        <v>141</v>
      </c>
      <c r="C76" s="97">
        <v>1</v>
      </c>
      <c r="D76" s="146">
        <v>39995</v>
      </c>
      <c r="E76" s="84" t="s">
        <v>255</v>
      </c>
      <c r="F76" s="84" t="s">
        <v>223</v>
      </c>
      <c r="G76" s="97"/>
      <c r="H76" s="97"/>
      <c r="I76" s="97" t="s">
        <v>25</v>
      </c>
      <c r="J76" s="98" t="s">
        <v>197</v>
      </c>
      <c r="K76" s="98">
        <f t="shared" si="23"/>
        <v>1</v>
      </c>
      <c r="L76" s="98">
        <f t="shared" si="24"/>
        <v>0</v>
      </c>
      <c r="M76" s="98">
        <f t="shared" si="25"/>
        <v>0</v>
      </c>
      <c r="N76" s="98">
        <f t="shared" si="26"/>
        <v>0</v>
      </c>
      <c r="O76" s="98" t="s">
        <v>179</v>
      </c>
      <c r="P76" s="169">
        <f t="shared" si="27"/>
        <v>0</v>
      </c>
      <c r="Q76" s="169">
        <f t="shared" si="28"/>
        <v>1</v>
      </c>
      <c r="R76" s="169">
        <f t="shared" si="29"/>
        <v>0</v>
      </c>
      <c r="S76" s="169">
        <f t="shared" si="30"/>
        <v>0</v>
      </c>
      <c r="T76" s="169">
        <f t="shared" si="31"/>
        <v>0</v>
      </c>
      <c r="U76" s="97">
        <f t="shared" si="18"/>
        <v>0</v>
      </c>
      <c r="V76" s="97">
        <f t="shared" si="19"/>
        <v>0</v>
      </c>
      <c r="W76" s="97">
        <f t="shared" si="20"/>
        <v>0</v>
      </c>
      <c r="X76" s="97">
        <f t="shared" si="21"/>
        <v>0</v>
      </c>
      <c r="Y76" s="97">
        <f t="shared" si="22"/>
        <v>0</v>
      </c>
      <c r="Z76" s="97"/>
      <c r="AA76" s="97"/>
      <c r="AB76" s="97"/>
      <c r="AC76" s="97"/>
      <c r="AD76" s="84">
        <v>78112318599</v>
      </c>
      <c r="AE76" s="100">
        <f>2012-1978</f>
        <v>34</v>
      </c>
      <c r="AF76" s="87">
        <f t="shared" si="32"/>
        <v>0</v>
      </c>
      <c r="AG76" s="87">
        <f t="shared" si="35"/>
        <v>1</v>
      </c>
      <c r="AH76" s="87">
        <f t="shared" si="33"/>
        <v>0</v>
      </c>
      <c r="AI76" s="87">
        <f t="shared" si="34"/>
        <v>0</v>
      </c>
    </row>
    <row r="77" spans="1:35" ht="15.75">
      <c r="A77" s="96">
        <v>4621</v>
      </c>
      <c r="B77" s="84" t="s">
        <v>144</v>
      </c>
      <c r="C77" s="97">
        <v>1</v>
      </c>
      <c r="D77" s="146">
        <v>40001</v>
      </c>
      <c r="E77" s="84" t="s">
        <v>255</v>
      </c>
      <c r="F77" s="84" t="s">
        <v>223</v>
      </c>
      <c r="G77" s="97"/>
      <c r="H77" s="97"/>
      <c r="I77" s="97" t="s">
        <v>25</v>
      </c>
      <c r="J77" s="98" t="s">
        <v>197</v>
      </c>
      <c r="K77" s="98">
        <f t="shared" si="23"/>
        <v>1</v>
      </c>
      <c r="L77" s="98">
        <f t="shared" si="24"/>
        <v>0</v>
      </c>
      <c r="M77" s="98">
        <f t="shared" si="25"/>
        <v>0</v>
      </c>
      <c r="N77" s="98">
        <f t="shared" si="26"/>
        <v>0</v>
      </c>
      <c r="O77" s="98" t="s">
        <v>178</v>
      </c>
      <c r="P77" s="169">
        <f t="shared" si="27"/>
        <v>0</v>
      </c>
      <c r="Q77" s="169">
        <f t="shared" si="28"/>
        <v>0</v>
      </c>
      <c r="R77" s="169">
        <f t="shared" si="29"/>
        <v>0</v>
      </c>
      <c r="S77" s="169">
        <f t="shared" si="30"/>
        <v>0</v>
      </c>
      <c r="T77" s="169">
        <f t="shared" si="31"/>
        <v>0</v>
      </c>
      <c r="U77" s="97">
        <f t="shared" si="18"/>
        <v>0</v>
      </c>
      <c r="V77" s="97">
        <f t="shared" si="19"/>
        <v>1</v>
      </c>
      <c r="W77" s="97">
        <f t="shared" si="20"/>
        <v>0</v>
      </c>
      <c r="X77" s="97">
        <f t="shared" si="21"/>
        <v>0</v>
      </c>
      <c r="Y77" s="97">
        <f t="shared" si="22"/>
        <v>0</v>
      </c>
      <c r="Z77" s="97"/>
      <c r="AA77" s="97"/>
      <c r="AB77" s="97"/>
      <c r="AC77" s="97"/>
      <c r="AD77" s="84">
        <v>80011111004</v>
      </c>
      <c r="AE77" s="100">
        <f>2012-1980</f>
        <v>32</v>
      </c>
      <c r="AF77" s="87">
        <f t="shared" si="32"/>
        <v>0</v>
      </c>
      <c r="AG77" s="87">
        <f t="shared" si="35"/>
        <v>1</v>
      </c>
      <c r="AH77" s="87">
        <f t="shared" si="33"/>
        <v>0</v>
      </c>
      <c r="AI77" s="87">
        <f t="shared" si="34"/>
        <v>0</v>
      </c>
    </row>
    <row r="78" spans="1:35" ht="15.75">
      <c r="A78" s="96">
        <v>6038</v>
      </c>
      <c r="B78" s="84" t="s">
        <v>145</v>
      </c>
      <c r="C78" s="97">
        <v>1</v>
      </c>
      <c r="D78" s="146">
        <v>39855</v>
      </c>
      <c r="E78" s="84" t="s">
        <v>255</v>
      </c>
      <c r="F78" s="84" t="s">
        <v>223</v>
      </c>
      <c r="G78" s="97"/>
      <c r="H78" s="97"/>
      <c r="I78" s="97" t="s">
        <v>25</v>
      </c>
      <c r="J78" s="98" t="s">
        <v>197</v>
      </c>
      <c r="K78" s="98">
        <f t="shared" si="23"/>
        <v>1</v>
      </c>
      <c r="L78" s="98">
        <f t="shared" si="24"/>
        <v>0</v>
      </c>
      <c r="M78" s="98">
        <f t="shared" si="25"/>
        <v>0</v>
      </c>
      <c r="N78" s="98">
        <f t="shared" si="26"/>
        <v>0</v>
      </c>
      <c r="O78" s="98" t="s">
        <v>178</v>
      </c>
      <c r="P78" s="169">
        <f t="shared" si="27"/>
        <v>0</v>
      </c>
      <c r="Q78" s="169">
        <f t="shared" si="28"/>
        <v>0</v>
      </c>
      <c r="R78" s="169">
        <f t="shared" si="29"/>
        <v>0</v>
      </c>
      <c r="S78" s="169">
        <f t="shared" si="30"/>
        <v>0</v>
      </c>
      <c r="T78" s="169">
        <f t="shared" si="31"/>
        <v>0</v>
      </c>
      <c r="U78" s="97">
        <f t="shared" si="18"/>
        <v>0</v>
      </c>
      <c r="V78" s="97">
        <f t="shared" si="19"/>
        <v>1</v>
      </c>
      <c r="W78" s="97">
        <f t="shared" si="20"/>
        <v>0</v>
      </c>
      <c r="X78" s="97">
        <f t="shared" si="21"/>
        <v>0</v>
      </c>
      <c r="Y78" s="97">
        <f t="shared" si="22"/>
        <v>0</v>
      </c>
      <c r="Z78" s="97"/>
      <c r="AA78" s="97"/>
      <c r="AB78" s="97"/>
      <c r="AC78" s="97"/>
      <c r="AD78" s="84">
        <v>79101813844</v>
      </c>
      <c r="AE78" s="100">
        <f>2012-1979</f>
        <v>33</v>
      </c>
      <c r="AF78" s="87">
        <f t="shared" si="32"/>
        <v>0</v>
      </c>
      <c r="AG78" s="87">
        <f t="shared" si="35"/>
        <v>1</v>
      </c>
      <c r="AH78" s="87">
        <f t="shared" si="33"/>
        <v>0</v>
      </c>
      <c r="AI78" s="87">
        <f t="shared" si="34"/>
        <v>0</v>
      </c>
    </row>
    <row r="79" spans="1:35" ht="15.75">
      <c r="A79" s="96">
        <v>148</v>
      </c>
      <c r="B79" s="84" t="s">
        <v>146</v>
      </c>
      <c r="C79" s="97">
        <v>1</v>
      </c>
      <c r="D79" s="97"/>
      <c r="E79" s="84" t="s">
        <v>263</v>
      </c>
      <c r="F79" s="84" t="s">
        <v>244</v>
      </c>
      <c r="G79" s="97">
        <v>1</v>
      </c>
      <c r="H79" s="97"/>
      <c r="I79" s="97" t="s">
        <v>2</v>
      </c>
      <c r="J79" s="98" t="s">
        <v>199</v>
      </c>
      <c r="K79" s="98">
        <f t="shared" si="23"/>
        <v>0</v>
      </c>
      <c r="L79" s="98">
        <f t="shared" si="24"/>
        <v>0</v>
      </c>
      <c r="M79" s="98">
        <f t="shared" si="25"/>
        <v>1</v>
      </c>
      <c r="N79" s="98">
        <f t="shared" si="26"/>
        <v>0</v>
      </c>
      <c r="O79" s="98" t="s">
        <v>178</v>
      </c>
      <c r="P79" s="169">
        <f t="shared" si="27"/>
        <v>0</v>
      </c>
      <c r="Q79" s="169">
        <f t="shared" si="28"/>
        <v>0</v>
      </c>
      <c r="R79" s="169">
        <f t="shared" si="29"/>
        <v>0</v>
      </c>
      <c r="S79" s="169">
        <f t="shared" si="30"/>
        <v>0</v>
      </c>
      <c r="T79" s="169">
        <f t="shared" si="31"/>
        <v>0</v>
      </c>
      <c r="U79" s="97">
        <f t="shared" si="18"/>
        <v>1</v>
      </c>
      <c r="V79" s="97">
        <f t="shared" si="19"/>
        <v>0</v>
      </c>
      <c r="W79" s="97">
        <f t="shared" si="20"/>
        <v>0</v>
      </c>
      <c r="X79" s="97">
        <f t="shared" si="21"/>
        <v>0</v>
      </c>
      <c r="Y79" s="97">
        <f t="shared" si="22"/>
        <v>0</v>
      </c>
      <c r="Z79" s="97"/>
      <c r="AA79" s="97"/>
      <c r="AB79" s="97"/>
      <c r="AC79" s="97"/>
      <c r="AD79" s="84">
        <v>56100403766</v>
      </c>
      <c r="AE79" s="100">
        <f>2012-1956</f>
        <v>56</v>
      </c>
      <c r="AF79" s="87">
        <f t="shared" si="32"/>
        <v>0</v>
      </c>
      <c r="AG79" s="87">
        <f t="shared" si="35"/>
        <v>0</v>
      </c>
      <c r="AH79" s="87">
        <f t="shared" si="33"/>
        <v>0</v>
      </c>
      <c r="AI79" s="87">
        <f t="shared" si="34"/>
        <v>1</v>
      </c>
    </row>
    <row r="80" spans="1:35" ht="15.75">
      <c r="A80" s="96">
        <v>54</v>
      </c>
      <c r="B80" s="84" t="s">
        <v>148</v>
      </c>
      <c r="C80" s="97">
        <v>1</v>
      </c>
      <c r="D80" s="146">
        <v>39050</v>
      </c>
      <c r="E80" s="84" t="s">
        <v>264</v>
      </c>
      <c r="F80" s="84" t="s">
        <v>230</v>
      </c>
      <c r="G80" s="97">
        <v>1</v>
      </c>
      <c r="H80" s="97"/>
      <c r="I80" s="97" t="s">
        <v>39</v>
      </c>
      <c r="J80" s="98" t="s">
        <v>199</v>
      </c>
      <c r="K80" s="98">
        <f t="shared" si="23"/>
        <v>0</v>
      </c>
      <c r="L80" s="98">
        <f t="shared" si="24"/>
        <v>0</v>
      </c>
      <c r="M80" s="98">
        <f t="shared" si="25"/>
        <v>1</v>
      </c>
      <c r="N80" s="98">
        <f t="shared" si="26"/>
        <v>0</v>
      </c>
      <c r="O80" s="98" t="s">
        <v>178</v>
      </c>
      <c r="P80" s="169">
        <f t="shared" si="27"/>
        <v>0</v>
      </c>
      <c r="Q80" s="169">
        <f t="shared" si="28"/>
        <v>0</v>
      </c>
      <c r="R80" s="169">
        <f t="shared" si="29"/>
        <v>0</v>
      </c>
      <c r="S80" s="169">
        <f t="shared" si="30"/>
        <v>0</v>
      </c>
      <c r="T80" s="169">
        <f t="shared" si="31"/>
        <v>0</v>
      </c>
      <c r="U80" s="97">
        <f t="shared" si="18"/>
        <v>0</v>
      </c>
      <c r="V80" s="97">
        <f t="shared" si="19"/>
        <v>0</v>
      </c>
      <c r="W80" s="97">
        <f t="shared" si="20"/>
        <v>0</v>
      </c>
      <c r="X80" s="97">
        <f t="shared" si="21"/>
        <v>1</v>
      </c>
      <c r="Y80" s="97">
        <f t="shared" si="22"/>
        <v>0</v>
      </c>
      <c r="Z80" s="97"/>
      <c r="AA80" s="97"/>
      <c r="AB80" s="97"/>
      <c r="AC80" s="97"/>
      <c r="AD80" s="84">
        <v>64112117127</v>
      </c>
      <c r="AE80" s="100">
        <f>2012-1964</f>
        <v>48</v>
      </c>
      <c r="AF80" s="87">
        <f t="shared" si="32"/>
        <v>0</v>
      </c>
      <c r="AG80" s="87">
        <f t="shared" si="35"/>
        <v>0</v>
      </c>
      <c r="AH80" s="87">
        <f t="shared" si="33"/>
        <v>1</v>
      </c>
      <c r="AI80" s="87">
        <f t="shared" si="34"/>
        <v>0</v>
      </c>
    </row>
    <row r="81" spans="1:36" ht="15.75">
      <c r="A81" s="96">
        <v>6062</v>
      </c>
      <c r="B81" s="84" t="s">
        <v>150</v>
      </c>
      <c r="C81" s="97">
        <v>1</v>
      </c>
      <c r="D81" s="146">
        <v>40238</v>
      </c>
      <c r="E81" s="84" t="s">
        <v>264</v>
      </c>
      <c r="F81" s="84" t="s">
        <v>230</v>
      </c>
      <c r="G81" s="97"/>
      <c r="H81" s="97"/>
      <c r="I81" s="97" t="s">
        <v>39</v>
      </c>
      <c r="J81" s="98" t="s">
        <v>199</v>
      </c>
      <c r="K81" s="98">
        <f t="shared" si="23"/>
        <v>0</v>
      </c>
      <c r="L81" s="98">
        <f t="shared" si="24"/>
        <v>0</v>
      </c>
      <c r="M81" s="98">
        <f t="shared" si="25"/>
        <v>1</v>
      </c>
      <c r="N81" s="98">
        <f t="shared" si="26"/>
        <v>0</v>
      </c>
      <c r="O81" s="98" t="s">
        <v>178</v>
      </c>
      <c r="P81" s="169">
        <f t="shared" si="27"/>
        <v>0</v>
      </c>
      <c r="Q81" s="169">
        <f t="shared" si="28"/>
        <v>0</v>
      </c>
      <c r="R81" s="169">
        <f t="shared" si="29"/>
        <v>0</v>
      </c>
      <c r="S81" s="169">
        <f t="shared" si="30"/>
        <v>0</v>
      </c>
      <c r="T81" s="169">
        <f t="shared" si="31"/>
        <v>0</v>
      </c>
      <c r="U81" s="97">
        <f t="shared" si="18"/>
        <v>0</v>
      </c>
      <c r="V81" s="97">
        <f t="shared" si="19"/>
        <v>0</v>
      </c>
      <c r="W81" s="97">
        <f t="shared" si="20"/>
        <v>0</v>
      </c>
      <c r="X81" s="97">
        <f t="shared" si="21"/>
        <v>1</v>
      </c>
      <c r="Y81" s="97">
        <f t="shared" si="22"/>
        <v>0</v>
      </c>
      <c r="Z81" s="97"/>
      <c r="AA81" s="97"/>
      <c r="AB81" s="97"/>
      <c r="AC81" s="97"/>
      <c r="AD81" s="84">
        <v>84031112107</v>
      </c>
      <c r="AE81" s="100">
        <f>2012-1984</f>
        <v>28</v>
      </c>
      <c r="AF81" s="87">
        <f t="shared" si="32"/>
        <v>1</v>
      </c>
      <c r="AG81" s="87">
        <f t="shared" si="35"/>
        <v>0</v>
      </c>
      <c r="AH81" s="87">
        <f t="shared" si="33"/>
        <v>0</v>
      </c>
      <c r="AI81" s="87">
        <f t="shared" si="34"/>
        <v>0</v>
      </c>
    </row>
    <row r="82" spans="1:36" ht="15.75">
      <c r="A82" s="96">
        <v>385</v>
      </c>
      <c r="B82" s="84" t="s">
        <v>152</v>
      </c>
      <c r="C82" s="97">
        <v>1</v>
      </c>
      <c r="D82" s="146">
        <v>38603</v>
      </c>
      <c r="E82" s="84" t="s">
        <v>265</v>
      </c>
      <c r="F82" s="84" t="s">
        <v>253</v>
      </c>
      <c r="G82" s="97">
        <v>1</v>
      </c>
      <c r="H82" s="97"/>
      <c r="I82" s="97" t="s">
        <v>39</v>
      </c>
      <c r="J82" s="98" t="s">
        <v>199</v>
      </c>
      <c r="K82" s="98">
        <f t="shared" si="23"/>
        <v>0</v>
      </c>
      <c r="L82" s="98">
        <f t="shared" si="24"/>
        <v>0</v>
      </c>
      <c r="M82" s="98">
        <f t="shared" si="25"/>
        <v>1</v>
      </c>
      <c r="N82" s="98">
        <f t="shared" si="26"/>
        <v>0</v>
      </c>
      <c r="O82" s="98" t="s">
        <v>178</v>
      </c>
      <c r="P82" s="169">
        <f t="shared" ref="P82:P89" si="36">IF(AND(I82="D",O82="F"),1,0)</f>
        <v>0</v>
      </c>
      <c r="Q82" s="169">
        <f t="shared" ref="Q82:Q89" si="37">IF(AND(I82="T",O82="F"),1,0)</f>
        <v>0</v>
      </c>
      <c r="R82" s="169">
        <f t="shared" ref="R82:R89" si="38">IF(AND(I82="A",O82="F"),1,0)</f>
        <v>0</v>
      </c>
      <c r="S82" s="169">
        <f t="shared" ref="S82:S89" si="39">IF(AND(I82="O",O82="F"),1,0)</f>
        <v>0</v>
      </c>
      <c r="T82" s="169">
        <f t="shared" ref="T82:T89" si="40">IF(AND(I82="S",O82="F"),1,0)</f>
        <v>0</v>
      </c>
      <c r="U82" s="97">
        <f t="shared" si="18"/>
        <v>0</v>
      </c>
      <c r="V82" s="97">
        <f t="shared" si="19"/>
        <v>0</v>
      </c>
      <c r="W82" s="97">
        <f t="shared" si="20"/>
        <v>0</v>
      </c>
      <c r="X82" s="97">
        <f t="shared" si="21"/>
        <v>1</v>
      </c>
      <c r="Y82" s="97">
        <f t="shared" si="22"/>
        <v>0</v>
      </c>
      <c r="Z82" s="97"/>
      <c r="AA82" s="97"/>
      <c r="AB82" s="97"/>
      <c r="AC82" s="97"/>
      <c r="AD82" s="84">
        <v>69101603364</v>
      </c>
      <c r="AE82" s="100">
        <f>2012-1969</f>
        <v>43</v>
      </c>
      <c r="AF82" s="87">
        <f t="shared" si="32"/>
        <v>0</v>
      </c>
      <c r="AG82" s="87">
        <f t="shared" si="35"/>
        <v>1</v>
      </c>
      <c r="AH82" s="87">
        <f t="shared" si="33"/>
        <v>0</v>
      </c>
      <c r="AI82" s="87">
        <f t="shared" si="34"/>
        <v>0</v>
      </c>
    </row>
    <row r="83" spans="1:36" ht="23.25">
      <c r="A83" s="96">
        <v>179</v>
      </c>
      <c r="B83" s="84" t="s">
        <v>155</v>
      </c>
      <c r="C83" s="97">
        <v>1</v>
      </c>
      <c r="D83" s="146">
        <v>38439</v>
      </c>
      <c r="E83" s="103" t="s">
        <v>266</v>
      </c>
      <c r="F83" s="84" t="s">
        <v>253</v>
      </c>
      <c r="G83" s="97"/>
      <c r="H83" s="97"/>
      <c r="I83" s="97" t="s">
        <v>39</v>
      </c>
      <c r="J83" s="98" t="s">
        <v>197</v>
      </c>
      <c r="K83" s="98">
        <f t="shared" si="23"/>
        <v>1</v>
      </c>
      <c r="L83" s="98">
        <f t="shared" si="24"/>
        <v>0</v>
      </c>
      <c r="M83" s="98">
        <f t="shared" si="25"/>
        <v>0</v>
      </c>
      <c r="N83" s="98">
        <f t="shared" si="26"/>
        <v>0</v>
      </c>
      <c r="O83" s="98" t="s">
        <v>178</v>
      </c>
      <c r="P83" s="169">
        <f t="shared" si="36"/>
        <v>0</v>
      </c>
      <c r="Q83" s="169">
        <f t="shared" si="37"/>
        <v>0</v>
      </c>
      <c r="R83" s="169">
        <f t="shared" si="38"/>
        <v>0</v>
      </c>
      <c r="S83" s="169">
        <f t="shared" si="39"/>
        <v>0</v>
      </c>
      <c r="T83" s="169">
        <f t="shared" si="40"/>
        <v>0</v>
      </c>
      <c r="U83" s="97">
        <f t="shared" si="18"/>
        <v>0</v>
      </c>
      <c r="V83" s="97">
        <f t="shared" si="19"/>
        <v>0</v>
      </c>
      <c r="W83" s="97">
        <f t="shared" si="20"/>
        <v>0</v>
      </c>
      <c r="X83" s="97">
        <f t="shared" si="21"/>
        <v>1</v>
      </c>
      <c r="Y83" s="97">
        <f t="shared" si="22"/>
        <v>0</v>
      </c>
      <c r="Z83" s="97"/>
      <c r="AA83" s="97"/>
      <c r="AB83" s="97"/>
      <c r="AC83" s="97"/>
      <c r="AD83" s="84">
        <v>55032903768</v>
      </c>
      <c r="AE83" s="100">
        <f>2012-1955</f>
        <v>57</v>
      </c>
      <c r="AF83" s="87">
        <f t="shared" si="32"/>
        <v>0</v>
      </c>
      <c r="AG83" s="87">
        <f t="shared" si="35"/>
        <v>0</v>
      </c>
      <c r="AH83" s="87">
        <f t="shared" si="33"/>
        <v>0</v>
      </c>
      <c r="AI83" s="87">
        <f t="shared" si="34"/>
        <v>1</v>
      </c>
    </row>
    <row r="84" spans="1:36" ht="23.25">
      <c r="A84" s="96">
        <v>5532</v>
      </c>
      <c r="B84" s="84" t="s">
        <v>156</v>
      </c>
      <c r="C84" s="97">
        <v>1</v>
      </c>
      <c r="D84" s="146">
        <v>40182</v>
      </c>
      <c r="E84" s="103" t="s">
        <v>266</v>
      </c>
      <c r="F84" s="84" t="s">
        <v>253</v>
      </c>
      <c r="G84" s="97">
        <v>1</v>
      </c>
      <c r="H84" s="97"/>
      <c r="I84" s="97" t="s">
        <v>39</v>
      </c>
      <c r="J84" s="98" t="s">
        <v>198</v>
      </c>
      <c r="K84" s="98">
        <f t="shared" si="23"/>
        <v>0</v>
      </c>
      <c r="L84" s="98">
        <f t="shared" si="24"/>
        <v>0</v>
      </c>
      <c r="M84" s="98">
        <f t="shared" si="25"/>
        <v>0</v>
      </c>
      <c r="N84" s="98">
        <f t="shared" si="26"/>
        <v>1</v>
      </c>
      <c r="O84" s="98" t="s">
        <v>178</v>
      </c>
      <c r="P84" s="169">
        <f t="shared" si="36"/>
        <v>0</v>
      </c>
      <c r="Q84" s="169">
        <f t="shared" si="37"/>
        <v>0</v>
      </c>
      <c r="R84" s="169">
        <f t="shared" si="38"/>
        <v>0</v>
      </c>
      <c r="S84" s="169">
        <f t="shared" si="39"/>
        <v>0</v>
      </c>
      <c r="T84" s="169">
        <f t="shared" si="40"/>
        <v>0</v>
      </c>
      <c r="U84" s="97">
        <f t="shared" si="18"/>
        <v>0</v>
      </c>
      <c r="V84" s="97">
        <f t="shared" si="19"/>
        <v>0</v>
      </c>
      <c r="W84" s="97">
        <f t="shared" si="20"/>
        <v>0</v>
      </c>
      <c r="X84" s="97">
        <f t="shared" si="21"/>
        <v>1</v>
      </c>
      <c r="Y84" s="97">
        <f t="shared" si="22"/>
        <v>0</v>
      </c>
      <c r="Z84" s="97"/>
      <c r="AA84" s="97"/>
      <c r="AB84" s="97"/>
      <c r="AC84" s="97"/>
      <c r="AD84" s="84">
        <v>62072324808</v>
      </c>
      <c r="AE84" s="100">
        <f>2012-1962</f>
        <v>50</v>
      </c>
      <c r="AF84" s="87">
        <f t="shared" si="32"/>
        <v>0</v>
      </c>
      <c r="AG84" s="87">
        <f t="shared" si="35"/>
        <v>0</v>
      </c>
      <c r="AH84" s="87">
        <f t="shared" si="33"/>
        <v>1</v>
      </c>
      <c r="AI84" s="87">
        <f t="shared" si="34"/>
        <v>0</v>
      </c>
    </row>
    <row r="85" spans="1:36" ht="15.75">
      <c r="A85" s="96">
        <v>10</v>
      </c>
      <c r="B85" s="84" t="s">
        <v>158</v>
      </c>
      <c r="C85" s="97">
        <v>1</v>
      </c>
      <c r="D85" s="146">
        <v>38722</v>
      </c>
      <c r="E85" s="84" t="s">
        <v>267</v>
      </c>
      <c r="F85" s="84" t="s">
        <v>268</v>
      </c>
      <c r="G85" s="97"/>
      <c r="H85" s="97"/>
      <c r="I85" s="97" t="s">
        <v>126</v>
      </c>
      <c r="J85" s="98" t="s">
        <v>198</v>
      </c>
      <c r="K85" s="98">
        <f t="shared" si="23"/>
        <v>0</v>
      </c>
      <c r="L85" s="98">
        <f t="shared" si="24"/>
        <v>0</v>
      </c>
      <c r="M85" s="98">
        <f t="shared" si="25"/>
        <v>0</v>
      </c>
      <c r="N85" s="98">
        <f t="shared" si="26"/>
        <v>1</v>
      </c>
      <c r="O85" s="98" t="s">
        <v>179</v>
      </c>
      <c r="P85" s="169">
        <f t="shared" si="36"/>
        <v>0</v>
      </c>
      <c r="Q85" s="169">
        <f t="shared" si="37"/>
        <v>0</v>
      </c>
      <c r="R85" s="169">
        <f t="shared" si="38"/>
        <v>0</v>
      </c>
      <c r="S85" s="169">
        <f t="shared" si="39"/>
        <v>0</v>
      </c>
      <c r="T85" s="169">
        <f t="shared" si="40"/>
        <v>1</v>
      </c>
      <c r="U85" s="97">
        <f t="shared" si="18"/>
        <v>0</v>
      </c>
      <c r="V85" s="97">
        <f t="shared" si="19"/>
        <v>0</v>
      </c>
      <c r="W85" s="97">
        <f t="shared" si="20"/>
        <v>0</v>
      </c>
      <c r="X85" s="97">
        <f t="shared" si="21"/>
        <v>0</v>
      </c>
      <c r="Y85" s="97">
        <f t="shared" si="22"/>
        <v>0</v>
      </c>
      <c r="Z85" s="97"/>
      <c r="AA85" s="97"/>
      <c r="AB85" s="97"/>
      <c r="AC85" s="97"/>
      <c r="AD85" s="84">
        <v>60102823851</v>
      </c>
      <c r="AE85" s="100">
        <f>2012-1960</f>
        <v>52</v>
      </c>
      <c r="AF85" s="87">
        <f t="shared" si="32"/>
        <v>0</v>
      </c>
      <c r="AG85" s="87">
        <f t="shared" si="35"/>
        <v>0</v>
      </c>
      <c r="AH85" s="87">
        <f t="shared" si="33"/>
        <v>1</v>
      </c>
      <c r="AI85" s="87">
        <f t="shared" si="34"/>
        <v>0</v>
      </c>
    </row>
    <row r="86" spans="1:36" s="110" customFormat="1" ht="15.75">
      <c r="A86" s="96">
        <v>91472</v>
      </c>
      <c r="B86" s="189" t="s">
        <v>236</v>
      </c>
      <c r="C86" s="97">
        <v>1</v>
      </c>
      <c r="D86" s="146">
        <v>40912</v>
      </c>
      <c r="E86" s="84" t="s">
        <v>267</v>
      </c>
      <c r="F86" s="84" t="s">
        <v>268</v>
      </c>
      <c r="G86" s="97"/>
      <c r="H86" s="97"/>
      <c r="I86" s="97" t="s">
        <v>126</v>
      </c>
      <c r="J86" s="98" t="s">
        <v>198</v>
      </c>
      <c r="K86" s="98">
        <f t="shared" si="23"/>
        <v>0</v>
      </c>
      <c r="L86" s="98">
        <f t="shared" si="24"/>
        <v>0</v>
      </c>
      <c r="M86" s="98">
        <f t="shared" si="25"/>
        <v>0</v>
      </c>
      <c r="N86" s="98">
        <f t="shared" si="26"/>
        <v>1</v>
      </c>
      <c r="O86" s="98" t="s">
        <v>270</v>
      </c>
      <c r="P86" s="169">
        <f t="shared" si="36"/>
        <v>0</v>
      </c>
      <c r="Q86" s="169">
        <f t="shared" si="37"/>
        <v>0</v>
      </c>
      <c r="R86" s="169">
        <f t="shared" si="38"/>
        <v>0</v>
      </c>
      <c r="S86" s="169">
        <f t="shared" si="39"/>
        <v>0</v>
      </c>
      <c r="T86" s="169">
        <f t="shared" si="40"/>
        <v>1</v>
      </c>
      <c r="U86" s="97">
        <f t="shared" si="18"/>
        <v>0</v>
      </c>
      <c r="V86" s="97">
        <f t="shared" si="19"/>
        <v>0</v>
      </c>
      <c r="W86" s="97">
        <f t="shared" si="20"/>
        <v>0</v>
      </c>
      <c r="X86" s="97">
        <f t="shared" si="21"/>
        <v>0</v>
      </c>
      <c r="Y86" s="97">
        <f t="shared" si="22"/>
        <v>0</v>
      </c>
      <c r="Z86" s="156"/>
      <c r="AA86" s="97"/>
      <c r="AB86" s="97"/>
      <c r="AC86" s="97"/>
      <c r="AD86" s="84">
        <v>83120522139</v>
      </c>
      <c r="AE86" s="100">
        <f>2012-1983</f>
        <v>29</v>
      </c>
      <c r="AF86" s="87">
        <f t="shared" si="32"/>
        <v>1</v>
      </c>
      <c r="AG86" s="87">
        <f>IF(AE86&gt;=55,0,IF(AND(AE86&gt;=46,AE86&lt;55),0,IF(AND(AE86&gt;=31,AE86&lt;=45),1,IF(AE86&lt;=30,0,0))))</f>
        <v>0</v>
      </c>
      <c r="AH86" s="87">
        <f>IF(AE86&gt;=55,0,IF(AND(AE86&gt;=46,AE86&lt;55),1,IF(AND(AE86&gt;=31,AE86&lt;=45),0,IF(AE86&lt;=30,0,0))))</f>
        <v>0</v>
      </c>
      <c r="AI86" s="87">
        <f>IF(AE86&gt;=55,1,IF(AND(AE86&gt;=46,AE86&lt;55),0,IF(AND(AE86&gt;=31,AE86&lt;45),0,IF(AE86&lt;=30,0,0))))</f>
        <v>0</v>
      </c>
      <c r="AJ86" s="190"/>
    </row>
    <row r="87" spans="1:36" ht="15.75">
      <c r="A87" s="96">
        <v>11</v>
      </c>
      <c r="B87" s="84" t="s">
        <v>159</v>
      </c>
      <c r="C87" s="97">
        <v>1</v>
      </c>
      <c r="D87" s="146">
        <v>38722</v>
      </c>
      <c r="E87" s="84" t="s">
        <v>267</v>
      </c>
      <c r="F87" s="84" t="s">
        <v>268</v>
      </c>
      <c r="G87" s="97"/>
      <c r="H87" s="97"/>
      <c r="I87" s="97" t="s">
        <v>126</v>
      </c>
      <c r="J87" s="98" t="s">
        <v>198</v>
      </c>
      <c r="K87" s="98">
        <f t="shared" si="23"/>
        <v>0</v>
      </c>
      <c r="L87" s="98">
        <f t="shared" si="24"/>
        <v>0</v>
      </c>
      <c r="M87" s="98">
        <f t="shared" si="25"/>
        <v>0</v>
      </c>
      <c r="N87" s="98">
        <f t="shared" si="26"/>
        <v>1</v>
      </c>
      <c r="O87" s="98" t="s">
        <v>179</v>
      </c>
      <c r="P87" s="169">
        <f t="shared" si="36"/>
        <v>0</v>
      </c>
      <c r="Q87" s="169">
        <f t="shared" si="37"/>
        <v>0</v>
      </c>
      <c r="R87" s="169">
        <f t="shared" si="38"/>
        <v>0</v>
      </c>
      <c r="S87" s="169">
        <f t="shared" si="39"/>
        <v>0</v>
      </c>
      <c r="T87" s="169">
        <f t="shared" si="40"/>
        <v>1</v>
      </c>
      <c r="U87" s="97">
        <f t="shared" si="18"/>
        <v>0</v>
      </c>
      <c r="V87" s="97">
        <f t="shared" si="19"/>
        <v>0</v>
      </c>
      <c r="W87" s="97">
        <f t="shared" si="20"/>
        <v>0</v>
      </c>
      <c r="X87" s="97">
        <f t="shared" si="21"/>
        <v>0</v>
      </c>
      <c r="Y87" s="97">
        <f t="shared" si="22"/>
        <v>0</v>
      </c>
      <c r="Z87" s="97"/>
      <c r="AA87" s="97"/>
      <c r="AB87" s="97"/>
      <c r="AC87" s="97"/>
      <c r="AD87" s="84">
        <v>65071724696</v>
      </c>
      <c r="AE87" s="100">
        <f>2012-1965</f>
        <v>47</v>
      </c>
      <c r="AF87" s="87">
        <f t="shared" si="32"/>
        <v>0</v>
      </c>
      <c r="AG87" s="87">
        <f t="shared" si="35"/>
        <v>0</v>
      </c>
      <c r="AH87" s="87">
        <f t="shared" si="33"/>
        <v>1</v>
      </c>
      <c r="AI87" s="87">
        <f t="shared" si="34"/>
        <v>0</v>
      </c>
    </row>
    <row r="88" spans="1:36" ht="15.75">
      <c r="A88" s="96">
        <v>37</v>
      </c>
      <c r="B88" s="84" t="s">
        <v>160</v>
      </c>
      <c r="C88" s="97">
        <v>1</v>
      </c>
      <c r="D88" s="146">
        <v>36895</v>
      </c>
      <c r="E88" s="84" t="s">
        <v>267</v>
      </c>
      <c r="F88" s="84" t="s">
        <v>268</v>
      </c>
      <c r="G88" s="97">
        <v>1</v>
      </c>
      <c r="H88" s="97"/>
      <c r="I88" s="97" t="s">
        <v>126</v>
      </c>
      <c r="J88" s="98" t="s">
        <v>198</v>
      </c>
      <c r="K88" s="98">
        <f t="shared" si="23"/>
        <v>0</v>
      </c>
      <c r="L88" s="98">
        <f t="shared" si="24"/>
        <v>0</v>
      </c>
      <c r="M88" s="98">
        <f t="shared" si="25"/>
        <v>0</v>
      </c>
      <c r="N88" s="98">
        <f t="shared" si="26"/>
        <v>1</v>
      </c>
      <c r="O88" s="98" t="s">
        <v>179</v>
      </c>
      <c r="P88" s="169">
        <f t="shared" si="36"/>
        <v>0</v>
      </c>
      <c r="Q88" s="169">
        <f t="shared" si="37"/>
        <v>0</v>
      </c>
      <c r="R88" s="169">
        <f t="shared" si="38"/>
        <v>0</v>
      </c>
      <c r="S88" s="169">
        <f t="shared" si="39"/>
        <v>0</v>
      </c>
      <c r="T88" s="169">
        <f t="shared" si="40"/>
        <v>1</v>
      </c>
      <c r="U88" s="97">
        <f t="shared" si="18"/>
        <v>0</v>
      </c>
      <c r="V88" s="97">
        <f t="shared" si="19"/>
        <v>0</v>
      </c>
      <c r="W88" s="97">
        <f t="shared" si="20"/>
        <v>0</v>
      </c>
      <c r="X88" s="97">
        <f t="shared" si="21"/>
        <v>0</v>
      </c>
      <c r="Y88" s="97">
        <f t="shared" si="22"/>
        <v>0</v>
      </c>
      <c r="Z88" s="97"/>
      <c r="AA88" s="97"/>
      <c r="AB88" s="97"/>
      <c r="AC88" s="97"/>
      <c r="AD88" s="84">
        <v>55100302791</v>
      </c>
      <c r="AE88" s="100">
        <f>2012-1955</f>
        <v>57</v>
      </c>
      <c r="AF88" s="87">
        <f t="shared" si="32"/>
        <v>0</v>
      </c>
      <c r="AG88" s="87">
        <f t="shared" si="35"/>
        <v>0</v>
      </c>
      <c r="AH88" s="87">
        <f t="shared" si="33"/>
        <v>0</v>
      </c>
      <c r="AI88" s="87">
        <f t="shared" si="34"/>
        <v>1</v>
      </c>
    </row>
    <row r="89" spans="1:36" ht="15.75">
      <c r="A89" s="96">
        <v>1</v>
      </c>
      <c r="B89" s="84" t="s">
        <v>173</v>
      </c>
      <c r="C89" s="145">
        <v>1</v>
      </c>
      <c r="D89" s="145"/>
      <c r="E89" s="84"/>
      <c r="F89" s="84"/>
      <c r="G89" s="97"/>
      <c r="H89" s="97"/>
      <c r="I89" s="97" t="s">
        <v>2</v>
      </c>
      <c r="J89" s="98" t="s">
        <v>199</v>
      </c>
      <c r="K89" s="98">
        <f t="shared" si="23"/>
        <v>0</v>
      </c>
      <c r="L89" s="98">
        <f t="shared" si="24"/>
        <v>0</v>
      </c>
      <c r="M89" s="98">
        <f t="shared" si="25"/>
        <v>1</v>
      </c>
      <c r="N89" s="98">
        <f t="shared" si="26"/>
        <v>0</v>
      </c>
      <c r="O89" s="98" t="s">
        <v>179</v>
      </c>
      <c r="P89" s="169">
        <f t="shared" si="36"/>
        <v>1</v>
      </c>
      <c r="Q89" s="169">
        <f t="shared" si="37"/>
        <v>0</v>
      </c>
      <c r="R89" s="169">
        <f t="shared" si="38"/>
        <v>0</v>
      </c>
      <c r="S89" s="169">
        <f t="shared" si="39"/>
        <v>0</v>
      </c>
      <c r="T89" s="169">
        <f t="shared" si="40"/>
        <v>0</v>
      </c>
      <c r="U89" s="97">
        <f t="shared" si="18"/>
        <v>0</v>
      </c>
      <c r="V89" s="97">
        <f t="shared" si="19"/>
        <v>0</v>
      </c>
      <c r="W89" s="97">
        <f t="shared" si="20"/>
        <v>0</v>
      </c>
      <c r="X89" s="97">
        <f t="shared" si="21"/>
        <v>0</v>
      </c>
      <c r="Y89" s="97">
        <f t="shared" si="22"/>
        <v>0</v>
      </c>
      <c r="Z89" s="97"/>
      <c r="AA89" s="97"/>
      <c r="AB89" s="97"/>
      <c r="AC89" s="97"/>
      <c r="AD89" s="73"/>
      <c r="AE89" s="100">
        <f>2012-1973</f>
        <v>39</v>
      </c>
      <c r="AF89" s="87">
        <f t="shared" si="32"/>
        <v>0</v>
      </c>
      <c r="AG89" s="87">
        <f t="shared" si="35"/>
        <v>1</v>
      </c>
      <c r="AH89" s="87">
        <f t="shared" si="33"/>
        <v>0</v>
      </c>
      <c r="AI89" s="87">
        <f t="shared" si="34"/>
        <v>0</v>
      </c>
    </row>
    <row r="90" spans="1:36">
      <c r="A90" s="89">
        <f>COUNT(A2:A89)</f>
        <v>88</v>
      </c>
      <c r="B90" s="191" t="s">
        <v>182</v>
      </c>
      <c r="C90" s="89">
        <f>COUNT(C2:C89)</f>
        <v>88</v>
      </c>
      <c r="D90" s="89"/>
      <c r="E90" s="104"/>
      <c r="F90" s="104"/>
      <c r="G90" s="89">
        <f>SUM(G2:G89)</f>
        <v>29</v>
      </c>
      <c r="H90" s="89">
        <f>SUM(H2:H89)</f>
        <v>0</v>
      </c>
      <c r="I90" s="88"/>
      <c r="J90" s="115"/>
      <c r="K90" s="89">
        <f>SUM(K2:K89)</f>
        <v>54</v>
      </c>
      <c r="L90" s="89">
        <f>SUM(L2:L89)</f>
        <v>7</v>
      </c>
      <c r="M90" s="89">
        <f>SUM(M2:M89)</f>
        <v>14</v>
      </c>
      <c r="N90" s="89">
        <f>SUM(N2:N89)</f>
        <v>12</v>
      </c>
      <c r="O90" s="89"/>
      <c r="P90" s="171">
        <f>SUM(P2:P89)</f>
        <v>6</v>
      </c>
      <c r="Q90" s="171">
        <f t="shared" ref="Q90:Y90" si="41">SUM(Q2:Q89)</f>
        <v>22</v>
      </c>
      <c r="R90" s="171">
        <f t="shared" si="41"/>
        <v>2</v>
      </c>
      <c r="S90" s="171">
        <f t="shared" si="41"/>
        <v>0</v>
      </c>
      <c r="T90" s="171">
        <f t="shared" si="41"/>
        <v>4</v>
      </c>
      <c r="U90" s="89">
        <f t="shared" si="41"/>
        <v>14</v>
      </c>
      <c r="V90" s="89">
        <f t="shared" si="41"/>
        <v>22</v>
      </c>
      <c r="W90" s="89">
        <f t="shared" si="41"/>
        <v>3</v>
      </c>
      <c r="X90" s="89">
        <f t="shared" si="41"/>
        <v>6</v>
      </c>
      <c r="Y90" s="89">
        <f t="shared" si="41"/>
        <v>9</v>
      </c>
      <c r="Z90" s="89"/>
      <c r="AA90" s="89">
        <f>SUM(AA2:AA89)</f>
        <v>0</v>
      </c>
      <c r="AB90" s="89">
        <f>SUM(AB2:AB89)</f>
        <v>0</v>
      </c>
      <c r="AC90" s="89"/>
      <c r="AD90" s="89"/>
      <c r="AE90" s="116"/>
      <c r="AF90" s="89">
        <f>SUM(AF2:AF89)</f>
        <v>15</v>
      </c>
      <c r="AG90" s="89">
        <f>SUM(AG2:AG89)</f>
        <v>42</v>
      </c>
      <c r="AH90" s="89">
        <f>SUM(AH2:AH89)</f>
        <v>19</v>
      </c>
      <c r="AI90" s="89">
        <f>SUM(AI2:AI89)</f>
        <v>12</v>
      </c>
    </row>
    <row r="91" spans="1:36" ht="15.75">
      <c r="A91" s="96">
        <v>182</v>
      </c>
      <c r="B91" s="84" t="s">
        <v>93</v>
      </c>
      <c r="C91" s="97">
        <v>1</v>
      </c>
      <c r="D91" s="146">
        <v>40634</v>
      </c>
      <c r="E91" s="84" t="s">
        <v>252</v>
      </c>
      <c r="F91" s="84" t="s">
        <v>253</v>
      </c>
      <c r="G91" s="97"/>
      <c r="H91" s="97"/>
      <c r="I91" s="97" t="s">
        <v>86</v>
      </c>
      <c r="J91" s="98" t="s">
        <v>199</v>
      </c>
      <c r="K91" s="98">
        <f t="shared" si="23"/>
        <v>0</v>
      </c>
      <c r="L91" s="98">
        <f t="shared" ref="L91:L102" si="42">IF(J91="TM",1,0)</f>
        <v>0</v>
      </c>
      <c r="M91" s="98">
        <f t="shared" ref="M91:M102" si="43">IF(J91="12mo",1,0)</f>
        <v>1</v>
      </c>
      <c r="N91" s="98">
        <f t="shared" ref="N91:N102" si="44">IF(J91="9no",1,0)</f>
        <v>0</v>
      </c>
      <c r="O91" s="98" t="s">
        <v>179</v>
      </c>
      <c r="P91" s="169">
        <f t="shared" ref="P91:P104" si="45">IF(AND(I91="D",O91="F"),1,0)</f>
        <v>0</v>
      </c>
      <c r="Q91" s="169">
        <f t="shared" ref="Q91:Q105" si="46">IF(AND(I91="T",O91="F"),1,0)</f>
        <v>0</v>
      </c>
      <c r="R91" s="169">
        <f t="shared" ref="R91:R105" si="47">IF(AND(I91="A",O91="F"),1,0)</f>
        <v>1</v>
      </c>
      <c r="S91" s="169">
        <f t="shared" ref="S91:S105" si="48">IF(AND(I91="O",O91="F"),1,0)</f>
        <v>0</v>
      </c>
      <c r="T91" s="169">
        <f t="shared" ref="T91:T105" si="49">IF(AND(I91="S",O91="F"),1,0)</f>
        <v>0</v>
      </c>
      <c r="U91" s="97">
        <f t="shared" ref="U91:U105" si="50">IF(AND(I91="D",O91="M"),1,0)</f>
        <v>0</v>
      </c>
      <c r="V91" s="97">
        <f t="shared" ref="V91:V105" si="51">IF(AND(I91="T",O91="M"),1,0)</f>
        <v>0</v>
      </c>
      <c r="W91" s="97">
        <f t="shared" ref="W91:W105" si="52">IF(AND(I91="A",O91="M"),1,0)</f>
        <v>0</v>
      </c>
      <c r="X91" s="97">
        <f t="shared" ref="X91:X105" si="53">IF(AND(I91="O",O91="M"),1,0)</f>
        <v>0</v>
      </c>
      <c r="Y91" s="97">
        <f t="shared" ref="Y91:Y105" si="54">IF(AND(I91="S",O91="M"),1,0)</f>
        <v>0</v>
      </c>
      <c r="Z91" s="97"/>
      <c r="AA91" s="97">
        <v>1</v>
      </c>
      <c r="AB91" s="97"/>
      <c r="AC91" s="97"/>
      <c r="AD91" s="84">
        <v>73072322277</v>
      </c>
      <c r="AE91" s="100">
        <v>39</v>
      </c>
      <c r="AF91" s="87">
        <v>0</v>
      </c>
      <c r="AG91" s="87">
        <v>1</v>
      </c>
      <c r="AH91" s="87">
        <v>0</v>
      </c>
      <c r="AI91" s="87">
        <v>0</v>
      </c>
    </row>
    <row r="92" spans="1:36" ht="15.75">
      <c r="A92" s="96">
        <v>4623</v>
      </c>
      <c r="B92" s="84" t="s">
        <v>96</v>
      </c>
      <c r="C92" s="97">
        <v>1</v>
      </c>
      <c r="D92" s="146">
        <v>40688</v>
      </c>
      <c r="E92" s="84" t="s">
        <v>252</v>
      </c>
      <c r="F92" s="84" t="s">
        <v>253</v>
      </c>
      <c r="G92" s="97">
        <v>1</v>
      </c>
      <c r="H92" s="97"/>
      <c r="I92" s="97" t="s">
        <v>86</v>
      </c>
      <c r="J92" s="98" t="s">
        <v>200</v>
      </c>
      <c r="K92" s="98">
        <f t="shared" si="23"/>
        <v>0</v>
      </c>
      <c r="L92" s="98">
        <f t="shared" si="42"/>
        <v>1</v>
      </c>
      <c r="M92" s="98">
        <f t="shared" si="43"/>
        <v>0</v>
      </c>
      <c r="N92" s="98">
        <f t="shared" si="44"/>
        <v>0</v>
      </c>
      <c r="O92" s="98" t="s">
        <v>178</v>
      </c>
      <c r="P92" s="169">
        <f t="shared" si="45"/>
        <v>0</v>
      </c>
      <c r="Q92" s="169">
        <f t="shared" si="46"/>
        <v>0</v>
      </c>
      <c r="R92" s="169">
        <f t="shared" si="47"/>
        <v>0</v>
      </c>
      <c r="S92" s="169">
        <f t="shared" si="48"/>
        <v>0</v>
      </c>
      <c r="T92" s="169">
        <f t="shared" si="49"/>
        <v>0</v>
      </c>
      <c r="U92" s="97">
        <f t="shared" si="50"/>
        <v>0</v>
      </c>
      <c r="V92" s="97">
        <f t="shared" si="51"/>
        <v>0</v>
      </c>
      <c r="W92" s="97">
        <f t="shared" si="52"/>
        <v>1</v>
      </c>
      <c r="X92" s="97">
        <f t="shared" si="53"/>
        <v>0</v>
      </c>
      <c r="Y92" s="97">
        <f t="shared" si="54"/>
        <v>0</v>
      </c>
      <c r="Z92" s="97"/>
      <c r="AA92" s="97"/>
      <c r="AB92" s="97">
        <v>1</v>
      </c>
      <c r="AC92" s="97" t="s">
        <v>281</v>
      </c>
      <c r="AD92" s="84">
        <v>66062024884</v>
      </c>
      <c r="AE92" s="100">
        <v>46</v>
      </c>
      <c r="AF92" s="87">
        <v>0</v>
      </c>
      <c r="AG92" s="87">
        <v>0</v>
      </c>
      <c r="AH92" s="87">
        <v>1</v>
      </c>
      <c r="AI92" s="87">
        <v>0</v>
      </c>
    </row>
    <row r="93" spans="1:36" ht="15.75">
      <c r="A93" s="96">
        <v>8553</v>
      </c>
      <c r="B93" s="84" t="s">
        <v>97</v>
      </c>
      <c r="C93" s="97">
        <v>1</v>
      </c>
      <c r="D93" s="146">
        <v>40634</v>
      </c>
      <c r="E93" s="84" t="s">
        <v>252</v>
      </c>
      <c r="F93" s="84" t="s">
        <v>253</v>
      </c>
      <c r="G93" s="97">
        <v>1</v>
      </c>
      <c r="H93" s="97"/>
      <c r="I93" s="97" t="s">
        <v>86</v>
      </c>
      <c r="J93" s="98" t="s">
        <v>200</v>
      </c>
      <c r="K93" s="98">
        <f t="shared" si="23"/>
        <v>0</v>
      </c>
      <c r="L93" s="98">
        <f t="shared" si="42"/>
        <v>1</v>
      </c>
      <c r="M93" s="98">
        <f t="shared" si="43"/>
        <v>0</v>
      </c>
      <c r="N93" s="98">
        <f t="shared" si="44"/>
        <v>0</v>
      </c>
      <c r="O93" s="98" t="s">
        <v>178</v>
      </c>
      <c r="P93" s="169">
        <f t="shared" si="45"/>
        <v>0</v>
      </c>
      <c r="Q93" s="169">
        <f t="shared" si="46"/>
        <v>0</v>
      </c>
      <c r="R93" s="169">
        <f t="shared" si="47"/>
        <v>0</v>
      </c>
      <c r="S93" s="169">
        <f t="shared" si="48"/>
        <v>0</v>
      </c>
      <c r="T93" s="169">
        <f t="shared" si="49"/>
        <v>0</v>
      </c>
      <c r="U93" s="97">
        <f t="shared" si="50"/>
        <v>0</v>
      </c>
      <c r="V93" s="97">
        <f t="shared" si="51"/>
        <v>0</v>
      </c>
      <c r="W93" s="97">
        <f t="shared" si="52"/>
        <v>1</v>
      </c>
      <c r="X93" s="97">
        <f t="shared" si="53"/>
        <v>0</v>
      </c>
      <c r="Y93" s="97">
        <f t="shared" si="54"/>
        <v>0</v>
      </c>
      <c r="Z93" s="97"/>
      <c r="AA93" s="97">
        <v>1</v>
      </c>
      <c r="AB93" s="97"/>
      <c r="AC93" s="97"/>
      <c r="AD93" s="84">
        <v>79042812343</v>
      </c>
      <c r="AE93" s="100">
        <v>33</v>
      </c>
      <c r="AF93" s="87">
        <v>0</v>
      </c>
      <c r="AG93" s="87">
        <v>1</v>
      </c>
      <c r="AH93" s="87">
        <v>0</v>
      </c>
      <c r="AI93" s="87">
        <v>0</v>
      </c>
    </row>
    <row r="94" spans="1:36" ht="15.75">
      <c r="A94" s="96">
        <v>91463</v>
      </c>
      <c r="B94" s="84" t="s">
        <v>98</v>
      </c>
      <c r="C94" s="97">
        <v>1</v>
      </c>
      <c r="D94" s="146">
        <v>40848</v>
      </c>
      <c r="E94" s="84" t="s">
        <v>252</v>
      </c>
      <c r="F94" s="84" t="s">
        <v>253</v>
      </c>
      <c r="G94" s="97"/>
      <c r="H94" s="97"/>
      <c r="I94" s="97" t="s">
        <v>86</v>
      </c>
      <c r="J94" s="98" t="s">
        <v>199</v>
      </c>
      <c r="K94" s="98">
        <f t="shared" si="23"/>
        <v>0</v>
      </c>
      <c r="L94" s="98">
        <f t="shared" si="42"/>
        <v>0</v>
      </c>
      <c r="M94" s="98">
        <f t="shared" si="43"/>
        <v>1</v>
      </c>
      <c r="N94" s="98">
        <f t="shared" si="44"/>
        <v>0</v>
      </c>
      <c r="O94" s="98" t="s">
        <v>178</v>
      </c>
      <c r="P94" s="169">
        <f t="shared" si="45"/>
        <v>0</v>
      </c>
      <c r="Q94" s="169">
        <f t="shared" si="46"/>
        <v>0</v>
      </c>
      <c r="R94" s="169">
        <f t="shared" si="47"/>
        <v>0</v>
      </c>
      <c r="S94" s="169">
        <f t="shared" si="48"/>
        <v>0</v>
      </c>
      <c r="T94" s="169">
        <f t="shared" si="49"/>
        <v>0</v>
      </c>
      <c r="U94" s="97">
        <f t="shared" si="50"/>
        <v>0</v>
      </c>
      <c r="V94" s="97">
        <f t="shared" si="51"/>
        <v>0</v>
      </c>
      <c r="W94" s="97">
        <f t="shared" si="52"/>
        <v>1</v>
      </c>
      <c r="X94" s="97">
        <f t="shared" si="53"/>
        <v>0</v>
      </c>
      <c r="Y94" s="97">
        <f t="shared" si="54"/>
        <v>0</v>
      </c>
      <c r="Z94" s="97"/>
      <c r="AA94" s="97">
        <v>1</v>
      </c>
      <c r="AB94" s="97"/>
      <c r="AC94" s="97"/>
      <c r="AD94" s="84">
        <v>89110732346</v>
      </c>
      <c r="AE94" s="100">
        <v>23</v>
      </c>
      <c r="AF94" s="87">
        <v>1</v>
      </c>
      <c r="AG94" s="87">
        <v>0</v>
      </c>
      <c r="AH94" s="87">
        <v>0</v>
      </c>
      <c r="AI94" s="87">
        <v>0</v>
      </c>
    </row>
    <row r="95" spans="1:36" ht="15.75">
      <c r="A95" s="96">
        <v>91465</v>
      </c>
      <c r="B95" s="84" t="s">
        <v>99</v>
      </c>
      <c r="C95" s="97">
        <v>1</v>
      </c>
      <c r="D95" s="146">
        <v>40871</v>
      </c>
      <c r="E95" s="84" t="s">
        <v>252</v>
      </c>
      <c r="F95" s="84" t="s">
        <v>253</v>
      </c>
      <c r="G95" s="97">
        <v>1</v>
      </c>
      <c r="H95" s="97"/>
      <c r="I95" s="97" t="s">
        <v>86</v>
      </c>
      <c r="J95" s="98" t="s">
        <v>199</v>
      </c>
      <c r="K95" s="98">
        <f t="shared" si="23"/>
        <v>0</v>
      </c>
      <c r="L95" s="98">
        <f t="shared" si="42"/>
        <v>0</v>
      </c>
      <c r="M95" s="98">
        <f t="shared" si="43"/>
        <v>1</v>
      </c>
      <c r="N95" s="98">
        <f t="shared" si="44"/>
        <v>0</v>
      </c>
      <c r="O95" s="98" t="s">
        <v>178</v>
      </c>
      <c r="P95" s="169">
        <f t="shared" si="45"/>
        <v>0</v>
      </c>
      <c r="Q95" s="169">
        <f t="shared" si="46"/>
        <v>0</v>
      </c>
      <c r="R95" s="169">
        <f t="shared" si="47"/>
        <v>0</v>
      </c>
      <c r="S95" s="169">
        <f t="shared" si="48"/>
        <v>0</v>
      </c>
      <c r="T95" s="169">
        <f t="shared" si="49"/>
        <v>0</v>
      </c>
      <c r="U95" s="97">
        <f t="shared" si="50"/>
        <v>0</v>
      </c>
      <c r="V95" s="97">
        <f t="shared" si="51"/>
        <v>0</v>
      </c>
      <c r="W95" s="97">
        <f t="shared" si="52"/>
        <v>1</v>
      </c>
      <c r="X95" s="97">
        <f t="shared" si="53"/>
        <v>0</v>
      </c>
      <c r="Y95" s="97">
        <f t="shared" si="54"/>
        <v>0</v>
      </c>
      <c r="Z95" s="97"/>
      <c r="AA95" s="97">
        <v>1</v>
      </c>
      <c r="AB95" s="97"/>
      <c r="AC95" s="97"/>
      <c r="AD95" s="84">
        <v>61121303063</v>
      </c>
      <c r="AE95" s="100">
        <v>51</v>
      </c>
      <c r="AF95" s="87">
        <v>0</v>
      </c>
      <c r="AG95" s="87">
        <v>0</v>
      </c>
      <c r="AH95" s="87">
        <v>1</v>
      </c>
      <c r="AI95" s="87">
        <v>0</v>
      </c>
    </row>
    <row r="96" spans="1:36" ht="15.75">
      <c r="A96" s="96">
        <v>91467</v>
      </c>
      <c r="B96" s="84" t="s">
        <v>100</v>
      </c>
      <c r="C96" s="97">
        <v>1</v>
      </c>
      <c r="D96" s="146">
        <v>40871</v>
      </c>
      <c r="E96" s="84" t="s">
        <v>252</v>
      </c>
      <c r="F96" s="84" t="s">
        <v>253</v>
      </c>
      <c r="G96" s="97">
        <v>1</v>
      </c>
      <c r="H96" s="97"/>
      <c r="I96" s="97" t="s">
        <v>86</v>
      </c>
      <c r="J96" s="98" t="s">
        <v>199</v>
      </c>
      <c r="K96" s="98">
        <f t="shared" si="23"/>
        <v>0</v>
      </c>
      <c r="L96" s="98">
        <f t="shared" si="42"/>
        <v>0</v>
      </c>
      <c r="M96" s="98">
        <f t="shared" si="43"/>
        <v>1</v>
      </c>
      <c r="N96" s="98">
        <f t="shared" si="44"/>
        <v>0</v>
      </c>
      <c r="O96" s="98" t="s">
        <v>178</v>
      </c>
      <c r="P96" s="169">
        <f t="shared" si="45"/>
        <v>0</v>
      </c>
      <c r="Q96" s="169">
        <f t="shared" si="46"/>
        <v>0</v>
      </c>
      <c r="R96" s="169">
        <f t="shared" si="47"/>
        <v>0</v>
      </c>
      <c r="S96" s="169">
        <f t="shared" si="48"/>
        <v>0</v>
      </c>
      <c r="T96" s="169">
        <f t="shared" si="49"/>
        <v>0</v>
      </c>
      <c r="U96" s="97">
        <f t="shared" si="50"/>
        <v>0</v>
      </c>
      <c r="V96" s="97">
        <f t="shared" si="51"/>
        <v>0</v>
      </c>
      <c r="W96" s="97">
        <f t="shared" si="52"/>
        <v>1</v>
      </c>
      <c r="X96" s="97">
        <f t="shared" si="53"/>
        <v>0</v>
      </c>
      <c r="Y96" s="97">
        <f t="shared" si="54"/>
        <v>0</v>
      </c>
      <c r="Z96" s="97"/>
      <c r="AA96" s="97">
        <v>1</v>
      </c>
      <c r="AB96" s="97"/>
      <c r="AC96" s="97"/>
      <c r="AD96" s="84">
        <v>84061112022</v>
      </c>
      <c r="AE96" s="100">
        <v>28</v>
      </c>
      <c r="AF96" s="87">
        <v>1</v>
      </c>
      <c r="AG96" s="87">
        <v>0</v>
      </c>
      <c r="AH96" s="87">
        <v>0</v>
      </c>
      <c r="AI96" s="87">
        <v>0</v>
      </c>
    </row>
    <row r="97" spans="1:36" ht="15.75">
      <c r="A97" s="96">
        <v>91470</v>
      </c>
      <c r="B97" s="84" t="s">
        <v>101</v>
      </c>
      <c r="C97" s="97">
        <v>1</v>
      </c>
      <c r="D97" s="146">
        <v>40871</v>
      </c>
      <c r="E97" s="84" t="s">
        <v>252</v>
      </c>
      <c r="F97" s="84" t="s">
        <v>253</v>
      </c>
      <c r="G97" s="97">
        <v>1</v>
      </c>
      <c r="H97" s="97"/>
      <c r="I97" s="97" t="s">
        <v>86</v>
      </c>
      <c r="J97" s="98" t="s">
        <v>199</v>
      </c>
      <c r="K97" s="98">
        <f t="shared" si="23"/>
        <v>0</v>
      </c>
      <c r="L97" s="98">
        <f t="shared" si="42"/>
        <v>0</v>
      </c>
      <c r="M97" s="98">
        <f t="shared" si="43"/>
        <v>1</v>
      </c>
      <c r="N97" s="98">
        <f t="shared" si="44"/>
        <v>0</v>
      </c>
      <c r="O97" s="98" t="s">
        <v>178</v>
      </c>
      <c r="P97" s="169">
        <f t="shared" si="45"/>
        <v>0</v>
      </c>
      <c r="Q97" s="169">
        <f t="shared" si="46"/>
        <v>0</v>
      </c>
      <c r="R97" s="169">
        <f t="shared" si="47"/>
        <v>0</v>
      </c>
      <c r="S97" s="169">
        <f t="shared" si="48"/>
        <v>0</v>
      </c>
      <c r="T97" s="169">
        <f t="shared" si="49"/>
        <v>0</v>
      </c>
      <c r="U97" s="97">
        <f t="shared" si="50"/>
        <v>0</v>
      </c>
      <c r="V97" s="97">
        <f t="shared" si="51"/>
        <v>0</v>
      </c>
      <c r="W97" s="97">
        <f t="shared" si="52"/>
        <v>1</v>
      </c>
      <c r="X97" s="97">
        <f t="shared" si="53"/>
        <v>0</v>
      </c>
      <c r="Y97" s="97">
        <f t="shared" si="54"/>
        <v>0</v>
      </c>
      <c r="Z97" s="97"/>
      <c r="AA97" s="97">
        <v>1</v>
      </c>
      <c r="AB97" s="97"/>
      <c r="AC97" s="97"/>
      <c r="AD97" s="84">
        <v>81071800028</v>
      </c>
      <c r="AE97" s="100">
        <v>31</v>
      </c>
      <c r="AF97" s="87">
        <v>0</v>
      </c>
      <c r="AG97" s="87">
        <v>1</v>
      </c>
      <c r="AH97" s="87">
        <v>0</v>
      </c>
      <c r="AI97" s="87">
        <v>0</v>
      </c>
    </row>
    <row r="98" spans="1:36" ht="15.75">
      <c r="A98" s="96">
        <v>8866</v>
      </c>
      <c r="B98" s="84" t="s">
        <v>110</v>
      </c>
      <c r="C98" s="97">
        <v>1</v>
      </c>
      <c r="D98" s="147">
        <v>40909</v>
      </c>
      <c r="E98" s="84" t="s">
        <v>251</v>
      </c>
      <c r="F98" s="84" t="s">
        <v>223</v>
      </c>
      <c r="G98" s="97"/>
      <c r="H98" s="97"/>
      <c r="I98" s="97" t="s">
        <v>25</v>
      </c>
      <c r="J98" s="98" t="s">
        <v>197</v>
      </c>
      <c r="K98" s="98">
        <f t="shared" si="23"/>
        <v>1</v>
      </c>
      <c r="L98" s="98">
        <f t="shared" si="42"/>
        <v>0</v>
      </c>
      <c r="M98" s="98">
        <f t="shared" si="43"/>
        <v>0</v>
      </c>
      <c r="N98" s="98">
        <f t="shared" si="44"/>
        <v>0</v>
      </c>
      <c r="O98" s="98" t="s">
        <v>179</v>
      </c>
      <c r="P98" s="169">
        <f t="shared" si="45"/>
        <v>0</v>
      </c>
      <c r="Q98" s="169">
        <f t="shared" si="46"/>
        <v>1</v>
      </c>
      <c r="R98" s="169">
        <f t="shared" si="47"/>
        <v>0</v>
      </c>
      <c r="S98" s="169">
        <f t="shared" si="48"/>
        <v>0</v>
      </c>
      <c r="T98" s="169">
        <f t="shared" si="49"/>
        <v>0</v>
      </c>
      <c r="U98" s="97">
        <f t="shared" si="50"/>
        <v>0</v>
      </c>
      <c r="V98" s="97">
        <f t="shared" si="51"/>
        <v>0</v>
      </c>
      <c r="W98" s="97">
        <f t="shared" si="52"/>
        <v>0</v>
      </c>
      <c r="X98" s="97">
        <f t="shared" si="53"/>
        <v>0</v>
      </c>
      <c r="Y98" s="97">
        <f t="shared" si="54"/>
        <v>0</v>
      </c>
      <c r="Z98" s="97"/>
      <c r="AA98" s="97">
        <v>1</v>
      </c>
      <c r="AB98" s="97"/>
      <c r="AC98" s="97"/>
      <c r="AD98" s="84">
        <v>80090310897</v>
      </c>
      <c r="AE98" s="100">
        <v>32</v>
      </c>
      <c r="AF98" s="87">
        <v>0</v>
      </c>
      <c r="AG98" s="87">
        <v>1</v>
      </c>
      <c r="AH98" s="87">
        <v>0</v>
      </c>
      <c r="AI98" s="87">
        <v>0</v>
      </c>
    </row>
    <row r="99" spans="1:36" ht="15.75">
      <c r="A99" s="96">
        <v>91471</v>
      </c>
      <c r="B99" s="84" t="s">
        <v>84</v>
      </c>
      <c r="C99" s="97">
        <v>1</v>
      </c>
      <c r="D99" s="146">
        <v>40879</v>
      </c>
      <c r="E99" s="84" t="s">
        <v>251</v>
      </c>
      <c r="F99" s="84" t="s">
        <v>223</v>
      </c>
      <c r="G99" s="97"/>
      <c r="H99" s="97"/>
      <c r="I99" s="97" t="s">
        <v>25</v>
      </c>
      <c r="J99" s="97" t="s">
        <v>197</v>
      </c>
      <c r="K99" s="98">
        <f t="shared" si="23"/>
        <v>1</v>
      </c>
      <c r="L99" s="98">
        <f t="shared" si="42"/>
        <v>0</v>
      </c>
      <c r="M99" s="98">
        <f t="shared" si="43"/>
        <v>0</v>
      </c>
      <c r="N99" s="98">
        <f t="shared" si="44"/>
        <v>0</v>
      </c>
      <c r="O99" s="97" t="s">
        <v>179</v>
      </c>
      <c r="P99" s="169">
        <f t="shared" si="45"/>
        <v>0</v>
      </c>
      <c r="Q99" s="169">
        <f t="shared" si="46"/>
        <v>1</v>
      </c>
      <c r="R99" s="169">
        <f t="shared" si="47"/>
        <v>0</v>
      </c>
      <c r="S99" s="169">
        <f t="shared" si="48"/>
        <v>0</v>
      </c>
      <c r="T99" s="169">
        <f t="shared" si="49"/>
        <v>0</v>
      </c>
      <c r="U99" s="97">
        <f t="shared" si="50"/>
        <v>0</v>
      </c>
      <c r="V99" s="97">
        <f t="shared" si="51"/>
        <v>0</v>
      </c>
      <c r="W99" s="97">
        <f t="shared" si="52"/>
        <v>0</v>
      </c>
      <c r="X99" s="97">
        <f t="shared" si="53"/>
        <v>0</v>
      </c>
      <c r="Y99" s="97">
        <f t="shared" si="54"/>
        <v>0</v>
      </c>
      <c r="Z99" s="97"/>
      <c r="AA99" s="97"/>
      <c r="AB99" s="97">
        <v>1</v>
      </c>
      <c r="AC99" s="97" t="s">
        <v>162</v>
      </c>
      <c r="AD99" s="84">
        <v>87071514575</v>
      </c>
      <c r="AE99" s="100">
        <f>AE1-1987</f>
        <v>25</v>
      </c>
      <c r="AF99" s="87">
        <v>1</v>
      </c>
      <c r="AG99" s="87">
        <v>0</v>
      </c>
      <c r="AH99" s="87">
        <v>0</v>
      </c>
      <c r="AI99" s="87">
        <v>0</v>
      </c>
    </row>
    <row r="100" spans="1:36" s="119" customFormat="1" ht="15.75">
      <c r="A100" s="179">
        <v>91479</v>
      </c>
      <c r="B100" s="73" t="s">
        <v>278</v>
      </c>
      <c r="C100" s="97">
        <v>1</v>
      </c>
      <c r="D100" s="146"/>
      <c r="E100" s="84" t="s">
        <v>252</v>
      </c>
      <c r="F100" s="84" t="s">
        <v>253</v>
      </c>
      <c r="G100" s="70"/>
      <c r="H100" s="70"/>
      <c r="I100" s="97" t="s">
        <v>25</v>
      </c>
      <c r="J100" s="97" t="s">
        <v>200</v>
      </c>
      <c r="K100" s="98">
        <f t="shared" si="23"/>
        <v>0</v>
      </c>
      <c r="L100" s="98">
        <f t="shared" si="42"/>
        <v>1</v>
      </c>
      <c r="M100" s="98">
        <f t="shared" si="43"/>
        <v>0</v>
      </c>
      <c r="N100" s="98">
        <f t="shared" si="44"/>
        <v>0</v>
      </c>
      <c r="O100" s="97" t="s">
        <v>179</v>
      </c>
      <c r="P100" s="169">
        <f t="shared" si="45"/>
        <v>0</v>
      </c>
      <c r="Q100" s="169">
        <f t="shared" si="46"/>
        <v>1</v>
      </c>
      <c r="R100" s="169">
        <f t="shared" si="47"/>
        <v>0</v>
      </c>
      <c r="S100" s="169">
        <f t="shared" si="48"/>
        <v>0</v>
      </c>
      <c r="T100" s="169">
        <f t="shared" si="49"/>
        <v>0</v>
      </c>
      <c r="U100" s="97">
        <f t="shared" si="50"/>
        <v>0</v>
      </c>
      <c r="V100" s="97">
        <f t="shared" si="51"/>
        <v>0</v>
      </c>
      <c r="W100" s="97">
        <f t="shared" si="52"/>
        <v>0</v>
      </c>
      <c r="X100" s="97">
        <f t="shared" si="53"/>
        <v>0</v>
      </c>
      <c r="Y100" s="97">
        <f t="shared" si="54"/>
        <v>0</v>
      </c>
      <c r="Z100" s="140"/>
      <c r="AA100" s="70">
        <v>1</v>
      </c>
      <c r="AB100" s="70"/>
      <c r="AC100" s="70"/>
      <c r="AD100" s="73">
        <v>76061809043</v>
      </c>
      <c r="AE100" s="136">
        <f>AE1-1976</f>
        <v>36</v>
      </c>
      <c r="AF100" s="87">
        <v>1</v>
      </c>
      <c r="AG100" s="87">
        <v>0</v>
      </c>
      <c r="AH100" s="87">
        <v>0</v>
      </c>
      <c r="AI100" s="87">
        <v>0</v>
      </c>
      <c r="AJ100" s="122"/>
    </row>
    <row r="101" spans="1:36" s="119" customFormat="1" ht="15.75">
      <c r="A101" s="178">
        <v>1</v>
      </c>
      <c r="B101" s="73" t="s">
        <v>279</v>
      </c>
      <c r="C101" s="97">
        <v>1</v>
      </c>
      <c r="D101" s="146"/>
      <c r="E101" s="73" t="s">
        <v>251</v>
      </c>
      <c r="F101" s="84" t="s">
        <v>223</v>
      </c>
      <c r="G101" s="70"/>
      <c r="H101" s="70"/>
      <c r="I101" s="97" t="s">
        <v>25</v>
      </c>
      <c r="J101" s="97" t="s">
        <v>197</v>
      </c>
      <c r="K101" s="98">
        <f t="shared" si="23"/>
        <v>1</v>
      </c>
      <c r="L101" s="98">
        <f t="shared" si="42"/>
        <v>0</v>
      </c>
      <c r="M101" s="98">
        <f t="shared" si="43"/>
        <v>0</v>
      </c>
      <c r="N101" s="98">
        <f t="shared" si="44"/>
        <v>0</v>
      </c>
      <c r="O101" s="97" t="s">
        <v>179</v>
      </c>
      <c r="P101" s="169">
        <f t="shared" si="45"/>
        <v>0</v>
      </c>
      <c r="Q101" s="169">
        <f t="shared" si="46"/>
        <v>1</v>
      </c>
      <c r="R101" s="169">
        <f t="shared" si="47"/>
        <v>0</v>
      </c>
      <c r="S101" s="169">
        <f t="shared" si="48"/>
        <v>0</v>
      </c>
      <c r="T101" s="169">
        <f t="shared" si="49"/>
        <v>0</v>
      </c>
      <c r="U101" s="97">
        <f t="shared" si="50"/>
        <v>0</v>
      </c>
      <c r="V101" s="97">
        <f t="shared" si="51"/>
        <v>0</v>
      </c>
      <c r="W101" s="97">
        <f t="shared" si="52"/>
        <v>0</v>
      </c>
      <c r="X101" s="97">
        <f t="shared" si="53"/>
        <v>0</v>
      </c>
      <c r="Y101" s="97">
        <f t="shared" si="54"/>
        <v>0</v>
      </c>
      <c r="Z101" s="140"/>
      <c r="AA101" s="70"/>
      <c r="AB101" s="70">
        <v>1</v>
      </c>
      <c r="AC101" s="70" t="s">
        <v>280</v>
      </c>
      <c r="AD101" s="73">
        <v>86021512581</v>
      </c>
      <c r="AE101" s="136">
        <f>AE1-1986</f>
        <v>26</v>
      </c>
      <c r="AF101" s="87">
        <v>1</v>
      </c>
      <c r="AG101" s="87">
        <v>0</v>
      </c>
      <c r="AH101" s="87">
        <v>0</v>
      </c>
      <c r="AI101" s="87">
        <v>0</v>
      </c>
      <c r="AJ101" s="122"/>
    </row>
    <row r="102" spans="1:36" s="119" customFormat="1" ht="15.75">
      <c r="A102" s="178">
        <v>1</v>
      </c>
      <c r="B102" s="73" t="s">
        <v>284</v>
      </c>
      <c r="C102" s="97">
        <v>1</v>
      </c>
      <c r="D102" s="146"/>
      <c r="E102" s="73" t="s">
        <v>251</v>
      </c>
      <c r="F102" s="84" t="s">
        <v>223</v>
      </c>
      <c r="G102" s="70">
        <v>1</v>
      </c>
      <c r="H102" s="70"/>
      <c r="I102" s="97" t="s">
        <v>25</v>
      </c>
      <c r="J102" s="97" t="s">
        <v>197</v>
      </c>
      <c r="K102" s="98">
        <f t="shared" si="23"/>
        <v>1</v>
      </c>
      <c r="L102" s="98">
        <f t="shared" si="42"/>
        <v>0</v>
      </c>
      <c r="M102" s="98">
        <f t="shared" si="43"/>
        <v>0</v>
      </c>
      <c r="N102" s="98">
        <f t="shared" si="44"/>
        <v>0</v>
      </c>
      <c r="O102" s="97" t="s">
        <v>179</v>
      </c>
      <c r="P102" s="169">
        <f t="shared" si="45"/>
        <v>0</v>
      </c>
      <c r="Q102" s="169">
        <f t="shared" si="46"/>
        <v>1</v>
      </c>
      <c r="R102" s="169">
        <f t="shared" si="47"/>
        <v>0</v>
      </c>
      <c r="S102" s="169">
        <f t="shared" si="48"/>
        <v>0</v>
      </c>
      <c r="T102" s="169">
        <f t="shared" si="49"/>
        <v>0</v>
      </c>
      <c r="U102" s="97">
        <f t="shared" si="50"/>
        <v>0</v>
      </c>
      <c r="V102" s="97">
        <f t="shared" si="51"/>
        <v>0</v>
      </c>
      <c r="W102" s="97">
        <f t="shared" si="52"/>
        <v>0</v>
      </c>
      <c r="X102" s="97">
        <f t="shared" si="53"/>
        <v>0</v>
      </c>
      <c r="Y102" s="97">
        <f t="shared" si="54"/>
        <v>0</v>
      </c>
      <c r="Z102" s="140"/>
      <c r="AA102" s="70"/>
      <c r="AB102" s="70">
        <v>1</v>
      </c>
      <c r="AC102" s="70" t="s">
        <v>286</v>
      </c>
      <c r="AD102" s="73">
        <v>72112803370</v>
      </c>
      <c r="AE102" s="136">
        <f>AE1-1972</f>
        <v>40</v>
      </c>
      <c r="AF102" s="87">
        <v>1</v>
      </c>
      <c r="AG102" s="87">
        <v>0</v>
      </c>
      <c r="AH102" s="87">
        <v>0</v>
      </c>
      <c r="AI102" s="87">
        <v>0</v>
      </c>
      <c r="AJ102" s="122"/>
    </row>
    <row r="103" spans="1:36" s="119" customFormat="1" ht="15.75">
      <c r="A103" s="178">
        <v>1</v>
      </c>
      <c r="B103" s="73" t="s">
        <v>296</v>
      </c>
      <c r="C103" s="97">
        <v>1</v>
      </c>
      <c r="D103" s="146"/>
      <c r="E103" s="73" t="s">
        <v>255</v>
      </c>
      <c r="F103" s="84" t="s">
        <v>223</v>
      </c>
      <c r="G103" s="70"/>
      <c r="H103" s="70"/>
      <c r="I103" s="97" t="s">
        <v>25</v>
      </c>
      <c r="J103" s="97" t="s">
        <v>197</v>
      </c>
      <c r="K103" s="98">
        <f>IF(J103="NS",1,0)</f>
        <v>1</v>
      </c>
      <c r="L103" s="98">
        <f>IF(J103="TM",1,0)</f>
        <v>0</v>
      </c>
      <c r="M103" s="98">
        <f>IF(J103="12mo",1,0)</f>
        <v>0</v>
      </c>
      <c r="N103" s="98">
        <f>IF(J103="9no",1,0)</f>
        <v>0</v>
      </c>
      <c r="O103" s="97" t="s">
        <v>179</v>
      </c>
      <c r="P103" s="169">
        <f t="shared" si="45"/>
        <v>0</v>
      </c>
      <c r="Q103" s="169">
        <f t="shared" si="46"/>
        <v>1</v>
      </c>
      <c r="R103" s="169">
        <f t="shared" si="47"/>
        <v>0</v>
      </c>
      <c r="S103" s="169">
        <f t="shared" si="48"/>
        <v>0</v>
      </c>
      <c r="T103" s="169">
        <f t="shared" si="49"/>
        <v>0</v>
      </c>
      <c r="U103" s="97">
        <f t="shared" si="50"/>
        <v>0</v>
      </c>
      <c r="V103" s="97">
        <f t="shared" si="51"/>
        <v>0</v>
      </c>
      <c r="W103" s="97">
        <f t="shared" si="52"/>
        <v>0</v>
      </c>
      <c r="X103" s="97">
        <f t="shared" si="53"/>
        <v>0</v>
      </c>
      <c r="Y103" s="97">
        <f t="shared" si="54"/>
        <v>0</v>
      </c>
      <c r="Z103" s="140"/>
      <c r="AA103" s="70">
        <v>1</v>
      </c>
      <c r="AB103" s="70"/>
      <c r="AC103" s="70"/>
      <c r="AD103" s="73">
        <v>84070512019</v>
      </c>
      <c r="AE103" s="136">
        <f>2012-1984</f>
        <v>28</v>
      </c>
      <c r="AF103" s="87">
        <v>1</v>
      </c>
      <c r="AG103" s="87">
        <v>0</v>
      </c>
      <c r="AH103" s="87">
        <v>0</v>
      </c>
      <c r="AI103" s="87">
        <v>0</v>
      </c>
      <c r="AJ103" s="122"/>
    </row>
    <row r="104" spans="1:36" s="119" customFormat="1" ht="15.75">
      <c r="A104" s="178">
        <v>1</v>
      </c>
      <c r="B104" s="73" t="s">
        <v>298</v>
      </c>
      <c r="C104" s="97">
        <v>1</v>
      </c>
      <c r="D104" s="146"/>
      <c r="E104" s="84" t="s">
        <v>252</v>
      </c>
      <c r="F104" s="84" t="s">
        <v>253</v>
      </c>
      <c r="G104" s="70"/>
      <c r="H104" s="70"/>
      <c r="I104" s="97" t="s">
        <v>86</v>
      </c>
      <c r="J104" s="97" t="s">
        <v>199</v>
      </c>
      <c r="K104" s="98">
        <f>IF(J104="NS",1,0)</f>
        <v>0</v>
      </c>
      <c r="L104" s="98">
        <f>IF(J104="TM",1,0)</f>
        <v>0</v>
      </c>
      <c r="M104" s="98">
        <f>IF(J104="12mo",1,0)</f>
        <v>1</v>
      </c>
      <c r="N104" s="98">
        <f>IF(J104="9no",1,0)</f>
        <v>0</v>
      </c>
      <c r="O104" s="97" t="s">
        <v>178</v>
      </c>
      <c r="P104" s="169">
        <f t="shared" si="45"/>
        <v>0</v>
      </c>
      <c r="Q104" s="169">
        <f t="shared" si="46"/>
        <v>0</v>
      </c>
      <c r="R104" s="169">
        <f t="shared" si="47"/>
        <v>0</v>
      </c>
      <c r="S104" s="169">
        <f t="shared" si="48"/>
        <v>0</v>
      </c>
      <c r="T104" s="169">
        <f t="shared" si="49"/>
        <v>0</v>
      </c>
      <c r="U104" s="97">
        <f t="shared" si="50"/>
        <v>0</v>
      </c>
      <c r="V104" s="97">
        <f t="shared" si="51"/>
        <v>0</v>
      </c>
      <c r="W104" s="97">
        <f t="shared" si="52"/>
        <v>1</v>
      </c>
      <c r="X104" s="97">
        <f t="shared" si="53"/>
        <v>0</v>
      </c>
      <c r="Y104" s="97">
        <f t="shared" si="54"/>
        <v>0</v>
      </c>
      <c r="Z104" s="140"/>
      <c r="AA104" s="70">
        <v>1</v>
      </c>
      <c r="AB104" s="70"/>
      <c r="AC104" s="70"/>
      <c r="AD104" s="73">
        <v>55020128328</v>
      </c>
      <c r="AE104" s="136">
        <f>2012-1955</f>
        <v>57</v>
      </c>
      <c r="AF104" s="87">
        <v>1</v>
      </c>
      <c r="AG104" s="87">
        <v>0</v>
      </c>
      <c r="AH104" s="87">
        <v>0</v>
      </c>
      <c r="AI104" s="87">
        <v>0</v>
      </c>
      <c r="AJ104" s="122"/>
    </row>
    <row r="105" spans="1:36" s="119" customFormat="1" ht="15.75">
      <c r="A105" s="89">
        <f>COUNT(A91:A104)</f>
        <v>14</v>
      </c>
      <c r="B105" s="73"/>
      <c r="C105" s="89">
        <f>COUNT(C91:C104)</f>
        <v>14</v>
      </c>
      <c r="D105" s="89"/>
      <c r="E105" s="73"/>
      <c r="F105" s="73"/>
      <c r="G105" s="70"/>
      <c r="H105" s="70"/>
      <c r="I105" s="70"/>
      <c r="J105" s="70"/>
      <c r="K105" s="98">
        <f t="shared" si="23"/>
        <v>0</v>
      </c>
      <c r="L105" s="98">
        <f>IF(J105="TM",1,0)</f>
        <v>0</v>
      </c>
      <c r="M105" s="98">
        <f>IF(J105="12mo",1,0)</f>
        <v>0</v>
      </c>
      <c r="N105" s="98">
        <f>IF(J105="9no",1,0)</f>
        <v>0</v>
      </c>
      <c r="O105" s="97" t="s">
        <v>179</v>
      </c>
      <c r="P105" s="169">
        <f>IF(AND(I105="D",O105="F"),1,0)</f>
        <v>0</v>
      </c>
      <c r="Q105" s="169">
        <f t="shared" si="46"/>
        <v>0</v>
      </c>
      <c r="R105" s="169">
        <f t="shared" si="47"/>
        <v>0</v>
      </c>
      <c r="S105" s="169">
        <f t="shared" si="48"/>
        <v>0</v>
      </c>
      <c r="T105" s="169">
        <f t="shared" si="49"/>
        <v>0</v>
      </c>
      <c r="U105" s="97">
        <f t="shared" si="50"/>
        <v>0</v>
      </c>
      <c r="V105" s="97">
        <f t="shared" si="51"/>
        <v>0</v>
      </c>
      <c r="W105" s="97">
        <f t="shared" si="52"/>
        <v>0</v>
      </c>
      <c r="X105" s="97">
        <f t="shared" si="53"/>
        <v>0</v>
      </c>
      <c r="Y105" s="97">
        <f t="shared" si="54"/>
        <v>0</v>
      </c>
      <c r="Z105" s="140"/>
      <c r="AA105" s="70"/>
      <c r="AB105" s="70"/>
      <c r="AC105" s="70"/>
      <c r="AD105" s="73"/>
      <c r="AE105" s="136"/>
      <c r="AF105" s="87"/>
      <c r="AG105" s="87"/>
      <c r="AH105" s="87"/>
      <c r="AI105" s="87"/>
      <c r="AJ105" s="122"/>
    </row>
    <row r="106" spans="1:36" s="142" customFormat="1">
      <c r="B106" s="141"/>
      <c r="D106" s="89"/>
      <c r="E106" s="141"/>
      <c r="F106" s="141"/>
      <c r="G106" s="89">
        <f>SUM(G91:G105)</f>
        <v>6</v>
      </c>
      <c r="H106" s="89">
        <f t="shared" ref="H106:Y106" si="55">SUM(H91:H105)</f>
        <v>0</v>
      </c>
      <c r="I106" s="89">
        <f t="shared" si="55"/>
        <v>0</v>
      </c>
      <c r="J106" s="89">
        <f t="shared" si="55"/>
        <v>0</v>
      </c>
      <c r="K106" s="89">
        <f t="shared" si="55"/>
        <v>5</v>
      </c>
      <c r="L106" s="89">
        <f t="shared" si="55"/>
        <v>3</v>
      </c>
      <c r="M106" s="89">
        <f t="shared" si="55"/>
        <v>6</v>
      </c>
      <c r="N106" s="89">
        <f t="shared" si="55"/>
        <v>0</v>
      </c>
      <c r="O106" s="89">
        <f t="shared" si="55"/>
        <v>0</v>
      </c>
      <c r="P106" s="89">
        <f t="shared" si="55"/>
        <v>0</v>
      </c>
      <c r="Q106" s="89">
        <f t="shared" si="55"/>
        <v>6</v>
      </c>
      <c r="R106" s="89">
        <f t="shared" si="55"/>
        <v>1</v>
      </c>
      <c r="S106" s="89">
        <f t="shared" si="55"/>
        <v>0</v>
      </c>
      <c r="T106" s="89">
        <f t="shared" si="55"/>
        <v>0</v>
      </c>
      <c r="U106" s="89">
        <f t="shared" si="55"/>
        <v>0</v>
      </c>
      <c r="V106" s="89">
        <f t="shared" si="55"/>
        <v>0</v>
      </c>
      <c r="W106" s="89">
        <f t="shared" si="55"/>
        <v>7</v>
      </c>
      <c r="X106" s="89">
        <f t="shared" si="55"/>
        <v>0</v>
      </c>
      <c r="Y106" s="89">
        <f t="shared" si="55"/>
        <v>0</v>
      </c>
      <c r="Z106" s="89">
        <f>SUM(Z91:Z105)</f>
        <v>0</v>
      </c>
      <c r="AA106" s="89">
        <f>SUM(AA91:AA105)</f>
        <v>10</v>
      </c>
      <c r="AB106" s="89">
        <f>SUM(AB91:AB105)</f>
        <v>4</v>
      </c>
      <c r="AC106" s="89">
        <f>SUM(AC91:AC102)</f>
        <v>0</v>
      </c>
      <c r="AD106" s="89"/>
      <c r="AE106" s="116">
        <f>SUM(AE91:AE105)</f>
        <v>495</v>
      </c>
      <c r="AF106" s="116">
        <f>SUM(AF91:AF105)</f>
        <v>8</v>
      </c>
      <c r="AG106" s="116">
        <f>SUM(AG91:AG105)</f>
        <v>4</v>
      </c>
      <c r="AH106" s="116">
        <f>SUM(AH91:AH105)</f>
        <v>2</v>
      </c>
      <c r="AI106" s="116">
        <f>SUM(AI91:AI105)</f>
        <v>0</v>
      </c>
      <c r="AJ106" s="122"/>
    </row>
    <row r="107" spans="1:36" s="112" customFormat="1">
      <c r="A107" s="89">
        <f>A90+A105</f>
        <v>102</v>
      </c>
      <c r="B107" s="194" t="s">
        <v>295</v>
      </c>
      <c r="C107" s="193">
        <f>C90+C105</f>
        <v>102</v>
      </c>
      <c r="D107" s="99"/>
      <c r="E107" s="104"/>
      <c r="F107" s="104"/>
      <c r="G107" s="105">
        <f>G106+G90</f>
        <v>35</v>
      </c>
      <c r="H107" s="105">
        <f t="shared" ref="H107:AB107" si="56">H106+H90</f>
        <v>0</v>
      </c>
      <c r="I107" s="105">
        <f t="shared" si="56"/>
        <v>0</v>
      </c>
      <c r="J107" s="105">
        <f t="shared" si="56"/>
        <v>0</v>
      </c>
      <c r="K107" s="105">
        <f t="shared" si="56"/>
        <v>59</v>
      </c>
      <c r="L107" s="105">
        <f t="shared" si="56"/>
        <v>10</v>
      </c>
      <c r="M107" s="105">
        <f t="shared" si="56"/>
        <v>20</v>
      </c>
      <c r="N107" s="105">
        <f t="shared" si="56"/>
        <v>12</v>
      </c>
      <c r="O107" s="105">
        <f t="shared" si="56"/>
        <v>0</v>
      </c>
      <c r="P107" s="105">
        <f t="shared" si="56"/>
        <v>6</v>
      </c>
      <c r="Q107" s="105">
        <f t="shared" si="56"/>
        <v>28</v>
      </c>
      <c r="R107" s="105">
        <f t="shared" si="56"/>
        <v>3</v>
      </c>
      <c r="S107" s="105">
        <f t="shared" si="56"/>
        <v>0</v>
      </c>
      <c r="T107" s="105">
        <f t="shared" si="56"/>
        <v>4</v>
      </c>
      <c r="U107" s="105">
        <f t="shared" si="56"/>
        <v>14</v>
      </c>
      <c r="V107" s="105">
        <f t="shared" si="56"/>
        <v>22</v>
      </c>
      <c r="W107" s="105">
        <f t="shared" si="56"/>
        <v>10</v>
      </c>
      <c r="X107" s="105">
        <f t="shared" si="56"/>
        <v>6</v>
      </c>
      <c r="Y107" s="105">
        <f t="shared" si="56"/>
        <v>9</v>
      </c>
      <c r="Z107" s="105">
        <f t="shared" si="56"/>
        <v>0</v>
      </c>
      <c r="AA107" s="105">
        <f t="shared" si="56"/>
        <v>10</v>
      </c>
      <c r="AB107" s="105">
        <f t="shared" si="56"/>
        <v>4</v>
      </c>
      <c r="AC107" s="105"/>
      <c r="AD107" s="105"/>
      <c r="AE107" s="196"/>
      <c r="AF107" s="105">
        <f>AF106+AF90</f>
        <v>23</v>
      </c>
      <c r="AG107" s="105">
        <f>AG106+AG90</f>
        <v>46</v>
      </c>
      <c r="AH107" s="105">
        <f>AH106+AH90</f>
        <v>21</v>
      </c>
      <c r="AI107" s="105">
        <f>AI106+AI90</f>
        <v>12</v>
      </c>
      <c r="AJ107" s="122"/>
    </row>
    <row r="108" spans="1:36" s="112" customFormat="1">
      <c r="B108" s="197" t="s">
        <v>294</v>
      </c>
      <c r="C108" s="195">
        <f>A107-C107</f>
        <v>0</v>
      </c>
      <c r="D108" s="113"/>
      <c r="G108" s="107"/>
      <c r="H108" s="107"/>
      <c r="I108" s="113"/>
      <c r="J108" s="113"/>
      <c r="K108" s="107"/>
      <c r="L108" s="107"/>
      <c r="M108" s="107"/>
      <c r="N108" s="107"/>
      <c r="O108" s="107"/>
      <c r="P108" s="107">
        <f>SUM(P107:Y107)</f>
        <v>102</v>
      </c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14"/>
      <c r="AF108" s="107"/>
      <c r="AG108" s="107"/>
      <c r="AH108" s="107"/>
      <c r="AI108" s="107"/>
      <c r="AJ108" s="113"/>
    </row>
    <row r="109" spans="1:36" s="112" customFormat="1"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>
        <f>COUNTIF(O2:O105,"F")</f>
        <v>42</v>
      </c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I109" s="113"/>
    </row>
    <row r="110" spans="1:36">
      <c r="B110" s="117" t="s">
        <v>167</v>
      </c>
      <c r="C110" s="117"/>
      <c r="Z110" s="102"/>
      <c r="AA110" s="102"/>
      <c r="AB110" s="102"/>
      <c r="AC110" s="102"/>
      <c r="AE110" s="101"/>
      <c r="AJ110" s="102"/>
    </row>
    <row r="111" spans="1:36">
      <c r="B111" s="104" t="s">
        <v>184</v>
      </c>
      <c r="C111" s="99">
        <f>Febrero!A87</f>
        <v>85</v>
      </c>
      <c r="X111" s="102"/>
      <c r="Y111" s="102"/>
      <c r="Z111" s="102"/>
      <c r="AA111" s="102"/>
      <c r="AB111" s="102"/>
      <c r="AD111" s="101"/>
      <c r="AE111" s="101"/>
      <c r="AJ111" s="102"/>
    </row>
    <row r="112" spans="1:36">
      <c r="B112" s="104" t="s">
        <v>183</v>
      </c>
      <c r="C112" s="99">
        <f>Febrero!A98</f>
        <v>10</v>
      </c>
      <c r="X112" s="102"/>
      <c r="Y112" s="102"/>
      <c r="Z112" s="102"/>
      <c r="AA112" s="102"/>
      <c r="AB112" s="102"/>
      <c r="AC112" s="102"/>
      <c r="AD112" s="101"/>
      <c r="AE112" s="101"/>
      <c r="AJ112" s="102"/>
    </row>
    <row r="113" spans="2:36">
      <c r="B113" s="104" t="s">
        <v>0</v>
      </c>
      <c r="C113" s="99">
        <f>SUM(C111:C112)</f>
        <v>95</v>
      </c>
      <c r="X113" s="102"/>
      <c r="Y113" s="102"/>
      <c r="Z113" s="102"/>
      <c r="AA113" s="102"/>
      <c r="AB113" s="102"/>
      <c r="AC113" s="102"/>
      <c r="AD113" s="101"/>
      <c r="AE113" s="101"/>
      <c r="AJ113" s="102"/>
    </row>
    <row r="114" spans="2:36">
      <c r="C114" s="102"/>
      <c r="X114" s="102"/>
      <c r="Y114" s="102"/>
      <c r="Z114" s="102"/>
      <c r="AA114" s="102"/>
      <c r="AB114" s="102"/>
      <c r="AC114" s="102"/>
      <c r="AD114" s="101"/>
      <c r="AE114" s="101"/>
      <c r="AJ114" s="102"/>
    </row>
    <row r="115" spans="2:36">
      <c r="C115" s="104"/>
      <c r="X115" s="102"/>
      <c r="Y115" s="102"/>
      <c r="Z115" s="102"/>
      <c r="AA115" s="102"/>
      <c r="AB115" s="102"/>
      <c r="AC115" s="102"/>
      <c r="AD115" s="101"/>
      <c r="AE115" s="101"/>
      <c r="AJ115" s="102"/>
    </row>
    <row r="116" spans="2:36">
      <c r="B116" s="99" t="s">
        <v>168</v>
      </c>
      <c r="C116" s="99">
        <v>4</v>
      </c>
      <c r="X116" s="102"/>
      <c r="Y116" s="102"/>
      <c r="Z116" s="102"/>
      <c r="AA116" s="102"/>
      <c r="AB116" s="102"/>
      <c r="AC116" s="102"/>
      <c r="AD116" s="101"/>
      <c r="AE116" s="101"/>
      <c r="AJ116" s="102"/>
    </row>
    <row r="117" spans="2:36">
      <c r="B117" s="99" t="s">
        <v>169</v>
      </c>
      <c r="C117" s="99">
        <v>1</v>
      </c>
      <c r="X117" s="102"/>
      <c r="Y117" s="102"/>
      <c r="Z117" s="102"/>
      <c r="AA117" s="102"/>
      <c r="AB117" s="102"/>
      <c r="AC117" s="102"/>
      <c r="AD117" s="101"/>
      <c r="AE117" s="101"/>
      <c r="AJ117" s="102"/>
    </row>
    <row r="118" spans="2:36">
      <c r="B118" s="105" t="s">
        <v>188</v>
      </c>
      <c r="C118" s="105">
        <f>C111+C116-C117-1</f>
        <v>87</v>
      </c>
      <c r="X118" s="102"/>
      <c r="Y118" s="102"/>
      <c r="Z118" s="102"/>
      <c r="AA118" s="102"/>
      <c r="AB118" s="102"/>
      <c r="AC118" s="102"/>
      <c r="AD118" s="101"/>
      <c r="AE118" s="101"/>
      <c r="AJ118" s="102"/>
    </row>
    <row r="119" spans="2:36">
      <c r="C119" s="102"/>
      <c r="X119" s="102"/>
      <c r="Y119" s="102"/>
      <c r="Z119" s="102"/>
      <c r="AA119" s="102"/>
      <c r="AB119" s="102"/>
      <c r="AC119" s="102"/>
      <c r="AD119" s="101"/>
      <c r="AE119" s="101"/>
      <c r="AJ119" s="102"/>
    </row>
    <row r="120" spans="2:36">
      <c r="B120" s="99" t="s">
        <v>182</v>
      </c>
      <c r="C120" s="99"/>
      <c r="X120" s="102"/>
      <c r="Y120" s="102"/>
      <c r="Z120" s="102"/>
      <c r="AA120" s="102"/>
      <c r="AB120" s="102"/>
      <c r="AC120" s="102"/>
      <c r="AD120" s="101"/>
      <c r="AE120" s="101"/>
      <c r="AJ120" s="102"/>
    </row>
    <row r="121" spans="2:36">
      <c r="B121" s="104" t="s">
        <v>170</v>
      </c>
      <c r="C121" s="99">
        <f>AA106</f>
        <v>10</v>
      </c>
      <c r="X121" s="102"/>
      <c r="Y121" s="102"/>
      <c r="Z121" s="102"/>
      <c r="AA121" s="102"/>
      <c r="AB121" s="102"/>
      <c r="AC121" s="102"/>
      <c r="AD121" s="101"/>
      <c r="AE121" s="101"/>
      <c r="AJ121" s="102"/>
    </row>
    <row r="122" spans="2:36">
      <c r="B122" s="104" t="s">
        <v>171</v>
      </c>
      <c r="C122" s="99">
        <f>AB106</f>
        <v>4</v>
      </c>
      <c r="X122" s="102"/>
      <c r="Y122" s="102"/>
      <c r="Z122" s="102"/>
      <c r="AA122" s="102"/>
      <c r="AB122" s="102"/>
      <c r="AC122" s="102"/>
      <c r="AD122" s="101"/>
      <c r="AE122" s="101"/>
      <c r="AJ122" s="102"/>
    </row>
    <row r="123" spans="2:36">
      <c r="B123" s="104" t="s">
        <v>183</v>
      </c>
      <c r="C123" s="99">
        <f>SUM(C121:C122)</f>
        <v>14</v>
      </c>
      <c r="X123" s="102"/>
      <c r="Y123" s="102"/>
      <c r="Z123" s="102"/>
      <c r="AA123" s="102"/>
      <c r="AB123" s="102"/>
      <c r="AC123" s="102"/>
      <c r="AD123" s="101"/>
      <c r="AE123" s="101"/>
      <c r="AJ123" s="102"/>
    </row>
    <row r="124" spans="2:36">
      <c r="B124" s="104" t="s">
        <v>269</v>
      </c>
      <c r="C124" s="106">
        <f>C118+C123</f>
        <v>101</v>
      </c>
      <c r="I124" s="889" t="s">
        <v>299</v>
      </c>
      <c r="J124" s="889"/>
      <c r="K124" s="889"/>
      <c r="L124" s="889"/>
      <c r="M124" s="889"/>
      <c r="N124" s="889"/>
      <c r="X124" s="102"/>
      <c r="Y124" s="102"/>
      <c r="Z124" s="102"/>
      <c r="AA124" s="102"/>
      <c r="AB124" s="102"/>
      <c r="AC124" s="102"/>
      <c r="AD124" s="101"/>
      <c r="AE124" s="101"/>
      <c r="AJ124" s="102"/>
    </row>
    <row r="125" spans="2:36">
      <c r="C125" s="102"/>
      <c r="D125" s="105" t="s">
        <v>2</v>
      </c>
      <c r="E125" s="105" t="s">
        <v>25</v>
      </c>
      <c r="F125" s="105" t="s">
        <v>86</v>
      </c>
      <c r="G125" s="105" t="s">
        <v>39</v>
      </c>
      <c r="H125" s="105" t="s">
        <v>126</v>
      </c>
      <c r="I125" s="99"/>
      <c r="J125" s="105" t="s">
        <v>2</v>
      </c>
      <c r="K125" s="105" t="s">
        <v>25</v>
      </c>
      <c r="L125" s="105" t="s">
        <v>86</v>
      </c>
      <c r="M125" s="105" t="s">
        <v>39</v>
      </c>
      <c r="N125" s="105" t="s">
        <v>126</v>
      </c>
      <c r="S125" s="102"/>
      <c r="T125" s="102"/>
      <c r="U125" s="102"/>
      <c r="V125" s="102"/>
      <c r="W125" s="102"/>
      <c r="X125" s="102"/>
      <c r="AD125" s="101"/>
      <c r="AE125" s="101"/>
      <c r="AJ125" s="102"/>
    </row>
    <row r="126" spans="2:36">
      <c r="B126" s="104" t="s">
        <v>180</v>
      </c>
      <c r="C126" s="99">
        <f>SUM(P107:T107)</f>
        <v>41</v>
      </c>
      <c r="D126" s="99">
        <f>P107</f>
        <v>6</v>
      </c>
      <c r="E126" s="99">
        <f>Q107</f>
        <v>28</v>
      </c>
      <c r="F126" s="99">
        <f>R107</f>
        <v>3</v>
      </c>
      <c r="G126" s="99">
        <f>S107</f>
        <v>0</v>
      </c>
      <c r="H126" s="99">
        <f>T107</f>
        <v>4</v>
      </c>
      <c r="I126" s="99">
        <f>SUM(J126:N126)</f>
        <v>88</v>
      </c>
      <c r="J126" s="99">
        <f>P90+U90</f>
        <v>20</v>
      </c>
      <c r="K126" s="99">
        <f>Q90+V90</f>
        <v>44</v>
      </c>
      <c r="L126" s="99">
        <f>R90+W90</f>
        <v>5</v>
      </c>
      <c r="M126" s="99">
        <f>S90+X90</f>
        <v>6</v>
      </c>
      <c r="N126" s="99">
        <f>T90+Y90</f>
        <v>13</v>
      </c>
      <c r="S126" s="102"/>
      <c r="T126" s="102"/>
      <c r="U126" s="102"/>
      <c r="V126" s="102"/>
      <c r="W126" s="102"/>
      <c r="X126" s="102"/>
      <c r="AD126" s="101"/>
      <c r="AE126" s="101"/>
      <c r="AJ126" s="102"/>
    </row>
    <row r="127" spans="2:36">
      <c r="B127" s="104" t="s">
        <v>181</v>
      </c>
      <c r="C127" s="99">
        <f>A107-C126</f>
        <v>61</v>
      </c>
      <c r="D127" s="99">
        <f>U107</f>
        <v>14</v>
      </c>
      <c r="E127" s="99">
        <f>V107</f>
        <v>22</v>
      </c>
      <c r="F127" s="99">
        <f>W107</f>
        <v>10</v>
      </c>
      <c r="G127" s="99">
        <f>X107</f>
        <v>6</v>
      </c>
      <c r="H127" s="99">
        <f>Y107</f>
        <v>9</v>
      </c>
      <c r="I127" s="99">
        <f>SUM(J127:N127)</f>
        <v>14</v>
      </c>
      <c r="J127" s="99">
        <f>P106+U106</f>
        <v>0</v>
      </c>
      <c r="K127" s="99">
        <f>Q106+V106</f>
        <v>6</v>
      </c>
      <c r="L127" s="99">
        <f>R106+W106</f>
        <v>8</v>
      </c>
      <c r="M127" s="99">
        <f>S106+X106</f>
        <v>0</v>
      </c>
      <c r="N127" s="99">
        <f>T106+Y106</f>
        <v>0</v>
      </c>
      <c r="S127" s="102"/>
      <c r="T127" s="102"/>
      <c r="U127" s="102"/>
      <c r="V127" s="102"/>
      <c r="W127" s="102"/>
      <c r="X127" s="102"/>
      <c r="AD127" s="101"/>
      <c r="AE127" s="101"/>
      <c r="AJ127" s="102"/>
    </row>
    <row r="128" spans="2:36">
      <c r="C128" s="203">
        <f t="shared" ref="C128:N128" si="57">SUM(C126:C127)</f>
        <v>102</v>
      </c>
      <c r="D128" s="203">
        <f t="shared" si="57"/>
        <v>20</v>
      </c>
      <c r="E128" s="203">
        <f t="shared" si="57"/>
        <v>50</v>
      </c>
      <c r="F128" s="203">
        <f t="shared" si="57"/>
        <v>13</v>
      </c>
      <c r="G128" s="203">
        <f t="shared" si="57"/>
        <v>6</v>
      </c>
      <c r="H128" s="203">
        <f t="shared" si="57"/>
        <v>13</v>
      </c>
      <c r="I128" s="204">
        <f t="shared" si="57"/>
        <v>102</v>
      </c>
      <c r="J128" s="203">
        <f t="shared" si="57"/>
        <v>20</v>
      </c>
      <c r="K128" s="203">
        <f t="shared" si="57"/>
        <v>50</v>
      </c>
      <c r="L128" s="203">
        <f t="shared" si="57"/>
        <v>13</v>
      </c>
      <c r="M128" s="203">
        <f t="shared" si="57"/>
        <v>6</v>
      </c>
      <c r="N128" s="203">
        <f t="shared" si="57"/>
        <v>13</v>
      </c>
      <c r="AB128" s="102"/>
      <c r="AC128" s="102"/>
      <c r="AH128" s="101"/>
      <c r="AI128" s="101"/>
      <c r="AJ128" s="102"/>
    </row>
    <row r="129" spans="1:36">
      <c r="A129" s="104"/>
      <c r="B129" s="105" t="s">
        <v>172</v>
      </c>
      <c r="C129" s="107"/>
      <c r="D129" s="107"/>
      <c r="E129" s="108"/>
      <c r="F129" s="108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J129" s="102"/>
    </row>
    <row r="130" spans="1:36" s="188" customFormat="1" ht="15.75">
      <c r="A130" s="180">
        <v>8864</v>
      </c>
      <c r="B130" s="181" t="s">
        <v>153</v>
      </c>
      <c r="C130" s="182">
        <v>1</v>
      </c>
      <c r="D130" s="183">
        <v>40969</v>
      </c>
      <c r="E130" s="181" t="s">
        <v>265</v>
      </c>
      <c r="F130" s="181" t="s">
        <v>253</v>
      </c>
      <c r="G130" s="182"/>
      <c r="H130" s="182"/>
      <c r="I130" s="182" t="s">
        <v>39</v>
      </c>
      <c r="J130" s="184" t="s">
        <v>198</v>
      </c>
      <c r="K130" s="184">
        <f>IF(J130="NS",1,0)</f>
        <v>0</v>
      </c>
      <c r="L130" s="184">
        <f>IF(J130="TM",1,0)</f>
        <v>0</v>
      </c>
      <c r="M130" s="184">
        <f>IF(J130="12mo",1,0)</f>
        <v>0</v>
      </c>
      <c r="N130" s="184">
        <f>IF(J130="9no",1,0)</f>
        <v>1</v>
      </c>
      <c r="O130" s="184" t="s">
        <v>178</v>
      </c>
      <c r="P130" s="182">
        <f>IF(AND(I130="D",O130="F"),1,0)</f>
        <v>0</v>
      </c>
      <c r="Q130" s="182">
        <f>IF(AND(I130="T",O130="F"),1,0)</f>
        <v>0</v>
      </c>
      <c r="R130" s="182">
        <f>IF(AND(I130="A",O130="F"),1,0)</f>
        <v>0</v>
      </c>
      <c r="S130" s="182">
        <f>IF(AND(I130="O",O130="F"),1,0)</f>
        <v>0</v>
      </c>
      <c r="T130" s="182">
        <f>IF(AND(I130="S",O130="F"),1,0)</f>
        <v>0</v>
      </c>
      <c r="U130" s="182">
        <f>IF(AND(I130="D",O130="M"),1,0)</f>
        <v>0</v>
      </c>
      <c r="V130" s="182">
        <f>IF(AND(I130="T",O130="M"),1,0)</f>
        <v>0</v>
      </c>
      <c r="W130" s="182">
        <f>IF(AND(I130="A",O130="M"),1,0)</f>
        <v>0</v>
      </c>
      <c r="X130" s="182">
        <f>IF(AND(I130="O",O130="M"),1,0)</f>
        <v>1</v>
      </c>
      <c r="Y130" s="182">
        <f>IF(AND(I130="S",O130="M"),1,0)</f>
        <v>0</v>
      </c>
      <c r="Z130" s="182"/>
      <c r="AA130" s="182"/>
      <c r="AB130" s="182"/>
      <c r="AC130" s="182"/>
      <c r="AD130" s="181">
        <v>84062011708</v>
      </c>
      <c r="AE130" s="185">
        <f>2012-1984</f>
        <v>28</v>
      </c>
      <c r="AF130" s="186">
        <f>IF(AE130&gt;=55,0,IF(AND(AE130&gt;=46,AE130&lt;55),0,IF(AND(AE130&gt;=31,AE130&lt;45),0,IF(AE130&lt;=30,1,0))))</f>
        <v>1</v>
      </c>
      <c r="AG130" s="186">
        <f>IF(AE130&gt;=55,0,IF(AND(AE130&gt;=46,AE130&lt;55),0,IF(AND(AE130&gt;=31,AE130&lt;=45),1,IF(AE130&lt;=30,0,0))))</f>
        <v>0</v>
      </c>
      <c r="AH130" s="186">
        <f>IF(AE130&gt;=55,0,IF(AND(AE130&gt;=46,AE130&lt;55),1,IF(AND(AE130&gt;=31,AE130&lt;=45),0,IF(AE130&lt;=30,0,0))))</f>
        <v>0</v>
      </c>
      <c r="AI130" s="186">
        <f>IF(AE130&gt;=55,1,IF(AND(AE130&gt;=46,AE130&lt;55),0,IF(AND(AE130&gt;=31,AE130&lt;45),0,IF(AE130&lt;=30,0,0))))</f>
        <v>0</v>
      </c>
      <c r="AJ130" s="187"/>
    </row>
    <row r="131" spans="1:36">
      <c r="B131" s="102" t="s">
        <v>209</v>
      </c>
      <c r="E131" s="108"/>
      <c r="F131" s="108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J131" s="102"/>
    </row>
    <row r="132" spans="1:36"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J132" s="102"/>
    </row>
    <row r="133" spans="1:36"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J133" s="102"/>
    </row>
  </sheetData>
  <autoFilter ref="A2:AJ108"/>
  <mergeCells count="1">
    <mergeCell ref="I124:N124"/>
  </mergeCells>
  <phoneticPr fontId="6" type="noConversion"/>
  <pageMargins left="0.75" right="0.75" top="1" bottom="1" header="0" footer="0"/>
  <pageSetup paperSize="0" orientation="portrait" horizontalDpi="0" verticalDpi="0" copies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1:AK133"/>
  <sheetViews>
    <sheetView topLeftCell="A88" workbookViewId="0">
      <selection activeCell="AC40" sqref="AC40"/>
    </sheetView>
  </sheetViews>
  <sheetFormatPr baseColWidth="10" defaultRowHeight="15"/>
  <cols>
    <col min="1" max="1" width="6" style="209" bestFit="1" customWidth="1"/>
    <col min="2" max="2" width="38.28515625" style="209" bestFit="1" customWidth="1"/>
    <col min="3" max="3" width="2.140625" style="210" bestFit="1" customWidth="1"/>
    <col min="4" max="4" width="8.140625" style="210" bestFit="1" customWidth="1"/>
    <col min="5" max="5" width="10.140625" style="210" bestFit="1" customWidth="1"/>
    <col min="6" max="6" width="37.85546875" style="210" bestFit="1" customWidth="1"/>
    <col min="7" max="7" width="4" style="210" bestFit="1" customWidth="1"/>
    <col min="8" max="8" width="4.42578125" style="210" bestFit="1" customWidth="1"/>
    <col min="9" max="9" width="4.28515625" style="210" bestFit="1" customWidth="1"/>
    <col min="10" max="10" width="6.140625" style="210" bestFit="1" customWidth="1"/>
    <col min="11" max="11" width="8.7109375" style="210" bestFit="1" customWidth="1"/>
    <col min="12" max="12" width="3.42578125" style="210" bestFit="1" customWidth="1"/>
    <col min="13" max="13" width="3.85546875" style="210" bestFit="1" customWidth="1"/>
    <col min="14" max="14" width="6.28515625" style="210" bestFit="1" customWidth="1"/>
    <col min="15" max="15" width="4.85546875" style="210" bestFit="1" customWidth="1"/>
    <col min="16" max="16" width="5.28515625" style="210" bestFit="1" customWidth="1"/>
    <col min="17" max="17" width="4" style="210" bestFit="1" customWidth="1"/>
    <col min="18" max="18" width="3" style="210" bestFit="1" customWidth="1"/>
    <col min="19" max="19" width="2.28515625" style="210" bestFit="1" customWidth="1"/>
    <col min="20" max="20" width="2.42578125" style="210" bestFit="1" customWidth="1"/>
    <col min="21" max="21" width="2" style="210" bestFit="1" customWidth="1"/>
    <col min="22" max="24" width="3" style="210" bestFit="1" customWidth="1"/>
    <col min="25" max="25" width="2.42578125" style="210" bestFit="1" customWidth="1"/>
    <col min="26" max="26" width="2" style="210" bestFit="1" customWidth="1"/>
    <col min="27" max="27" width="8.7109375" style="210" bestFit="1" customWidth="1"/>
    <col min="28" max="28" width="9.42578125" style="210" bestFit="1" customWidth="1"/>
    <col min="29" max="29" width="11.140625" style="210" bestFit="1" customWidth="1"/>
    <col min="30" max="30" width="9.28515625" style="210" bestFit="1" customWidth="1"/>
    <col min="31" max="31" width="12" style="209" bestFit="1" customWidth="1"/>
    <col min="32" max="32" width="5" style="209" bestFit="1" customWidth="1"/>
    <col min="33" max="36" width="3.85546875" style="209" bestFit="1" customWidth="1"/>
    <col min="37" max="37" width="11.42578125" style="210"/>
    <col min="38" max="16384" width="11.42578125" style="209"/>
  </cols>
  <sheetData>
    <row r="1" spans="1:37" s="214" customFormat="1" ht="45">
      <c r="A1" s="217"/>
      <c r="B1" s="217"/>
      <c r="C1" s="217"/>
      <c r="D1" s="218" t="s">
        <v>211</v>
      </c>
      <c r="E1" s="218" t="s">
        <v>272</v>
      </c>
      <c r="F1" s="218"/>
      <c r="G1" s="218"/>
      <c r="H1" s="217" t="s">
        <v>205</v>
      </c>
      <c r="I1" s="217" t="s">
        <v>206</v>
      </c>
      <c r="J1" s="218" t="s">
        <v>196</v>
      </c>
      <c r="K1" s="219" t="s">
        <v>201</v>
      </c>
      <c r="L1" s="219" t="s">
        <v>197</v>
      </c>
      <c r="M1" s="219" t="s">
        <v>200</v>
      </c>
      <c r="N1" s="219" t="s">
        <v>202</v>
      </c>
      <c r="O1" s="219" t="s">
        <v>203</v>
      </c>
      <c r="P1" s="220" t="s">
        <v>177</v>
      </c>
      <c r="Q1" s="217" t="s">
        <v>2</v>
      </c>
      <c r="R1" s="217" t="s">
        <v>25</v>
      </c>
      <c r="S1" s="217" t="s">
        <v>86</v>
      </c>
      <c r="T1" s="217" t="s">
        <v>39</v>
      </c>
      <c r="U1" s="217" t="s">
        <v>126</v>
      </c>
      <c r="V1" s="217" t="s">
        <v>2</v>
      </c>
      <c r="W1" s="217" t="s">
        <v>25</v>
      </c>
      <c r="X1" s="217" t="s">
        <v>86</v>
      </c>
      <c r="Y1" s="217" t="s">
        <v>39</v>
      </c>
      <c r="Z1" s="217" t="s">
        <v>126</v>
      </c>
      <c r="AA1" s="221" t="s">
        <v>289</v>
      </c>
      <c r="AB1" s="221" t="s">
        <v>290</v>
      </c>
      <c r="AC1" s="221" t="s">
        <v>291</v>
      </c>
      <c r="AD1" s="221" t="s">
        <v>292</v>
      </c>
      <c r="AE1" s="222" t="s">
        <v>293</v>
      </c>
      <c r="AF1" s="223">
        <v>2012</v>
      </c>
      <c r="AG1" s="224" t="s">
        <v>189</v>
      </c>
      <c r="AH1" s="224" t="s">
        <v>190</v>
      </c>
      <c r="AI1" s="224" t="s">
        <v>191</v>
      </c>
      <c r="AJ1" s="225" t="s">
        <v>192</v>
      </c>
    </row>
    <row r="2" spans="1:37" ht="15.75">
      <c r="A2" s="215">
        <v>5349</v>
      </c>
      <c r="B2" s="212" t="s">
        <v>3</v>
      </c>
      <c r="C2" s="213"/>
      <c r="D2" s="213">
        <v>1</v>
      </c>
      <c r="E2" s="213"/>
      <c r="F2" s="212" t="s">
        <v>214</v>
      </c>
      <c r="G2" s="212" t="s">
        <v>215</v>
      </c>
      <c r="H2" s="213">
        <v>1</v>
      </c>
      <c r="I2" s="213"/>
      <c r="J2" s="213" t="s">
        <v>2</v>
      </c>
      <c r="K2" s="226" t="s">
        <v>197</v>
      </c>
      <c r="L2" s="226">
        <f>IF(K2="NS",1,0)</f>
        <v>1</v>
      </c>
      <c r="M2" s="226">
        <f>IF(K2="TM",1,0)</f>
        <v>0</v>
      </c>
      <c r="N2" s="226">
        <f>IF(K2="12mo",1,0)</f>
        <v>0</v>
      </c>
      <c r="O2" s="226">
        <f>IF(K2="9no",1,0)</f>
        <v>0</v>
      </c>
      <c r="P2" s="226" t="s">
        <v>178</v>
      </c>
      <c r="Q2" s="213">
        <f>IF(AND($J$2="D",$P$2="F"),1,0)</f>
        <v>0</v>
      </c>
      <c r="R2" s="213">
        <f>IF(AND($J$2="T",$P$2="F"),1,0)</f>
        <v>0</v>
      </c>
      <c r="S2" s="213">
        <f>IF(AND($J$2="A",$P$2="F"),1,0)</f>
        <v>0</v>
      </c>
      <c r="T2" s="213">
        <f>IF(AND($J$2="O",$P$2="F"),1,0)</f>
        <v>0</v>
      </c>
      <c r="U2" s="213">
        <f>IF(AND($J$2="S",$P$2="F"),1,0)</f>
        <v>0</v>
      </c>
      <c r="V2" s="213">
        <f t="shared" ref="V2:V40" si="0">IF(AND(J2="D",P2="M"),1,0)</f>
        <v>1</v>
      </c>
      <c r="W2" s="213">
        <f t="shared" ref="W2:W40" si="1">IF(AND(J2="T",P2="M"),1,0)</f>
        <v>0</v>
      </c>
      <c r="X2" s="213">
        <f t="shared" ref="X2:X40" si="2">IF(AND(J2="A",P2="M"),1,0)</f>
        <v>0</v>
      </c>
      <c r="Y2" s="213">
        <f t="shared" ref="Y2:Y40" si="3">IF(AND(J2="O",P2="M"),1,0)</f>
        <v>0</v>
      </c>
      <c r="Z2" s="213">
        <f t="shared" ref="Z2:Z40" si="4">IF(AND(J2="S",P2="M"),1,0)</f>
        <v>0</v>
      </c>
      <c r="AA2" s="216"/>
      <c r="AB2" s="216"/>
      <c r="AC2" s="216"/>
      <c r="AD2" s="213"/>
      <c r="AE2" s="212">
        <v>73122101583</v>
      </c>
      <c r="AF2" s="227">
        <f>2012-1973</f>
        <v>39</v>
      </c>
      <c r="AG2" s="228">
        <f>IF(AF2&gt;=55,0,IF(AND(AF2&gt;=46,AF2&lt;55),0,IF(AND(AF2&gt;=31,AF2&lt;45),0,IF(AF2&lt;=30,1,0))))</f>
        <v>0</v>
      </c>
      <c r="AH2" s="228">
        <f>IF(AF2&gt;=55,0,IF(AND(AF2&gt;=46,AF2&lt;55),0,IF(AND(AF2&gt;=31,AF2&lt;=45),1,IF(AF2&lt;=30,0,0))))</f>
        <v>1</v>
      </c>
      <c r="AI2" s="228">
        <f>IF(AF2&gt;=55,0,IF(AND(AF2&gt;=46,AF2&lt;55),1,IF(AND(AF2&gt;=31,AF2&lt;=45),0,IF(AF2&lt;=30,0,0))))</f>
        <v>0</v>
      </c>
      <c r="AJ2" s="228">
        <f>IF(AF2&gt;=55,1,IF(AND(AF2&gt;=46,AF2&lt;55),0,IF(AND(AF2&gt;=31,AF2&lt;45),0,IF(AF2&lt;=30,0,0))))</f>
        <v>0</v>
      </c>
    </row>
    <row r="3" spans="1:37" ht="15.75">
      <c r="A3" s="215">
        <v>9147</v>
      </c>
      <c r="B3" s="212" t="s">
        <v>276</v>
      </c>
      <c r="C3" s="213"/>
      <c r="D3" s="213">
        <v>1</v>
      </c>
      <c r="E3" s="209"/>
      <c r="F3" s="212" t="s">
        <v>216</v>
      </c>
      <c r="G3" s="212" t="s">
        <v>217</v>
      </c>
      <c r="H3" s="213">
        <v>1</v>
      </c>
      <c r="I3" s="213"/>
      <c r="J3" s="226" t="s">
        <v>2</v>
      </c>
      <c r="K3" s="226" t="s">
        <v>197</v>
      </c>
      <c r="L3" s="226"/>
      <c r="M3" s="226">
        <f>IF(K3="TM",1,0)</f>
        <v>0</v>
      </c>
      <c r="N3" s="226">
        <f>IF(K3="12mo",1,0)</f>
        <v>0</v>
      </c>
      <c r="O3" s="226">
        <f>IF(K3="9no",1,0)</f>
        <v>0</v>
      </c>
      <c r="P3" s="226" t="s">
        <v>178</v>
      </c>
      <c r="Q3" s="213">
        <f>IF(AND($J$2="D",$P$2="F"),1,0)</f>
        <v>0</v>
      </c>
      <c r="R3" s="213">
        <f>IF(AND($J$2="T",$P$2="F"),1,0)</f>
        <v>0</v>
      </c>
      <c r="S3" s="213">
        <f>IF(AND($J$2="A",$P$2="F"),1,0)</f>
        <v>0</v>
      </c>
      <c r="T3" s="213">
        <f>IF(AND($J$2="O",$P$2="F"),1,0)</f>
        <v>0</v>
      </c>
      <c r="U3" s="213">
        <f>IF(AND($J$2="S",$P$2="F"),1,0)</f>
        <v>0</v>
      </c>
      <c r="V3" s="213">
        <f>IF(AND(J3="D",P3="M"),1,0)</f>
        <v>1</v>
      </c>
      <c r="W3" s="213">
        <f>IF(AND(J3="T",P3="M"),1,0)</f>
        <v>0</v>
      </c>
      <c r="X3" s="213">
        <f>IF(AND(J3="A",P3="M"),1,0)</f>
        <v>0</v>
      </c>
      <c r="Y3" s="213">
        <f>IF(AND(J3="O",P3="M"),1,0)</f>
        <v>0</v>
      </c>
      <c r="Z3" s="213">
        <f>IF(AND(J3="S",P3="M"),1,0)</f>
        <v>0</v>
      </c>
      <c r="AA3" s="213"/>
      <c r="AB3" s="213"/>
      <c r="AC3" s="213"/>
      <c r="AD3" s="212"/>
      <c r="AE3" s="229">
        <v>64030903088</v>
      </c>
      <c r="AF3" s="228">
        <f>AF1-1964</f>
        <v>48</v>
      </c>
      <c r="AG3" s="228">
        <f>IF(AF3&gt;=55,0,IF(AND(AF3&gt;=46,AF3&lt;55),0,IF(AND(AF3&gt;=31,AF3&lt;45),0,IF(AF3&lt;=30,1,0))))</f>
        <v>0</v>
      </c>
      <c r="AH3" s="228">
        <f>IF(AF3&gt;=55,0,IF(AND(AF3&gt;=46,AF3&lt;55),0,IF(AND(AF3&gt;=31,AF3&lt;=45),1,IF(AF3&lt;=30,0,0))))</f>
        <v>0</v>
      </c>
      <c r="AI3" s="228">
        <f>IF(AF3&gt;=55,0,IF(AND(AF3&gt;=46,AF3&lt;55),1,IF(AND(AF3&gt;=31,AF3&lt;=45),0,IF(AF3&lt;=30,0,0))))</f>
        <v>1</v>
      </c>
      <c r="AJ3" s="228">
        <f>IF(AF3&gt;=55,1,IF(AND(AF3&gt;=46,AF3&lt;55),0,IF(AND(AF3&gt;=31,AF3&lt;45),0,IF(AF3&lt;=30,0,0))))</f>
        <v>0</v>
      </c>
      <c r="AK3" s="209"/>
    </row>
    <row r="4" spans="1:37" ht="15.75">
      <c r="A4" s="215">
        <v>7523</v>
      </c>
      <c r="B4" s="212" t="s">
        <v>9</v>
      </c>
      <c r="C4" s="213"/>
      <c r="D4" s="213">
        <v>1</v>
      </c>
      <c r="E4" s="213"/>
      <c r="F4" s="212" t="s">
        <v>216</v>
      </c>
      <c r="G4" s="212" t="s">
        <v>217</v>
      </c>
      <c r="H4" s="213"/>
      <c r="I4" s="213"/>
      <c r="J4" s="213" t="s">
        <v>2</v>
      </c>
      <c r="K4" s="226" t="s">
        <v>197</v>
      </c>
      <c r="L4" s="226">
        <f t="shared" ref="L4:L71" si="5">IF(K4="NS",1,0)</f>
        <v>1</v>
      </c>
      <c r="M4" s="226">
        <f t="shared" ref="M4:M71" si="6">IF(K4="TM",1,0)</f>
        <v>0</v>
      </c>
      <c r="N4" s="226">
        <f t="shared" ref="N4:N71" si="7">IF(K4="12mo",1,0)</f>
        <v>0</v>
      </c>
      <c r="O4" s="226">
        <f t="shared" ref="O4:O71" si="8">IF(K4="9no",1,0)</f>
        <v>0</v>
      </c>
      <c r="P4" s="226" t="s">
        <v>178</v>
      </c>
      <c r="Q4" s="213">
        <f t="shared" ref="Q4:Q70" si="9">IF(AND(J4="D",P4="F"),1,0)</f>
        <v>0</v>
      </c>
      <c r="R4" s="213">
        <f t="shared" ref="R4:R70" si="10">IF(AND(J4="T",P4="F"),1,0)</f>
        <v>0</v>
      </c>
      <c r="S4" s="213">
        <f t="shared" ref="S4:S70" si="11">IF(AND(J4="A",P4="F"),1,0)</f>
        <v>0</v>
      </c>
      <c r="T4" s="213">
        <f t="shared" ref="T4:T70" si="12">IF(AND(J4="O",P4="F"),1,0)</f>
        <v>0</v>
      </c>
      <c r="U4" s="213">
        <f t="shared" ref="U4:U70" si="13">IF(AND(J4="S",P4="F"),1,0)</f>
        <v>0</v>
      </c>
      <c r="V4" s="213">
        <f t="shared" si="0"/>
        <v>1</v>
      </c>
      <c r="W4" s="213">
        <f t="shared" si="1"/>
        <v>0</v>
      </c>
      <c r="X4" s="213">
        <f t="shared" si="2"/>
        <v>0</v>
      </c>
      <c r="Y4" s="213">
        <f t="shared" si="3"/>
        <v>0</v>
      </c>
      <c r="Z4" s="213">
        <f t="shared" si="4"/>
        <v>0</v>
      </c>
      <c r="AA4" s="213"/>
      <c r="AB4" s="213"/>
      <c r="AC4" s="213"/>
      <c r="AD4" s="213"/>
      <c r="AE4" s="212">
        <v>75091409921</v>
      </c>
      <c r="AF4" s="227">
        <f>2012-1975</f>
        <v>37</v>
      </c>
      <c r="AG4" s="228">
        <f t="shared" ref="AG4:AG70" si="14">IF(AF4&gt;=55,0,IF(AND(AF4&gt;=46,AF4&lt;55),0,IF(AND(AF4&gt;=31,AF4&lt;45),0,IF(AF4&lt;=30,1,0))))</f>
        <v>0</v>
      </c>
      <c r="AH4" s="228">
        <f>IF(AF4&gt;=55,0,IF(AND(AF4&gt;=46,AF4&lt;55),0,IF(AND(AF4&gt;=31,AF4&lt;=45),1,IF(AF4&lt;=30,0,0))))</f>
        <v>1</v>
      </c>
      <c r="AI4" s="228">
        <f>IF(AF4&gt;=55,0,IF(AND(AF4&gt;=46,AF4&lt;55),1,IF(AND(AF4&gt;=31,AF4&lt;=45),0,IF(AF4&lt;=30,0,0))))</f>
        <v>0</v>
      </c>
      <c r="AJ4" s="228">
        <f>IF(AF4&gt;=55,1,IF(AND(AF4&gt;=46,AF4&lt;55),0,IF(AND(AF4&gt;=31,AF4&lt;45),0,IF(AF4&lt;=30,0,0))))</f>
        <v>0</v>
      </c>
    </row>
    <row r="5" spans="1:37" ht="15.75">
      <c r="A5" s="215">
        <v>2013</v>
      </c>
      <c r="B5" s="212" t="s">
        <v>13</v>
      </c>
      <c r="C5" s="213"/>
      <c r="D5" s="213">
        <v>1</v>
      </c>
      <c r="E5" s="213"/>
      <c r="F5" s="212" t="s">
        <v>218</v>
      </c>
      <c r="G5" s="212" t="s">
        <v>219</v>
      </c>
      <c r="H5" s="213"/>
      <c r="I5" s="213"/>
      <c r="J5" s="213" t="s">
        <v>2</v>
      </c>
      <c r="K5" s="226" t="s">
        <v>197</v>
      </c>
      <c r="L5" s="226">
        <f t="shared" si="5"/>
        <v>1</v>
      </c>
      <c r="M5" s="226">
        <f t="shared" si="6"/>
        <v>0</v>
      </c>
      <c r="N5" s="226">
        <f t="shared" si="7"/>
        <v>0</v>
      </c>
      <c r="O5" s="226">
        <f t="shared" si="8"/>
        <v>0</v>
      </c>
      <c r="P5" s="226" t="s">
        <v>179</v>
      </c>
      <c r="Q5" s="213">
        <f t="shared" si="9"/>
        <v>1</v>
      </c>
      <c r="R5" s="213">
        <f t="shared" si="10"/>
        <v>0</v>
      </c>
      <c r="S5" s="213">
        <f t="shared" si="11"/>
        <v>0</v>
      </c>
      <c r="T5" s="213">
        <f t="shared" si="12"/>
        <v>0</v>
      </c>
      <c r="U5" s="213">
        <f t="shared" si="13"/>
        <v>0</v>
      </c>
      <c r="V5" s="213">
        <f t="shared" si="0"/>
        <v>0</v>
      </c>
      <c r="W5" s="213">
        <f t="shared" si="1"/>
        <v>0</v>
      </c>
      <c r="X5" s="213">
        <f t="shared" si="2"/>
        <v>0</v>
      </c>
      <c r="Y5" s="213">
        <f t="shared" si="3"/>
        <v>0</v>
      </c>
      <c r="Z5" s="213">
        <f t="shared" si="4"/>
        <v>0</v>
      </c>
      <c r="AA5" s="213"/>
      <c r="AB5" s="213"/>
      <c r="AC5" s="213"/>
      <c r="AD5" s="213"/>
      <c r="AE5" s="212">
        <v>74022408137</v>
      </c>
      <c r="AF5" s="227">
        <f>2012-1974</f>
        <v>38</v>
      </c>
      <c r="AG5" s="228">
        <f t="shared" si="14"/>
        <v>0</v>
      </c>
      <c r="AH5" s="228">
        <f>IF(AF5&gt;=55,0,IF(AND(AF5&gt;=46,AF5&lt;55),0,IF(AND(AF5&gt;=31,AF5&lt;=45),1,IF(AF5&lt;=30,0,0))))</f>
        <v>1</v>
      </c>
      <c r="AI5" s="228">
        <f>IF(AF5&gt;=55,0,IF(AND(AF5&gt;=46,AF5&lt;55),1,IF(AND(AF5&gt;=31,AF5&lt;=45),0,IF(AF5&lt;=30,0,0))))</f>
        <v>0</v>
      </c>
      <c r="AJ5" s="228">
        <f>IF(AF5&gt;=55,1,IF(AND(AF5&gt;=46,AF5&lt;55),0,IF(AND(AF5&gt;=31,AF5&lt;45),0,IF(AF5&lt;=30,0,0))))</f>
        <v>0</v>
      </c>
    </row>
    <row r="6" spans="1:37" ht="15.75">
      <c r="A6" s="215">
        <v>4927</v>
      </c>
      <c r="B6" s="212" t="s">
        <v>15</v>
      </c>
      <c r="C6" s="213"/>
      <c r="D6" s="213">
        <v>1</v>
      </c>
      <c r="E6" s="213"/>
      <c r="F6" s="212" t="s">
        <v>218</v>
      </c>
      <c r="G6" s="212" t="s">
        <v>219</v>
      </c>
      <c r="H6" s="213"/>
      <c r="I6" s="213"/>
      <c r="J6" s="213" t="s">
        <v>2</v>
      </c>
      <c r="K6" s="226" t="s">
        <v>197</v>
      </c>
      <c r="L6" s="226">
        <f t="shared" si="5"/>
        <v>1</v>
      </c>
      <c r="M6" s="226">
        <f t="shared" si="6"/>
        <v>0</v>
      </c>
      <c r="N6" s="226">
        <f t="shared" si="7"/>
        <v>0</v>
      </c>
      <c r="O6" s="226">
        <f t="shared" si="8"/>
        <v>0</v>
      </c>
      <c r="P6" s="226" t="s">
        <v>179</v>
      </c>
      <c r="Q6" s="213">
        <f t="shared" si="9"/>
        <v>1</v>
      </c>
      <c r="R6" s="213">
        <f t="shared" si="10"/>
        <v>0</v>
      </c>
      <c r="S6" s="213">
        <f t="shared" si="11"/>
        <v>0</v>
      </c>
      <c r="T6" s="213">
        <f t="shared" si="12"/>
        <v>0</v>
      </c>
      <c r="U6" s="213">
        <f t="shared" si="13"/>
        <v>0</v>
      </c>
      <c r="V6" s="213">
        <f t="shared" si="0"/>
        <v>0</v>
      </c>
      <c r="W6" s="213">
        <f t="shared" si="1"/>
        <v>0</v>
      </c>
      <c r="X6" s="213">
        <f t="shared" si="2"/>
        <v>0</v>
      </c>
      <c r="Y6" s="213">
        <f t="shared" si="3"/>
        <v>0</v>
      </c>
      <c r="Z6" s="213">
        <f t="shared" si="4"/>
        <v>0</v>
      </c>
      <c r="AA6" s="213"/>
      <c r="AB6" s="213"/>
      <c r="AC6" s="213"/>
      <c r="AD6" s="213"/>
      <c r="AE6" s="212">
        <v>67051104036</v>
      </c>
      <c r="AF6" s="227">
        <f>2012-1967</f>
        <v>45</v>
      </c>
      <c r="AG6" s="228">
        <f t="shared" si="14"/>
        <v>0</v>
      </c>
      <c r="AH6" s="228">
        <f>IF(AF6&gt;=55,0,IF(AND(AF6&gt;=46,AF6&lt;55),0,IF(AND(AF6&gt;=31,AF6&lt;=45),1,IF(AF6&lt;=30,0,0))))</f>
        <v>1</v>
      </c>
      <c r="AI6" s="228">
        <f t="shared" ref="AI6:AI73" si="15">IF(AF6&gt;=55,0,IF(AND(AF6&gt;=46,AF6&lt;55),1,IF(AND(AF6&gt;=31,AF6&lt;=45),0,IF(AF6&lt;=30,0,0))))</f>
        <v>0</v>
      </c>
      <c r="AJ6" s="228">
        <f t="shared" ref="AJ6:AJ73" si="16">IF(AF6&gt;=55,1,IF(AND(AF6&gt;=46,AF6&lt;55),0,IF(AND(AF6&gt;=31,AF6&lt;45),0,IF(AF6&lt;=30,0,0))))</f>
        <v>0</v>
      </c>
    </row>
    <row r="7" spans="1:37" ht="15.75">
      <c r="A7" s="215">
        <v>8485</v>
      </c>
      <c r="B7" s="212" t="s">
        <v>16</v>
      </c>
      <c r="C7" s="213"/>
      <c r="D7" s="213">
        <v>1</v>
      </c>
      <c r="E7" s="213"/>
      <c r="F7" s="212" t="s">
        <v>218</v>
      </c>
      <c r="G7" s="212" t="s">
        <v>219</v>
      </c>
      <c r="H7" s="213"/>
      <c r="I7" s="213"/>
      <c r="J7" s="213" t="s">
        <v>2</v>
      </c>
      <c r="K7" s="226" t="s">
        <v>197</v>
      </c>
      <c r="L7" s="226">
        <f t="shared" si="5"/>
        <v>1</v>
      </c>
      <c r="M7" s="226">
        <f t="shared" si="6"/>
        <v>0</v>
      </c>
      <c r="N7" s="226">
        <f t="shared" si="7"/>
        <v>0</v>
      </c>
      <c r="O7" s="226">
        <f t="shared" si="8"/>
        <v>0</v>
      </c>
      <c r="P7" s="226" t="s">
        <v>178</v>
      </c>
      <c r="Q7" s="213">
        <f t="shared" si="9"/>
        <v>0</v>
      </c>
      <c r="R7" s="213">
        <f t="shared" si="10"/>
        <v>0</v>
      </c>
      <c r="S7" s="213">
        <f t="shared" si="11"/>
        <v>0</v>
      </c>
      <c r="T7" s="213">
        <f t="shared" si="12"/>
        <v>0</v>
      </c>
      <c r="U7" s="213">
        <f t="shared" si="13"/>
        <v>0</v>
      </c>
      <c r="V7" s="213">
        <f t="shared" si="0"/>
        <v>1</v>
      </c>
      <c r="W7" s="213">
        <f t="shared" si="1"/>
        <v>0</v>
      </c>
      <c r="X7" s="213">
        <f t="shared" si="2"/>
        <v>0</v>
      </c>
      <c r="Y7" s="213">
        <f t="shared" si="3"/>
        <v>0</v>
      </c>
      <c r="Z7" s="213">
        <f t="shared" si="4"/>
        <v>0</v>
      </c>
      <c r="AA7" s="213"/>
      <c r="AB7" s="213"/>
      <c r="AC7" s="213"/>
      <c r="AD7" s="213"/>
      <c r="AE7" s="212">
        <v>63121606786</v>
      </c>
      <c r="AF7" s="227">
        <f>2012-1963</f>
        <v>49</v>
      </c>
      <c r="AG7" s="228">
        <f t="shared" si="14"/>
        <v>0</v>
      </c>
      <c r="AH7" s="228">
        <f t="shared" ref="AH7:AH74" si="17">IF(AF7&gt;=55,0,IF(AND(AF7&gt;=46,AF7&lt;55),0,IF(AND(AF7&gt;=31,AF7&lt;=45),1,IF(AF7&lt;=30,0,0))))</f>
        <v>0</v>
      </c>
      <c r="AI7" s="228">
        <f t="shared" si="15"/>
        <v>1</v>
      </c>
      <c r="AJ7" s="228">
        <f t="shared" si="16"/>
        <v>0</v>
      </c>
    </row>
    <row r="8" spans="1:37" ht="15.75">
      <c r="A8" s="215">
        <v>8548</v>
      </c>
      <c r="B8" s="212" t="s">
        <v>17</v>
      </c>
      <c r="C8" s="213"/>
      <c r="D8" s="213">
        <v>1</v>
      </c>
      <c r="E8" s="213"/>
      <c r="F8" s="212" t="s">
        <v>218</v>
      </c>
      <c r="G8" s="212" t="s">
        <v>219</v>
      </c>
      <c r="H8" s="213"/>
      <c r="I8" s="213"/>
      <c r="J8" s="213" t="s">
        <v>2</v>
      </c>
      <c r="K8" s="226" t="s">
        <v>197</v>
      </c>
      <c r="L8" s="226">
        <f t="shared" si="5"/>
        <v>1</v>
      </c>
      <c r="M8" s="226">
        <f t="shared" si="6"/>
        <v>0</v>
      </c>
      <c r="N8" s="226">
        <f t="shared" si="7"/>
        <v>0</v>
      </c>
      <c r="O8" s="226">
        <f t="shared" si="8"/>
        <v>0</v>
      </c>
      <c r="P8" s="226" t="s">
        <v>178</v>
      </c>
      <c r="Q8" s="213">
        <f t="shared" si="9"/>
        <v>0</v>
      </c>
      <c r="R8" s="213">
        <f t="shared" si="10"/>
        <v>0</v>
      </c>
      <c r="S8" s="213">
        <f t="shared" si="11"/>
        <v>0</v>
      </c>
      <c r="T8" s="213">
        <f t="shared" si="12"/>
        <v>0</v>
      </c>
      <c r="U8" s="213">
        <f t="shared" si="13"/>
        <v>0</v>
      </c>
      <c r="V8" s="213">
        <f t="shared" si="0"/>
        <v>1</v>
      </c>
      <c r="W8" s="213">
        <f t="shared" si="1"/>
        <v>0</v>
      </c>
      <c r="X8" s="213">
        <f t="shared" si="2"/>
        <v>0</v>
      </c>
      <c r="Y8" s="213">
        <f t="shared" si="3"/>
        <v>0</v>
      </c>
      <c r="Z8" s="213">
        <f t="shared" si="4"/>
        <v>0</v>
      </c>
      <c r="AA8" s="213"/>
      <c r="AB8" s="213"/>
      <c r="AC8" s="213"/>
      <c r="AD8" s="213"/>
      <c r="AE8" s="212">
        <v>64070903222</v>
      </c>
      <c r="AF8" s="227">
        <f>2012-1964</f>
        <v>48</v>
      </c>
      <c r="AG8" s="228">
        <f t="shared" si="14"/>
        <v>0</v>
      </c>
      <c r="AH8" s="228">
        <f t="shared" si="17"/>
        <v>0</v>
      </c>
      <c r="AI8" s="228">
        <f t="shared" si="15"/>
        <v>1</v>
      </c>
      <c r="AJ8" s="228">
        <f t="shared" si="16"/>
        <v>0</v>
      </c>
    </row>
    <row r="9" spans="1:37" ht="15.75">
      <c r="A9" s="215">
        <v>91466</v>
      </c>
      <c r="B9" s="212" t="s">
        <v>18</v>
      </c>
      <c r="C9" s="213"/>
      <c r="D9" s="213">
        <v>1</v>
      </c>
      <c r="E9" s="230">
        <v>40878</v>
      </c>
      <c r="F9" s="212" t="s">
        <v>218</v>
      </c>
      <c r="G9" s="212" t="s">
        <v>219</v>
      </c>
      <c r="H9" s="213"/>
      <c r="I9" s="213"/>
      <c r="J9" s="213" t="s">
        <v>2</v>
      </c>
      <c r="K9" s="226" t="s">
        <v>197</v>
      </c>
      <c r="L9" s="226">
        <f t="shared" si="5"/>
        <v>1</v>
      </c>
      <c r="M9" s="226">
        <f t="shared" si="6"/>
        <v>0</v>
      </c>
      <c r="N9" s="226">
        <f t="shared" si="7"/>
        <v>0</v>
      </c>
      <c r="O9" s="226">
        <f t="shared" si="8"/>
        <v>0</v>
      </c>
      <c r="P9" s="226" t="s">
        <v>178</v>
      </c>
      <c r="Q9" s="213">
        <f t="shared" si="9"/>
        <v>0</v>
      </c>
      <c r="R9" s="213">
        <f t="shared" si="10"/>
        <v>0</v>
      </c>
      <c r="S9" s="213">
        <f t="shared" si="11"/>
        <v>0</v>
      </c>
      <c r="T9" s="213">
        <f t="shared" si="12"/>
        <v>0</v>
      </c>
      <c r="U9" s="213">
        <f t="shared" si="13"/>
        <v>0</v>
      </c>
      <c r="V9" s="213">
        <f t="shared" si="0"/>
        <v>1</v>
      </c>
      <c r="W9" s="213">
        <f t="shared" si="1"/>
        <v>0</v>
      </c>
      <c r="X9" s="213">
        <f t="shared" si="2"/>
        <v>0</v>
      </c>
      <c r="Y9" s="213">
        <f t="shared" si="3"/>
        <v>0</v>
      </c>
      <c r="Z9" s="213">
        <f t="shared" si="4"/>
        <v>0</v>
      </c>
      <c r="AA9" s="213"/>
      <c r="AB9" s="213"/>
      <c r="AC9" s="213"/>
      <c r="AD9" s="213"/>
      <c r="AE9" s="212">
        <v>61110719968</v>
      </c>
      <c r="AF9" s="227">
        <f>2012-1961</f>
        <v>51</v>
      </c>
      <c r="AG9" s="228">
        <f t="shared" si="14"/>
        <v>0</v>
      </c>
      <c r="AH9" s="228">
        <f t="shared" si="17"/>
        <v>0</v>
      </c>
      <c r="AI9" s="228">
        <f t="shared" si="15"/>
        <v>1</v>
      </c>
      <c r="AJ9" s="228">
        <f t="shared" si="16"/>
        <v>0</v>
      </c>
    </row>
    <row r="10" spans="1:37" ht="15.75">
      <c r="A10" s="215">
        <v>8310</v>
      </c>
      <c r="B10" s="212" t="s">
        <v>20</v>
      </c>
      <c r="C10" s="213"/>
      <c r="D10" s="213">
        <v>1</v>
      </c>
      <c r="E10" s="213"/>
      <c r="F10" s="212" t="s">
        <v>220</v>
      </c>
      <c r="G10" s="212" t="s">
        <v>221</v>
      </c>
      <c r="H10" s="213"/>
      <c r="I10" s="213"/>
      <c r="J10" s="213" t="s">
        <v>2</v>
      </c>
      <c r="K10" s="226" t="s">
        <v>197</v>
      </c>
      <c r="L10" s="226">
        <f t="shared" si="5"/>
        <v>1</v>
      </c>
      <c r="M10" s="226">
        <f t="shared" si="6"/>
        <v>0</v>
      </c>
      <c r="N10" s="226">
        <f t="shared" si="7"/>
        <v>0</v>
      </c>
      <c r="O10" s="226">
        <f t="shared" si="8"/>
        <v>0</v>
      </c>
      <c r="P10" s="226" t="s">
        <v>178</v>
      </c>
      <c r="Q10" s="213">
        <f t="shared" si="9"/>
        <v>0</v>
      </c>
      <c r="R10" s="213">
        <f t="shared" si="10"/>
        <v>0</v>
      </c>
      <c r="S10" s="213">
        <f t="shared" si="11"/>
        <v>0</v>
      </c>
      <c r="T10" s="213">
        <f t="shared" si="12"/>
        <v>0</v>
      </c>
      <c r="U10" s="213">
        <f t="shared" si="13"/>
        <v>0</v>
      </c>
      <c r="V10" s="213">
        <f t="shared" si="0"/>
        <v>1</v>
      </c>
      <c r="W10" s="213">
        <f t="shared" si="1"/>
        <v>0</v>
      </c>
      <c r="X10" s="213">
        <f t="shared" si="2"/>
        <v>0</v>
      </c>
      <c r="Y10" s="213">
        <f t="shared" si="3"/>
        <v>0</v>
      </c>
      <c r="Z10" s="213">
        <f t="shared" si="4"/>
        <v>0</v>
      </c>
      <c r="AA10" s="213"/>
      <c r="AB10" s="213"/>
      <c r="AC10" s="213"/>
      <c r="AD10" s="213"/>
      <c r="AE10" s="212">
        <v>84021612024</v>
      </c>
      <c r="AF10" s="227">
        <f>2012-1984</f>
        <v>28</v>
      </c>
      <c r="AG10" s="228">
        <f t="shared" si="14"/>
        <v>1</v>
      </c>
      <c r="AH10" s="228">
        <f t="shared" si="17"/>
        <v>0</v>
      </c>
      <c r="AI10" s="228">
        <f t="shared" si="15"/>
        <v>0</v>
      </c>
      <c r="AJ10" s="228">
        <f t="shared" si="16"/>
        <v>0</v>
      </c>
    </row>
    <row r="11" spans="1:37" ht="15.75">
      <c r="A11" s="215">
        <v>8860</v>
      </c>
      <c r="B11" s="212" t="s">
        <v>22</v>
      </c>
      <c r="C11" s="213"/>
      <c r="D11" s="213">
        <v>1</v>
      </c>
      <c r="E11" s="213"/>
      <c r="F11" s="212" t="s">
        <v>220</v>
      </c>
      <c r="G11" s="212" t="s">
        <v>221</v>
      </c>
      <c r="H11" s="213"/>
      <c r="I11" s="213"/>
      <c r="J11" s="213" t="s">
        <v>2</v>
      </c>
      <c r="K11" s="226" t="s">
        <v>197</v>
      </c>
      <c r="L11" s="226">
        <f t="shared" si="5"/>
        <v>1</v>
      </c>
      <c r="M11" s="226">
        <f t="shared" si="6"/>
        <v>0</v>
      </c>
      <c r="N11" s="226">
        <f t="shared" si="7"/>
        <v>0</v>
      </c>
      <c r="O11" s="226">
        <f t="shared" si="8"/>
        <v>0</v>
      </c>
      <c r="P11" s="226" t="s">
        <v>178</v>
      </c>
      <c r="Q11" s="213">
        <f t="shared" si="9"/>
        <v>0</v>
      </c>
      <c r="R11" s="213">
        <f t="shared" si="10"/>
        <v>0</v>
      </c>
      <c r="S11" s="213">
        <f t="shared" si="11"/>
        <v>0</v>
      </c>
      <c r="T11" s="213">
        <f t="shared" si="12"/>
        <v>0</v>
      </c>
      <c r="U11" s="213">
        <f t="shared" si="13"/>
        <v>0</v>
      </c>
      <c r="V11" s="213">
        <f t="shared" si="0"/>
        <v>1</v>
      </c>
      <c r="W11" s="213">
        <f t="shared" si="1"/>
        <v>0</v>
      </c>
      <c r="X11" s="213">
        <f t="shared" si="2"/>
        <v>0</v>
      </c>
      <c r="Y11" s="213">
        <f t="shared" si="3"/>
        <v>0</v>
      </c>
      <c r="Z11" s="213">
        <f t="shared" si="4"/>
        <v>0</v>
      </c>
      <c r="AA11" s="213"/>
      <c r="AB11" s="213"/>
      <c r="AC11" s="213"/>
      <c r="AD11" s="213"/>
      <c r="AE11" s="212">
        <v>80081422946</v>
      </c>
      <c r="AF11" s="227">
        <f>2012-1980</f>
        <v>32</v>
      </c>
      <c r="AG11" s="228">
        <f t="shared" si="14"/>
        <v>0</v>
      </c>
      <c r="AH11" s="228">
        <f t="shared" si="17"/>
        <v>1</v>
      </c>
      <c r="AI11" s="228">
        <f t="shared" si="15"/>
        <v>0</v>
      </c>
      <c r="AJ11" s="228">
        <f t="shared" si="16"/>
        <v>0</v>
      </c>
    </row>
    <row r="12" spans="1:37" ht="15.75">
      <c r="A12" s="215">
        <v>8863</v>
      </c>
      <c r="B12" s="212" t="s">
        <v>23</v>
      </c>
      <c r="C12" s="213"/>
      <c r="D12" s="213">
        <v>1</v>
      </c>
      <c r="E12" s="230">
        <v>40765</v>
      </c>
      <c r="F12" s="212" t="s">
        <v>220</v>
      </c>
      <c r="G12" s="212" t="s">
        <v>221</v>
      </c>
      <c r="H12" s="213"/>
      <c r="I12" s="213"/>
      <c r="J12" s="213" t="s">
        <v>2</v>
      </c>
      <c r="K12" s="226" t="s">
        <v>199</v>
      </c>
      <c r="L12" s="226">
        <f t="shared" si="5"/>
        <v>0</v>
      </c>
      <c r="M12" s="226">
        <f t="shared" si="6"/>
        <v>0</v>
      </c>
      <c r="N12" s="226">
        <f t="shared" si="7"/>
        <v>1</v>
      </c>
      <c r="O12" s="226">
        <f t="shared" si="8"/>
        <v>0</v>
      </c>
      <c r="P12" s="226" t="s">
        <v>179</v>
      </c>
      <c r="Q12" s="213">
        <f t="shared" si="9"/>
        <v>1</v>
      </c>
      <c r="R12" s="213">
        <f t="shared" si="10"/>
        <v>0</v>
      </c>
      <c r="S12" s="213">
        <f t="shared" si="11"/>
        <v>0</v>
      </c>
      <c r="T12" s="213">
        <f t="shared" si="12"/>
        <v>0</v>
      </c>
      <c r="U12" s="213">
        <f t="shared" si="13"/>
        <v>0</v>
      </c>
      <c r="V12" s="213">
        <f t="shared" si="0"/>
        <v>0</v>
      </c>
      <c r="W12" s="213">
        <f t="shared" si="1"/>
        <v>0</v>
      </c>
      <c r="X12" s="213">
        <f t="shared" si="2"/>
        <v>0</v>
      </c>
      <c r="Y12" s="213">
        <f t="shared" si="3"/>
        <v>0</v>
      </c>
      <c r="Z12" s="213">
        <f t="shared" si="4"/>
        <v>0</v>
      </c>
      <c r="AA12" s="213"/>
      <c r="AB12" s="213"/>
      <c r="AC12" s="213"/>
      <c r="AD12" s="213"/>
      <c r="AE12" s="212">
        <v>85123112012</v>
      </c>
      <c r="AF12" s="227">
        <f>2012-1985</f>
        <v>27</v>
      </c>
      <c r="AG12" s="228">
        <f t="shared" si="14"/>
        <v>1</v>
      </c>
      <c r="AH12" s="228">
        <f t="shared" si="17"/>
        <v>0</v>
      </c>
      <c r="AI12" s="228">
        <f t="shared" si="15"/>
        <v>0</v>
      </c>
      <c r="AJ12" s="228">
        <f t="shared" si="16"/>
        <v>0</v>
      </c>
    </row>
    <row r="13" spans="1:37" ht="15.75">
      <c r="A13" s="215">
        <v>91461</v>
      </c>
      <c r="B13" s="212" t="s">
        <v>26</v>
      </c>
      <c r="C13" s="213" t="s">
        <v>275</v>
      </c>
      <c r="D13" s="213">
        <v>1</v>
      </c>
      <c r="E13" s="230">
        <v>40875</v>
      </c>
      <c r="F13" s="212" t="s">
        <v>222</v>
      </c>
      <c r="G13" s="212" t="s">
        <v>223</v>
      </c>
      <c r="H13" s="213"/>
      <c r="I13" s="213"/>
      <c r="J13" s="213" t="s">
        <v>25</v>
      </c>
      <c r="K13" s="226" t="s">
        <v>197</v>
      </c>
      <c r="L13" s="226">
        <f t="shared" si="5"/>
        <v>1</v>
      </c>
      <c r="M13" s="226">
        <f t="shared" si="6"/>
        <v>0</v>
      </c>
      <c r="N13" s="226">
        <f t="shared" si="7"/>
        <v>0</v>
      </c>
      <c r="O13" s="226">
        <f t="shared" si="8"/>
        <v>0</v>
      </c>
      <c r="P13" s="226" t="s">
        <v>178</v>
      </c>
      <c r="Q13" s="213">
        <f t="shared" si="9"/>
        <v>0</v>
      </c>
      <c r="R13" s="213">
        <f t="shared" si="10"/>
        <v>0</v>
      </c>
      <c r="S13" s="213">
        <f t="shared" si="11"/>
        <v>0</v>
      </c>
      <c r="T13" s="213">
        <f t="shared" si="12"/>
        <v>0</v>
      </c>
      <c r="U13" s="213">
        <f t="shared" si="13"/>
        <v>0</v>
      </c>
      <c r="V13" s="213">
        <f t="shared" si="0"/>
        <v>0</v>
      </c>
      <c r="W13" s="213">
        <f t="shared" si="1"/>
        <v>1</v>
      </c>
      <c r="X13" s="213">
        <f t="shared" si="2"/>
        <v>0</v>
      </c>
      <c r="Y13" s="213">
        <f t="shared" si="3"/>
        <v>0</v>
      </c>
      <c r="Z13" s="213">
        <f t="shared" si="4"/>
        <v>0</v>
      </c>
      <c r="AA13" s="213"/>
      <c r="AB13" s="213"/>
      <c r="AC13" s="213"/>
      <c r="AD13" s="213"/>
      <c r="AE13" s="212">
        <v>74080806828</v>
      </c>
      <c r="AF13" s="227">
        <f>2012-1974</f>
        <v>38</v>
      </c>
      <c r="AG13" s="228">
        <f t="shared" si="14"/>
        <v>0</v>
      </c>
      <c r="AH13" s="228">
        <f t="shared" si="17"/>
        <v>1</v>
      </c>
      <c r="AI13" s="228">
        <f t="shared" si="15"/>
        <v>0</v>
      </c>
      <c r="AJ13" s="228">
        <f t="shared" si="16"/>
        <v>0</v>
      </c>
    </row>
    <row r="14" spans="1:37" ht="15.75">
      <c r="A14" s="215">
        <v>1</v>
      </c>
      <c r="B14" s="212" t="s">
        <v>288</v>
      </c>
      <c r="C14" s="213" t="s">
        <v>275</v>
      </c>
      <c r="D14" s="213"/>
      <c r="E14" s="230"/>
      <c r="F14" s="212" t="s">
        <v>224</v>
      </c>
      <c r="G14" s="212" t="s">
        <v>223</v>
      </c>
      <c r="H14" s="213"/>
      <c r="I14" s="213"/>
      <c r="J14" s="213" t="s">
        <v>25</v>
      </c>
      <c r="K14" s="226" t="s">
        <v>197</v>
      </c>
      <c r="L14" s="226">
        <f>IF(K14="NS",1,0)</f>
        <v>1</v>
      </c>
      <c r="M14" s="226">
        <f>IF(K14="TM",1,0)</f>
        <v>0</v>
      </c>
      <c r="N14" s="226">
        <f>IF(K14="12mo",1,0)</f>
        <v>0</v>
      </c>
      <c r="O14" s="226">
        <f>IF(K14="9no",1,0)</f>
        <v>0</v>
      </c>
      <c r="P14" s="226" t="s">
        <v>179</v>
      </c>
      <c r="Q14" s="213">
        <f>IF(AND(J14="D",P14="F"),1,0)</f>
        <v>0</v>
      </c>
      <c r="R14" s="213">
        <f>IF(AND(J14="T",P14="F"),1,0)</f>
        <v>1</v>
      </c>
      <c r="S14" s="213">
        <f>IF(AND(J14="A",P14="F"),1,0)</f>
        <v>0</v>
      </c>
      <c r="T14" s="213">
        <f>IF(AND(J14="O",P14="F"),1,0)</f>
        <v>0</v>
      </c>
      <c r="U14" s="213">
        <f>IF(AND(J14="S",P14="F"),1,0)</f>
        <v>0</v>
      </c>
      <c r="V14" s="213">
        <f>IF(AND(J14="D",P14="M"),1,0)</f>
        <v>0</v>
      </c>
      <c r="W14" s="213">
        <f>IF(AND(J14="T",P14="M"),1,0)</f>
        <v>0</v>
      </c>
      <c r="X14" s="213">
        <f>IF(AND(J14="A",P14="M"),1,0)</f>
        <v>0</v>
      </c>
      <c r="Y14" s="213">
        <f>IF(AND(J14="O",P14="M"),1,0)</f>
        <v>0</v>
      </c>
      <c r="Z14" s="213">
        <f>IF(AND(J14="S",P14="M"),1,0)</f>
        <v>0</v>
      </c>
      <c r="AA14" s="213"/>
      <c r="AB14" s="213"/>
      <c r="AC14" s="213"/>
      <c r="AD14" s="213"/>
      <c r="AE14" s="212">
        <v>81101811872</v>
      </c>
      <c r="AF14" s="227">
        <f>2012-1981</f>
        <v>31</v>
      </c>
      <c r="AG14" s="228">
        <f>IF(AF14&gt;=55,0,IF(AND(AF14&gt;=46,AF14&lt;55),0,IF(AND(AF14&gt;=31,AF14&lt;45),0,IF(AF14&lt;=30,1,0))))</f>
        <v>0</v>
      </c>
      <c r="AH14" s="228">
        <f>IF(AF14&gt;=55,0,IF(AND(AF14&gt;=46,AF14&lt;55),0,IF(AND(AF14&gt;=31,AF14&lt;=45),1,IF(AF14&lt;=30,0,0))))</f>
        <v>1</v>
      </c>
      <c r="AI14" s="228">
        <f>IF(AF14&gt;=55,0,IF(AND(AF14&gt;=46,AF14&lt;55),1,IF(AND(AF14&gt;=31,AF14&lt;=45),0,IF(AF14&lt;=30,0,0))))</f>
        <v>0</v>
      </c>
      <c r="AJ14" s="228">
        <f>IF(AF14&gt;=55,1,IF(AND(AF14&gt;=46,AF14&lt;55),0,IF(AND(AF14&gt;=31,AF14&lt;45),0,IF(AF14&lt;=30,0,0))))</f>
        <v>0</v>
      </c>
    </row>
    <row r="15" spans="1:37" ht="15.75">
      <c r="A15" s="215">
        <v>1094</v>
      </c>
      <c r="B15" s="212" t="s">
        <v>32</v>
      </c>
      <c r="C15" s="213" t="s">
        <v>275</v>
      </c>
      <c r="D15" s="213">
        <v>1</v>
      </c>
      <c r="E15" s="230">
        <v>39234</v>
      </c>
      <c r="F15" s="212" t="s">
        <v>225</v>
      </c>
      <c r="G15" s="212" t="s">
        <v>226</v>
      </c>
      <c r="H15" s="213">
        <v>1</v>
      </c>
      <c r="I15" s="213"/>
      <c r="J15" s="213" t="s">
        <v>25</v>
      </c>
      <c r="K15" s="226" t="s">
        <v>197</v>
      </c>
      <c r="L15" s="226">
        <f t="shared" si="5"/>
        <v>1</v>
      </c>
      <c r="M15" s="226">
        <f t="shared" si="6"/>
        <v>0</v>
      </c>
      <c r="N15" s="226">
        <f t="shared" si="7"/>
        <v>0</v>
      </c>
      <c r="O15" s="226">
        <f t="shared" si="8"/>
        <v>0</v>
      </c>
      <c r="P15" s="226" t="s">
        <v>178</v>
      </c>
      <c r="Q15" s="213">
        <f t="shared" si="9"/>
        <v>0</v>
      </c>
      <c r="R15" s="213">
        <f t="shared" si="10"/>
        <v>0</v>
      </c>
      <c r="S15" s="213">
        <f t="shared" si="11"/>
        <v>0</v>
      </c>
      <c r="T15" s="213">
        <f t="shared" si="12"/>
        <v>0</v>
      </c>
      <c r="U15" s="213">
        <f t="shared" si="13"/>
        <v>0</v>
      </c>
      <c r="V15" s="213">
        <f t="shared" si="0"/>
        <v>0</v>
      </c>
      <c r="W15" s="213">
        <f t="shared" si="1"/>
        <v>1</v>
      </c>
      <c r="X15" s="213">
        <f t="shared" si="2"/>
        <v>0</v>
      </c>
      <c r="Y15" s="213">
        <f t="shared" si="3"/>
        <v>0</v>
      </c>
      <c r="Z15" s="213">
        <f t="shared" si="4"/>
        <v>0</v>
      </c>
      <c r="AA15" s="213"/>
      <c r="AB15" s="213"/>
      <c r="AC15" s="213"/>
      <c r="AD15" s="213"/>
      <c r="AE15" s="212">
        <v>72021905065</v>
      </c>
      <c r="AF15" s="227">
        <f>2012-1972</f>
        <v>40</v>
      </c>
      <c r="AG15" s="228">
        <f t="shared" si="14"/>
        <v>0</v>
      </c>
      <c r="AH15" s="228">
        <f t="shared" si="17"/>
        <v>1</v>
      </c>
      <c r="AI15" s="228">
        <f t="shared" si="15"/>
        <v>0</v>
      </c>
      <c r="AJ15" s="228">
        <f t="shared" si="16"/>
        <v>0</v>
      </c>
    </row>
    <row r="16" spans="1:37" ht="15.75">
      <c r="A16" s="215">
        <v>3883</v>
      </c>
      <c r="B16" s="212" t="s">
        <v>36</v>
      </c>
      <c r="C16" s="213"/>
      <c r="D16" s="213">
        <v>1</v>
      </c>
      <c r="E16" s="230">
        <v>40725</v>
      </c>
      <c r="F16" s="212" t="s">
        <v>227</v>
      </c>
      <c r="G16" s="212" t="s">
        <v>228</v>
      </c>
      <c r="H16" s="213"/>
      <c r="I16" s="213"/>
      <c r="J16" s="213" t="s">
        <v>25</v>
      </c>
      <c r="K16" s="226" t="s">
        <v>197</v>
      </c>
      <c r="L16" s="226">
        <f t="shared" si="5"/>
        <v>1</v>
      </c>
      <c r="M16" s="226">
        <f t="shared" si="6"/>
        <v>0</v>
      </c>
      <c r="N16" s="226">
        <f t="shared" si="7"/>
        <v>0</v>
      </c>
      <c r="O16" s="226">
        <f t="shared" si="8"/>
        <v>0</v>
      </c>
      <c r="P16" s="226" t="s">
        <v>179</v>
      </c>
      <c r="Q16" s="213">
        <f t="shared" si="9"/>
        <v>0</v>
      </c>
      <c r="R16" s="213">
        <f t="shared" si="10"/>
        <v>1</v>
      </c>
      <c r="S16" s="213">
        <f t="shared" si="11"/>
        <v>0</v>
      </c>
      <c r="T16" s="213">
        <f t="shared" si="12"/>
        <v>0</v>
      </c>
      <c r="U16" s="213">
        <f t="shared" si="13"/>
        <v>0</v>
      </c>
      <c r="V16" s="213">
        <f t="shared" si="0"/>
        <v>0</v>
      </c>
      <c r="W16" s="213">
        <f t="shared" si="1"/>
        <v>0</v>
      </c>
      <c r="X16" s="213">
        <f t="shared" si="2"/>
        <v>0</v>
      </c>
      <c r="Y16" s="213">
        <f t="shared" si="3"/>
        <v>0</v>
      </c>
      <c r="Z16" s="213">
        <f t="shared" si="4"/>
        <v>0</v>
      </c>
      <c r="AA16" s="213"/>
      <c r="AB16" s="213"/>
      <c r="AC16" s="213"/>
      <c r="AD16" s="213"/>
      <c r="AE16" s="212">
        <v>64013024774</v>
      </c>
      <c r="AF16" s="227">
        <f>2012-1974</f>
        <v>38</v>
      </c>
      <c r="AG16" s="228">
        <f t="shared" si="14"/>
        <v>0</v>
      </c>
      <c r="AH16" s="228">
        <f t="shared" si="17"/>
        <v>1</v>
      </c>
      <c r="AI16" s="228">
        <f t="shared" si="15"/>
        <v>0</v>
      </c>
      <c r="AJ16" s="228">
        <f t="shared" si="16"/>
        <v>0</v>
      </c>
    </row>
    <row r="17" spans="1:36" ht="15.75">
      <c r="A17" s="215">
        <v>1</v>
      </c>
      <c r="B17" s="212" t="s">
        <v>302</v>
      </c>
      <c r="C17" s="213"/>
      <c r="D17" s="213"/>
      <c r="E17" s="230"/>
      <c r="F17" s="212" t="s">
        <v>303</v>
      </c>
      <c r="G17" s="212" t="s">
        <v>230</v>
      </c>
      <c r="H17" s="213"/>
      <c r="I17" s="213"/>
      <c r="J17" s="213" t="s">
        <v>39</v>
      </c>
      <c r="K17" s="226">
        <v>12</v>
      </c>
      <c r="L17" s="226">
        <f>IF(K17="NS",1,0)</f>
        <v>0</v>
      </c>
      <c r="M17" s="226">
        <f>IF(K17="TM",1,0)</f>
        <v>0</v>
      </c>
      <c r="N17" s="226">
        <f>IF(K17="12mo",1,0)</f>
        <v>0</v>
      </c>
      <c r="O17" s="226">
        <f>IF(K17="9no",1,0)</f>
        <v>0</v>
      </c>
      <c r="P17" s="226" t="s">
        <v>179</v>
      </c>
      <c r="Q17" s="213">
        <f>IF(AND(J17="D",P17="F"),1,0)</f>
        <v>0</v>
      </c>
      <c r="R17" s="213">
        <f>IF(AND(J17="T",P17="F"),1,0)</f>
        <v>0</v>
      </c>
      <c r="S17" s="213">
        <f>IF(AND(J17="A",P17="F"),1,0)</f>
        <v>0</v>
      </c>
      <c r="T17" s="213">
        <f>IF(AND(J17="O",P17="F"),1,0)</f>
        <v>1</v>
      </c>
      <c r="U17" s="213">
        <f>IF(AND(J17="S",P17="F"),1,0)</f>
        <v>0</v>
      </c>
      <c r="V17" s="213">
        <f>IF(AND(J17="D",P17="M"),1,0)</f>
        <v>0</v>
      </c>
      <c r="W17" s="213">
        <f>IF(AND(J17="T",P17="M"),1,0)</f>
        <v>0</v>
      </c>
      <c r="X17" s="213">
        <f>IF(AND(J17="A",P17="M"),1,0)</f>
        <v>0</v>
      </c>
      <c r="Y17" s="213">
        <f>IF(AND(J17="O",P17="M"),1,0)</f>
        <v>0</v>
      </c>
      <c r="Z17" s="213">
        <f>IF(AND(J17="S",P17="M"),1,0)</f>
        <v>0</v>
      </c>
      <c r="AA17" s="230">
        <v>41016</v>
      </c>
      <c r="AB17" s="213"/>
      <c r="AC17" s="213"/>
      <c r="AD17" s="213"/>
      <c r="AE17" s="212">
        <v>86082511865</v>
      </c>
      <c r="AF17" s="227">
        <f>2012-1986</f>
        <v>26</v>
      </c>
      <c r="AG17" s="228">
        <f>IF(AF17&gt;=55,0,IF(AND(AF17&gt;=46,AF17&lt;55),0,IF(AND(AF17&gt;=31,AF17&lt;45),0,IF(AF17&lt;=30,1,0))))</f>
        <v>1</v>
      </c>
      <c r="AH17" s="228">
        <f>IF(AF17&gt;=55,0,IF(AND(AF17&gt;=46,AF17&lt;55),0,IF(AND(AF17&gt;=31,AF17&lt;=45),1,IF(AF17&lt;=30,0,0))))</f>
        <v>0</v>
      </c>
      <c r="AI17" s="228">
        <f>IF(AF17&gt;=55,0,IF(AND(AF17&gt;=46,AF17&lt;55),1,IF(AND(AF17&gt;=31,AF17&lt;=45),0,IF(AF17&lt;=30,0,0))))</f>
        <v>0</v>
      </c>
      <c r="AJ17" s="228">
        <f>IF(AF17&gt;=55,1,IF(AND(AF17&gt;=46,AF17&lt;55),0,IF(AND(AF17&gt;=31,AF17&lt;45),0,IF(AF17&lt;=30,0,0))))</f>
        <v>0</v>
      </c>
    </row>
    <row r="18" spans="1:36" ht="15.75">
      <c r="A18" s="215">
        <v>7619</v>
      </c>
      <c r="B18" s="212" t="s">
        <v>40</v>
      </c>
      <c r="C18" s="213"/>
      <c r="D18" s="213">
        <v>1</v>
      </c>
      <c r="E18" s="230">
        <v>40504</v>
      </c>
      <c r="F18" s="212" t="s">
        <v>229</v>
      </c>
      <c r="G18" s="212" t="s">
        <v>230</v>
      </c>
      <c r="H18" s="213"/>
      <c r="I18" s="213"/>
      <c r="J18" s="213" t="s">
        <v>39</v>
      </c>
      <c r="K18" s="226" t="s">
        <v>198</v>
      </c>
      <c r="L18" s="226">
        <f t="shared" si="5"/>
        <v>0</v>
      </c>
      <c r="M18" s="226">
        <f t="shared" si="6"/>
        <v>0</v>
      </c>
      <c r="N18" s="226">
        <f t="shared" si="7"/>
        <v>0</v>
      </c>
      <c r="O18" s="226">
        <f t="shared" si="8"/>
        <v>1</v>
      </c>
      <c r="P18" s="226" t="s">
        <v>178</v>
      </c>
      <c r="Q18" s="213">
        <f t="shared" si="9"/>
        <v>0</v>
      </c>
      <c r="R18" s="213">
        <f t="shared" si="10"/>
        <v>0</v>
      </c>
      <c r="S18" s="213">
        <f t="shared" si="11"/>
        <v>0</v>
      </c>
      <c r="T18" s="213">
        <f t="shared" si="12"/>
        <v>0</v>
      </c>
      <c r="U18" s="213">
        <f t="shared" si="13"/>
        <v>0</v>
      </c>
      <c r="V18" s="213">
        <f t="shared" si="0"/>
        <v>0</v>
      </c>
      <c r="W18" s="213">
        <f t="shared" si="1"/>
        <v>0</v>
      </c>
      <c r="X18" s="213">
        <f t="shared" si="2"/>
        <v>0</v>
      </c>
      <c r="Y18" s="213">
        <f t="shared" si="3"/>
        <v>1</v>
      </c>
      <c r="Z18" s="213">
        <f t="shared" si="4"/>
        <v>0</v>
      </c>
      <c r="AA18" s="213"/>
      <c r="AB18" s="213"/>
      <c r="AC18" s="213"/>
      <c r="AD18" s="213"/>
      <c r="AE18" s="212">
        <v>55011104901</v>
      </c>
      <c r="AF18" s="227">
        <f>2012-1955</f>
        <v>57</v>
      </c>
      <c r="AG18" s="228">
        <f t="shared" si="14"/>
        <v>0</v>
      </c>
      <c r="AH18" s="228">
        <f t="shared" si="17"/>
        <v>0</v>
      </c>
      <c r="AI18" s="228">
        <f t="shared" si="15"/>
        <v>0</v>
      </c>
      <c r="AJ18" s="228">
        <f t="shared" si="16"/>
        <v>1</v>
      </c>
    </row>
    <row r="19" spans="1:36" ht="15.75">
      <c r="A19" s="215">
        <v>21</v>
      </c>
      <c r="B19" s="212" t="s">
        <v>45</v>
      </c>
      <c r="C19" s="213"/>
      <c r="D19" s="213">
        <v>1</v>
      </c>
      <c r="E19" s="230">
        <v>37315</v>
      </c>
      <c r="F19" s="212" t="s">
        <v>232</v>
      </c>
      <c r="G19" s="212" t="s">
        <v>233</v>
      </c>
      <c r="H19" s="213"/>
      <c r="I19" s="213"/>
      <c r="J19" s="213" t="s">
        <v>25</v>
      </c>
      <c r="K19" s="226" t="s">
        <v>200</v>
      </c>
      <c r="L19" s="226">
        <f t="shared" si="5"/>
        <v>0</v>
      </c>
      <c r="M19" s="226">
        <f t="shared" si="6"/>
        <v>1</v>
      </c>
      <c r="N19" s="226">
        <f t="shared" si="7"/>
        <v>0</v>
      </c>
      <c r="O19" s="226">
        <f t="shared" si="8"/>
        <v>0</v>
      </c>
      <c r="P19" s="226" t="s">
        <v>179</v>
      </c>
      <c r="Q19" s="213">
        <f t="shared" si="9"/>
        <v>0</v>
      </c>
      <c r="R19" s="213">
        <f t="shared" si="10"/>
        <v>1</v>
      </c>
      <c r="S19" s="213">
        <f t="shared" si="11"/>
        <v>0</v>
      </c>
      <c r="T19" s="213">
        <f t="shared" si="12"/>
        <v>0</v>
      </c>
      <c r="U19" s="213">
        <f t="shared" si="13"/>
        <v>0</v>
      </c>
      <c r="V19" s="213">
        <f t="shared" si="0"/>
        <v>0</v>
      </c>
      <c r="W19" s="213">
        <f t="shared" si="1"/>
        <v>0</v>
      </c>
      <c r="X19" s="213">
        <f t="shared" si="2"/>
        <v>0</v>
      </c>
      <c r="Y19" s="213">
        <f t="shared" si="3"/>
        <v>0</v>
      </c>
      <c r="Z19" s="213">
        <f t="shared" si="4"/>
        <v>0</v>
      </c>
      <c r="AA19" s="213"/>
      <c r="AB19" s="213"/>
      <c r="AC19" s="213"/>
      <c r="AD19" s="213"/>
      <c r="AE19" s="212">
        <v>73022119739</v>
      </c>
      <c r="AF19" s="227">
        <f>2012-1973</f>
        <v>39</v>
      </c>
      <c r="AG19" s="228">
        <f t="shared" si="14"/>
        <v>0</v>
      </c>
      <c r="AH19" s="228">
        <f t="shared" si="17"/>
        <v>1</v>
      </c>
      <c r="AI19" s="228">
        <f t="shared" si="15"/>
        <v>0</v>
      </c>
      <c r="AJ19" s="228">
        <f t="shared" si="16"/>
        <v>0</v>
      </c>
    </row>
    <row r="20" spans="1:36" ht="15.75">
      <c r="A20" s="215">
        <v>91468</v>
      </c>
      <c r="B20" s="212" t="s">
        <v>46</v>
      </c>
      <c r="C20" s="213" t="s">
        <v>275</v>
      </c>
      <c r="D20" s="213">
        <v>1</v>
      </c>
      <c r="E20" s="231">
        <v>40924</v>
      </c>
      <c r="F20" s="232" t="s">
        <v>231</v>
      </c>
      <c r="G20" s="232" t="s">
        <v>223</v>
      </c>
      <c r="H20" s="213"/>
      <c r="I20" s="213"/>
      <c r="J20" s="213" t="s">
        <v>25</v>
      </c>
      <c r="K20" s="226" t="s">
        <v>200</v>
      </c>
      <c r="L20" s="226">
        <v>0</v>
      </c>
      <c r="M20" s="226">
        <v>1</v>
      </c>
      <c r="N20" s="226">
        <v>0</v>
      </c>
      <c r="O20" s="226">
        <v>0</v>
      </c>
      <c r="P20" s="226" t="s">
        <v>179</v>
      </c>
      <c r="Q20" s="213">
        <v>0</v>
      </c>
      <c r="R20" s="213">
        <v>1</v>
      </c>
      <c r="S20" s="213">
        <v>0</v>
      </c>
      <c r="T20" s="213">
        <v>0</v>
      </c>
      <c r="U20" s="213">
        <v>0</v>
      </c>
      <c r="V20" s="213">
        <v>0</v>
      </c>
      <c r="W20" s="213">
        <v>0</v>
      </c>
      <c r="X20" s="213">
        <v>0</v>
      </c>
      <c r="Y20" s="213">
        <v>0</v>
      </c>
      <c r="Z20" s="213">
        <v>0</v>
      </c>
      <c r="AA20" s="213"/>
      <c r="AB20" s="213"/>
      <c r="AC20" s="213"/>
      <c r="AD20" s="213"/>
      <c r="AE20" s="212">
        <v>84071810038</v>
      </c>
      <c r="AF20" s="227">
        <v>28</v>
      </c>
      <c r="AG20" s="228">
        <v>1</v>
      </c>
      <c r="AH20" s="228">
        <v>0</v>
      </c>
      <c r="AI20" s="228">
        <v>0</v>
      </c>
      <c r="AJ20" s="228">
        <v>0</v>
      </c>
    </row>
    <row r="21" spans="1:36" ht="15.75">
      <c r="A21" s="215">
        <v>8536</v>
      </c>
      <c r="B21" s="212" t="s">
        <v>47</v>
      </c>
      <c r="C21" s="213"/>
      <c r="D21" s="213">
        <v>1</v>
      </c>
      <c r="E21" s="230">
        <v>40569</v>
      </c>
      <c r="F21" s="212" t="s">
        <v>234</v>
      </c>
      <c r="G21" s="212" t="s">
        <v>219</v>
      </c>
      <c r="H21" s="213">
        <v>1</v>
      </c>
      <c r="I21" s="213"/>
      <c r="J21" s="213" t="s">
        <v>2</v>
      </c>
      <c r="K21" s="226" t="s">
        <v>197</v>
      </c>
      <c r="L21" s="226">
        <f t="shared" si="5"/>
        <v>1</v>
      </c>
      <c r="M21" s="226">
        <f t="shared" si="6"/>
        <v>0</v>
      </c>
      <c r="N21" s="226">
        <f t="shared" si="7"/>
        <v>0</v>
      </c>
      <c r="O21" s="226">
        <f t="shared" si="8"/>
        <v>0</v>
      </c>
      <c r="P21" s="226" t="s">
        <v>178</v>
      </c>
      <c r="Q21" s="213">
        <f t="shared" si="9"/>
        <v>0</v>
      </c>
      <c r="R21" s="213">
        <f t="shared" si="10"/>
        <v>0</v>
      </c>
      <c r="S21" s="213">
        <f t="shared" si="11"/>
        <v>0</v>
      </c>
      <c r="T21" s="213">
        <f t="shared" si="12"/>
        <v>0</v>
      </c>
      <c r="U21" s="213">
        <f t="shared" si="13"/>
        <v>0</v>
      </c>
      <c r="V21" s="213">
        <f t="shared" si="0"/>
        <v>1</v>
      </c>
      <c r="W21" s="213">
        <f t="shared" si="1"/>
        <v>0</v>
      </c>
      <c r="X21" s="213">
        <f t="shared" si="2"/>
        <v>0</v>
      </c>
      <c r="Y21" s="213">
        <f t="shared" si="3"/>
        <v>0</v>
      </c>
      <c r="Z21" s="213">
        <f t="shared" si="4"/>
        <v>0</v>
      </c>
      <c r="AA21" s="213"/>
      <c r="AB21" s="213"/>
      <c r="AC21" s="213"/>
      <c r="AD21" s="213"/>
      <c r="AE21" s="212">
        <v>78060313801</v>
      </c>
      <c r="AF21" s="227">
        <f>2012-1978</f>
        <v>34</v>
      </c>
      <c r="AG21" s="228">
        <f t="shared" si="14"/>
        <v>0</v>
      </c>
      <c r="AH21" s="228">
        <f t="shared" si="17"/>
        <v>1</v>
      </c>
      <c r="AI21" s="228">
        <f t="shared" si="15"/>
        <v>0</v>
      </c>
      <c r="AJ21" s="228">
        <f t="shared" si="16"/>
        <v>0</v>
      </c>
    </row>
    <row r="22" spans="1:36" ht="15.75">
      <c r="A22" s="215">
        <v>2178</v>
      </c>
      <c r="B22" s="212" t="s">
        <v>49</v>
      </c>
      <c r="C22" s="213" t="s">
        <v>275</v>
      </c>
      <c r="D22" s="213">
        <v>1</v>
      </c>
      <c r="E22" s="230">
        <v>39701</v>
      </c>
      <c r="F22" s="212" t="s">
        <v>240</v>
      </c>
      <c r="G22" s="212" t="s">
        <v>223</v>
      </c>
      <c r="H22" s="213"/>
      <c r="I22" s="213"/>
      <c r="J22" s="213" t="s">
        <v>25</v>
      </c>
      <c r="K22" s="226" t="s">
        <v>197</v>
      </c>
      <c r="L22" s="226">
        <f t="shared" si="5"/>
        <v>1</v>
      </c>
      <c r="M22" s="226">
        <f t="shared" si="6"/>
        <v>0</v>
      </c>
      <c r="N22" s="226">
        <f t="shared" si="7"/>
        <v>0</v>
      </c>
      <c r="O22" s="226">
        <f t="shared" si="8"/>
        <v>0</v>
      </c>
      <c r="P22" s="226" t="s">
        <v>178</v>
      </c>
      <c r="Q22" s="213">
        <f t="shared" si="9"/>
        <v>0</v>
      </c>
      <c r="R22" s="213">
        <f t="shared" si="10"/>
        <v>0</v>
      </c>
      <c r="S22" s="213">
        <f t="shared" si="11"/>
        <v>0</v>
      </c>
      <c r="T22" s="213">
        <f t="shared" si="12"/>
        <v>0</v>
      </c>
      <c r="U22" s="213">
        <f t="shared" si="13"/>
        <v>0</v>
      </c>
      <c r="V22" s="213">
        <f t="shared" si="0"/>
        <v>0</v>
      </c>
      <c r="W22" s="213">
        <f t="shared" si="1"/>
        <v>1</v>
      </c>
      <c r="X22" s="213">
        <f t="shared" si="2"/>
        <v>0</v>
      </c>
      <c r="Y22" s="213">
        <f t="shared" si="3"/>
        <v>0</v>
      </c>
      <c r="Z22" s="213">
        <f t="shared" si="4"/>
        <v>0</v>
      </c>
      <c r="AA22" s="213"/>
      <c r="AB22" s="213"/>
      <c r="AC22" s="213"/>
      <c r="AD22" s="213"/>
      <c r="AE22" s="212">
        <v>99123100002</v>
      </c>
      <c r="AF22" s="227">
        <f>2012-1999</f>
        <v>13</v>
      </c>
      <c r="AG22" s="228">
        <f t="shared" si="14"/>
        <v>1</v>
      </c>
      <c r="AH22" s="228">
        <f t="shared" si="17"/>
        <v>0</v>
      </c>
      <c r="AI22" s="228">
        <f t="shared" si="15"/>
        <v>0</v>
      </c>
      <c r="AJ22" s="228">
        <f t="shared" si="16"/>
        <v>0</v>
      </c>
    </row>
    <row r="23" spans="1:36" ht="15.75">
      <c r="A23" s="215">
        <v>6549</v>
      </c>
      <c r="B23" s="212" t="s">
        <v>51</v>
      </c>
      <c r="C23" s="213" t="s">
        <v>275</v>
      </c>
      <c r="D23" s="213">
        <v>1</v>
      </c>
      <c r="E23" s="230">
        <v>40346</v>
      </c>
      <c r="F23" s="212" t="s">
        <v>240</v>
      </c>
      <c r="G23" s="212" t="s">
        <v>223</v>
      </c>
      <c r="H23" s="213">
        <v>1</v>
      </c>
      <c r="I23" s="213"/>
      <c r="J23" s="213" t="s">
        <v>25</v>
      </c>
      <c r="K23" s="226" t="s">
        <v>197</v>
      </c>
      <c r="L23" s="226">
        <f t="shared" si="5"/>
        <v>1</v>
      </c>
      <c r="M23" s="226">
        <f t="shared" si="6"/>
        <v>0</v>
      </c>
      <c r="N23" s="226">
        <f t="shared" si="7"/>
        <v>0</v>
      </c>
      <c r="O23" s="226">
        <f t="shared" si="8"/>
        <v>0</v>
      </c>
      <c r="P23" s="226" t="s">
        <v>178</v>
      </c>
      <c r="Q23" s="213">
        <f t="shared" si="9"/>
        <v>0</v>
      </c>
      <c r="R23" s="213">
        <f t="shared" si="10"/>
        <v>0</v>
      </c>
      <c r="S23" s="213">
        <f t="shared" si="11"/>
        <v>0</v>
      </c>
      <c r="T23" s="213">
        <f t="shared" si="12"/>
        <v>0</v>
      </c>
      <c r="U23" s="213">
        <f t="shared" si="13"/>
        <v>0</v>
      </c>
      <c r="V23" s="213">
        <f t="shared" si="0"/>
        <v>0</v>
      </c>
      <c r="W23" s="213">
        <f t="shared" si="1"/>
        <v>1</v>
      </c>
      <c r="X23" s="213">
        <f t="shared" si="2"/>
        <v>0</v>
      </c>
      <c r="Y23" s="213">
        <f t="shared" si="3"/>
        <v>0</v>
      </c>
      <c r="Z23" s="213">
        <f t="shared" si="4"/>
        <v>0</v>
      </c>
      <c r="AA23" s="213"/>
      <c r="AB23" s="213"/>
      <c r="AC23" s="213"/>
      <c r="AD23" s="213"/>
      <c r="AE23" s="212">
        <v>73051020721</v>
      </c>
      <c r="AF23" s="227">
        <f>2012-1973</f>
        <v>39</v>
      </c>
      <c r="AG23" s="228">
        <f t="shared" si="14"/>
        <v>0</v>
      </c>
      <c r="AH23" s="228">
        <f t="shared" si="17"/>
        <v>1</v>
      </c>
      <c r="AI23" s="228">
        <f t="shared" si="15"/>
        <v>0</v>
      </c>
      <c r="AJ23" s="228">
        <f t="shared" si="16"/>
        <v>0</v>
      </c>
    </row>
    <row r="24" spans="1:36" ht="15.75">
      <c r="A24" s="215">
        <v>7405</v>
      </c>
      <c r="B24" s="212" t="s">
        <v>52</v>
      </c>
      <c r="C24" s="213" t="s">
        <v>275</v>
      </c>
      <c r="D24" s="213">
        <v>1</v>
      </c>
      <c r="E24" s="230">
        <v>40497</v>
      </c>
      <c r="F24" s="212" t="s">
        <v>240</v>
      </c>
      <c r="G24" s="212" t="s">
        <v>223</v>
      </c>
      <c r="H24" s="213"/>
      <c r="I24" s="213"/>
      <c r="J24" s="213" t="s">
        <v>25</v>
      </c>
      <c r="K24" s="226" t="s">
        <v>197</v>
      </c>
      <c r="L24" s="226">
        <f t="shared" si="5"/>
        <v>1</v>
      </c>
      <c r="M24" s="226">
        <f t="shared" si="6"/>
        <v>0</v>
      </c>
      <c r="N24" s="226">
        <f t="shared" si="7"/>
        <v>0</v>
      </c>
      <c r="O24" s="226">
        <f t="shared" si="8"/>
        <v>0</v>
      </c>
      <c r="P24" s="226" t="s">
        <v>178</v>
      </c>
      <c r="Q24" s="213">
        <f t="shared" si="9"/>
        <v>0</v>
      </c>
      <c r="R24" s="213">
        <f t="shared" si="10"/>
        <v>0</v>
      </c>
      <c r="S24" s="213">
        <f t="shared" si="11"/>
        <v>0</v>
      </c>
      <c r="T24" s="213">
        <f t="shared" si="12"/>
        <v>0</v>
      </c>
      <c r="U24" s="213">
        <f t="shared" si="13"/>
        <v>0</v>
      </c>
      <c r="V24" s="213">
        <f t="shared" si="0"/>
        <v>0</v>
      </c>
      <c r="W24" s="213">
        <f t="shared" si="1"/>
        <v>1</v>
      </c>
      <c r="X24" s="213">
        <f t="shared" si="2"/>
        <v>0</v>
      </c>
      <c r="Y24" s="213">
        <f t="shared" si="3"/>
        <v>0</v>
      </c>
      <c r="Z24" s="213">
        <f t="shared" si="4"/>
        <v>0</v>
      </c>
      <c r="AA24" s="213"/>
      <c r="AB24" s="213"/>
      <c r="AC24" s="213"/>
      <c r="AD24" s="213"/>
      <c r="AE24" s="212">
        <v>82100714660</v>
      </c>
      <c r="AF24" s="227">
        <f>2012-1982</f>
        <v>30</v>
      </c>
      <c r="AG24" s="228">
        <f t="shared" si="14"/>
        <v>1</v>
      </c>
      <c r="AH24" s="228">
        <f t="shared" si="17"/>
        <v>0</v>
      </c>
      <c r="AI24" s="228">
        <f t="shared" si="15"/>
        <v>0</v>
      </c>
      <c r="AJ24" s="228">
        <f t="shared" si="16"/>
        <v>0</v>
      </c>
    </row>
    <row r="25" spans="1:36" ht="15.75">
      <c r="A25" s="215">
        <v>91478</v>
      </c>
      <c r="B25" s="212" t="s">
        <v>282</v>
      </c>
      <c r="C25" s="213"/>
      <c r="D25" s="213">
        <v>1</v>
      </c>
      <c r="E25" s="230"/>
      <c r="F25" s="212" t="s">
        <v>283</v>
      </c>
      <c r="G25" s="212" t="s">
        <v>223</v>
      </c>
      <c r="H25" s="213">
        <v>1</v>
      </c>
      <c r="I25" s="213"/>
      <c r="J25" s="213" t="s">
        <v>25</v>
      </c>
      <c r="K25" s="226" t="s">
        <v>197</v>
      </c>
      <c r="L25" s="226">
        <f t="shared" si="5"/>
        <v>1</v>
      </c>
      <c r="M25" s="226">
        <f>IF(K25="TM",1,0)</f>
        <v>0</v>
      </c>
      <c r="N25" s="226">
        <f>IF(K25="12mo",1,0)</f>
        <v>0</v>
      </c>
      <c r="O25" s="226">
        <f>IF(K25="9no",1,0)</f>
        <v>0</v>
      </c>
      <c r="P25" s="226" t="s">
        <v>178</v>
      </c>
      <c r="Q25" s="213">
        <f>IF(AND(J25="D",P25="F"),1,0)</f>
        <v>0</v>
      </c>
      <c r="R25" s="213">
        <f>IF(AND(J25="T",P25="F"),1,0)</f>
        <v>0</v>
      </c>
      <c r="S25" s="213">
        <f>IF(AND(J25="A",P25="F"),1,0)</f>
        <v>0</v>
      </c>
      <c r="T25" s="213">
        <f>IF(AND(J25="O",P25="F"),1,0)</f>
        <v>0</v>
      </c>
      <c r="U25" s="213">
        <f>IF(AND(J25="S",P25="F"),1,0)</f>
        <v>0</v>
      </c>
      <c r="V25" s="213">
        <f>IF(AND(J25="D",P25="M"),1,0)</f>
        <v>0</v>
      </c>
      <c r="W25" s="213">
        <f>IF(AND(J25="T",P25="M"),1,0)</f>
        <v>1</v>
      </c>
      <c r="X25" s="213">
        <f>IF(AND(J25="A",P25="M"),1,0)</f>
        <v>0</v>
      </c>
      <c r="Y25" s="213">
        <f>IF(AND(J25="O",P25="M"),1,0)</f>
        <v>0</v>
      </c>
      <c r="Z25" s="213">
        <f>IF(AND(J25="S",P25="M"),1,0)</f>
        <v>0</v>
      </c>
      <c r="AA25" s="213"/>
      <c r="AB25" s="213"/>
      <c r="AC25" s="213"/>
      <c r="AD25" s="213"/>
      <c r="AE25" s="212">
        <v>7309101366</v>
      </c>
      <c r="AF25" s="227">
        <f>AF1-1973</f>
        <v>39</v>
      </c>
      <c r="AG25" s="228">
        <f t="shared" si="14"/>
        <v>0</v>
      </c>
      <c r="AH25" s="228">
        <f>IF(AF25&gt;=55,0,IF(AND(AF25&gt;=46,AF25&lt;55),0,IF(AND(AF25&gt;=31,AF25&lt;=45),1,IF(AF25&lt;=30,0,0))))</f>
        <v>1</v>
      </c>
      <c r="AI25" s="228">
        <f>IF(AF25&gt;=55,0,IF(AND(AF25&gt;=46,AF25&lt;55),1,IF(AND(AF25&gt;=31,AF25&lt;=45),0,IF(AF25&lt;=30,0,0))))</f>
        <v>0</v>
      </c>
      <c r="AJ25" s="228">
        <f>IF(AF25&gt;=55,1,IF(AND(AF25&gt;=46,AF25&lt;55),0,IF(AND(AF25&gt;=31,AF25&lt;45),0,IF(AF25&lt;=30,0,0))))</f>
        <v>0</v>
      </c>
    </row>
    <row r="26" spans="1:36" ht="23.25">
      <c r="A26" s="215">
        <v>1</v>
      </c>
      <c r="B26" s="212" t="s">
        <v>285</v>
      </c>
      <c r="C26" s="213" t="s">
        <v>275</v>
      </c>
      <c r="D26" s="213">
        <v>1</v>
      </c>
      <c r="E26" s="230"/>
      <c r="F26" s="233" t="s">
        <v>287</v>
      </c>
      <c r="G26" s="212" t="s">
        <v>223</v>
      </c>
      <c r="H26" s="213">
        <v>1</v>
      </c>
      <c r="I26" s="213"/>
      <c r="J26" s="213" t="s">
        <v>25</v>
      </c>
      <c r="K26" s="226" t="s">
        <v>197</v>
      </c>
      <c r="L26" s="226">
        <f>IF(K26="NS",1,0)</f>
        <v>1</v>
      </c>
      <c r="M26" s="226">
        <f>IF(K26="TM",1,0)</f>
        <v>0</v>
      </c>
      <c r="N26" s="226">
        <f>IF(K26="12mo",1,0)</f>
        <v>0</v>
      </c>
      <c r="O26" s="226">
        <f>IF(K26="9no",1,0)</f>
        <v>0</v>
      </c>
      <c r="P26" s="226" t="s">
        <v>178</v>
      </c>
      <c r="Q26" s="213">
        <f>IF(AND(J26="D",P26="F"),1,0)</f>
        <v>0</v>
      </c>
      <c r="R26" s="213">
        <f>IF(AND(J26="T",P26="F"),1,0)</f>
        <v>0</v>
      </c>
      <c r="S26" s="213">
        <f>IF(AND(J26="A",P26="F"),1,0)</f>
        <v>0</v>
      </c>
      <c r="T26" s="213">
        <f>IF(AND(J26="O",P26="F"),1,0)</f>
        <v>0</v>
      </c>
      <c r="U26" s="213">
        <f>IF(AND(J26="S",P26="F"),1,0)</f>
        <v>0</v>
      </c>
      <c r="V26" s="213">
        <f>IF(AND(J26="D",P26="M"),1,0)</f>
        <v>0</v>
      </c>
      <c r="W26" s="213">
        <f>IF(AND(J26="T",P26="M"),1,0)</f>
        <v>1</v>
      </c>
      <c r="X26" s="213">
        <f>IF(AND(J26="A",P26="M"),1,0)</f>
        <v>0</v>
      </c>
      <c r="Y26" s="213">
        <f>IF(AND(J26="O",P26="M"),1,0)</f>
        <v>0</v>
      </c>
      <c r="Z26" s="213">
        <f>IF(AND(J26="S",P26="M"),1,0)</f>
        <v>0</v>
      </c>
      <c r="AA26" s="213"/>
      <c r="AB26" s="213"/>
      <c r="AC26" s="213"/>
      <c r="AD26" s="213"/>
      <c r="AE26" s="212">
        <v>81033013768</v>
      </c>
      <c r="AF26" s="227">
        <f>AF1-1981</f>
        <v>31</v>
      </c>
      <c r="AG26" s="228">
        <f>IF(AF26&gt;=55,0,IF(AND(AF26&gt;=46,AF26&lt;55),0,IF(AND(AF26&gt;=31,AF26&lt;45),0,IF(AF26&lt;=30,1,0))))</f>
        <v>0</v>
      </c>
      <c r="AH26" s="228">
        <f>IF(AF26&gt;=55,0,IF(AND(AF26&gt;=46,AF26&lt;55),0,IF(AND(AF26&gt;=31,AF26&lt;=45),1,IF(AF26&lt;=30,0,0))))</f>
        <v>1</v>
      </c>
      <c r="AI26" s="228">
        <f>IF(AF26&gt;=55,0,IF(AND(AF26&gt;=46,AF26&lt;55),1,IF(AND(AF26&gt;=31,AF26&lt;=45),0,IF(AF26&lt;=30,0,0))))</f>
        <v>0</v>
      </c>
      <c r="AJ26" s="228">
        <f>IF(AF26&gt;=55,1,IF(AND(AF26&gt;=46,AF26&lt;55),0,IF(AND(AF26&gt;=31,AF26&lt;45),0,IF(AF26&lt;=30,0,0))))</f>
        <v>0</v>
      </c>
    </row>
    <row r="27" spans="1:36" ht="23.25">
      <c r="A27" s="215">
        <v>1</v>
      </c>
      <c r="B27" s="212" t="s">
        <v>297</v>
      </c>
      <c r="C27" s="213" t="s">
        <v>275</v>
      </c>
      <c r="D27" s="213"/>
      <c r="E27" s="230"/>
      <c r="F27" s="233" t="s">
        <v>287</v>
      </c>
      <c r="G27" s="212" t="s">
        <v>223</v>
      </c>
      <c r="H27" s="213"/>
      <c r="I27" s="213"/>
      <c r="J27" s="213" t="s">
        <v>25</v>
      </c>
      <c r="K27" s="226" t="s">
        <v>197</v>
      </c>
      <c r="L27" s="226">
        <f>IF(K27="NS",1,0)</f>
        <v>1</v>
      </c>
      <c r="M27" s="226">
        <f>IF(K27="TM",1,0)</f>
        <v>0</v>
      </c>
      <c r="N27" s="226">
        <f>IF(K27="12mo",1,0)</f>
        <v>0</v>
      </c>
      <c r="O27" s="226">
        <f>IF(K27="9no",1,0)</f>
        <v>0</v>
      </c>
      <c r="P27" s="226" t="s">
        <v>178</v>
      </c>
      <c r="Q27" s="213">
        <f>IF(AND(J27="D",P27="F"),1,0)</f>
        <v>0</v>
      </c>
      <c r="R27" s="213">
        <f>IF(AND(J27="T",P27="F"),1,0)</f>
        <v>0</v>
      </c>
      <c r="S27" s="213">
        <f>IF(AND(J27="A",P27="F"),1,0)</f>
        <v>0</v>
      </c>
      <c r="T27" s="213">
        <f>IF(AND(J27="O",P27="F"),1,0)</f>
        <v>0</v>
      </c>
      <c r="U27" s="213">
        <f>IF(AND(J27="S",P27="F"),1,0)</f>
        <v>0</v>
      </c>
      <c r="V27" s="213">
        <f>IF(AND(J27="D",P27="M"),1,0)</f>
        <v>0</v>
      </c>
      <c r="W27" s="213">
        <f>IF(AND(J27="T",P27="M"),1,0)</f>
        <v>1</v>
      </c>
      <c r="X27" s="213">
        <f>IF(AND(J27="A",P27="M"),1,0)</f>
        <v>0</v>
      </c>
      <c r="Y27" s="213">
        <f>IF(AND(J27="O",P27="M"),1,0)</f>
        <v>0</v>
      </c>
      <c r="Z27" s="213">
        <f>IF(AND(J27="S",P27="M"),1,0)</f>
        <v>0</v>
      </c>
      <c r="AA27" s="213"/>
      <c r="AB27" s="213"/>
      <c r="AC27" s="213"/>
      <c r="AD27" s="213"/>
      <c r="AE27" s="212">
        <v>63033004208</v>
      </c>
      <c r="AF27" s="227">
        <f>2012-1963</f>
        <v>49</v>
      </c>
      <c r="AG27" s="228">
        <f>IF(AF27&gt;=55,0,IF(AND(AF27&gt;=46,AF27&lt;55),0,IF(AND(AF27&gt;=31,AF27&lt;45),0,IF(AF27&lt;=30,1,0))))</f>
        <v>0</v>
      </c>
      <c r="AH27" s="228">
        <f>IF(AF27&gt;=55,0,IF(AND(AF27&gt;=46,AF27&lt;55),0,IF(AND(AF27&gt;=31,AF27&lt;=45),1,IF(AF27&lt;=30,0,0))))</f>
        <v>0</v>
      </c>
      <c r="AI27" s="228">
        <f>IF(AF27&gt;=55,0,IF(AND(AF27&gt;=46,AF27&lt;55),1,IF(AND(AF27&gt;=31,AF27&lt;=45),0,IF(AF27&lt;=30,0,0))))</f>
        <v>1</v>
      </c>
      <c r="AJ27" s="228">
        <f>IF(AF27&gt;=55,1,IF(AND(AF27&gt;=46,AF27&lt;55),0,IF(AND(AF27&gt;=31,AF27&lt;45),0,IF(AF27&lt;=30,0,0))))</f>
        <v>0</v>
      </c>
    </row>
    <row r="28" spans="1:36" ht="15.75">
      <c r="A28" s="215">
        <v>8479</v>
      </c>
      <c r="B28" s="212" t="s">
        <v>53</v>
      </c>
      <c r="C28" s="213"/>
      <c r="D28" s="213">
        <v>1</v>
      </c>
      <c r="E28" s="213"/>
      <c r="F28" s="212" t="s">
        <v>241</v>
      </c>
      <c r="G28" s="212" t="s">
        <v>219</v>
      </c>
      <c r="H28" s="213">
        <v>1</v>
      </c>
      <c r="I28" s="213"/>
      <c r="J28" s="213" t="s">
        <v>2</v>
      </c>
      <c r="K28" s="226" t="s">
        <v>197</v>
      </c>
      <c r="L28" s="226">
        <f t="shared" si="5"/>
        <v>1</v>
      </c>
      <c r="M28" s="226">
        <f t="shared" si="6"/>
        <v>0</v>
      </c>
      <c r="N28" s="226">
        <f t="shared" si="7"/>
        <v>0</v>
      </c>
      <c r="O28" s="226">
        <f t="shared" si="8"/>
        <v>0</v>
      </c>
      <c r="P28" s="226" t="s">
        <v>178</v>
      </c>
      <c r="Q28" s="213">
        <f t="shared" si="9"/>
        <v>0</v>
      </c>
      <c r="R28" s="213">
        <f t="shared" si="10"/>
        <v>0</v>
      </c>
      <c r="S28" s="213">
        <f t="shared" si="11"/>
        <v>0</v>
      </c>
      <c r="T28" s="213">
        <f t="shared" si="12"/>
        <v>0</v>
      </c>
      <c r="U28" s="213">
        <f t="shared" si="13"/>
        <v>0</v>
      </c>
      <c r="V28" s="213">
        <f t="shared" si="0"/>
        <v>1</v>
      </c>
      <c r="W28" s="213">
        <f t="shared" si="1"/>
        <v>0</v>
      </c>
      <c r="X28" s="213">
        <f t="shared" si="2"/>
        <v>0</v>
      </c>
      <c r="Y28" s="213">
        <f t="shared" si="3"/>
        <v>0</v>
      </c>
      <c r="Z28" s="213">
        <f t="shared" si="4"/>
        <v>0</v>
      </c>
      <c r="AA28" s="213"/>
      <c r="AB28" s="213"/>
      <c r="AC28" s="213"/>
      <c r="AD28" s="213"/>
      <c r="AE28" s="212">
        <v>74040107789</v>
      </c>
      <c r="AF28" s="227">
        <f>2012-1974</f>
        <v>38</v>
      </c>
      <c r="AG28" s="228">
        <f t="shared" si="14"/>
        <v>0</v>
      </c>
      <c r="AH28" s="228">
        <f>IF(AF28&gt;=55,0,IF(AND(AF28&gt;=46,AF28&lt;55),0,IF(AND(AF28&gt;=31,AF28&lt;=45),1,IF(AF28&lt;=30,0,0))))</f>
        <v>1</v>
      </c>
      <c r="AI28" s="228">
        <f>IF(AF28&gt;=55,0,IF(AND(AF28&gt;=46,AF28&lt;55),1,IF(AND(AF28&gt;=31,AF28&lt;=45),0,IF(AF28&lt;=30,0,0))))</f>
        <v>0</v>
      </c>
      <c r="AJ28" s="228">
        <f>IF(AF28&gt;=55,1,IF(AND(AF28&gt;=46,AF28&lt;55),0,IF(AND(AF28&gt;=31,AF28&lt;45),0,IF(AF28&lt;=30,0,0))))</f>
        <v>0</v>
      </c>
    </row>
    <row r="29" spans="1:36" ht="23.25">
      <c r="A29" s="215">
        <v>8546</v>
      </c>
      <c r="B29" s="212" t="s">
        <v>56</v>
      </c>
      <c r="C29" s="213" t="s">
        <v>275</v>
      </c>
      <c r="D29" s="213">
        <v>1</v>
      </c>
      <c r="E29" s="213"/>
      <c r="F29" s="233" t="s">
        <v>242</v>
      </c>
      <c r="G29" s="212" t="s">
        <v>223</v>
      </c>
      <c r="H29" s="213"/>
      <c r="I29" s="213"/>
      <c r="J29" s="213" t="s">
        <v>25</v>
      </c>
      <c r="K29" s="226" t="s">
        <v>197</v>
      </c>
      <c r="L29" s="226">
        <f t="shared" si="5"/>
        <v>1</v>
      </c>
      <c r="M29" s="226">
        <f t="shared" si="6"/>
        <v>0</v>
      </c>
      <c r="N29" s="226">
        <f t="shared" si="7"/>
        <v>0</v>
      </c>
      <c r="O29" s="226">
        <f t="shared" si="8"/>
        <v>0</v>
      </c>
      <c r="P29" s="226" t="s">
        <v>178</v>
      </c>
      <c r="Q29" s="213">
        <f t="shared" si="9"/>
        <v>0</v>
      </c>
      <c r="R29" s="213">
        <f t="shared" si="10"/>
        <v>0</v>
      </c>
      <c r="S29" s="213">
        <f t="shared" si="11"/>
        <v>0</v>
      </c>
      <c r="T29" s="213">
        <f t="shared" si="12"/>
        <v>0</v>
      </c>
      <c r="U29" s="213">
        <f t="shared" si="13"/>
        <v>0</v>
      </c>
      <c r="V29" s="213">
        <f t="shared" si="0"/>
        <v>0</v>
      </c>
      <c r="W29" s="213">
        <f t="shared" si="1"/>
        <v>1</v>
      </c>
      <c r="X29" s="213">
        <f t="shared" si="2"/>
        <v>0</v>
      </c>
      <c r="Y29" s="213">
        <f t="shared" si="3"/>
        <v>0</v>
      </c>
      <c r="Z29" s="213">
        <f t="shared" si="4"/>
        <v>0</v>
      </c>
      <c r="AA29" s="213"/>
      <c r="AB29" s="213"/>
      <c r="AC29" s="213"/>
      <c r="AD29" s="213"/>
      <c r="AE29" s="212">
        <v>75110330946</v>
      </c>
      <c r="AF29" s="227">
        <f>2012-1975</f>
        <v>37</v>
      </c>
      <c r="AG29" s="228">
        <f t="shared" si="14"/>
        <v>0</v>
      </c>
      <c r="AH29" s="228">
        <f t="shared" si="17"/>
        <v>1</v>
      </c>
      <c r="AI29" s="228">
        <f t="shared" si="15"/>
        <v>0</v>
      </c>
      <c r="AJ29" s="228">
        <f t="shared" si="16"/>
        <v>0</v>
      </c>
    </row>
    <row r="30" spans="1:36" ht="23.25">
      <c r="A30" s="215">
        <v>8503</v>
      </c>
      <c r="B30" s="212" t="s">
        <v>59</v>
      </c>
      <c r="C30" s="213"/>
      <c r="D30" s="213">
        <v>1</v>
      </c>
      <c r="E30" s="230">
        <v>40560</v>
      </c>
      <c r="F30" s="233" t="s">
        <v>243</v>
      </c>
      <c r="G30" s="212" t="s">
        <v>244</v>
      </c>
      <c r="H30" s="213">
        <v>1</v>
      </c>
      <c r="I30" s="213"/>
      <c r="J30" s="213" t="s">
        <v>25</v>
      </c>
      <c r="K30" s="226" t="s">
        <v>197</v>
      </c>
      <c r="L30" s="226">
        <f t="shared" si="5"/>
        <v>1</v>
      </c>
      <c r="M30" s="226">
        <f t="shared" si="6"/>
        <v>0</v>
      </c>
      <c r="N30" s="226">
        <f t="shared" si="7"/>
        <v>0</v>
      </c>
      <c r="O30" s="226">
        <f t="shared" si="8"/>
        <v>0</v>
      </c>
      <c r="P30" s="226" t="s">
        <v>178</v>
      </c>
      <c r="Q30" s="213">
        <f t="shared" si="9"/>
        <v>0</v>
      </c>
      <c r="R30" s="213">
        <f t="shared" si="10"/>
        <v>0</v>
      </c>
      <c r="S30" s="213">
        <f t="shared" si="11"/>
        <v>0</v>
      </c>
      <c r="T30" s="213">
        <f t="shared" si="12"/>
        <v>0</v>
      </c>
      <c r="U30" s="213">
        <f t="shared" si="13"/>
        <v>0</v>
      </c>
      <c r="V30" s="213">
        <f t="shared" si="0"/>
        <v>0</v>
      </c>
      <c r="W30" s="213">
        <f t="shared" si="1"/>
        <v>1</v>
      </c>
      <c r="X30" s="213">
        <f t="shared" si="2"/>
        <v>0</v>
      </c>
      <c r="Y30" s="213">
        <f t="shared" si="3"/>
        <v>0</v>
      </c>
      <c r="Z30" s="213">
        <f t="shared" si="4"/>
        <v>0</v>
      </c>
      <c r="AA30" s="213"/>
      <c r="AB30" s="213"/>
      <c r="AC30" s="213"/>
      <c r="AD30" s="213"/>
      <c r="AE30" s="212">
        <v>65051304804</v>
      </c>
      <c r="AF30" s="227">
        <f>2012-1965</f>
        <v>47</v>
      </c>
      <c r="AG30" s="228">
        <f>IF(AF30&gt;=55,0,IF(AND(AF30&gt;=46,AF30&lt;55),0,IF(AND(AF30&gt;=31,AF30&lt;45),0,IF(AF30&lt;=30,1,0))))</f>
        <v>0</v>
      </c>
      <c r="AH30" s="228">
        <f t="shared" si="17"/>
        <v>0</v>
      </c>
      <c r="AI30" s="228">
        <f t="shared" si="15"/>
        <v>1</v>
      </c>
      <c r="AJ30" s="228">
        <f t="shared" si="16"/>
        <v>0</v>
      </c>
    </row>
    <row r="31" spans="1:36" ht="23.25">
      <c r="A31" s="215">
        <v>8977</v>
      </c>
      <c r="B31" s="212" t="s">
        <v>61</v>
      </c>
      <c r="C31" s="213" t="s">
        <v>275</v>
      </c>
      <c r="D31" s="213">
        <v>1</v>
      </c>
      <c r="E31" s="230">
        <v>40697</v>
      </c>
      <c r="F31" s="233" t="s">
        <v>243</v>
      </c>
      <c r="G31" s="212" t="s">
        <v>244</v>
      </c>
      <c r="H31" s="213"/>
      <c r="I31" s="213"/>
      <c r="J31" s="213" t="s">
        <v>25</v>
      </c>
      <c r="K31" s="226" t="s">
        <v>197</v>
      </c>
      <c r="L31" s="226">
        <f t="shared" si="5"/>
        <v>1</v>
      </c>
      <c r="M31" s="226">
        <f t="shared" si="6"/>
        <v>0</v>
      </c>
      <c r="N31" s="226">
        <f t="shared" si="7"/>
        <v>0</v>
      </c>
      <c r="O31" s="226">
        <f t="shared" si="8"/>
        <v>0</v>
      </c>
      <c r="P31" s="226" t="s">
        <v>178</v>
      </c>
      <c r="Q31" s="213">
        <f t="shared" si="9"/>
        <v>0</v>
      </c>
      <c r="R31" s="213">
        <f t="shared" si="10"/>
        <v>0</v>
      </c>
      <c r="S31" s="213">
        <f t="shared" si="11"/>
        <v>0</v>
      </c>
      <c r="T31" s="213">
        <f t="shared" si="12"/>
        <v>0</v>
      </c>
      <c r="U31" s="213">
        <f t="shared" si="13"/>
        <v>0</v>
      </c>
      <c r="V31" s="213">
        <f t="shared" si="0"/>
        <v>0</v>
      </c>
      <c r="W31" s="213">
        <f t="shared" si="1"/>
        <v>1</v>
      </c>
      <c r="X31" s="213">
        <f t="shared" si="2"/>
        <v>0</v>
      </c>
      <c r="Y31" s="213">
        <f t="shared" si="3"/>
        <v>0</v>
      </c>
      <c r="Z31" s="213">
        <f t="shared" si="4"/>
        <v>0</v>
      </c>
      <c r="AA31" s="213"/>
      <c r="AB31" s="213"/>
      <c r="AC31" s="213"/>
      <c r="AD31" s="213"/>
      <c r="AE31" s="212">
        <v>75100532122</v>
      </c>
      <c r="AF31" s="227">
        <f>2012-1975</f>
        <v>37</v>
      </c>
      <c r="AG31" s="228">
        <f t="shared" si="14"/>
        <v>0</v>
      </c>
      <c r="AH31" s="228">
        <f t="shared" si="17"/>
        <v>1</v>
      </c>
      <c r="AI31" s="228">
        <f t="shared" si="15"/>
        <v>0</v>
      </c>
      <c r="AJ31" s="228">
        <f t="shared" si="16"/>
        <v>0</v>
      </c>
    </row>
    <row r="32" spans="1:36" ht="15.75">
      <c r="A32" s="215">
        <v>8852</v>
      </c>
      <c r="B32" s="212" t="s">
        <v>62</v>
      </c>
      <c r="C32" s="213"/>
      <c r="D32" s="213">
        <v>1</v>
      </c>
      <c r="E32" s="230">
        <v>40679</v>
      </c>
      <c r="F32" s="212" t="s">
        <v>245</v>
      </c>
      <c r="G32" s="212" t="s">
        <v>230</v>
      </c>
      <c r="H32" s="213"/>
      <c r="I32" s="213"/>
      <c r="J32" s="213" t="s">
        <v>25</v>
      </c>
      <c r="K32" s="226" t="s">
        <v>197</v>
      </c>
      <c r="L32" s="226">
        <f t="shared" si="5"/>
        <v>1</v>
      </c>
      <c r="M32" s="226">
        <f t="shared" si="6"/>
        <v>0</v>
      </c>
      <c r="N32" s="226">
        <f t="shared" si="7"/>
        <v>0</v>
      </c>
      <c r="O32" s="226">
        <f t="shared" si="8"/>
        <v>0</v>
      </c>
      <c r="P32" s="226" t="s">
        <v>178</v>
      </c>
      <c r="Q32" s="213">
        <f t="shared" si="9"/>
        <v>0</v>
      </c>
      <c r="R32" s="213">
        <f t="shared" si="10"/>
        <v>0</v>
      </c>
      <c r="S32" s="213">
        <f t="shared" si="11"/>
        <v>0</v>
      </c>
      <c r="T32" s="213">
        <f t="shared" si="12"/>
        <v>0</v>
      </c>
      <c r="U32" s="213">
        <f t="shared" si="13"/>
        <v>0</v>
      </c>
      <c r="V32" s="213">
        <f t="shared" si="0"/>
        <v>0</v>
      </c>
      <c r="W32" s="213">
        <f t="shared" si="1"/>
        <v>1</v>
      </c>
      <c r="X32" s="213">
        <f t="shared" si="2"/>
        <v>0</v>
      </c>
      <c r="Y32" s="213">
        <f t="shared" si="3"/>
        <v>0</v>
      </c>
      <c r="Z32" s="213">
        <f t="shared" si="4"/>
        <v>0</v>
      </c>
      <c r="AA32" s="213"/>
      <c r="AB32" s="213"/>
      <c r="AC32" s="213"/>
      <c r="AD32" s="213"/>
      <c r="AE32" s="212">
        <v>64042404007</v>
      </c>
      <c r="AF32" s="227">
        <f>2012-1964</f>
        <v>48</v>
      </c>
      <c r="AG32" s="228">
        <f t="shared" si="14"/>
        <v>0</v>
      </c>
      <c r="AH32" s="228">
        <f t="shared" si="17"/>
        <v>0</v>
      </c>
      <c r="AI32" s="228">
        <f t="shared" si="15"/>
        <v>1</v>
      </c>
      <c r="AJ32" s="228">
        <f t="shared" si="16"/>
        <v>0</v>
      </c>
    </row>
    <row r="33" spans="1:37" ht="15.75">
      <c r="A33" s="215">
        <v>8899</v>
      </c>
      <c r="B33" s="212" t="s">
        <v>64</v>
      </c>
      <c r="C33" s="213"/>
      <c r="D33" s="213">
        <v>1</v>
      </c>
      <c r="E33" s="230">
        <v>40639</v>
      </c>
      <c r="F33" s="212" t="s">
        <v>245</v>
      </c>
      <c r="G33" s="212" t="s">
        <v>230</v>
      </c>
      <c r="H33" s="213"/>
      <c r="I33" s="213"/>
      <c r="J33" s="213" t="s">
        <v>25</v>
      </c>
      <c r="K33" s="226" t="s">
        <v>197</v>
      </c>
      <c r="L33" s="226">
        <f t="shared" si="5"/>
        <v>1</v>
      </c>
      <c r="M33" s="226">
        <f t="shared" si="6"/>
        <v>0</v>
      </c>
      <c r="N33" s="226">
        <f t="shared" si="7"/>
        <v>0</v>
      </c>
      <c r="O33" s="226">
        <f t="shared" si="8"/>
        <v>0</v>
      </c>
      <c r="P33" s="226" t="s">
        <v>178</v>
      </c>
      <c r="Q33" s="213">
        <f t="shared" si="9"/>
        <v>0</v>
      </c>
      <c r="R33" s="213">
        <f t="shared" si="10"/>
        <v>0</v>
      </c>
      <c r="S33" s="213">
        <f t="shared" si="11"/>
        <v>0</v>
      </c>
      <c r="T33" s="213">
        <f t="shared" si="12"/>
        <v>0</v>
      </c>
      <c r="U33" s="213">
        <f t="shared" si="13"/>
        <v>0</v>
      </c>
      <c r="V33" s="213">
        <f t="shared" si="0"/>
        <v>0</v>
      </c>
      <c r="W33" s="213">
        <f t="shared" si="1"/>
        <v>1</v>
      </c>
      <c r="X33" s="213">
        <f t="shared" si="2"/>
        <v>0</v>
      </c>
      <c r="Y33" s="213">
        <f t="shared" si="3"/>
        <v>0</v>
      </c>
      <c r="Z33" s="213">
        <f t="shared" si="4"/>
        <v>0</v>
      </c>
      <c r="AA33" s="213"/>
      <c r="AB33" s="213"/>
      <c r="AC33" s="213"/>
      <c r="AD33" s="213"/>
      <c r="AE33" s="212">
        <v>73100102741</v>
      </c>
      <c r="AF33" s="227">
        <f>2012-1973</f>
        <v>39</v>
      </c>
      <c r="AG33" s="228">
        <f t="shared" si="14"/>
        <v>0</v>
      </c>
      <c r="AH33" s="228">
        <f t="shared" si="17"/>
        <v>1</v>
      </c>
      <c r="AI33" s="228">
        <f t="shared" si="15"/>
        <v>0</v>
      </c>
      <c r="AJ33" s="228">
        <f t="shared" si="16"/>
        <v>0</v>
      </c>
    </row>
    <row r="34" spans="1:37" ht="15.75">
      <c r="A34" s="215">
        <v>559</v>
      </c>
      <c r="B34" s="212" t="s">
        <v>65</v>
      </c>
      <c r="C34" s="213" t="s">
        <v>275</v>
      </c>
      <c r="D34" s="213">
        <v>1</v>
      </c>
      <c r="E34" s="213"/>
      <c r="F34" s="212" t="s">
        <v>246</v>
      </c>
      <c r="G34" s="212" t="s">
        <v>219</v>
      </c>
      <c r="H34" s="213"/>
      <c r="I34" s="213"/>
      <c r="J34" s="213" t="s">
        <v>2</v>
      </c>
      <c r="K34" s="226" t="s">
        <v>197</v>
      </c>
      <c r="L34" s="226">
        <f t="shared" si="5"/>
        <v>1</v>
      </c>
      <c r="M34" s="226">
        <f t="shared" si="6"/>
        <v>0</v>
      </c>
      <c r="N34" s="226">
        <f t="shared" si="7"/>
        <v>0</v>
      </c>
      <c r="O34" s="226">
        <f t="shared" si="8"/>
        <v>0</v>
      </c>
      <c r="P34" s="226" t="s">
        <v>179</v>
      </c>
      <c r="Q34" s="213">
        <f t="shared" si="9"/>
        <v>1</v>
      </c>
      <c r="R34" s="213">
        <f t="shared" si="10"/>
        <v>0</v>
      </c>
      <c r="S34" s="213">
        <f t="shared" si="11"/>
        <v>0</v>
      </c>
      <c r="T34" s="213">
        <f t="shared" si="12"/>
        <v>0</v>
      </c>
      <c r="U34" s="213">
        <f t="shared" si="13"/>
        <v>0</v>
      </c>
      <c r="V34" s="213">
        <f t="shared" si="0"/>
        <v>0</v>
      </c>
      <c r="W34" s="213">
        <f t="shared" si="1"/>
        <v>0</v>
      </c>
      <c r="X34" s="213">
        <f t="shared" si="2"/>
        <v>0</v>
      </c>
      <c r="Y34" s="213">
        <f t="shared" si="3"/>
        <v>0</v>
      </c>
      <c r="Z34" s="213">
        <f t="shared" si="4"/>
        <v>0</v>
      </c>
      <c r="AA34" s="213"/>
      <c r="AB34" s="213"/>
      <c r="AC34" s="213"/>
      <c r="AD34" s="213"/>
      <c r="AE34" s="212">
        <v>58030502759</v>
      </c>
      <c r="AF34" s="227">
        <f>2012-1958</f>
        <v>54</v>
      </c>
      <c r="AG34" s="228">
        <f t="shared" si="14"/>
        <v>0</v>
      </c>
      <c r="AH34" s="228">
        <f t="shared" si="17"/>
        <v>0</v>
      </c>
      <c r="AI34" s="228">
        <f t="shared" si="15"/>
        <v>1</v>
      </c>
      <c r="AJ34" s="228">
        <f t="shared" si="16"/>
        <v>0</v>
      </c>
    </row>
    <row r="35" spans="1:37" ht="15.75">
      <c r="A35" s="215">
        <v>6056</v>
      </c>
      <c r="B35" s="212" t="s">
        <v>66</v>
      </c>
      <c r="C35" s="213"/>
      <c r="D35" s="213">
        <v>1</v>
      </c>
      <c r="E35" s="230">
        <v>40215</v>
      </c>
      <c r="F35" s="212" t="s">
        <v>247</v>
      </c>
      <c r="G35" s="212" t="s">
        <v>223</v>
      </c>
      <c r="H35" s="213">
        <v>1</v>
      </c>
      <c r="I35" s="213"/>
      <c r="J35" s="213" t="s">
        <v>25</v>
      </c>
      <c r="K35" s="226" t="s">
        <v>197</v>
      </c>
      <c r="L35" s="226">
        <f t="shared" si="5"/>
        <v>1</v>
      </c>
      <c r="M35" s="226">
        <f t="shared" si="6"/>
        <v>0</v>
      </c>
      <c r="N35" s="226">
        <f t="shared" si="7"/>
        <v>0</v>
      </c>
      <c r="O35" s="226">
        <f t="shared" si="8"/>
        <v>0</v>
      </c>
      <c r="P35" s="226" t="s">
        <v>179</v>
      </c>
      <c r="Q35" s="213">
        <f t="shared" si="9"/>
        <v>0</v>
      </c>
      <c r="R35" s="213">
        <f t="shared" si="10"/>
        <v>1</v>
      </c>
      <c r="S35" s="213">
        <f t="shared" si="11"/>
        <v>0</v>
      </c>
      <c r="T35" s="213">
        <f t="shared" si="12"/>
        <v>0</v>
      </c>
      <c r="U35" s="213">
        <f t="shared" si="13"/>
        <v>0</v>
      </c>
      <c r="V35" s="213">
        <f t="shared" si="0"/>
        <v>0</v>
      </c>
      <c r="W35" s="213">
        <f t="shared" si="1"/>
        <v>0</v>
      </c>
      <c r="X35" s="213">
        <f t="shared" si="2"/>
        <v>0</v>
      </c>
      <c r="Y35" s="213">
        <f t="shared" si="3"/>
        <v>0</v>
      </c>
      <c r="Z35" s="213">
        <f t="shared" si="4"/>
        <v>0</v>
      </c>
      <c r="AA35" s="213"/>
      <c r="AB35" s="213"/>
      <c r="AC35" s="213"/>
      <c r="AD35" s="213"/>
      <c r="AE35" s="212">
        <v>76100606996</v>
      </c>
      <c r="AF35" s="227">
        <f>2012-1976</f>
        <v>36</v>
      </c>
      <c r="AG35" s="228">
        <f t="shared" si="14"/>
        <v>0</v>
      </c>
      <c r="AH35" s="228">
        <f t="shared" si="17"/>
        <v>1</v>
      </c>
      <c r="AI35" s="228">
        <f t="shared" si="15"/>
        <v>0</v>
      </c>
      <c r="AJ35" s="228">
        <f t="shared" si="16"/>
        <v>0</v>
      </c>
    </row>
    <row r="36" spans="1:37" ht="15.75">
      <c r="A36" s="215">
        <v>1917</v>
      </c>
      <c r="B36" s="212" t="s">
        <v>69</v>
      </c>
      <c r="C36" s="213"/>
      <c r="D36" s="213">
        <v>1</v>
      </c>
      <c r="E36" s="230">
        <v>39570</v>
      </c>
      <c r="F36" s="212" t="s">
        <v>248</v>
      </c>
      <c r="G36" s="212" t="s">
        <v>223</v>
      </c>
      <c r="H36" s="213"/>
      <c r="I36" s="213"/>
      <c r="J36" s="213" t="s">
        <v>25</v>
      </c>
      <c r="K36" s="226" t="s">
        <v>197</v>
      </c>
      <c r="L36" s="226">
        <f t="shared" si="5"/>
        <v>1</v>
      </c>
      <c r="M36" s="226">
        <f t="shared" si="6"/>
        <v>0</v>
      </c>
      <c r="N36" s="226">
        <f t="shared" si="7"/>
        <v>0</v>
      </c>
      <c r="O36" s="226">
        <f t="shared" si="8"/>
        <v>0</v>
      </c>
      <c r="P36" s="226" t="s">
        <v>179</v>
      </c>
      <c r="Q36" s="213">
        <f t="shared" si="9"/>
        <v>0</v>
      </c>
      <c r="R36" s="213">
        <f t="shared" si="10"/>
        <v>1</v>
      </c>
      <c r="S36" s="213">
        <f t="shared" si="11"/>
        <v>0</v>
      </c>
      <c r="T36" s="213">
        <f t="shared" si="12"/>
        <v>0</v>
      </c>
      <c r="U36" s="213">
        <f t="shared" si="13"/>
        <v>0</v>
      </c>
      <c r="V36" s="213">
        <f t="shared" si="0"/>
        <v>0</v>
      </c>
      <c r="W36" s="213">
        <f t="shared" si="1"/>
        <v>0</v>
      </c>
      <c r="X36" s="213">
        <f t="shared" si="2"/>
        <v>0</v>
      </c>
      <c r="Y36" s="213">
        <f t="shared" si="3"/>
        <v>0</v>
      </c>
      <c r="Z36" s="213">
        <f t="shared" si="4"/>
        <v>0</v>
      </c>
      <c r="AA36" s="213"/>
      <c r="AB36" s="213"/>
      <c r="AC36" s="213"/>
      <c r="AD36" s="213"/>
      <c r="AE36" s="212">
        <v>79020314599</v>
      </c>
      <c r="AF36" s="227">
        <f>2012-1979</f>
        <v>33</v>
      </c>
      <c r="AG36" s="228">
        <f t="shared" si="14"/>
        <v>0</v>
      </c>
      <c r="AH36" s="228">
        <f t="shared" si="17"/>
        <v>1</v>
      </c>
      <c r="AI36" s="228">
        <f t="shared" si="15"/>
        <v>0</v>
      </c>
      <c r="AJ36" s="228">
        <f t="shared" si="16"/>
        <v>0</v>
      </c>
    </row>
    <row r="37" spans="1:37" ht="15.75">
      <c r="A37" s="215">
        <v>8539</v>
      </c>
      <c r="B37" s="212" t="s">
        <v>70</v>
      </c>
      <c r="C37" s="213" t="s">
        <v>275</v>
      </c>
      <c r="D37" s="213">
        <v>1</v>
      </c>
      <c r="E37" s="230">
        <v>40588</v>
      </c>
      <c r="F37" s="212" t="s">
        <v>248</v>
      </c>
      <c r="G37" s="212" t="s">
        <v>223</v>
      </c>
      <c r="H37" s="213"/>
      <c r="I37" s="213"/>
      <c r="J37" s="213" t="s">
        <v>25</v>
      </c>
      <c r="K37" s="226" t="s">
        <v>197</v>
      </c>
      <c r="L37" s="226">
        <f t="shared" si="5"/>
        <v>1</v>
      </c>
      <c r="M37" s="226">
        <f t="shared" si="6"/>
        <v>0</v>
      </c>
      <c r="N37" s="226">
        <f t="shared" si="7"/>
        <v>0</v>
      </c>
      <c r="O37" s="226">
        <f t="shared" si="8"/>
        <v>0</v>
      </c>
      <c r="P37" s="226" t="s">
        <v>179</v>
      </c>
      <c r="Q37" s="213">
        <f t="shared" si="9"/>
        <v>0</v>
      </c>
      <c r="R37" s="213">
        <f t="shared" si="10"/>
        <v>1</v>
      </c>
      <c r="S37" s="213">
        <f t="shared" si="11"/>
        <v>0</v>
      </c>
      <c r="T37" s="213">
        <f t="shared" si="12"/>
        <v>0</v>
      </c>
      <c r="U37" s="213">
        <f t="shared" si="13"/>
        <v>0</v>
      </c>
      <c r="V37" s="213">
        <f t="shared" si="0"/>
        <v>0</v>
      </c>
      <c r="W37" s="213">
        <f t="shared" si="1"/>
        <v>0</v>
      </c>
      <c r="X37" s="213">
        <f t="shared" si="2"/>
        <v>0</v>
      </c>
      <c r="Y37" s="213">
        <f t="shared" si="3"/>
        <v>0</v>
      </c>
      <c r="Z37" s="213">
        <f t="shared" si="4"/>
        <v>0</v>
      </c>
      <c r="AA37" s="213"/>
      <c r="AB37" s="213"/>
      <c r="AC37" s="213"/>
      <c r="AD37" s="213"/>
      <c r="AE37" s="212">
        <v>82030914215</v>
      </c>
      <c r="AF37" s="227">
        <f>2012-1982</f>
        <v>30</v>
      </c>
      <c r="AG37" s="228">
        <f t="shared" si="14"/>
        <v>1</v>
      </c>
      <c r="AH37" s="228">
        <f t="shared" si="17"/>
        <v>0</v>
      </c>
      <c r="AI37" s="228">
        <f t="shared" si="15"/>
        <v>0</v>
      </c>
      <c r="AJ37" s="228">
        <f t="shared" si="16"/>
        <v>0</v>
      </c>
    </row>
    <row r="38" spans="1:37" ht="15.75">
      <c r="A38" s="215">
        <v>1</v>
      </c>
      <c r="B38" s="212" t="s">
        <v>239</v>
      </c>
      <c r="C38" s="213" t="s">
        <v>275</v>
      </c>
      <c r="D38" s="213">
        <v>1</v>
      </c>
      <c r="E38" s="230">
        <v>40932</v>
      </c>
      <c r="F38" s="212" t="s">
        <v>271</v>
      </c>
      <c r="G38" s="212" t="s">
        <v>223</v>
      </c>
      <c r="H38" s="213"/>
      <c r="I38" s="213"/>
      <c r="J38" s="213" t="s">
        <v>25</v>
      </c>
      <c r="K38" s="226" t="s">
        <v>200</v>
      </c>
      <c r="L38" s="226">
        <f t="shared" si="5"/>
        <v>0</v>
      </c>
      <c r="M38" s="226">
        <f>IF(K38="TM",1,0)</f>
        <v>1</v>
      </c>
      <c r="N38" s="226">
        <f>IF(K38="12mo",1,0)</f>
        <v>0</v>
      </c>
      <c r="O38" s="226">
        <f>IF(K38="9no",1,0)</f>
        <v>0</v>
      </c>
      <c r="P38" s="213" t="s">
        <v>179</v>
      </c>
      <c r="Q38" s="213">
        <v>0</v>
      </c>
      <c r="R38" s="213">
        <v>1</v>
      </c>
      <c r="S38" s="213">
        <v>0</v>
      </c>
      <c r="T38" s="213">
        <v>0</v>
      </c>
      <c r="U38" s="213">
        <v>0</v>
      </c>
      <c r="V38" s="213">
        <v>0</v>
      </c>
      <c r="W38" s="213">
        <v>0</v>
      </c>
      <c r="X38" s="213">
        <v>0</v>
      </c>
      <c r="Y38" s="213">
        <v>0</v>
      </c>
      <c r="Z38" s="213">
        <v>0</v>
      </c>
      <c r="AA38" s="234"/>
      <c r="AB38" s="213"/>
      <c r="AC38" s="213"/>
      <c r="AD38" s="213"/>
      <c r="AE38" s="212">
        <v>8707231177</v>
      </c>
      <c r="AF38" s="227">
        <f>AF1-1987</f>
        <v>25</v>
      </c>
      <c r="AG38" s="228">
        <f t="shared" si="14"/>
        <v>1</v>
      </c>
      <c r="AH38" s="228">
        <f>IF(AF38&gt;=55,0,IF(AND(AF38&gt;=46,AF38&lt;55),0,IF(AND(AF38&gt;=31,AF38&lt;=45),1,IF(AF38&lt;=30,0,0))))</f>
        <v>0</v>
      </c>
      <c r="AI38" s="228">
        <f>IF(AF38&gt;=55,0,IF(AND(AF38&gt;=46,AF38&lt;55),1,IF(AND(AF38&gt;=31,AF38&lt;=45),0,IF(AF38&lt;=30,0,0))))</f>
        <v>0</v>
      </c>
      <c r="AJ38" s="228">
        <f>IF(AF38&gt;=55,1,IF(AND(AF38&gt;=46,AF38&lt;55),0,IF(AND(AF38&gt;=31,AF38&lt;45),0,IF(AF38&lt;=30,0,0))))</f>
        <v>0</v>
      </c>
    </row>
    <row r="39" spans="1:37" ht="15.75">
      <c r="A39" s="215">
        <v>67887</v>
      </c>
      <c r="B39" s="212" t="s">
        <v>72</v>
      </c>
      <c r="C39" s="213" t="s">
        <v>275</v>
      </c>
      <c r="D39" s="213">
        <v>1</v>
      </c>
      <c r="E39" s="213"/>
      <c r="F39" s="212" t="s">
        <v>249</v>
      </c>
      <c r="G39" s="212" t="s">
        <v>219</v>
      </c>
      <c r="H39" s="213">
        <v>1</v>
      </c>
      <c r="I39" s="213"/>
      <c r="J39" s="213" t="s">
        <v>2</v>
      </c>
      <c r="K39" s="226" t="s">
        <v>197</v>
      </c>
      <c r="L39" s="226">
        <f t="shared" si="5"/>
        <v>1</v>
      </c>
      <c r="M39" s="226">
        <f>IF(K39="TM",1,0)</f>
        <v>0</v>
      </c>
      <c r="N39" s="226">
        <f>IF(K39="12mo",1,0)</f>
        <v>0</v>
      </c>
      <c r="O39" s="226">
        <f t="shared" si="8"/>
        <v>0</v>
      </c>
      <c r="P39" s="226" t="s">
        <v>178</v>
      </c>
      <c r="Q39" s="213">
        <f t="shared" si="9"/>
        <v>0</v>
      </c>
      <c r="R39" s="213">
        <f t="shared" si="10"/>
        <v>0</v>
      </c>
      <c r="S39" s="213">
        <f t="shared" si="11"/>
        <v>0</v>
      </c>
      <c r="T39" s="213">
        <f t="shared" si="12"/>
        <v>0</v>
      </c>
      <c r="U39" s="213">
        <f t="shared" si="13"/>
        <v>0</v>
      </c>
      <c r="V39" s="213">
        <f t="shared" si="0"/>
        <v>1</v>
      </c>
      <c r="W39" s="213">
        <f t="shared" si="1"/>
        <v>0</v>
      </c>
      <c r="X39" s="213">
        <f t="shared" si="2"/>
        <v>0</v>
      </c>
      <c r="Y39" s="213">
        <f t="shared" si="3"/>
        <v>0</v>
      </c>
      <c r="Z39" s="213">
        <f t="shared" si="4"/>
        <v>0</v>
      </c>
      <c r="AA39" s="213"/>
      <c r="AB39" s="213"/>
      <c r="AC39" s="213"/>
      <c r="AD39" s="213"/>
      <c r="AE39" s="212">
        <v>74011170614</v>
      </c>
      <c r="AF39" s="227">
        <f>2012-1974</f>
        <v>38</v>
      </c>
      <c r="AG39" s="228">
        <f t="shared" si="14"/>
        <v>0</v>
      </c>
      <c r="AH39" s="228">
        <f t="shared" si="17"/>
        <v>1</v>
      </c>
      <c r="AI39" s="228">
        <f t="shared" si="15"/>
        <v>0</v>
      </c>
      <c r="AJ39" s="228">
        <f t="shared" si="16"/>
        <v>0</v>
      </c>
    </row>
    <row r="40" spans="1:37" ht="15.75">
      <c r="A40" s="215">
        <v>8551</v>
      </c>
      <c r="B40" s="212" t="s">
        <v>74</v>
      </c>
      <c r="C40" s="213"/>
      <c r="D40" s="213">
        <v>1</v>
      </c>
      <c r="E40" s="213"/>
      <c r="F40" s="212" t="s">
        <v>250</v>
      </c>
      <c r="G40" s="212" t="s">
        <v>221</v>
      </c>
      <c r="H40" s="213">
        <v>1</v>
      </c>
      <c r="I40" s="213"/>
      <c r="J40" s="213" t="s">
        <v>2</v>
      </c>
      <c r="K40" s="226" t="s">
        <v>197</v>
      </c>
      <c r="L40" s="226">
        <f t="shared" si="5"/>
        <v>1</v>
      </c>
      <c r="M40" s="226">
        <f t="shared" si="6"/>
        <v>0</v>
      </c>
      <c r="N40" s="226">
        <f t="shared" si="7"/>
        <v>0</v>
      </c>
      <c r="O40" s="226">
        <f t="shared" si="8"/>
        <v>0</v>
      </c>
      <c r="P40" s="226" t="s">
        <v>178</v>
      </c>
      <c r="Q40" s="213">
        <f t="shared" si="9"/>
        <v>0</v>
      </c>
      <c r="R40" s="213">
        <f t="shared" si="10"/>
        <v>0</v>
      </c>
      <c r="S40" s="213">
        <f t="shared" si="11"/>
        <v>0</v>
      </c>
      <c r="T40" s="213">
        <f t="shared" si="12"/>
        <v>0</v>
      </c>
      <c r="U40" s="213">
        <f t="shared" si="13"/>
        <v>0</v>
      </c>
      <c r="V40" s="213">
        <f t="shared" si="0"/>
        <v>1</v>
      </c>
      <c r="W40" s="213">
        <f t="shared" si="1"/>
        <v>0</v>
      </c>
      <c r="X40" s="213">
        <f t="shared" si="2"/>
        <v>0</v>
      </c>
      <c r="Y40" s="213">
        <f t="shared" si="3"/>
        <v>0</v>
      </c>
      <c r="Z40" s="213">
        <f t="shared" si="4"/>
        <v>0</v>
      </c>
      <c r="AA40" s="213"/>
      <c r="AB40" s="213"/>
      <c r="AC40" s="213"/>
      <c r="AD40" s="213"/>
      <c r="AE40" s="212">
        <v>69050305085</v>
      </c>
      <c r="AF40" s="227">
        <f>2012-1969</f>
        <v>43</v>
      </c>
      <c r="AG40" s="228">
        <f t="shared" si="14"/>
        <v>0</v>
      </c>
      <c r="AH40" s="228">
        <f t="shared" si="17"/>
        <v>1</v>
      </c>
      <c r="AI40" s="228">
        <f t="shared" si="15"/>
        <v>0</v>
      </c>
      <c r="AJ40" s="228">
        <f t="shared" si="16"/>
        <v>0</v>
      </c>
    </row>
    <row r="41" spans="1:37" ht="15.75">
      <c r="A41" s="215">
        <v>91462</v>
      </c>
      <c r="B41" s="212" t="s">
        <v>83</v>
      </c>
      <c r="C41" s="213" t="s">
        <v>300</v>
      </c>
      <c r="D41" s="213">
        <v>1</v>
      </c>
      <c r="E41" s="231" t="s">
        <v>274</v>
      </c>
      <c r="F41" s="212" t="s">
        <v>251</v>
      </c>
      <c r="G41" s="212" t="s">
        <v>223</v>
      </c>
      <c r="H41" s="213"/>
      <c r="I41" s="213"/>
      <c r="J41" s="213" t="s">
        <v>25</v>
      </c>
      <c r="K41" s="226" t="s">
        <v>197</v>
      </c>
      <c r="L41" s="226">
        <v>1</v>
      </c>
      <c r="M41" s="226">
        <v>0</v>
      </c>
      <c r="N41" s="226">
        <v>0</v>
      </c>
      <c r="O41" s="226">
        <v>0</v>
      </c>
      <c r="P41" s="226" t="s">
        <v>179</v>
      </c>
      <c r="Q41" s="213">
        <v>0</v>
      </c>
      <c r="R41" s="213">
        <v>1</v>
      </c>
      <c r="S41" s="213">
        <v>0</v>
      </c>
      <c r="T41" s="213">
        <v>0</v>
      </c>
      <c r="U41" s="213">
        <v>0</v>
      </c>
      <c r="V41" s="213">
        <v>0</v>
      </c>
      <c r="W41" s="213">
        <v>0</v>
      </c>
      <c r="X41" s="213">
        <v>0</v>
      </c>
      <c r="Y41" s="213">
        <v>0</v>
      </c>
      <c r="Z41" s="213">
        <v>0</v>
      </c>
      <c r="AA41" s="213"/>
      <c r="AB41" s="213"/>
      <c r="AC41" s="213"/>
      <c r="AD41" s="213"/>
      <c r="AE41" s="212">
        <v>8601041495</v>
      </c>
      <c r="AF41" s="227">
        <v>26</v>
      </c>
      <c r="AG41" s="228">
        <v>1</v>
      </c>
      <c r="AH41" s="228">
        <v>0</v>
      </c>
      <c r="AI41" s="228">
        <v>0</v>
      </c>
      <c r="AJ41" s="228">
        <v>0</v>
      </c>
    </row>
    <row r="42" spans="1:37" ht="15.75">
      <c r="A42" s="215">
        <v>6379</v>
      </c>
      <c r="B42" s="212" t="s">
        <v>77</v>
      </c>
      <c r="C42" s="213"/>
      <c r="D42" s="213">
        <v>1</v>
      </c>
      <c r="E42" s="230">
        <v>40270</v>
      </c>
      <c r="F42" s="212" t="s">
        <v>251</v>
      </c>
      <c r="G42" s="212" t="s">
        <v>223</v>
      </c>
      <c r="H42" s="213">
        <v>1</v>
      </c>
      <c r="I42" s="213"/>
      <c r="J42" s="213" t="s">
        <v>25</v>
      </c>
      <c r="K42" s="226" t="s">
        <v>197</v>
      </c>
      <c r="L42" s="226">
        <f t="shared" si="5"/>
        <v>1</v>
      </c>
      <c r="M42" s="226">
        <f t="shared" si="6"/>
        <v>0</v>
      </c>
      <c r="N42" s="226">
        <f t="shared" si="7"/>
        <v>0</v>
      </c>
      <c r="O42" s="226">
        <f t="shared" si="8"/>
        <v>0</v>
      </c>
      <c r="P42" s="226" t="s">
        <v>179</v>
      </c>
      <c r="Q42" s="213">
        <f t="shared" si="9"/>
        <v>0</v>
      </c>
      <c r="R42" s="213">
        <f t="shared" si="10"/>
        <v>1</v>
      </c>
      <c r="S42" s="213">
        <f t="shared" si="11"/>
        <v>0</v>
      </c>
      <c r="T42" s="213">
        <f t="shared" si="12"/>
        <v>0</v>
      </c>
      <c r="U42" s="213">
        <f t="shared" si="13"/>
        <v>0</v>
      </c>
      <c r="V42" s="213">
        <f t="shared" ref="V42:V88" si="18">IF(AND(J42="D",P42="M"),1,0)</f>
        <v>0</v>
      </c>
      <c r="W42" s="213">
        <f t="shared" ref="W42:W88" si="19">IF(AND(J42="T",P42="M"),1,0)</f>
        <v>0</v>
      </c>
      <c r="X42" s="213">
        <f t="shared" ref="X42:X88" si="20">IF(AND(J42="A",P42="M"),1,0)</f>
        <v>0</v>
      </c>
      <c r="Y42" s="213">
        <f t="shared" ref="Y42:Y88" si="21">IF(AND(J42="O",P42="M"),1,0)</f>
        <v>0</v>
      </c>
      <c r="Z42" s="213">
        <f t="shared" ref="Z42:Z88" si="22">IF(AND(J42="S",P42="M"),1,0)</f>
        <v>0</v>
      </c>
      <c r="AA42" s="213"/>
      <c r="AB42" s="213"/>
      <c r="AC42" s="213"/>
      <c r="AD42" s="213"/>
      <c r="AE42" s="212">
        <v>85091311778</v>
      </c>
      <c r="AF42" s="227">
        <f>2012-1985</f>
        <v>27</v>
      </c>
      <c r="AG42" s="228">
        <f t="shared" si="14"/>
        <v>1</v>
      </c>
      <c r="AH42" s="228">
        <f t="shared" si="17"/>
        <v>0</v>
      </c>
      <c r="AI42" s="228">
        <f t="shared" si="15"/>
        <v>0</v>
      </c>
      <c r="AJ42" s="228">
        <f t="shared" si="16"/>
        <v>0</v>
      </c>
    </row>
    <row r="43" spans="1:37" s="235" customFormat="1" ht="15.75">
      <c r="A43" s="235">
        <v>91475</v>
      </c>
      <c r="B43" s="236" t="s">
        <v>238</v>
      </c>
      <c r="C43" s="237" t="s">
        <v>275</v>
      </c>
      <c r="D43" s="237">
        <v>1</v>
      </c>
      <c r="E43" s="231">
        <v>40924</v>
      </c>
      <c r="F43" s="236" t="s">
        <v>251</v>
      </c>
      <c r="G43" s="236" t="s">
        <v>223</v>
      </c>
      <c r="H43" s="237"/>
      <c r="I43" s="237"/>
      <c r="J43" s="237" t="s">
        <v>25</v>
      </c>
      <c r="K43" s="237" t="s">
        <v>197</v>
      </c>
      <c r="L43" s="237">
        <v>1</v>
      </c>
      <c r="M43" s="237">
        <v>0</v>
      </c>
      <c r="N43" s="237">
        <v>0</v>
      </c>
      <c r="O43" s="237">
        <v>0</v>
      </c>
      <c r="P43" s="237" t="s">
        <v>179</v>
      </c>
      <c r="Q43" s="237">
        <v>0</v>
      </c>
      <c r="R43" s="237">
        <v>1</v>
      </c>
      <c r="S43" s="237">
        <v>0</v>
      </c>
      <c r="T43" s="237">
        <v>0</v>
      </c>
      <c r="U43" s="237">
        <v>0</v>
      </c>
      <c r="V43" s="237">
        <v>0</v>
      </c>
      <c r="W43" s="237">
        <v>0</v>
      </c>
      <c r="X43" s="237">
        <v>0</v>
      </c>
      <c r="Y43" s="237">
        <v>0</v>
      </c>
      <c r="Z43" s="237">
        <v>0</v>
      </c>
      <c r="AA43" s="238"/>
      <c r="AB43" s="237"/>
      <c r="AC43" s="237"/>
      <c r="AD43" s="237"/>
      <c r="AE43" s="236">
        <v>85061512174</v>
      </c>
      <c r="AF43" s="239">
        <f>2012-1985</f>
        <v>27</v>
      </c>
      <c r="AG43" s="240">
        <v>0</v>
      </c>
      <c r="AH43" s="240">
        <v>1</v>
      </c>
      <c r="AI43" s="240">
        <v>0</v>
      </c>
      <c r="AJ43" s="240">
        <v>0</v>
      </c>
      <c r="AK43" s="241"/>
    </row>
    <row r="44" spans="1:37" ht="15.75">
      <c r="A44" s="215">
        <v>8484</v>
      </c>
      <c r="B44" s="212" t="s">
        <v>81</v>
      </c>
      <c r="C44" s="213" t="s">
        <v>300</v>
      </c>
      <c r="D44" s="213">
        <v>1</v>
      </c>
      <c r="E44" s="230">
        <v>40529</v>
      </c>
      <c r="F44" s="212" t="s">
        <v>251</v>
      </c>
      <c r="G44" s="212" t="s">
        <v>223</v>
      </c>
      <c r="H44" s="213"/>
      <c r="I44" s="213"/>
      <c r="J44" s="213" t="s">
        <v>25</v>
      </c>
      <c r="K44" s="226" t="s">
        <v>197</v>
      </c>
      <c r="L44" s="226">
        <f t="shared" si="5"/>
        <v>1</v>
      </c>
      <c r="M44" s="226">
        <f t="shared" si="6"/>
        <v>0</v>
      </c>
      <c r="N44" s="226">
        <f t="shared" si="7"/>
        <v>0</v>
      </c>
      <c r="O44" s="226">
        <f t="shared" si="8"/>
        <v>0</v>
      </c>
      <c r="P44" s="226" t="s">
        <v>179</v>
      </c>
      <c r="Q44" s="213">
        <f t="shared" si="9"/>
        <v>0</v>
      </c>
      <c r="R44" s="213">
        <f t="shared" si="10"/>
        <v>1</v>
      </c>
      <c r="S44" s="213">
        <f t="shared" si="11"/>
        <v>0</v>
      </c>
      <c r="T44" s="213">
        <f t="shared" si="12"/>
        <v>0</v>
      </c>
      <c r="U44" s="213">
        <f t="shared" si="13"/>
        <v>0</v>
      </c>
      <c r="V44" s="213">
        <f t="shared" si="18"/>
        <v>0</v>
      </c>
      <c r="W44" s="213">
        <f t="shared" si="19"/>
        <v>0</v>
      </c>
      <c r="X44" s="213">
        <f t="shared" si="20"/>
        <v>0</v>
      </c>
      <c r="Y44" s="213">
        <f t="shared" si="21"/>
        <v>0</v>
      </c>
      <c r="Z44" s="213">
        <f t="shared" si="22"/>
        <v>0</v>
      </c>
      <c r="AA44" s="213"/>
      <c r="AB44" s="213"/>
      <c r="AC44" s="213"/>
      <c r="AD44" s="213"/>
      <c r="AE44" s="212">
        <v>81120913950</v>
      </c>
      <c r="AF44" s="227">
        <f>2012-1981</f>
        <v>31</v>
      </c>
      <c r="AG44" s="228">
        <f t="shared" si="14"/>
        <v>0</v>
      </c>
      <c r="AH44" s="228">
        <f t="shared" si="17"/>
        <v>1</v>
      </c>
      <c r="AI44" s="228">
        <f t="shared" si="15"/>
        <v>0</v>
      </c>
      <c r="AJ44" s="228">
        <f t="shared" si="16"/>
        <v>0</v>
      </c>
    </row>
    <row r="45" spans="1:37" ht="15.75">
      <c r="A45" s="215">
        <v>35</v>
      </c>
      <c r="B45" s="212" t="s">
        <v>87</v>
      </c>
      <c r="C45" s="213"/>
      <c r="D45" s="213">
        <v>1</v>
      </c>
      <c r="E45" s="213" t="s">
        <v>273</v>
      </c>
      <c r="F45" s="212" t="s">
        <v>252</v>
      </c>
      <c r="G45" s="212" t="s">
        <v>253</v>
      </c>
      <c r="H45" s="213">
        <v>1</v>
      </c>
      <c r="I45" s="213"/>
      <c r="J45" s="213" t="s">
        <v>86</v>
      </c>
      <c r="K45" s="226" t="s">
        <v>199</v>
      </c>
      <c r="L45" s="226">
        <f t="shared" si="5"/>
        <v>0</v>
      </c>
      <c r="M45" s="226">
        <f t="shared" si="6"/>
        <v>0</v>
      </c>
      <c r="N45" s="226">
        <f t="shared" si="7"/>
        <v>1</v>
      </c>
      <c r="O45" s="226">
        <f t="shared" si="8"/>
        <v>0</v>
      </c>
      <c r="P45" s="226" t="s">
        <v>178</v>
      </c>
      <c r="Q45" s="213">
        <f t="shared" si="9"/>
        <v>0</v>
      </c>
      <c r="R45" s="213">
        <f t="shared" si="10"/>
        <v>0</v>
      </c>
      <c r="S45" s="213">
        <f t="shared" si="11"/>
        <v>0</v>
      </c>
      <c r="T45" s="213">
        <f t="shared" si="12"/>
        <v>0</v>
      </c>
      <c r="U45" s="213">
        <f t="shared" si="13"/>
        <v>0</v>
      </c>
      <c r="V45" s="213">
        <f t="shared" si="18"/>
        <v>0</v>
      </c>
      <c r="W45" s="213">
        <f t="shared" si="19"/>
        <v>0</v>
      </c>
      <c r="X45" s="213">
        <f t="shared" si="20"/>
        <v>1</v>
      </c>
      <c r="Y45" s="213">
        <f t="shared" si="21"/>
        <v>0</v>
      </c>
      <c r="Z45" s="213">
        <f t="shared" si="22"/>
        <v>0</v>
      </c>
      <c r="AA45" s="213"/>
      <c r="AB45" s="213"/>
      <c r="AC45" s="213"/>
      <c r="AD45" s="213"/>
      <c r="AE45" s="212">
        <v>55120502727</v>
      </c>
      <c r="AF45" s="227">
        <f>2012-1955</f>
        <v>57</v>
      </c>
      <c r="AG45" s="228">
        <f t="shared" si="14"/>
        <v>0</v>
      </c>
      <c r="AH45" s="228">
        <f t="shared" si="17"/>
        <v>0</v>
      </c>
      <c r="AI45" s="228">
        <f t="shared" si="15"/>
        <v>0</v>
      </c>
      <c r="AJ45" s="228">
        <f t="shared" si="16"/>
        <v>1</v>
      </c>
    </row>
    <row r="46" spans="1:37" ht="15.75">
      <c r="A46" s="215">
        <v>69</v>
      </c>
      <c r="B46" s="212" t="s">
        <v>90</v>
      </c>
      <c r="C46" s="213"/>
      <c r="D46" s="213">
        <v>1</v>
      </c>
      <c r="E46" s="230">
        <v>37942</v>
      </c>
      <c r="F46" s="212" t="s">
        <v>252</v>
      </c>
      <c r="G46" s="212" t="s">
        <v>253</v>
      </c>
      <c r="H46" s="213">
        <v>1</v>
      </c>
      <c r="I46" s="213"/>
      <c r="J46" s="213" t="s">
        <v>86</v>
      </c>
      <c r="K46" s="226" t="s">
        <v>200</v>
      </c>
      <c r="L46" s="226">
        <f t="shared" si="5"/>
        <v>0</v>
      </c>
      <c r="M46" s="226">
        <f t="shared" si="6"/>
        <v>1</v>
      </c>
      <c r="N46" s="226">
        <f t="shared" si="7"/>
        <v>0</v>
      </c>
      <c r="O46" s="226">
        <f t="shared" si="8"/>
        <v>0</v>
      </c>
      <c r="P46" s="226" t="s">
        <v>178</v>
      </c>
      <c r="Q46" s="213">
        <f t="shared" si="9"/>
        <v>0</v>
      </c>
      <c r="R46" s="213">
        <f t="shared" si="10"/>
        <v>0</v>
      </c>
      <c r="S46" s="213">
        <f t="shared" si="11"/>
        <v>0</v>
      </c>
      <c r="T46" s="213">
        <f t="shared" si="12"/>
        <v>0</v>
      </c>
      <c r="U46" s="213">
        <f t="shared" si="13"/>
        <v>0</v>
      </c>
      <c r="V46" s="213">
        <f t="shared" si="18"/>
        <v>0</v>
      </c>
      <c r="W46" s="213">
        <f t="shared" si="19"/>
        <v>0</v>
      </c>
      <c r="X46" s="213">
        <f t="shared" si="20"/>
        <v>1</v>
      </c>
      <c r="Y46" s="213">
        <f t="shared" si="21"/>
        <v>0</v>
      </c>
      <c r="Z46" s="213">
        <f t="shared" si="22"/>
        <v>0</v>
      </c>
      <c r="AA46" s="213"/>
      <c r="AB46" s="213"/>
      <c r="AC46" s="213"/>
      <c r="AD46" s="213"/>
      <c r="AE46" s="212">
        <v>50122603728</v>
      </c>
      <c r="AF46" s="227">
        <f>2012-1950</f>
        <v>62</v>
      </c>
      <c r="AG46" s="228">
        <f t="shared" si="14"/>
        <v>0</v>
      </c>
      <c r="AH46" s="228">
        <f t="shared" si="17"/>
        <v>0</v>
      </c>
      <c r="AI46" s="228">
        <f t="shared" si="15"/>
        <v>0</v>
      </c>
      <c r="AJ46" s="228">
        <f t="shared" si="16"/>
        <v>1</v>
      </c>
    </row>
    <row r="47" spans="1:37" ht="15.75">
      <c r="A47" s="215">
        <v>170</v>
      </c>
      <c r="B47" s="212" t="s">
        <v>91</v>
      </c>
      <c r="C47" s="213"/>
      <c r="D47" s="213">
        <v>1</v>
      </c>
      <c r="E47" s="230">
        <v>38551</v>
      </c>
      <c r="F47" s="212" t="s">
        <v>252</v>
      </c>
      <c r="G47" s="212" t="s">
        <v>253</v>
      </c>
      <c r="H47" s="213">
        <v>1</v>
      </c>
      <c r="I47" s="213"/>
      <c r="J47" s="213" t="s">
        <v>86</v>
      </c>
      <c r="K47" s="226" t="s">
        <v>199</v>
      </c>
      <c r="L47" s="226">
        <f t="shared" si="5"/>
        <v>0</v>
      </c>
      <c r="M47" s="226">
        <f t="shared" si="6"/>
        <v>0</v>
      </c>
      <c r="N47" s="226">
        <f t="shared" si="7"/>
        <v>1</v>
      </c>
      <c r="O47" s="226">
        <f t="shared" si="8"/>
        <v>0</v>
      </c>
      <c r="P47" s="226" t="s">
        <v>179</v>
      </c>
      <c r="Q47" s="213">
        <f t="shared" si="9"/>
        <v>0</v>
      </c>
      <c r="R47" s="213">
        <f t="shared" si="10"/>
        <v>0</v>
      </c>
      <c r="S47" s="213">
        <f t="shared" si="11"/>
        <v>1</v>
      </c>
      <c r="T47" s="213">
        <f t="shared" si="12"/>
        <v>0</v>
      </c>
      <c r="U47" s="213">
        <f t="shared" si="13"/>
        <v>0</v>
      </c>
      <c r="V47" s="213">
        <f t="shared" si="18"/>
        <v>0</v>
      </c>
      <c r="W47" s="213">
        <f t="shared" si="19"/>
        <v>0</v>
      </c>
      <c r="X47" s="213">
        <f t="shared" si="20"/>
        <v>0</v>
      </c>
      <c r="Y47" s="213">
        <f t="shared" si="21"/>
        <v>0</v>
      </c>
      <c r="Z47" s="213">
        <f t="shared" si="22"/>
        <v>0</v>
      </c>
      <c r="AA47" s="213"/>
      <c r="AB47" s="213"/>
      <c r="AC47" s="213"/>
      <c r="AD47" s="213"/>
      <c r="AE47" s="212">
        <v>75102406995</v>
      </c>
      <c r="AF47" s="227">
        <f>2012-1975</f>
        <v>37</v>
      </c>
      <c r="AG47" s="228">
        <f t="shared" si="14"/>
        <v>0</v>
      </c>
      <c r="AH47" s="228">
        <f t="shared" si="17"/>
        <v>1</v>
      </c>
      <c r="AI47" s="228">
        <f t="shared" si="15"/>
        <v>0</v>
      </c>
      <c r="AJ47" s="228">
        <f t="shared" si="16"/>
        <v>0</v>
      </c>
    </row>
    <row r="48" spans="1:37" ht="15.75">
      <c r="A48" s="215">
        <v>206</v>
      </c>
      <c r="B48" s="212" t="s">
        <v>94</v>
      </c>
      <c r="C48" s="213" t="s">
        <v>275</v>
      </c>
      <c r="D48" s="213">
        <v>1</v>
      </c>
      <c r="E48" s="230">
        <v>38733</v>
      </c>
      <c r="F48" s="212" t="s">
        <v>252</v>
      </c>
      <c r="G48" s="212" t="s">
        <v>253</v>
      </c>
      <c r="H48" s="213">
        <v>1</v>
      </c>
      <c r="I48" s="213"/>
      <c r="J48" s="213" t="s">
        <v>86</v>
      </c>
      <c r="K48" s="226" t="s">
        <v>200</v>
      </c>
      <c r="L48" s="226">
        <f t="shared" si="5"/>
        <v>0</v>
      </c>
      <c r="M48" s="226">
        <f t="shared" si="6"/>
        <v>1</v>
      </c>
      <c r="N48" s="226">
        <f t="shared" si="7"/>
        <v>0</v>
      </c>
      <c r="O48" s="226">
        <f t="shared" si="8"/>
        <v>0</v>
      </c>
      <c r="P48" s="226" t="s">
        <v>178</v>
      </c>
      <c r="Q48" s="213">
        <f t="shared" si="9"/>
        <v>0</v>
      </c>
      <c r="R48" s="213">
        <f t="shared" si="10"/>
        <v>0</v>
      </c>
      <c r="S48" s="213">
        <f t="shared" si="11"/>
        <v>0</v>
      </c>
      <c r="T48" s="213">
        <f t="shared" si="12"/>
        <v>0</v>
      </c>
      <c r="U48" s="213">
        <f t="shared" si="13"/>
        <v>0</v>
      </c>
      <c r="V48" s="213">
        <f t="shared" si="18"/>
        <v>0</v>
      </c>
      <c r="W48" s="213">
        <f t="shared" si="19"/>
        <v>0</v>
      </c>
      <c r="X48" s="213">
        <f t="shared" si="20"/>
        <v>1</v>
      </c>
      <c r="Y48" s="213">
        <f t="shared" si="21"/>
        <v>0</v>
      </c>
      <c r="Z48" s="213">
        <f t="shared" si="22"/>
        <v>0</v>
      </c>
      <c r="AA48" s="213"/>
      <c r="AB48" s="213"/>
      <c r="AC48" s="213"/>
      <c r="AD48" s="213"/>
      <c r="AE48" s="212">
        <v>62052516281</v>
      </c>
      <c r="AF48" s="227">
        <f>2012-1962</f>
        <v>50</v>
      </c>
      <c r="AG48" s="228">
        <f t="shared" si="14"/>
        <v>0</v>
      </c>
      <c r="AH48" s="228">
        <f t="shared" si="17"/>
        <v>0</v>
      </c>
      <c r="AI48" s="228">
        <f t="shared" si="15"/>
        <v>1</v>
      </c>
      <c r="AJ48" s="228">
        <f t="shared" si="16"/>
        <v>0</v>
      </c>
    </row>
    <row r="49" spans="1:36" ht="15.75">
      <c r="A49" s="215">
        <v>91464</v>
      </c>
      <c r="B49" s="212" t="s">
        <v>103</v>
      </c>
      <c r="C49" s="213" t="s">
        <v>275</v>
      </c>
      <c r="D49" s="213">
        <v>1</v>
      </c>
      <c r="E49" s="230">
        <v>40878</v>
      </c>
      <c r="F49" s="212" t="s">
        <v>254</v>
      </c>
      <c r="G49" s="232" t="s">
        <v>221</v>
      </c>
      <c r="H49" s="213"/>
      <c r="I49" s="213"/>
      <c r="J49" s="213" t="s">
        <v>2</v>
      </c>
      <c r="K49" s="226" t="s">
        <v>197</v>
      </c>
      <c r="L49" s="226">
        <f t="shared" si="5"/>
        <v>1</v>
      </c>
      <c r="M49" s="226">
        <f t="shared" si="6"/>
        <v>0</v>
      </c>
      <c r="N49" s="226">
        <f t="shared" si="7"/>
        <v>0</v>
      </c>
      <c r="O49" s="226">
        <f t="shared" si="8"/>
        <v>0</v>
      </c>
      <c r="P49" s="226" t="s">
        <v>179</v>
      </c>
      <c r="Q49" s="213">
        <f t="shared" si="9"/>
        <v>1</v>
      </c>
      <c r="R49" s="213">
        <f t="shared" si="10"/>
        <v>0</v>
      </c>
      <c r="S49" s="213">
        <f t="shared" si="11"/>
        <v>0</v>
      </c>
      <c r="T49" s="213">
        <f t="shared" si="12"/>
        <v>0</v>
      </c>
      <c r="U49" s="213">
        <f t="shared" si="13"/>
        <v>0</v>
      </c>
      <c r="V49" s="213">
        <f t="shared" si="18"/>
        <v>0</v>
      </c>
      <c r="W49" s="213">
        <f t="shared" si="19"/>
        <v>0</v>
      </c>
      <c r="X49" s="213">
        <f t="shared" si="20"/>
        <v>0</v>
      </c>
      <c r="Y49" s="213">
        <f t="shared" si="21"/>
        <v>0</v>
      </c>
      <c r="Z49" s="213">
        <f t="shared" si="22"/>
        <v>0</v>
      </c>
      <c r="AA49" s="213"/>
      <c r="AB49" s="213"/>
      <c r="AC49" s="213"/>
      <c r="AD49" s="213"/>
      <c r="AE49" s="212">
        <v>74073107352</v>
      </c>
      <c r="AF49" s="227">
        <f>2012-1974</f>
        <v>38</v>
      </c>
      <c r="AG49" s="228">
        <f t="shared" si="14"/>
        <v>0</v>
      </c>
      <c r="AH49" s="228">
        <f t="shared" si="17"/>
        <v>1</v>
      </c>
      <c r="AI49" s="228">
        <f t="shared" si="15"/>
        <v>0</v>
      </c>
      <c r="AJ49" s="228">
        <f t="shared" si="16"/>
        <v>0</v>
      </c>
    </row>
    <row r="50" spans="1:36" ht="15.75">
      <c r="A50" s="215">
        <v>8550</v>
      </c>
      <c r="B50" s="212" t="s">
        <v>104</v>
      </c>
      <c r="C50" s="213" t="s">
        <v>300</v>
      </c>
      <c r="D50" s="213">
        <v>1</v>
      </c>
      <c r="E50" s="230">
        <v>40617</v>
      </c>
      <c r="F50" s="212" t="s">
        <v>251</v>
      </c>
      <c r="G50" s="212" t="s">
        <v>221</v>
      </c>
      <c r="H50" s="213"/>
      <c r="I50" s="213"/>
      <c r="J50" s="213" t="s">
        <v>25</v>
      </c>
      <c r="K50" s="226" t="s">
        <v>197</v>
      </c>
      <c r="L50" s="226">
        <f t="shared" si="5"/>
        <v>1</v>
      </c>
      <c r="M50" s="226">
        <f t="shared" si="6"/>
        <v>0</v>
      </c>
      <c r="N50" s="226">
        <f t="shared" si="7"/>
        <v>0</v>
      </c>
      <c r="O50" s="226">
        <f t="shared" si="8"/>
        <v>0</v>
      </c>
      <c r="P50" s="226" t="s">
        <v>179</v>
      </c>
      <c r="Q50" s="213">
        <f t="shared" si="9"/>
        <v>0</v>
      </c>
      <c r="R50" s="213">
        <f t="shared" si="10"/>
        <v>1</v>
      </c>
      <c r="S50" s="213">
        <f t="shared" si="11"/>
        <v>0</v>
      </c>
      <c r="T50" s="213">
        <f t="shared" si="12"/>
        <v>0</v>
      </c>
      <c r="U50" s="213">
        <f t="shared" si="13"/>
        <v>0</v>
      </c>
      <c r="V50" s="213">
        <f t="shared" si="18"/>
        <v>0</v>
      </c>
      <c r="W50" s="213">
        <f t="shared" si="19"/>
        <v>0</v>
      </c>
      <c r="X50" s="213">
        <f t="shared" si="20"/>
        <v>0</v>
      </c>
      <c r="Y50" s="213">
        <f t="shared" si="21"/>
        <v>0</v>
      </c>
      <c r="Z50" s="213">
        <f t="shared" si="22"/>
        <v>0</v>
      </c>
      <c r="AA50" s="213"/>
      <c r="AB50" s="213"/>
      <c r="AC50" s="213"/>
      <c r="AD50" s="213"/>
      <c r="AE50" s="212">
        <v>71032623376</v>
      </c>
      <c r="AF50" s="227">
        <f>2012-1971</f>
        <v>41</v>
      </c>
      <c r="AG50" s="228">
        <f t="shared" si="14"/>
        <v>0</v>
      </c>
      <c r="AH50" s="228">
        <f t="shared" si="17"/>
        <v>1</v>
      </c>
      <c r="AI50" s="228">
        <f t="shared" si="15"/>
        <v>0</v>
      </c>
      <c r="AJ50" s="228">
        <f t="shared" si="16"/>
        <v>0</v>
      </c>
    </row>
    <row r="51" spans="1:36" ht="15.75">
      <c r="A51" s="209">
        <v>9147</v>
      </c>
      <c r="B51" s="242" t="s">
        <v>235</v>
      </c>
      <c r="C51" s="243" t="s">
        <v>275</v>
      </c>
      <c r="D51" s="244">
        <v>1</v>
      </c>
      <c r="E51" s="245">
        <v>40912</v>
      </c>
      <c r="F51" s="212" t="s">
        <v>251</v>
      </c>
      <c r="G51" s="212" t="s">
        <v>223</v>
      </c>
      <c r="H51" s="210">
        <v>1</v>
      </c>
      <c r="J51" s="213" t="s">
        <v>25</v>
      </c>
      <c r="K51" s="226" t="s">
        <v>197</v>
      </c>
      <c r="L51" s="226">
        <f t="shared" si="5"/>
        <v>1</v>
      </c>
      <c r="M51" s="226">
        <f>IF(K51="TM",1,0)</f>
        <v>0</v>
      </c>
      <c r="N51" s="226">
        <f>IF(K51="12mo",1,0)</f>
        <v>0</v>
      </c>
      <c r="O51" s="226">
        <f>IF(K51="9no",1,0)</f>
        <v>0</v>
      </c>
      <c r="P51" s="226" t="s">
        <v>179</v>
      </c>
      <c r="Q51" s="213">
        <f>IF(AND(J51="D",P51="F"),1,0)</f>
        <v>0</v>
      </c>
      <c r="R51" s="213">
        <f>IF(AND(J51="T",P51="F"),1,0)</f>
        <v>1</v>
      </c>
      <c r="S51" s="213">
        <f>IF(AND(J51="A",P51="F"),1,0)</f>
        <v>0</v>
      </c>
      <c r="T51" s="213">
        <f>IF(AND(J51="O",P51="F"),1,0)</f>
        <v>0</v>
      </c>
      <c r="U51" s="213">
        <f>IF(AND(J51="S",P51="F"),1,0)</f>
        <v>0</v>
      </c>
      <c r="V51" s="213">
        <f>IF(AND(J51="D",P51="M"),1,0)</f>
        <v>0</v>
      </c>
      <c r="W51" s="213">
        <f>IF(AND(J51="T",P51="M"),1,0)</f>
        <v>0</v>
      </c>
      <c r="X51" s="213">
        <f>IF(AND(J51="A",P51="M"),1,0)</f>
        <v>0</v>
      </c>
      <c r="Y51" s="213">
        <f>IF(AND(J51="O",P51="M"),1,0)</f>
        <v>0</v>
      </c>
      <c r="Z51" s="213">
        <f>IF(AND(J51="S",P51="M"),1,0)</f>
        <v>0</v>
      </c>
      <c r="AA51" s="234"/>
      <c r="AB51" s="213"/>
      <c r="AC51" s="213"/>
      <c r="AD51" s="213"/>
      <c r="AE51" s="246">
        <v>85031711382</v>
      </c>
      <c r="AF51" s="247">
        <f>2012-1985</f>
        <v>27</v>
      </c>
      <c r="AG51" s="228">
        <f t="shared" si="14"/>
        <v>1</v>
      </c>
      <c r="AH51" s="228">
        <f>IF(AF51&gt;=55,0,IF(AND(AF51&gt;=46,AF51&lt;55),0,IF(AND(AF51&gt;=31,AF51&lt;=45),1,IF(AF51&lt;=30,0,0))))</f>
        <v>0</v>
      </c>
      <c r="AI51" s="228">
        <f>IF(AF51&gt;=55,0,IF(AND(AF51&gt;=46,AF51&lt;55),1,IF(AND(AF51&gt;=31,AF51&lt;=45),0,IF(AF51&lt;=30,0,0))))</f>
        <v>0</v>
      </c>
      <c r="AJ51" s="228">
        <f>IF(AF51&gt;=55,1,IF(AND(AF51&gt;=46,AF51&lt;55),0,IF(AND(AF51&gt;=31,AF51&lt;45),0,IF(AF51&lt;=30,0,0))))</f>
        <v>0</v>
      </c>
    </row>
    <row r="52" spans="1:36" ht="15.75">
      <c r="A52" s="215">
        <v>8854</v>
      </c>
      <c r="B52" s="212" t="s">
        <v>107</v>
      </c>
      <c r="C52" s="213" t="s">
        <v>301</v>
      </c>
      <c r="D52" s="213">
        <v>1</v>
      </c>
      <c r="E52" s="230">
        <v>40817</v>
      </c>
      <c r="F52" s="212" t="s">
        <v>251</v>
      </c>
      <c r="G52" s="212" t="s">
        <v>223</v>
      </c>
      <c r="H52" s="213"/>
      <c r="I52" s="213"/>
      <c r="J52" s="213" t="s">
        <v>25</v>
      </c>
      <c r="K52" s="213" t="s">
        <v>197</v>
      </c>
      <c r="L52" s="213">
        <v>1</v>
      </c>
      <c r="M52" s="213">
        <v>0</v>
      </c>
      <c r="N52" s="213">
        <v>0</v>
      </c>
      <c r="O52" s="213">
        <v>0</v>
      </c>
      <c r="P52" s="213" t="s">
        <v>179</v>
      </c>
      <c r="Q52" s="213">
        <v>0</v>
      </c>
      <c r="R52" s="213">
        <v>1</v>
      </c>
      <c r="S52" s="213">
        <v>0</v>
      </c>
      <c r="T52" s="213">
        <v>0</v>
      </c>
      <c r="U52" s="213">
        <v>0</v>
      </c>
      <c r="V52" s="213">
        <v>0</v>
      </c>
      <c r="W52" s="213">
        <v>0</v>
      </c>
      <c r="X52" s="213">
        <v>0</v>
      </c>
      <c r="Y52" s="213">
        <v>0</v>
      </c>
      <c r="Z52" s="213">
        <v>0</v>
      </c>
      <c r="AA52" s="213"/>
      <c r="AB52" s="213"/>
      <c r="AC52" s="213"/>
      <c r="AD52" s="213"/>
      <c r="AE52" s="212">
        <v>72071801897</v>
      </c>
      <c r="AF52" s="227">
        <v>40</v>
      </c>
      <c r="AG52" s="228">
        <v>0</v>
      </c>
      <c r="AH52" s="228">
        <v>1</v>
      </c>
      <c r="AI52" s="228">
        <v>0</v>
      </c>
      <c r="AJ52" s="228">
        <v>0</v>
      </c>
    </row>
    <row r="53" spans="1:36" ht="15.75">
      <c r="A53" s="215">
        <v>221</v>
      </c>
      <c r="B53" s="212" t="s">
        <v>108</v>
      </c>
      <c r="C53" s="213"/>
      <c r="D53" s="213">
        <v>1</v>
      </c>
      <c r="E53" s="230">
        <v>38889</v>
      </c>
      <c r="F53" s="212" t="s">
        <v>251</v>
      </c>
      <c r="G53" s="212" t="s">
        <v>223</v>
      </c>
      <c r="H53" s="213">
        <v>1</v>
      </c>
      <c r="I53" s="213"/>
      <c r="J53" s="213" t="s">
        <v>25</v>
      </c>
      <c r="K53" s="226" t="s">
        <v>197</v>
      </c>
      <c r="L53" s="226">
        <f t="shared" si="5"/>
        <v>1</v>
      </c>
      <c r="M53" s="226">
        <f t="shared" si="6"/>
        <v>0</v>
      </c>
      <c r="N53" s="226">
        <f t="shared" si="7"/>
        <v>0</v>
      </c>
      <c r="O53" s="226">
        <f t="shared" si="8"/>
        <v>0</v>
      </c>
      <c r="P53" s="226" t="s">
        <v>179</v>
      </c>
      <c r="Q53" s="213">
        <f t="shared" si="9"/>
        <v>0</v>
      </c>
      <c r="R53" s="213">
        <f t="shared" si="10"/>
        <v>1</v>
      </c>
      <c r="S53" s="213">
        <f t="shared" si="11"/>
        <v>0</v>
      </c>
      <c r="T53" s="213">
        <f t="shared" si="12"/>
        <v>0</v>
      </c>
      <c r="U53" s="213">
        <f t="shared" si="13"/>
        <v>0</v>
      </c>
      <c r="V53" s="213">
        <f t="shared" si="18"/>
        <v>0</v>
      </c>
      <c r="W53" s="213">
        <f t="shared" si="19"/>
        <v>0</v>
      </c>
      <c r="X53" s="213">
        <f t="shared" si="20"/>
        <v>0</v>
      </c>
      <c r="Y53" s="213">
        <f t="shared" si="21"/>
        <v>0</v>
      </c>
      <c r="Z53" s="213">
        <f t="shared" si="22"/>
        <v>0</v>
      </c>
      <c r="AA53" s="213"/>
      <c r="AB53" s="213"/>
      <c r="AC53" s="213"/>
      <c r="AD53" s="213"/>
      <c r="AE53" s="212">
        <v>62042715532</v>
      </c>
      <c r="AF53" s="227">
        <f>2012-1962</f>
        <v>50</v>
      </c>
      <c r="AG53" s="228">
        <f t="shared" si="14"/>
        <v>0</v>
      </c>
      <c r="AH53" s="228">
        <f t="shared" si="17"/>
        <v>0</v>
      </c>
      <c r="AI53" s="228">
        <f t="shared" si="15"/>
        <v>1</v>
      </c>
      <c r="AJ53" s="228">
        <f t="shared" si="16"/>
        <v>0</v>
      </c>
    </row>
    <row r="54" spans="1:36" ht="15.75">
      <c r="A54" s="215">
        <v>7914</v>
      </c>
      <c r="B54" s="212" t="s">
        <v>109</v>
      </c>
      <c r="C54" s="213"/>
      <c r="D54" s="213">
        <v>1</v>
      </c>
      <c r="E54" s="230">
        <v>40119</v>
      </c>
      <c r="F54" s="232" t="s">
        <v>255</v>
      </c>
      <c r="G54" s="232" t="s">
        <v>253</v>
      </c>
      <c r="H54" s="213"/>
      <c r="I54" s="213"/>
      <c r="J54" s="213" t="s">
        <v>25</v>
      </c>
      <c r="K54" s="226" t="s">
        <v>197</v>
      </c>
      <c r="L54" s="226">
        <f t="shared" si="5"/>
        <v>1</v>
      </c>
      <c r="M54" s="226">
        <f t="shared" si="6"/>
        <v>0</v>
      </c>
      <c r="N54" s="226">
        <f t="shared" si="7"/>
        <v>0</v>
      </c>
      <c r="O54" s="226">
        <f t="shared" si="8"/>
        <v>0</v>
      </c>
      <c r="P54" s="226" t="s">
        <v>179</v>
      </c>
      <c r="Q54" s="213">
        <f t="shared" si="9"/>
        <v>0</v>
      </c>
      <c r="R54" s="213">
        <f t="shared" si="10"/>
        <v>1</v>
      </c>
      <c r="S54" s="213">
        <f t="shared" si="11"/>
        <v>0</v>
      </c>
      <c r="T54" s="213">
        <f t="shared" si="12"/>
        <v>0</v>
      </c>
      <c r="U54" s="213">
        <f t="shared" si="13"/>
        <v>0</v>
      </c>
      <c r="V54" s="213">
        <f t="shared" si="18"/>
        <v>0</v>
      </c>
      <c r="W54" s="213">
        <f t="shared" si="19"/>
        <v>0</v>
      </c>
      <c r="X54" s="213">
        <f t="shared" si="20"/>
        <v>0</v>
      </c>
      <c r="Y54" s="213">
        <f t="shared" si="21"/>
        <v>0</v>
      </c>
      <c r="Z54" s="213">
        <f t="shared" si="22"/>
        <v>0</v>
      </c>
      <c r="AA54" s="213"/>
      <c r="AB54" s="213"/>
      <c r="AC54" s="213"/>
      <c r="AD54" s="213"/>
      <c r="AE54" s="212">
        <v>79013112350</v>
      </c>
      <c r="AF54" s="227">
        <f>2012-1979</f>
        <v>33</v>
      </c>
      <c r="AG54" s="228">
        <f t="shared" si="14"/>
        <v>0</v>
      </c>
      <c r="AH54" s="228">
        <f t="shared" si="17"/>
        <v>1</v>
      </c>
      <c r="AI54" s="228">
        <f t="shared" si="15"/>
        <v>0</v>
      </c>
      <c r="AJ54" s="228">
        <f t="shared" si="16"/>
        <v>0</v>
      </c>
    </row>
    <row r="55" spans="1:36" ht="23.25">
      <c r="A55" s="215">
        <v>390</v>
      </c>
      <c r="B55" s="212" t="s">
        <v>111</v>
      </c>
      <c r="C55" s="213"/>
      <c r="D55" s="213">
        <v>1</v>
      </c>
      <c r="E55" s="230">
        <v>39114</v>
      </c>
      <c r="F55" s="233" t="s">
        <v>256</v>
      </c>
      <c r="G55" s="212" t="s">
        <v>257</v>
      </c>
      <c r="H55" s="213"/>
      <c r="I55" s="213"/>
      <c r="J55" s="213" t="s">
        <v>25</v>
      </c>
      <c r="K55" s="226" t="s">
        <v>197</v>
      </c>
      <c r="L55" s="226">
        <f t="shared" si="5"/>
        <v>1</v>
      </c>
      <c r="M55" s="226">
        <f t="shared" si="6"/>
        <v>0</v>
      </c>
      <c r="N55" s="226">
        <f t="shared" si="7"/>
        <v>0</v>
      </c>
      <c r="O55" s="226">
        <f t="shared" si="8"/>
        <v>0</v>
      </c>
      <c r="P55" s="226" t="s">
        <v>179</v>
      </c>
      <c r="Q55" s="213">
        <f t="shared" si="9"/>
        <v>0</v>
      </c>
      <c r="R55" s="213">
        <f t="shared" si="10"/>
        <v>1</v>
      </c>
      <c r="S55" s="213">
        <f t="shared" si="11"/>
        <v>0</v>
      </c>
      <c r="T55" s="213">
        <f t="shared" si="12"/>
        <v>0</v>
      </c>
      <c r="U55" s="213">
        <f t="shared" si="13"/>
        <v>0</v>
      </c>
      <c r="V55" s="213">
        <f t="shared" si="18"/>
        <v>0</v>
      </c>
      <c r="W55" s="213">
        <f t="shared" si="19"/>
        <v>0</v>
      </c>
      <c r="X55" s="213">
        <f t="shared" si="20"/>
        <v>0</v>
      </c>
      <c r="Y55" s="213">
        <f t="shared" si="21"/>
        <v>0</v>
      </c>
      <c r="Z55" s="213">
        <f t="shared" si="22"/>
        <v>0</v>
      </c>
      <c r="AA55" s="213"/>
      <c r="AB55" s="213"/>
      <c r="AC55" s="213"/>
      <c r="AD55" s="213"/>
      <c r="AE55" s="212">
        <v>71102503872</v>
      </c>
      <c r="AF55" s="227">
        <f>2012-1971</f>
        <v>41</v>
      </c>
      <c r="AG55" s="228">
        <f t="shared" si="14"/>
        <v>0</v>
      </c>
      <c r="AH55" s="228">
        <f t="shared" si="17"/>
        <v>1</v>
      </c>
      <c r="AI55" s="228">
        <f t="shared" si="15"/>
        <v>0</v>
      </c>
      <c r="AJ55" s="228">
        <f t="shared" si="16"/>
        <v>0</v>
      </c>
    </row>
    <row r="56" spans="1:36" ht="15.75">
      <c r="A56" s="215">
        <v>5531</v>
      </c>
      <c r="B56" s="212" t="s">
        <v>112</v>
      </c>
      <c r="C56" s="213"/>
      <c r="D56" s="213">
        <v>1</v>
      </c>
      <c r="E56" s="230">
        <v>40179</v>
      </c>
      <c r="F56" s="212" t="s">
        <v>251</v>
      </c>
      <c r="G56" s="212" t="s">
        <v>223</v>
      </c>
      <c r="H56" s="213"/>
      <c r="I56" s="213"/>
      <c r="J56" s="213" t="s">
        <v>25</v>
      </c>
      <c r="K56" s="226" t="s">
        <v>197</v>
      </c>
      <c r="L56" s="226">
        <f t="shared" si="5"/>
        <v>1</v>
      </c>
      <c r="M56" s="226">
        <f t="shared" si="6"/>
        <v>0</v>
      </c>
      <c r="N56" s="226">
        <f t="shared" si="7"/>
        <v>0</v>
      </c>
      <c r="O56" s="226">
        <f t="shared" si="8"/>
        <v>0</v>
      </c>
      <c r="P56" s="226" t="s">
        <v>179</v>
      </c>
      <c r="Q56" s="213">
        <f t="shared" si="9"/>
        <v>0</v>
      </c>
      <c r="R56" s="213">
        <f t="shared" si="10"/>
        <v>1</v>
      </c>
      <c r="S56" s="213">
        <f t="shared" si="11"/>
        <v>0</v>
      </c>
      <c r="T56" s="213">
        <f t="shared" si="12"/>
        <v>0</v>
      </c>
      <c r="U56" s="213">
        <f t="shared" si="13"/>
        <v>0</v>
      </c>
      <c r="V56" s="213">
        <f t="shared" si="18"/>
        <v>0</v>
      </c>
      <c r="W56" s="213">
        <f t="shared" si="19"/>
        <v>0</v>
      </c>
      <c r="X56" s="213">
        <f t="shared" si="20"/>
        <v>0</v>
      </c>
      <c r="Y56" s="213">
        <f t="shared" si="21"/>
        <v>0</v>
      </c>
      <c r="Z56" s="213">
        <f t="shared" si="22"/>
        <v>0</v>
      </c>
      <c r="AA56" s="213"/>
      <c r="AB56" s="213"/>
      <c r="AC56" s="213"/>
      <c r="AD56" s="213"/>
      <c r="AE56" s="212">
        <v>73090302893</v>
      </c>
      <c r="AF56" s="227">
        <f>2012-1973</f>
        <v>39</v>
      </c>
      <c r="AG56" s="228">
        <f t="shared" si="14"/>
        <v>0</v>
      </c>
      <c r="AH56" s="228">
        <f t="shared" si="17"/>
        <v>1</v>
      </c>
      <c r="AI56" s="228">
        <f t="shared" si="15"/>
        <v>0</v>
      </c>
      <c r="AJ56" s="228">
        <f t="shared" si="16"/>
        <v>0</v>
      </c>
    </row>
    <row r="57" spans="1:36" ht="15.75">
      <c r="A57" s="215">
        <v>8874</v>
      </c>
      <c r="B57" s="212" t="s">
        <v>113</v>
      </c>
      <c r="C57" s="213"/>
      <c r="D57" s="213">
        <v>1</v>
      </c>
      <c r="E57" s="213"/>
      <c r="F57" s="212" t="s">
        <v>251</v>
      </c>
      <c r="G57" s="212" t="s">
        <v>223</v>
      </c>
      <c r="H57" s="213"/>
      <c r="I57" s="213"/>
      <c r="J57" s="213" t="s">
        <v>25</v>
      </c>
      <c r="K57" s="226" t="s">
        <v>197</v>
      </c>
      <c r="L57" s="226">
        <f t="shared" si="5"/>
        <v>1</v>
      </c>
      <c r="M57" s="226">
        <f t="shared" si="6"/>
        <v>0</v>
      </c>
      <c r="N57" s="226">
        <f t="shared" si="7"/>
        <v>0</v>
      </c>
      <c r="O57" s="226">
        <f t="shared" si="8"/>
        <v>0</v>
      </c>
      <c r="P57" s="226" t="s">
        <v>179</v>
      </c>
      <c r="Q57" s="213">
        <f t="shared" si="9"/>
        <v>0</v>
      </c>
      <c r="R57" s="213">
        <f t="shared" si="10"/>
        <v>1</v>
      </c>
      <c r="S57" s="213">
        <f t="shared" si="11"/>
        <v>0</v>
      </c>
      <c r="T57" s="213">
        <f t="shared" si="12"/>
        <v>0</v>
      </c>
      <c r="U57" s="213">
        <f t="shared" si="13"/>
        <v>0</v>
      </c>
      <c r="V57" s="213">
        <f t="shared" si="18"/>
        <v>0</v>
      </c>
      <c r="W57" s="213">
        <f t="shared" si="19"/>
        <v>0</v>
      </c>
      <c r="X57" s="213">
        <f t="shared" si="20"/>
        <v>0</v>
      </c>
      <c r="Y57" s="213">
        <f t="shared" si="21"/>
        <v>0</v>
      </c>
      <c r="Z57" s="213">
        <f t="shared" si="22"/>
        <v>0</v>
      </c>
      <c r="AA57" s="213"/>
      <c r="AB57" s="213"/>
      <c r="AC57" s="213"/>
      <c r="AD57" s="213"/>
      <c r="AE57" s="212">
        <v>85042916137</v>
      </c>
      <c r="AF57" s="227">
        <f>2012-1985</f>
        <v>27</v>
      </c>
      <c r="AG57" s="228">
        <f t="shared" si="14"/>
        <v>1</v>
      </c>
      <c r="AH57" s="228">
        <f t="shared" si="17"/>
        <v>0</v>
      </c>
      <c r="AI57" s="228">
        <f t="shared" si="15"/>
        <v>0</v>
      </c>
      <c r="AJ57" s="228">
        <f t="shared" si="16"/>
        <v>0</v>
      </c>
    </row>
    <row r="58" spans="1:36" ht="15.75">
      <c r="A58" s="215">
        <v>194</v>
      </c>
      <c r="B58" s="212" t="s">
        <v>114</v>
      </c>
      <c r="C58" s="213"/>
      <c r="D58" s="213">
        <v>1</v>
      </c>
      <c r="E58" s="230">
        <v>38696</v>
      </c>
      <c r="F58" s="212" t="s">
        <v>252</v>
      </c>
      <c r="G58" s="212" t="s">
        <v>253</v>
      </c>
      <c r="H58" s="213"/>
      <c r="I58" s="213"/>
      <c r="J58" s="213" t="s">
        <v>86</v>
      </c>
      <c r="K58" s="226" t="s">
        <v>200</v>
      </c>
      <c r="L58" s="226">
        <f t="shared" si="5"/>
        <v>0</v>
      </c>
      <c r="M58" s="226">
        <f t="shared" si="6"/>
        <v>1</v>
      </c>
      <c r="N58" s="226">
        <f t="shared" si="7"/>
        <v>0</v>
      </c>
      <c r="O58" s="226">
        <f t="shared" si="8"/>
        <v>0</v>
      </c>
      <c r="P58" s="226" t="s">
        <v>179</v>
      </c>
      <c r="Q58" s="213">
        <f t="shared" si="9"/>
        <v>0</v>
      </c>
      <c r="R58" s="213">
        <f t="shared" si="10"/>
        <v>0</v>
      </c>
      <c r="S58" s="213">
        <f t="shared" si="11"/>
        <v>1</v>
      </c>
      <c r="T58" s="213">
        <f t="shared" si="12"/>
        <v>0</v>
      </c>
      <c r="U58" s="213">
        <f t="shared" si="13"/>
        <v>0</v>
      </c>
      <c r="V58" s="213">
        <f t="shared" si="18"/>
        <v>0</v>
      </c>
      <c r="W58" s="213">
        <f t="shared" si="19"/>
        <v>0</v>
      </c>
      <c r="X58" s="213">
        <f t="shared" si="20"/>
        <v>0</v>
      </c>
      <c r="Y58" s="213">
        <f t="shared" si="21"/>
        <v>0</v>
      </c>
      <c r="Z58" s="213">
        <f t="shared" si="22"/>
        <v>0</v>
      </c>
      <c r="AA58" s="213"/>
      <c r="AB58" s="213"/>
      <c r="AC58" s="213"/>
      <c r="AD58" s="213"/>
      <c r="AE58" s="212">
        <v>78120619739</v>
      </c>
      <c r="AF58" s="227">
        <f>2012-1978</f>
        <v>34</v>
      </c>
      <c r="AG58" s="228">
        <f t="shared" si="14"/>
        <v>0</v>
      </c>
      <c r="AH58" s="228">
        <f t="shared" si="17"/>
        <v>1</v>
      </c>
      <c r="AI58" s="228">
        <f t="shared" si="15"/>
        <v>0</v>
      </c>
      <c r="AJ58" s="228">
        <f t="shared" si="16"/>
        <v>0</v>
      </c>
    </row>
    <row r="59" spans="1:36" ht="15.75">
      <c r="A59" s="215">
        <v>121</v>
      </c>
      <c r="B59" s="212" t="s">
        <v>115</v>
      </c>
      <c r="C59" s="213" t="s">
        <v>275</v>
      </c>
      <c r="D59" s="213">
        <v>1</v>
      </c>
      <c r="E59" s="213"/>
      <c r="F59" s="212" t="s">
        <v>258</v>
      </c>
      <c r="G59" s="212" t="s">
        <v>223</v>
      </c>
      <c r="H59" s="213">
        <v>1</v>
      </c>
      <c r="I59" s="213"/>
      <c r="J59" s="213" t="s">
        <v>25</v>
      </c>
      <c r="K59" s="226" t="s">
        <v>197</v>
      </c>
      <c r="L59" s="226">
        <f t="shared" si="5"/>
        <v>1</v>
      </c>
      <c r="M59" s="226">
        <f t="shared" si="6"/>
        <v>0</v>
      </c>
      <c r="N59" s="226">
        <f t="shared" si="7"/>
        <v>0</v>
      </c>
      <c r="O59" s="226">
        <f t="shared" si="8"/>
        <v>0</v>
      </c>
      <c r="P59" s="226" t="s">
        <v>178</v>
      </c>
      <c r="Q59" s="213">
        <f t="shared" si="9"/>
        <v>0</v>
      </c>
      <c r="R59" s="213">
        <f t="shared" si="10"/>
        <v>0</v>
      </c>
      <c r="S59" s="213">
        <f t="shared" si="11"/>
        <v>0</v>
      </c>
      <c r="T59" s="213">
        <f t="shared" si="12"/>
        <v>0</v>
      </c>
      <c r="U59" s="213">
        <f t="shared" si="13"/>
        <v>0</v>
      </c>
      <c r="V59" s="213">
        <f t="shared" si="18"/>
        <v>0</v>
      </c>
      <c r="W59" s="213">
        <f t="shared" si="19"/>
        <v>1</v>
      </c>
      <c r="X59" s="213">
        <f t="shared" si="20"/>
        <v>0</v>
      </c>
      <c r="Y59" s="213">
        <f t="shared" si="21"/>
        <v>0</v>
      </c>
      <c r="Z59" s="213">
        <f t="shared" si="22"/>
        <v>0</v>
      </c>
      <c r="AA59" s="213"/>
      <c r="AB59" s="213"/>
      <c r="AC59" s="213"/>
      <c r="AD59" s="213"/>
      <c r="AE59" s="212">
        <v>53062521001</v>
      </c>
      <c r="AF59" s="227">
        <f>2012-1953</f>
        <v>59</v>
      </c>
      <c r="AG59" s="228">
        <f t="shared" si="14"/>
        <v>0</v>
      </c>
      <c r="AH59" s="228">
        <f t="shared" si="17"/>
        <v>0</v>
      </c>
      <c r="AI59" s="228">
        <f t="shared" si="15"/>
        <v>0</v>
      </c>
      <c r="AJ59" s="228">
        <f t="shared" si="16"/>
        <v>1</v>
      </c>
    </row>
    <row r="60" spans="1:36" ht="15.75">
      <c r="A60" s="215">
        <v>26</v>
      </c>
      <c r="B60" s="212" t="s">
        <v>119</v>
      </c>
      <c r="C60" s="213"/>
      <c r="D60" s="213">
        <v>1</v>
      </c>
      <c r="E60" s="230">
        <v>38222</v>
      </c>
      <c r="F60" s="212" t="s">
        <v>259</v>
      </c>
      <c r="G60" s="212" t="s">
        <v>260</v>
      </c>
      <c r="H60" s="213">
        <v>1</v>
      </c>
      <c r="I60" s="213"/>
      <c r="J60" s="213" t="s">
        <v>25</v>
      </c>
      <c r="K60" s="226" t="s">
        <v>199</v>
      </c>
      <c r="L60" s="226">
        <f t="shared" si="5"/>
        <v>0</v>
      </c>
      <c r="M60" s="226">
        <f t="shared" si="6"/>
        <v>0</v>
      </c>
      <c r="N60" s="226">
        <f t="shared" si="7"/>
        <v>1</v>
      </c>
      <c r="O60" s="226">
        <f t="shared" si="8"/>
        <v>0</v>
      </c>
      <c r="P60" s="226" t="s">
        <v>178</v>
      </c>
      <c r="Q60" s="213">
        <f t="shared" si="9"/>
        <v>0</v>
      </c>
      <c r="R60" s="213">
        <f t="shared" si="10"/>
        <v>0</v>
      </c>
      <c r="S60" s="213">
        <f t="shared" si="11"/>
        <v>0</v>
      </c>
      <c r="T60" s="213">
        <f t="shared" si="12"/>
        <v>0</v>
      </c>
      <c r="U60" s="213">
        <f t="shared" si="13"/>
        <v>0</v>
      </c>
      <c r="V60" s="213">
        <f t="shared" si="18"/>
        <v>0</v>
      </c>
      <c r="W60" s="213">
        <f t="shared" si="19"/>
        <v>1</v>
      </c>
      <c r="X60" s="213">
        <f t="shared" si="20"/>
        <v>0</v>
      </c>
      <c r="Y60" s="213">
        <f t="shared" si="21"/>
        <v>0</v>
      </c>
      <c r="Z60" s="213">
        <f t="shared" si="22"/>
        <v>0</v>
      </c>
      <c r="AA60" s="213"/>
      <c r="AB60" s="213"/>
      <c r="AC60" s="213"/>
      <c r="AD60" s="213"/>
      <c r="AE60" s="212">
        <v>74021306366</v>
      </c>
      <c r="AF60" s="227">
        <f>2012-1974</f>
        <v>38</v>
      </c>
      <c r="AG60" s="228">
        <f t="shared" si="14"/>
        <v>0</v>
      </c>
      <c r="AH60" s="228">
        <f t="shared" si="17"/>
        <v>1</v>
      </c>
      <c r="AI60" s="228">
        <f t="shared" si="15"/>
        <v>0</v>
      </c>
      <c r="AJ60" s="228">
        <f t="shared" si="16"/>
        <v>0</v>
      </c>
    </row>
    <row r="61" spans="1:36" ht="15.75">
      <c r="A61" s="215">
        <v>7616</v>
      </c>
      <c r="B61" s="212" t="s">
        <v>120</v>
      </c>
      <c r="C61" s="213" t="s">
        <v>275</v>
      </c>
      <c r="D61" s="213">
        <v>1</v>
      </c>
      <c r="E61" s="230">
        <v>40436</v>
      </c>
      <c r="F61" s="212" t="s">
        <v>259</v>
      </c>
      <c r="G61" s="212" t="s">
        <v>260</v>
      </c>
      <c r="H61" s="213">
        <v>1</v>
      </c>
      <c r="I61" s="213"/>
      <c r="J61" s="213" t="s">
        <v>25</v>
      </c>
      <c r="K61" s="226" t="s">
        <v>199</v>
      </c>
      <c r="L61" s="226">
        <f t="shared" si="5"/>
        <v>0</v>
      </c>
      <c r="M61" s="226">
        <f t="shared" si="6"/>
        <v>0</v>
      </c>
      <c r="N61" s="226">
        <f t="shared" si="7"/>
        <v>1</v>
      </c>
      <c r="O61" s="226">
        <f t="shared" si="8"/>
        <v>0</v>
      </c>
      <c r="P61" s="226" t="s">
        <v>178</v>
      </c>
      <c r="Q61" s="213">
        <f t="shared" si="9"/>
        <v>0</v>
      </c>
      <c r="R61" s="213">
        <f t="shared" si="10"/>
        <v>0</v>
      </c>
      <c r="S61" s="213">
        <f t="shared" si="11"/>
        <v>0</v>
      </c>
      <c r="T61" s="213">
        <f t="shared" si="12"/>
        <v>0</v>
      </c>
      <c r="U61" s="213">
        <f t="shared" si="13"/>
        <v>0</v>
      </c>
      <c r="V61" s="213">
        <f t="shared" si="18"/>
        <v>0</v>
      </c>
      <c r="W61" s="213">
        <f t="shared" si="19"/>
        <v>1</v>
      </c>
      <c r="X61" s="213">
        <f t="shared" si="20"/>
        <v>0</v>
      </c>
      <c r="Y61" s="213">
        <f t="shared" si="21"/>
        <v>0</v>
      </c>
      <c r="Z61" s="213">
        <f t="shared" si="22"/>
        <v>0</v>
      </c>
      <c r="AA61" s="213"/>
      <c r="AB61" s="213"/>
      <c r="AC61" s="213"/>
      <c r="AD61" s="213"/>
      <c r="AE61" s="212">
        <v>66022800208</v>
      </c>
      <c r="AF61" s="227">
        <f>2012-1966</f>
        <v>46</v>
      </c>
      <c r="AG61" s="228">
        <f t="shared" si="14"/>
        <v>0</v>
      </c>
      <c r="AH61" s="228">
        <f t="shared" si="17"/>
        <v>0</v>
      </c>
      <c r="AI61" s="228">
        <f t="shared" si="15"/>
        <v>1</v>
      </c>
      <c r="AJ61" s="228">
        <f t="shared" si="16"/>
        <v>0</v>
      </c>
    </row>
    <row r="62" spans="1:36" ht="15.75">
      <c r="A62" s="215">
        <v>8498</v>
      </c>
      <c r="B62" s="212" t="s">
        <v>123</v>
      </c>
      <c r="C62" s="213"/>
      <c r="D62" s="213">
        <v>1</v>
      </c>
      <c r="E62" s="230">
        <v>40547</v>
      </c>
      <c r="F62" s="212" t="s">
        <v>259</v>
      </c>
      <c r="G62" s="212" t="s">
        <v>260</v>
      </c>
      <c r="H62" s="213"/>
      <c r="I62" s="213"/>
      <c r="J62" s="213" t="s">
        <v>25</v>
      </c>
      <c r="K62" s="226" t="s">
        <v>199</v>
      </c>
      <c r="L62" s="226">
        <f t="shared" si="5"/>
        <v>0</v>
      </c>
      <c r="M62" s="226">
        <f t="shared" si="6"/>
        <v>0</v>
      </c>
      <c r="N62" s="226">
        <f t="shared" si="7"/>
        <v>1</v>
      </c>
      <c r="O62" s="226">
        <f t="shared" si="8"/>
        <v>0</v>
      </c>
      <c r="P62" s="226" t="s">
        <v>178</v>
      </c>
      <c r="Q62" s="213">
        <f t="shared" si="9"/>
        <v>0</v>
      </c>
      <c r="R62" s="213">
        <f t="shared" si="10"/>
        <v>0</v>
      </c>
      <c r="S62" s="213">
        <f t="shared" si="11"/>
        <v>0</v>
      </c>
      <c r="T62" s="213">
        <f t="shared" si="12"/>
        <v>0</v>
      </c>
      <c r="U62" s="213">
        <f t="shared" si="13"/>
        <v>0</v>
      </c>
      <c r="V62" s="213">
        <f t="shared" si="18"/>
        <v>0</v>
      </c>
      <c r="W62" s="213">
        <f t="shared" si="19"/>
        <v>1</v>
      </c>
      <c r="X62" s="213">
        <f t="shared" si="20"/>
        <v>0</v>
      </c>
      <c r="Y62" s="213">
        <f t="shared" si="21"/>
        <v>0</v>
      </c>
      <c r="Z62" s="213">
        <f t="shared" si="22"/>
        <v>0</v>
      </c>
      <c r="AA62" s="213"/>
      <c r="AB62" s="213"/>
      <c r="AC62" s="213"/>
      <c r="AD62" s="213"/>
      <c r="AE62" s="212">
        <v>60011615264</v>
      </c>
      <c r="AF62" s="227">
        <f>2012-1960</f>
        <v>52</v>
      </c>
      <c r="AG62" s="228">
        <f t="shared" si="14"/>
        <v>0</v>
      </c>
      <c r="AH62" s="228">
        <f t="shared" si="17"/>
        <v>0</v>
      </c>
      <c r="AI62" s="228">
        <f t="shared" si="15"/>
        <v>1</v>
      </c>
      <c r="AJ62" s="228">
        <f t="shared" si="16"/>
        <v>0</v>
      </c>
    </row>
    <row r="63" spans="1:36" ht="15.75">
      <c r="A63" s="215">
        <v>8537</v>
      </c>
      <c r="B63" s="212" t="s">
        <v>125</v>
      </c>
      <c r="C63" s="213"/>
      <c r="D63" s="213">
        <v>1</v>
      </c>
      <c r="E63" s="230">
        <v>40576</v>
      </c>
      <c r="F63" s="212" t="s">
        <v>259</v>
      </c>
      <c r="G63" s="212" t="s">
        <v>260</v>
      </c>
      <c r="H63" s="213"/>
      <c r="I63" s="213"/>
      <c r="J63" s="213" t="s">
        <v>25</v>
      </c>
      <c r="K63" s="226" t="s">
        <v>199</v>
      </c>
      <c r="L63" s="226">
        <f t="shared" si="5"/>
        <v>0</v>
      </c>
      <c r="M63" s="226">
        <f t="shared" si="6"/>
        <v>0</v>
      </c>
      <c r="N63" s="226">
        <f t="shared" si="7"/>
        <v>1</v>
      </c>
      <c r="O63" s="226">
        <f t="shared" si="8"/>
        <v>0</v>
      </c>
      <c r="P63" s="226" t="s">
        <v>178</v>
      </c>
      <c r="Q63" s="213">
        <f t="shared" si="9"/>
        <v>0</v>
      </c>
      <c r="R63" s="213">
        <f t="shared" si="10"/>
        <v>0</v>
      </c>
      <c r="S63" s="213">
        <f t="shared" si="11"/>
        <v>0</v>
      </c>
      <c r="T63" s="213">
        <f t="shared" si="12"/>
        <v>0</v>
      </c>
      <c r="U63" s="213">
        <f t="shared" si="13"/>
        <v>0</v>
      </c>
      <c r="V63" s="213">
        <f t="shared" si="18"/>
        <v>0</v>
      </c>
      <c r="W63" s="213">
        <f t="shared" si="19"/>
        <v>1</v>
      </c>
      <c r="X63" s="213">
        <f t="shared" si="20"/>
        <v>0</v>
      </c>
      <c r="Y63" s="213">
        <f t="shared" si="21"/>
        <v>0</v>
      </c>
      <c r="Z63" s="213">
        <f t="shared" si="22"/>
        <v>0</v>
      </c>
      <c r="AA63" s="213"/>
      <c r="AB63" s="213"/>
      <c r="AC63" s="213"/>
      <c r="AD63" s="213"/>
      <c r="AE63" s="212">
        <v>67043003941</v>
      </c>
      <c r="AF63" s="227">
        <f>2012-1967</f>
        <v>45</v>
      </c>
      <c r="AG63" s="228">
        <f t="shared" si="14"/>
        <v>0</v>
      </c>
      <c r="AH63" s="228">
        <f t="shared" si="17"/>
        <v>1</v>
      </c>
      <c r="AI63" s="228">
        <f t="shared" si="15"/>
        <v>0</v>
      </c>
      <c r="AJ63" s="228">
        <f t="shared" si="16"/>
        <v>0</v>
      </c>
    </row>
    <row r="64" spans="1:36" ht="15.75">
      <c r="A64" s="215">
        <v>40</v>
      </c>
      <c r="B64" s="212" t="s">
        <v>127</v>
      </c>
      <c r="C64" s="213"/>
      <c r="D64" s="213">
        <v>1</v>
      </c>
      <c r="E64" s="230">
        <v>39022</v>
      </c>
      <c r="F64" s="212" t="s">
        <v>261</v>
      </c>
      <c r="G64" s="212" t="s">
        <v>233</v>
      </c>
      <c r="H64" s="213"/>
      <c r="I64" s="213"/>
      <c r="J64" s="213" t="s">
        <v>126</v>
      </c>
      <c r="K64" s="226" t="s">
        <v>198</v>
      </c>
      <c r="L64" s="226">
        <f t="shared" si="5"/>
        <v>0</v>
      </c>
      <c r="M64" s="226">
        <f t="shared" si="6"/>
        <v>0</v>
      </c>
      <c r="N64" s="226">
        <f t="shared" si="7"/>
        <v>0</v>
      </c>
      <c r="O64" s="226">
        <f t="shared" si="8"/>
        <v>1</v>
      </c>
      <c r="P64" s="226" t="s">
        <v>178</v>
      </c>
      <c r="Q64" s="213">
        <f t="shared" si="9"/>
        <v>0</v>
      </c>
      <c r="R64" s="213">
        <f t="shared" si="10"/>
        <v>0</v>
      </c>
      <c r="S64" s="213">
        <f t="shared" si="11"/>
        <v>0</v>
      </c>
      <c r="T64" s="213">
        <f t="shared" si="12"/>
        <v>0</v>
      </c>
      <c r="U64" s="213">
        <f t="shared" si="13"/>
        <v>0</v>
      </c>
      <c r="V64" s="213">
        <f t="shared" si="18"/>
        <v>0</v>
      </c>
      <c r="W64" s="213">
        <f t="shared" si="19"/>
        <v>0</v>
      </c>
      <c r="X64" s="213">
        <f t="shared" si="20"/>
        <v>0</v>
      </c>
      <c r="Y64" s="213">
        <f t="shared" si="21"/>
        <v>0</v>
      </c>
      <c r="Z64" s="213">
        <f t="shared" si="22"/>
        <v>1</v>
      </c>
      <c r="AA64" s="213"/>
      <c r="AB64" s="213"/>
      <c r="AC64" s="213"/>
      <c r="AD64" s="213"/>
      <c r="AE64" s="212">
        <v>56121002347</v>
      </c>
      <c r="AF64" s="227">
        <f>2012-1956</f>
        <v>56</v>
      </c>
      <c r="AG64" s="228">
        <f t="shared" si="14"/>
        <v>0</v>
      </c>
      <c r="AH64" s="228">
        <f t="shared" si="17"/>
        <v>0</v>
      </c>
      <c r="AI64" s="228">
        <f t="shared" si="15"/>
        <v>0</v>
      </c>
      <c r="AJ64" s="228">
        <f t="shared" si="16"/>
        <v>1</v>
      </c>
    </row>
    <row r="65" spans="1:36" ht="15.75">
      <c r="A65" s="215">
        <v>3969</v>
      </c>
      <c r="B65" s="212" t="s">
        <v>128</v>
      </c>
      <c r="C65" s="213"/>
      <c r="D65" s="213">
        <v>1</v>
      </c>
      <c r="E65" s="230">
        <v>39900</v>
      </c>
      <c r="F65" s="212" t="s">
        <v>261</v>
      </c>
      <c r="G65" s="212" t="s">
        <v>233</v>
      </c>
      <c r="H65" s="213"/>
      <c r="I65" s="213"/>
      <c r="J65" s="213" t="s">
        <v>126</v>
      </c>
      <c r="K65" s="226" t="s">
        <v>198</v>
      </c>
      <c r="L65" s="226">
        <f t="shared" si="5"/>
        <v>0</v>
      </c>
      <c r="M65" s="226">
        <f t="shared" si="6"/>
        <v>0</v>
      </c>
      <c r="N65" s="226">
        <f t="shared" si="7"/>
        <v>0</v>
      </c>
      <c r="O65" s="226">
        <f t="shared" si="8"/>
        <v>1</v>
      </c>
      <c r="P65" s="226" t="s">
        <v>178</v>
      </c>
      <c r="Q65" s="213">
        <f t="shared" si="9"/>
        <v>0</v>
      </c>
      <c r="R65" s="213">
        <f t="shared" si="10"/>
        <v>0</v>
      </c>
      <c r="S65" s="213">
        <f t="shared" si="11"/>
        <v>0</v>
      </c>
      <c r="T65" s="213">
        <f t="shared" si="12"/>
        <v>0</v>
      </c>
      <c r="U65" s="213">
        <f t="shared" si="13"/>
        <v>0</v>
      </c>
      <c r="V65" s="213">
        <f t="shared" si="18"/>
        <v>0</v>
      </c>
      <c r="W65" s="213">
        <f t="shared" si="19"/>
        <v>0</v>
      </c>
      <c r="X65" s="213">
        <f t="shared" si="20"/>
        <v>0</v>
      </c>
      <c r="Y65" s="213">
        <f t="shared" si="21"/>
        <v>0</v>
      </c>
      <c r="Z65" s="213">
        <f t="shared" si="22"/>
        <v>1</v>
      </c>
      <c r="AA65" s="213"/>
      <c r="AB65" s="213"/>
      <c r="AC65" s="213"/>
      <c r="AD65" s="213"/>
      <c r="AE65" s="212">
        <v>55040613686</v>
      </c>
      <c r="AF65" s="227">
        <f>2012-1955</f>
        <v>57</v>
      </c>
      <c r="AG65" s="228">
        <f t="shared" si="14"/>
        <v>0</v>
      </c>
      <c r="AH65" s="228">
        <f t="shared" si="17"/>
        <v>0</v>
      </c>
      <c r="AI65" s="228">
        <f t="shared" si="15"/>
        <v>0</v>
      </c>
      <c r="AJ65" s="228">
        <f t="shared" si="16"/>
        <v>1</v>
      </c>
    </row>
    <row r="66" spans="1:36" ht="15.75">
      <c r="A66" s="215">
        <v>6057</v>
      </c>
      <c r="B66" s="212" t="s">
        <v>129</v>
      </c>
      <c r="C66" s="213"/>
      <c r="D66" s="213">
        <v>1</v>
      </c>
      <c r="E66" s="213"/>
      <c r="F66" s="212" t="s">
        <v>261</v>
      </c>
      <c r="G66" s="212" t="s">
        <v>233</v>
      </c>
      <c r="H66" s="213"/>
      <c r="I66" s="213"/>
      <c r="J66" s="213" t="s">
        <v>126</v>
      </c>
      <c r="K66" s="226" t="s">
        <v>200</v>
      </c>
      <c r="L66" s="226">
        <f t="shared" si="5"/>
        <v>0</v>
      </c>
      <c r="M66" s="226">
        <f t="shared" si="6"/>
        <v>1</v>
      </c>
      <c r="N66" s="226">
        <f t="shared" si="7"/>
        <v>0</v>
      </c>
      <c r="O66" s="226">
        <f t="shared" si="8"/>
        <v>0</v>
      </c>
      <c r="P66" s="226" t="s">
        <v>178</v>
      </c>
      <c r="Q66" s="213">
        <f t="shared" si="9"/>
        <v>0</v>
      </c>
      <c r="R66" s="213">
        <f t="shared" si="10"/>
        <v>0</v>
      </c>
      <c r="S66" s="213">
        <f t="shared" si="11"/>
        <v>0</v>
      </c>
      <c r="T66" s="213">
        <f t="shared" si="12"/>
        <v>0</v>
      </c>
      <c r="U66" s="213">
        <f t="shared" si="13"/>
        <v>0</v>
      </c>
      <c r="V66" s="213">
        <f t="shared" si="18"/>
        <v>0</v>
      </c>
      <c r="W66" s="213">
        <f t="shared" si="19"/>
        <v>0</v>
      </c>
      <c r="X66" s="213">
        <f t="shared" si="20"/>
        <v>0</v>
      </c>
      <c r="Y66" s="213">
        <f t="shared" si="21"/>
        <v>0</v>
      </c>
      <c r="Z66" s="213">
        <f t="shared" si="22"/>
        <v>1</v>
      </c>
      <c r="AA66" s="213"/>
      <c r="AB66" s="213"/>
      <c r="AC66" s="213"/>
      <c r="AD66" s="213"/>
      <c r="AE66" s="212">
        <v>51112400509</v>
      </c>
      <c r="AF66" s="227">
        <f>2012-1951</f>
        <v>61</v>
      </c>
      <c r="AG66" s="228">
        <f t="shared" si="14"/>
        <v>0</v>
      </c>
      <c r="AH66" s="228">
        <f t="shared" si="17"/>
        <v>0</v>
      </c>
      <c r="AI66" s="228">
        <f t="shared" si="15"/>
        <v>0</v>
      </c>
      <c r="AJ66" s="228">
        <f t="shared" si="16"/>
        <v>1</v>
      </c>
    </row>
    <row r="67" spans="1:36" ht="15.75">
      <c r="A67" s="215">
        <v>7325</v>
      </c>
      <c r="B67" s="212" t="s">
        <v>130</v>
      </c>
      <c r="C67" s="213"/>
      <c r="D67" s="213">
        <v>1</v>
      </c>
      <c r="E67" s="230">
        <v>40472</v>
      </c>
      <c r="F67" s="212" t="s">
        <v>261</v>
      </c>
      <c r="G67" s="212" t="s">
        <v>233</v>
      </c>
      <c r="H67" s="213"/>
      <c r="I67" s="213"/>
      <c r="J67" s="213" t="s">
        <v>126</v>
      </c>
      <c r="K67" s="226" t="s">
        <v>198</v>
      </c>
      <c r="L67" s="226">
        <f t="shared" si="5"/>
        <v>0</v>
      </c>
      <c r="M67" s="226">
        <f t="shared" si="6"/>
        <v>0</v>
      </c>
      <c r="N67" s="226">
        <f t="shared" si="7"/>
        <v>0</v>
      </c>
      <c r="O67" s="226">
        <f t="shared" si="8"/>
        <v>1</v>
      </c>
      <c r="P67" s="226" t="s">
        <v>178</v>
      </c>
      <c r="Q67" s="213">
        <f t="shared" si="9"/>
        <v>0</v>
      </c>
      <c r="R67" s="213">
        <f t="shared" si="10"/>
        <v>0</v>
      </c>
      <c r="S67" s="213">
        <f t="shared" si="11"/>
        <v>0</v>
      </c>
      <c r="T67" s="213">
        <f t="shared" si="12"/>
        <v>0</v>
      </c>
      <c r="U67" s="213">
        <f t="shared" si="13"/>
        <v>0</v>
      </c>
      <c r="V67" s="213">
        <f t="shared" si="18"/>
        <v>0</v>
      </c>
      <c r="W67" s="213">
        <f t="shared" si="19"/>
        <v>0</v>
      </c>
      <c r="X67" s="213">
        <f t="shared" si="20"/>
        <v>0</v>
      </c>
      <c r="Y67" s="213">
        <f t="shared" si="21"/>
        <v>0</v>
      </c>
      <c r="Z67" s="213">
        <f t="shared" si="22"/>
        <v>1</v>
      </c>
      <c r="AA67" s="213"/>
      <c r="AB67" s="213"/>
      <c r="AC67" s="213"/>
      <c r="AD67" s="213"/>
      <c r="AE67" s="212">
        <v>43020821289</v>
      </c>
      <c r="AF67" s="227">
        <f>2012-1943</f>
        <v>69</v>
      </c>
      <c r="AG67" s="228">
        <f t="shared" si="14"/>
        <v>0</v>
      </c>
      <c r="AH67" s="228">
        <f t="shared" si="17"/>
        <v>0</v>
      </c>
      <c r="AI67" s="228">
        <f t="shared" si="15"/>
        <v>0</v>
      </c>
      <c r="AJ67" s="228">
        <f t="shared" si="16"/>
        <v>1</v>
      </c>
    </row>
    <row r="68" spans="1:36" ht="15.75">
      <c r="A68" s="215">
        <v>7613</v>
      </c>
      <c r="B68" s="212" t="s">
        <v>131</v>
      </c>
      <c r="C68" s="213"/>
      <c r="D68" s="213">
        <v>1</v>
      </c>
      <c r="E68" s="230">
        <v>40757</v>
      </c>
      <c r="F68" s="212" t="s">
        <v>261</v>
      </c>
      <c r="G68" s="212" t="s">
        <v>233</v>
      </c>
      <c r="H68" s="213"/>
      <c r="I68" s="213"/>
      <c r="J68" s="213" t="s">
        <v>126</v>
      </c>
      <c r="K68" s="226" t="s">
        <v>198</v>
      </c>
      <c r="L68" s="226">
        <f t="shared" si="5"/>
        <v>0</v>
      </c>
      <c r="M68" s="226">
        <f t="shared" si="6"/>
        <v>0</v>
      </c>
      <c r="N68" s="226">
        <f t="shared" si="7"/>
        <v>0</v>
      </c>
      <c r="O68" s="226">
        <f t="shared" si="8"/>
        <v>1</v>
      </c>
      <c r="P68" s="226" t="s">
        <v>178</v>
      </c>
      <c r="Q68" s="213">
        <f t="shared" si="9"/>
        <v>0</v>
      </c>
      <c r="R68" s="213">
        <f t="shared" si="10"/>
        <v>0</v>
      </c>
      <c r="S68" s="213">
        <f t="shared" si="11"/>
        <v>0</v>
      </c>
      <c r="T68" s="213">
        <f t="shared" si="12"/>
        <v>0</v>
      </c>
      <c r="U68" s="213">
        <f t="shared" si="13"/>
        <v>0</v>
      </c>
      <c r="V68" s="213">
        <f t="shared" si="18"/>
        <v>0</v>
      </c>
      <c r="W68" s="213">
        <f t="shared" si="19"/>
        <v>0</v>
      </c>
      <c r="X68" s="213">
        <f t="shared" si="20"/>
        <v>0</v>
      </c>
      <c r="Y68" s="213">
        <f t="shared" si="21"/>
        <v>0</v>
      </c>
      <c r="Z68" s="213">
        <f t="shared" si="22"/>
        <v>1</v>
      </c>
      <c r="AA68" s="213"/>
      <c r="AB68" s="213"/>
      <c r="AC68" s="213"/>
      <c r="AD68" s="213"/>
      <c r="AE68" s="212">
        <v>51031120921</v>
      </c>
      <c r="AF68" s="227">
        <f>2012-1951</f>
        <v>61</v>
      </c>
      <c r="AG68" s="228">
        <f t="shared" si="14"/>
        <v>0</v>
      </c>
      <c r="AH68" s="228">
        <f t="shared" si="17"/>
        <v>0</v>
      </c>
      <c r="AI68" s="228">
        <f t="shared" si="15"/>
        <v>0</v>
      </c>
      <c r="AJ68" s="228">
        <f t="shared" si="16"/>
        <v>1</v>
      </c>
    </row>
    <row r="69" spans="1:36" ht="15.75">
      <c r="A69" s="215">
        <v>8480</v>
      </c>
      <c r="B69" s="212" t="s">
        <v>132</v>
      </c>
      <c r="C69" s="213"/>
      <c r="D69" s="213">
        <v>1</v>
      </c>
      <c r="E69" s="230">
        <v>40217</v>
      </c>
      <c r="F69" s="212" t="s">
        <v>261</v>
      </c>
      <c r="G69" s="212" t="s">
        <v>233</v>
      </c>
      <c r="H69" s="213"/>
      <c r="I69" s="213"/>
      <c r="J69" s="213" t="s">
        <v>126</v>
      </c>
      <c r="K69" s="226" t="s">
        <v>198</v>
      </c>
      <c r="L69" s="226">
        <f t="shared" si="5"/>
        <v>0</v>
      </c>
      <c r="M69" s="226">
        <f t="shared" si="6"/>
        <v>0</v>
      </c>
      <c r="N69" s="226">
        <f t="shared" si="7"/>
        <v>0</v>
      </c>
      <c r="O69" s="226">
        <f t="shared" si="8"/>
        <v>1</v>
      </c>
      <c r="P69" s="226" t="s">
        <v>178</v>
      </c>
      <c r="Q69" s="213">
        <f t="shared" si="9"/>
        <v>0</v>
      </c>
      <c r="R69" s="213">
        <f t="shared" si="10"/>
        <v>0</v>
      </c>
      <c r="S69" s="213">
        <f t="shared" si="11"/>
        <v>0</v>
      </c>
      <c r="T69" s="213">
        <f t="shared" si="12"/>
        <v>0</v>
      </c>
      <c r="U69" s="213">
        <f t="shared" si="13"/>
        <v>0</v>
      </c>
      <c r="V69" s="213">
        <f t="shared" si="18"/>
        <v>0</v>
      </c>
      <c r="W69" s="213">
        <f t="shared" si="19"/>
        <v>0</v>
      </c>
      <c r="X69" s="213">
        <f t="shared" si="20"/>
        <v>0</v>
      </c>
      <c r="Y69" s="213">
        <f t="shared" si="21"/>
        <v>0</v>
      </c>
      <c r="Z69" s="213">
        <f t="shared" si="22"/>
        <v>1</v>
      </c>
      <c r="AA69" s="213"/>
      <c r="AB69" s="213"/>
      <c r="AC69" s="213"/>
      <c r="AD69" s="213"/>
      <c r="AE69" s="212">
        <v>61011515340</v>
      </c>
      <c r="AF69" s="227">
        <f>2012-1961</f>
        <v>51</v>
      </c>
      <c r="AG69" s="228">
        <f t="shared" si="14"/>
        <v>0</v>
      </c>
      <c r="AH69" s="228">
        <f t="shared" si="17"/>
        <v>0</v>
      </c>
      <c r="AI69" s="228">
        <f t="shared" si="15"/>
        <v>1</v>
      </c>
      <c r="AJ69" s="228">
        <f t="shared" si="16"/>
        <v>0</v>
      </c>
    </row>
    <row r="70" spans="1:36" ht="15.75">
      <c r="A70" s="215">
        <v>8483</v>
      </c>
      <c r="B70" s="212" t="s">
        <v>133</v>
      </c>
      <c r="C70" s="213"/>
      <c r="D70" s="213">
        <v>1</v>
      </c>
      <c r="E70" s="230">
        <v>40234</v>
      </c>
      <c r="F70" s="212" t="s">
        <v>261</v>
      </c>
      <c r="G70" s="212" t="s">
        <v>233</v>
      </c>
      <c r="H70" s="213">
        <v>1</v>
      </c>
      <c r="I70" s="213"/>
      <c r="J70" s="213" t="s">
        <v>126</v>
      </c>
      <c r="K70" s="226" t="s">
        <v>198</v>
      </c>
      <c r="L70" s="226">
        <f t="shared" si="5"/>
        <v>0</v>
      </c>
      <c r="M70" s="226">
        <f t="shared" si="6"/>
        <v>0</v>
      </c>
      <c r="N70" s="226">
        <f t="shared" si="7"/>
        <v>0</v>
      </c>
      <c r="O70" s="226">
        <f t="shared" si="8"/>
        <v>1</v>
      </c>
      <c r="P70" s="226" t="s">
        <v>178</v>
      </c>
      <c r="Q70" s="213">
        <f t="shared" si="9"/>
        <v>0</v>
      </c>
      <c r="R70" s="213">
        <f t="shared" si="10"/>
        <v>0</v>
      </c>
      <c r="S70" s="213">
        <f t="shared" si="11"/>
        <v>0</v>
      </c>
      <c r="T70" s="213">
        <f t="shared" si="12"/>
        <v>0</v>
      </c>
      <c r="U70" s="213">
        <f t="shared" si="13"/>
        <v>0</v>
      </c>
      <c r="V70" s="213">
        <f t="shared" si="18"/>
        <v>0</v>
      </c>
      <c r="W70" s="213">
        <f t="shared" si="19"/>
        <v>0</v>
      </c>
      <c r="X70" s="213">
        <f t="shared" si="20"/>
        <v>0</v>
      </c>
      <c r="Y70" s="213">
        <f t="shared" si="21"/>
        <v>0</v>
      </c>
      <c r="Z70" s="213">
        <f t="shared" si="22"/>
        <v>1</v>
      </c>
      <c r="AA70" s="213"/>
      <c r="AB70" s="213"/>
      <c r="AC70" s="213"/>
      <c r="AD70" s="213"/>
      <c r="AE70" s="212">
        <v>58020602183</v>
      </c>
      <c r="AF70" s="227">
        <f>2012-1958</f>
        <v>54</v>
      </c>
      <c r="AG70" s="228">
        <f t="shared" si="14"/>
        <v>0</v>
      </c>
      <c r="AH70" s="228">
        <f t="shared" si="17"/>
        <v>0</v>
      </c>
      <c r="AI70" s="228">
        <f t="shared" si="15"/>
        <v>1</v>
      </c>
      <c r="AJ70" s="228">
        <f t="shared" si="16"/>
        <v>0</v>
      </c>
    </row>
    <row r="71" spans="1:36" ht="15.75">
      <c r="A71" s="215">
        <v>9147</v>
      </c>
      <c r="B71" s="212" t="s">
        <v>237</v>
      </c>
      <c r="C71" s="213"/>
      <c r="D71" s="213">
        <v>1</v>
      </c>
      <c r="E71" s="230">
        <v>40909</v>
      </c>
      <c r="F71" s="212" t="s">
        <v>261</v>
      </c>
      <c r="G71" s="212" t="s">
        <v>233</v>
      </c>
      <c r="H71" s="213"/>
      <c r="I71" s="213"/>
      <c r="J71" s="213" t="s">
        <v>126</v>
      </c>
      <c r="K71" s="226" t="s">
        <v>199</v>
      </c>
      <c r="L71" s="226">
        <f t="shared" si="5"/>
        <v>0</v>
      </c>
      <c r="M71" s="226">
        <f t="shared" si="6"/>
        <v>0</v>
      </c>
      <c r="N71" s="226">
        <f t="shared" si="7"/>
        <v>1</v>
      </c>
      <c r="O71" s="226">
        <f t="shared" si="8"/>
        <v>0</v>
      </c>
      <c r="P71" s="226" t="s">
        <v>178</v>
      </c>
      <c r="Q71" s="213">
        <f>IF(AND(J71="D",P71="F"),1,0)</f>
        <v>0</v>
      </c>
      <c r="R71" s="213">
        <f>IF(AND(J71="T",P71="F"),1,0)</f>
        <v>0</v>
      </c>
      <c r="S71" s="213">
        <f>IF(AND(J71="A",P71="F"),1,0)</f>
        <v>0</v>
      </c>
      <c r="T71" s="213">
        <f>IF(AND(J71="O",P71="F"),1,0)</f>
        <v>0</v>
      </c>
      <c r="U71" s="213">
        <f>IF(AND(J71="S",P71="F"),1,0)</f>
        <v>0</v>
      </c>
      <c r="V71" s="213">
        <f>IF(AND(J71="D",P71="M"),1,0)</f>
        <v>0</v>
      </c>
      <c r="W71" s="213">
        <f>IF(AND(J71="T",P71="M"),1,0)</f>
        <v>0</v>
      </c>
      <c r="X71" s="213">
        <f>IF(AND(J71="A",P71="M"),1,0)</f>
        <v>0</v>
      </c>
      <c r="Y71" s="213">
        <f>IF(AND(J71="O",P71="M"),1,0)</f>
        <v>0</v>
      </c>
      <c r="Z71" s="213">
        <f>IF(AND(J71="S",P71="M"),1,0)</f>
        <v>1</v>
      </c>
      <c r="AA71" s="234"/>
      <c r="AB71" s="213"/>
      <c r="AC71" s="213"/>
      <c r="AD71" s="213"/>
      <c r="AE71" s="212">
        <v>89060629869</v>
      </c>
      <c r="AF71" s="227">
        <f>2012-1989</f>
        <v>23</v>
      </c>
      <c r="AG71" s="228">
        <f>IF(AF71&gt;=55,0,IF(AND(AF71&gt;=46,AF71&lt;55),0,IF(AND(AF71&gt;=31,AF71&lt;45),0,IF(AF71&lt;=30,1,0))))</f>
        <v>1</v>
      </c>
      <c r="AH71" s="228">
        <f>IF(AF71&gt;=55,0,IF(AND(AF71&gt;=46,AF71&lt;55),0,IF(AND(AF71&gt;=31,AF71&lt;=45),1,IF(AF71&lt;=30,0,0))))</f>
        <v>0</v>
      </c>
      <c r="AI71" s="228">
        <f>IF(AF71&gt;=55,0,IF(AND(AF71&gt;=46,AF71&lt;55),1,IF(AND(AF71&gt;=31,AF71&lt;=45),0,IF(AF71&lt;=30,0,0))))</f>
        <v>0</v>
      </c>
      <c r="AJ71" s="228">
        <f>IF(AF71&gt;=55,1,IF(AND(AF71&gt;=46,AF71&lt;55),0,IF(AND(AF71&gt;=31,AF71&lt;45),0,IF(AF71&lt;=30,0,0))))</f>
        <v>0</v>
      </c>
    </row>
    <row r="72" spans="1:36" ht="15.75">
      <c r="A72" s="215">
        <v>8851</v>
      </c>
      <c r="B72" s="212" t="s">
        <v>134</v>
      </c>
      <c r="C72" s="213"/>
      <c r="D72" s="213">
        <v>1</v>
      </c>
      <c r="E72" s="230">
        <v>40669</v>
      </c>
      <c r="F72" s="212" t="s">
        <v>261</v>
      </c>
      <c r="G72" s="212" t="s">
        <v>233</v>
      </c>
      <c r="H72" s="213"/>
      <c r="I72" s="213"/>
      <c r="J72" s="213" t="s">
        <v>126</v>
      </c>
      <c r="K72" s="226" t="s">
        <v>199</v>
      </c>
      <c r="L72" s="226">
        <f t="shared" ref="L72:L103" si="23">IF(K72="NS",1,0)</f>
        <v>0</v>
      </c>
      <c r="M72" s="226">
        <f t="shared" ref="M72:M88" si="24">IF(K72="TM",1,0)</f>
        <v>0</v>
      </c>
      <c r="N72" s="226">
        <f t="shared" ref="N72:N88" si="25">IF(K72="12mo",1,0)</f>
        <v>1</v>
      </c>
      <c r="O72" s="226">
        <f t="shared" ref="O72:O88" si="26">IF(K72="9no",1,0)</f>
        <v>0</v>
      </c>
      <c r="P72" s="226" t="s">
        <v>178</v>
      </c>
      <c r="Q72" s="213">
        <f t="shared" ref="Q72:Q88" si="27">IF(AND(J72="D",P72="F"),1,0)</f>
        <v>0</v>
      </c>
      <c r="R72" s="213">
        <f t="shared" ref="R72:R88" si="28">IF(AND(J72="T",P72="F"),1,0)</f>
        <v>0</v>
      </c>
      <c r="S72" s="213">
        <f t="shared" ref="S72:S88" si="29">IF(AND(J72="A",P72="F"),1,0)</f>
        <v>0</v>
      </c>
      <c r="T72" s="213">
        <f t="shared" ref="T72:T88" si="30">IF(AND(J72="O",P72="F"),1,0)</f>
        <v>0</v>
      </c>
      <c r="U72" s="213">
        <f t="shared" ref="U72:U88" si="31">IF(AND(J72="S",P72="F"),1,0)</f>
        <v>0</v>
      </c>
      <c r="V72" s="213">
        <f t="shared" si="18"/>
        <v>0</v>
      </c>
      <c r="W72" s="213">
        <f t="shared" si="19"/>
        <v>0</v>
      </c>
      <c r="X72" s="213">
        <f t="shared" si="20"/>
        <v>0</v>
      </c>
      <c r="Y72" s="213">
        <f t="shared" si="21"/>
        <v>0</v>
      </c>
      <c r="Z72" s="213">
        <f t="shared" si="22"/>
        <v>1</v>
      </c>
      <c r="AA72" s="213"/>
      <c r="AB72" s="213"/>
      <c r="AC72" s="213"/>
      <c r="AD72" s="213"/>
      <c r="AE72" s="212">
        <v>87090130745</v>
      </c>
      <c r="AF72" s="227">
        <f>2012-1987</f>
        <v>25</v>
      </c>
      <c r="AG72" s="228">
        <f t="shared" ref="AG72:AG88" si="32">IF(AF72&gt;=55,0,IF(AND(AF72&gt;=46,AF72&lt;55),0,IF(AND(AF72&gt;=31,AF72&lt;45),0,IF(AF72&lt;=30,1,0))))</f>
        <v>1</v>
      </c>
      <c r="AH72" s="228">
        <f t="shared" si="17"/>
        <v>0</v>
      </c>
      <c r="AI72" s="228">
        <f t="shared" si="15"/>
        <v>0</v>
      </c>
      <c r="AJ72" s="228">
        <f t="shared" si="16"/>
        <v>0</v>
      </c>
    </row>
    <row r="73" spans="1:36" ht="15.75">
      <c r="A73" s="215">
        <v>20</v>
      </c>
      <c r="B73" s="212" t="s">
        <v>135</v>
      </c>
      <c r="C73" s="213"/>
      <c r="D73" s="213">
        <v>1</v>
      </c>
      <c r="E73" s="213"/>
      <c r="F73" s="212" t="s">
        <v>262</v>
      </c>
      <c r="G73" s="212" t="s">
        <v>221</v>
      </c>
      <c r="H73" s="213">
        <v>1</v>
      </c>
      <c r="I73" s="213"/>
      <c r="J73" s="213" t="s">
        <v>2</v>
      </c>
      <c r="K73" s="226" t="s">
        <v>197</v>
      </c>
      <c r="L73" s="226">
        <f t="shared" si="23"/>
        <v>1</v>
      </c>
      <c r="M73" s="226">
        <f t="shared" si="24"/>
        <v>0</v>
      </c>
      <c r="N73" s="226">
        <f t="shared" si="25"/>
        <v>0</v>
      </c>
      <c r="O73" s="226">
        <f t="shared" si="26"/>
        <v>0</v>
      </c>
      <c r="P73" s="226" t="s">
        <v>178</v>
      </c>
      <c r="Q73" s="213">
        <f t="shared" si="27"/>
        <v>0</v>
      </c>
      <c r="R73" s="213">
        <f t="shared" si="28"/>
        <v>0</v>
      </c>
      <c r="S73" s="213">
        <f t="shared" si="29"/>
        <v>0</v>
      </c>
      <c r="T73" s="213">
        <f t="shared" si="30"/>
        <v>0</v>
      </c>
      <c r="U73" s="213">
        <f t="shared" si="31"/>
        <v>0</v>
      </c>
      <c r="V73" s="213">
        <f t="shared" si="18"/>
        <v>1</v>
      </c>
      <c r="W73" s="213">
        <f t="shared" si="19"/>
        <v>0</v>
      </c>
      <c r="X73" s="213">
        <f t="shared" si="20"/>
        <v>0</v>
      </c>
      <c r="Y73" s="213">
        <f t="shared" si="21"/>
        <v>0</v>
      </c>
      <c r="Z73" s="213">
        <f t="shared" si="22"/>
        <v>0</v>
      </c>
      <c r="AA73" s="213"/>
      <c r="AB73" s="213"/>
      <c r="AC73" s="213"/>
      <c r="AD73" s="213"/>
      <c r="AE73" s="212">
        <v>60062404226</v>
      </c>
      <c r="AF73" s="227">
        <f>2012-1960</f>
        <v>52</v>
      </c>
      <c r="AG73" s="228">
        <f t="shared" si="32"/>
        <v>0</v>
      </c>
      <c r="AH73" s="228">
        <f t="shared" si="17"/>
        <v>0</v>
      </c>
      <c r="AI73" s="228">
        <f t="shared" si="15"/>
        <v>1</v>
      </c>
      <c r="AJ73" s="228">
        <f t="shared" si="16"/>
        <v>0</v>
      </c>
    </row>
    <row r="74" spans="1:36" ht="15.75">
      <c r="A74" s="215">
        <v>4618</v>
      </c>
      <c r="B74" s="212" t="s">
        <v>137</v>
      </c>
      <c r="C74" s="213"/>
      <c r="D74" s="213">
        <v>1</v>
      </c>
      <c r="E74" s="230">
        <v>39995</v>
      </c>
      <c r="F74" s="212" t="s">
        <v>255</v>
      </c>
      <c r="G74" s="212" t="s">
        <v>223</v>
      </c>
      <c r="H74" s="213"/>
      <c r="I74" s="213"/>
      <c r="J74" s="213" t="s">
        <v>25</v>
      </c>
      <c r="K74" s="226" t="s">
        <v>197</v>
      </c>
      <c r="L74" s="226">
        <f t="shared" si="23"/>
        <v>1</v>
      </c>
      <c r="M74" s="226">
        <f t="shared" si="24"/>
        <v>0</v>
      </c>
      <c r="N74" s="226">
        <f t="shared" si="25"/>
        <v>0</v>
      </c>
      <c r="O74" s="226">
        <f t="shared" si="26"/>
        <v>0</v>
      </c>
      <c r="P74" s="226" t="s">
        <v>178</v>
      </c>
      <c r="Q74" s="213">
        <f t="shared" si="27"/>
        <v>0</v>
      </c>
      <c r="R74" s="213">
        <f t="shared" si="28"/>
        <v>0</v>
      </c>
      <c r="S74" s="213">
        <f t="shared" si="29"/>
        <v>0</v>
      </c>
      <c r="T74" s="213">
        <f t="shared" si="30"/>
        <v>0</v>
      </c>
      <c r="U74" s="213">
        <f t="shared" si="31"/>
        <v>0</v>
      </c>
      <c r="V74" s="213">
        <f t="shared" si="18"/>
        <v>0</v>
      </c>
      <c r="W74" s="213">
        <f t="shared" si="19"/>
        <v>1</v>
      </c>
      <c r="X74" s="213">
        <f t="shared" si="20"/>
        <v>0</v>
      </c>
      <c r="Y74" s="213">
        <f t="shared" si="21"/>
        <v>0</v>
      </c>
      <c r="Z74" s="213">
        <f t="shared" si="22"/>
        <v>0</v>
      </c>
      <c r="AA74" s="213"/>
      <c r="AB74" s="213"/>
      <c r="AC74" s="213"/>
      <c r="AD74" s="213"/>
      <c r="AE74" s="212">
        <v>76102606984</v>
      </c>
      <c r="AF74" s="227">
        <f>2012-1976</f>
        <v>36</v>
      </c>
      <c r="AG74" s="228">
        <f t="shared" si="32"/>
        <v>0</v>
      </c>
      <c r="AH74" s="228">
        <f t="shared" si="17"/>
        <v>1</v>
      </c>
      <c r="AI74" s="228">
        <f t="shared" ref="AI74:AI88" si="33">IF(AF74&gt;=55,0,IF(AND(AF74&gt;=46,AF74&lt;55),1,IF(AND(AF74&gt;=31,AF74&lt;=45),0,IF(AF74&lt;=30,0,0))))</f>
        <v>0</v>
      </c>
      <c r="AJ74" s="228">
        <f t="shared" ref="AJ74:AJ89" si="34">IF(AF74&gt;=55,1,IF(AND(AF74&gt;=46,AF74&lt;55),0,IF(AND(AF74&gt;=31,AF74&lt;45),0,IF(AF74&lt;=30,0,0))))</f>
        <v>0</v>
      </c>
    </row>
    <row r="75" spans="1:36" ht="15.75">
      <c r="A75" s="215">
        <v>4619</v>
      </c>
      <c r="B75" s="212" t="s">
        <v>138</v>
      </c>
      <c r="C75" s="213"/>
      <c r="D75" s="213">
        <v>1</v>
      </c>
      <c r="E75" s="230">
        <v>39995</v>
      </c>
      <c r="F75" s="212" t="s">
        <v>255</v>
      </c>
      <c r="G75" s="212" t="s">
        <v>223</v>
      </c>
      <c r="H75" s="213"/>
      <c r="I75" s="213"/>
      <c r="J75" s="213" t="s">
        <v>25</v>
      </c>
      <c r="K75" s="226" t="s">
        <v>197</v>
      </c>
      <c r="L75" s="226">
        <f t="shared" si="23"/>
        <v>1</v>
      </c>
      <c r="M75" s="226">
        <f t="shared" si="24"/>
        <v>0</v>
      </c>
      <c r="N75" s="226">
        <f t="shared" si="25"/>
        <v>0</v>
      </c>
      <c r="O75" s="226">
        <f t="shared" si="26"/>
        <v>0</v>
      </c>
      <c r="P75" s="226" t="s">
        <v>178</v>
      </c>
      <c r="Q75" s="213">
        <f t="shared" si="27"/>
        <v>0</v>
      </c>
      <c r="R75" s="213">
        <f t="shared" si="28"/>
        <v>0</v>
      </c>
      <c r="S75" s="213">
        <f t="shared" si="29"/>
        <v>0</v>
      </c>
      <c r="T75" s="213">
        <f t="shared" si="30"/>
        <v>0</v>
      </c>
      <c r="U75" s="213">
        <f t="shared" si="31"/>
        <v>0</v>
      </c>
      <c r="V75" s="213">
        <f t="shared" si="18"/>
        <v>0</v>
      </c>
      <c r="W75" s="213">
        <f t="shared" si="19"/>
        <v>1</v>
      </c>
      <c r="X75" s="213">
        <f t="shared" si="20"/>
        <v>0</v>
      </c>
      <c r="Y75" s="213">
        <f t="shared" si="21"/>
        <v>0</v>
      </c>
      <c r="Z75" s="213">
        <f t="shared" si="22"/>
        <v>0</v>
      </c>
      <c r="AA75" s="213"/>
      <c r="AB75" s="213"/>
      <c r="AC75" s="213"/>
      <c r="AD75" s="213"/>
      <c r="AE75" s="212">
        <v>77020913507</v>
      </c>
      <c r="AF75" s="227">
        <f>2012-1977</f>
        <v>35</v>
      </c>
      <c r="AG75" s="228">
        <f t="shared" si="32"/>
        <v>0</v>
      </c>
      <c r="AH75" s="228">
        <f t="shared" ref="AH75:AH88" si="35">IF(AF75&gt;=55,0,IF(AND(AF75&gt;=46,AF75&lt;55),0,IF(AND(AF75&gt;=31,AF75&lt;=45),1,IF(AF75&lt;=30,0,0))))</f>
        <v>1</v>
      </c>
      <c r="AI75" s="228">
        <f t="shared" si="33"/>
        <v>0</v>
      </c>
      <c r="AJ75" s="228">
        <f t="shared" si="34"/>
        <v>0</v>
      </c>
    </row>
    <row r="76" spans="1:36" ht="15.75">
      <c r="A76" s="215">
        <v>4620</v>
      </c>
      <c r="B76" s="212" t="s">
        <v>141</v>
      </c>
      <c r="C76" s="213"/>
      <c r="D76" s="213">
        <v>1</v>
      </c>
      <c r="E76" s="230">
        <v>39995</v>
      </c>
      <c r="F76" s="212" t="s">
        <v>255</v>
      </c>
      <c r="G76" s="212" t="s">
        <v>223</v>
      </c>
      <c r="H76" s="213"/>
      <c r="I76" s="213"/>
      <c r="J76" s="213" t="s">
        <v>25</v>
      </c>
      <c r="K76" s="226" t="s">
        <v>197</v>
      </c>
      <c r="L76" s="226">
        <f t="shared" si="23"/>
        <v>1</v>
      </c>
      <c r="M76" s="226">
        <f t="shared" si="24"/>
        <v>0</v>
      </c>
      <c r="N76" s="226">
        <f t="shared" si="25"/>
        <v>0</v>
      </c>
      <c r="O76" s="226">
        <f t="shared" si="26"/>
        <v>0</v>
      </c>
      <c r="P76" s="226" t="s">
        <v>179</v>
      </c>
      <c r="Q76" s="213">
        <f t="shared" si="27"/>
        <v>0</v>
      </c>
      <c r="R76" s="213">
        <f t="shared" si="28"/>
        <v>1</v>
      </c>
      <c r="S76" s="213">
        <f t="shared" si="29"/>
        <v>0</v>
      </c>
      <c r="T76" s="213">
        <f t="shared" si="30"/>
        <v>0</v>
      </c>
      <c r="U76" s="213">
        <f t="shared" si="31"/>
        <v>0</v>
      </c>
      <c r="V76" s="213">
        <f t="shared" si="18"/>
        <v>0</v>
      </c>
      <c r="W76" s="213">
        <f t="shared" si="19"/>
        <v>0</v>
      </c>
      <c r="X76" s="213">
        <f t="shared" si="20"/>
        <v>0</v>
      </c>
      <c r="Y76" s="213">
        <f t="shared" si="21"/>
        <v>0</v>
      </c>
      <c r="Z76" s="213">
        <f t="shared" si="22"/>
        <v>0</v>
      </c>
      <c r="AA76" s="213"/>
      <c r="AB76" s="213"/>
      <c r="AC76" s="213"/>
      <c r="AD76" s="213"/>
      <c r="AE76" s="212">
        <v>78112318599</v>
      </c>
      <c r="AF76" s="227">
        <f>2012-1978</f>
        <v>34</v>
      </c>
      <c r="AG76" s="228">
        <f t="shared" si="32"/>
        <v>0</v>
      </c>
      <c r="AH76" s="228">
        <f t="shared" si="35"/>
        <v>1</v>
      </c>
      <c r="AI76" s="228">
        <f t="shared" si="33"/>
        <v>0</v>
      </c>
      <c r="AJ76" s="228">
        <f t="shared" si="34"/>
        <v>0</v>
      </c>
    </row>
    <row r="77" spans="1:36" ht="15.75">
      <c r="A77" s="215">
        <v>4621</v>
      </c>
      <c r="B77" s="212" t="s">
        <v>144</v>
      </c>
      <c r="C77" s="213" t="s">
        <v>275</v>
      </c>
      <c r="D77" s="213">
        <v>1</v>
      </c>
      <c r="E77" s="230">
        <v>40001</v>
      </c>
      <c r="F77" s="212" t="s">
        <v>255</v>
      </c>
      <c r="G77" s="212" t="s">
        <v>223</v>
      </c>
      <c r="H77" s="213"/>
      <c r="I77" s="213"/>
      <c r="J77" s="213" t="s">
        <v>25</v>
      </c>
      <c r="K77" s="226" t="s">
        <v>197</v>
      </c>
      <c r="L77" s="226">
        <f t="shared" si="23"/>
        <v>1</v>
      </c>
      <c r="M77" s="226">
        <f t="shared" si="24"/>
        <v>0</v>
      </c>
      <c r="N77" s="226">
        <f t="shared" si="25"/>
        <v>0</v>
      </c>
      <c r="O77" s="226">
        <f t="shared" si="26"/>
        <v>0</v>
      </c>
      <c r="P77" s="226" t="s">
        <v>178</v>
      </c>
      <c r="Q77" s="213">
        <f t="shared" si="27"/>
        <v>0</v>
      </c>
      <c r="R77" s="213">
        <f t="shared" si="28"/>
        <v>0</v>
      </c>
      <c r="S77" s="213">
        <f t="shared" si="29"/>
        <v>0</v>
      </c>
      <c r="T77" s="213">
        <f t="shared" si="30"/>
        <v>0</v>
      </c>
      <c r="U77" s="213">
        <f t="shared" si="31"/>
        <v>0</v>
      </c>
      <c r="V77" s="213">
        <f t="shared" si="18"/>
        <v>0</v>
      </c>
      <c r="W77" s="213">
        <f t="shared" si="19"/>
        <v>1</v>
      </c>
      <c r="X77" s="213">
        <f t="shared" si="20"/>
        <v>0</v>
      </c>
      <c r="Y77" s="213">
        <f t="shared" si="21"/>
        <v>0</v>
      </c>
      <c r="Z77" s="213">
        <f t="shared" si="22"/>
        <v>0</v>
      </c>
      <c r="AA77" s="213"/>
      <c r="AB77" s="213"/>
      <c r="AC77" s="213"/>
      <c r="AD77" s="213"/>
      <c r="AE77" s="212">
        <v>80011111004</v>
      </c>
      <c r="AF77" s="227">
        <f>2012-1980</f>
        <v>32</v>
      </c>
      <c r="AG77" s="228">
        <f t="shared" si="32"/>
        <v>0</v>
      </c>
      <c r="AH77" s="228">
        <f t="shared" si="35"/>
        <v>1</v>
      </c>
      <c r="AI77" s="228">
        <f t="shared" si="33"/>
        <v>0</v>
      </c>
      <c r="AJ77" s="228">
        <f t="shared" si="34"/>
        <v>0</v>
      </c>
    </row>
    <row r="78" spans="1:36" ht="15.75">
      <c r="A78" s="215">
        <v>6038</v>
      </c>
      <c r="B78" s="212" t="s">
        <v>145</v>
      </c>
      <c r="C78" s="213" t="s">
        <v>300</v>
      </c>
      <c r="D78" s="213">
        <v>1</v>
      </c>
      <c r="E78" s="230">
        <v>39855</v>
      </c>
      <c r="F78" s="212" t="s">
        <v>255</v>
      </c>
      <c r="G78" s="212" t="s">
        <v>223</v>
      </c>
      <c r="H78" s="213"/>
      <c r="I78" s="213"/>
      <c r="J78" s="213" t="s">
        <v>25</v>
      </c>
      <c r="K78" s="226" t="s">
        <v>197</v>
      </c>
      <c r="L78" s="226">
        <f t="shared" si="23"/>
        <v>1</v>
      </c>
      <c r="M78" s="226">
        <f t="shared" si="24"/>
        <v>0</v>
      </c>
      <c r="N78" s="226">
        <f t="shared" si="25"/>
        <v>0</v>
      </c>
      <c r="O78" s="226">
        <f t="shared" si="26"/>
        <v>0</v>
      </c>
      <c r="P78" s="226" t="s">
        <v>178</v>
      </c>
      <c r="Q78" s="213">
        <f t="shared" si="27"/>
        <v>0</v>
      </c>
      <c r="R78" s="213">
        <f t="shared" si="28"/>
        <v>0</v>
      </c>
      <c r="S78" s="213">
        <f t="shared" si="29"/>
        <v>0</v>
      </c>
      <c r="T78" s="213">
        <f t="shared" si="30"/>
        <v>0</v>
      </c>
      <c r="U78" s="213">
        <f t="shared" si="31"/>
        <v>0</v>
      </c>
      <c r="V78" s="213">
        <f t="shared" si="18"/>
        <v>0</v>
      </c>
      <c r="W78" s="213">
        <f t="shared" si="19"/>
        <v>1</v>
      </c>
      <c r="X78" s="213">
        <f t="shared" si="20"/>
        <v>0</v>
      </c>
      <c r="Y78" s="213">
        <f t="shared" si="21"/>
        <v>0</v>
      </c>
      <c r="Z78" s="213">
        <f t="shared" si="22"/>
        <v>0</v>
      </c>
      <c r="AA78" s="213"/>
      <c r="AB78" s="213"/>
      <c r="AC78" s="213"/>
      <c r="AD78" s="213"/>
      <c r="AE78" s="212">
        <v>79101813844</v>
      </c>
      <c r="AF78" s="227">
        <f>2012-1979</f>
        <v>33</v>
      </c>
      <c r="AG78" s="228">
        <f t="shared" si="32"/>
        <v>0</v>
      </c>
      <c r="AH78" s="228">
        <f t="shared" si="35"/>
        <v>1</v>
      </c>
      <c r="AI78" s="228">
        <f t="shared" si="33"/>
        <v>0</v>
      </c>
      <c r="AJ78" s="228">
        <f t="shared" si="34"/>
        <v>0</v>
      </c>
    </row>
    <row r="79" spans="1:36" ht="15.75">
      <c r="A79" s="215">
        <v>148</v>
      </c>
      <c r="B79" s="212" t="s">
        <v>146</v>
      </c>
      <c r="C79" s="213"/>
      <c r="D79" s="213">
        <v>1</v>
      </c>
      <c r="E79" s="213"/>
      <c r="F79" s="212" t="s">
        <v>263</v>
      </c>
      <c r="G79" s="212" t="s">
        <v>244</v>
      </c>
      <c r="H79" s="213">
        <v>1</v>
      </c>
      <c r="I79" s="213"/>
      <c r="J79" s="213" t="s">
        <v>2</v>
      </c>
      <c r="K79" s="226" t="s">
        <v>199</v>
      </c>
      <c r="L79" s="226">
        <f t="shared" si="23"/>
        <v>0</v>
      </c>
      <c r="M79" s="226">
        <f t="shared" si="24"/>
        <v>0</v>
      </c>
      <c r="N79" s="226">
        <f t="shared" si="25"/>
        <v>1</v>
      </c>
      <c r="O79" s="226">
        <f t="shared" si="26"/>
        <v>0</v>
      </c>
      <c r="P79" s="226" t="s">
        <v>178</v>
      </c>
      <c r="Q79" s="213">
        <f t="shared" si="27"/>
        <v>0</v>
      </c>
      <c r="R79" s="213">
        <f t="shared" si="28"/>
        <v>0</v>
      </c>
      <c r="S79" s="213">
        <f t="shared" si="29"/>
        <v>0</v>
      </c>
      <c r="T79" s="213">
        <f t="shared" si="30"/>
        <v>0</v>
      </c>
      <c r="U79" s="213">
        <f t="shared" si="31"/>
        <v>0</v>
      </c>
      <c r="V79" s="213">
        <f t="shared" si="18"/>
        <v>1</v>
      </c>
      <c r="W79" s="213">
        <f t="shared" si="19"/>
        <v>0</v>
      </c>
      <c r="X79" s="213">
        <f t="shared" si="20"/>
        <v>0</v>
      </c>
      <c r="Y79" s="213">
        <f t="shared" si="21"/>
        <v>0</v>
      </c>
      <c r="Z79" s="213">
        <f t="shared" si="22"/>
        <v>0</v>
      </c>
      <c r="AA79" s="213"/>
      <c r="AB79" s="213"/>
      <c r="AC79" s="213"/>
      <c r="AD79" s="213"/>
      <c r="AE79" s="212">
        <v>56100403766</v>
      </c>
      <c r="AF79" s="227">
        <f>2012-1956</f>
        <v>56</v>
      </c>
      <c r="AG79" s="228">
        <f t="shared" si="32"/>
        <v>0</v>
      </c>
      <c r="AH79" s="228">
        <f t="shared" si="35"/>
        <v>0</v>
      </c>
      <c r="AI79" s="228">
        <f t="shared" si="33"/>
        <v>0</v>
      </c>
      <c r="AJ79" s="228">
        <f t="shared" si="34"/>
        <v>1</v>
      </c>
    </row>
    <row r="80" spans="1:36" ht="15.75">
      <c r="A80" s="215">
        <v>54</v>
      </c>
      <c r="B80" s="212" t="s">
        <v>148</v>
      </c>
      <c r="C80" s="213"/>
      <c r="D80" s="213">
        <v>1</v>
      </c>
      <c r="E80" s="230">
        <v>39050</v>
      </c>
      <c r="F80" s="212" t="s">
        <v>264</v>
      </c>
      <c r="G80" s="212" t="s">
        <v>230</v>
      </c>
      <c r="H80" s="213">
        <v>1</v>
      </c>
      <c r="I80" s="213"/>
      <c r="J80" s="213" t="s">
        <v>39</v>
      </c>
      <c r="K80" s="226" t="s">
        <v>199</v>
      </c>
      <c r="L80" s="226">
        <f t="shared" si="23"/>
        <v>0</v>
      </c>
      <c r="M80" s="226">
        <f t="shared" si="24"/>
        <v>0</v>
      </c>
      <c r="N80" s="226">
        <f t="shared" si="25"/>
        <v>1</v>
      </c>
      <c r="O80" s="226">
        <f t="shared" si="26"/>
        <v>0</v>
      </c>
      <c r="P80" s="226" t="s">
        <v>178</v>
      </c>
      <c r="Q80" s="213">
        <f t="shared" si="27"/>
        <v>0</v>
      </c>
      <c r="R80" s="213">
        <f t="shared" si="28"/>
        <v>0</v>
      </c>
      <c r="S80" s="213">
        <f t="shared" si="29"/>
        <v>0</v>
      </c>
      <c r="T80" s="213">
        <f t="shared" si="30"/>
        <v>0</v>
      </c>
      <c r="U80" s="213">
        <f t="shared" si="31"/>
        <v>0</v>
      </c>
      <c r="V80" s="213">
        <f t="shared" si="18"/>
        <v>0</v>
      </c>
      <c r="W80" s="213">
        <f t="shared" si="19"/>
        <v>0</v>
      </c>
      <c r="X80" s="213">
        <f t="shared" si="20"/>
        <v>0</v>
      </c>
      <c r="Y80" s="213">
        <f t="shared" si="21"/>
        <v>1</v>
      </c>
      <c r="Z80" s="213">
        <f t="shared" si="22"/>
        <v>0</v>
      </c>
      <c r="AA80" s="213"/>
      <c r="AB80" s="213"/>
      <c r="AC80" s="213"/>
      <c r="AD80" s="213"/>
      <c r="AE80" s="212">
        <v>64112117127</v>
      </c>
      <c r="AF80" s="227">
        <f>2012-1964</f>
        <v>48</v>
      </c>
      <c r="AG80" s="228">
        <f t="shared" si="32"/>
        <v>0</v>
      </c>
      <c r="AH80" s="228">
        <f t="shared" si="35"/>
        <v>0</v>
      </c>
      <c r="AI80" s="228">
        <f t="shared" si="33"/>
        <v>1</v>
      </c>
      <c r="AJ80" s="228">
        <f t="shared" si="34"/>
        <v>0</v>
      </c>
    </row>
    <row r="81" spans="1:37" ht="15.75">
      <c r="A81" s="215">
        <v>6062</v>
      </c>
      <c r="B81" s="212" t="s">
        <v>150</v>
      </c>
      <c r="C81" s="213" t="s">
        <v>275</v>
      </c>
      <c r="D81" s="213">
        <v>1</v>
      </c>
      <c r="E81" s="230">
        <v>40238</v>
      </c>
      <c r="F81" s="212" t="s">
        <v>264</v>
      </c>
      <c r="G81" s="212" t="s">
        <v>230</v>
      </c>
      <c r="H81" s="213"/>
      <c r="I81" s="213"/>
      <c r="J81" s="213" t="s">
        <v>39</v>
      </c>
      <c r="K81" s="226" t="s">
        <v>199</v>
      </c>
      <c r="L81" s="226">
        <f t="shared" si="23"/>
        <v>0</v>
      </c>
      <c r="M81" s="226">
        <f t="shared" si="24"/>
        <v>0</v>
      </c>
      <c r="N81" s="226">
        <f t="shared" si="25"/>
        <v>1</v>
      </c>
      <c r="O81" s="226">
        <f t="shared" si="26"/>
        <v>0</v>
      </c>
      <c r="P81" s="226" t="s">
        <v>178</v>
      </c>
      <c r="Q81" s="213">
        <f t="shared" si="27"/>
        <v>0</v>
      </c>
      <c r="R81" s="213">
        <f t="shared" si="28"/>
        <v>0</v>
      </c>
      <c r="S81" s="213">
        <f t="shared" si="29"/>
        <v>0</v>
      </c>
      <c r="T81" s="213">
        <f t="shared" si="30"/>
        <v>0</v>
      </c>
      <c r="U81" s="213">
        <f t="shared" si="31"/>
        <v>0</v>
      </c>
      <c r="V81" s="213">
        <f t="shared" si="18"/>
        <v>0</v>
      </c>
      <c r="W81" s="213">
        <f t="shared" si="19"/>
        <v>0</v>
      </c>
      <c r="X81" s="213">
        <f t="shared" si="20"/>
        <v>0</v>
      </c>
      <c r="Y81" s="213">
        <f t="shared" si="21"/>
        <v>1</v>
      </c>
      <c r="Z81" s="213">
        <f t="shared" si="22"/>
        <v>0</v>
      </c>
      <c r="AA81" s="213"/>
      <c r="AB81" s="213"/>
      <c r="AC81" s="213"/>
      <c r="AD81" s="213"/>
      <c r="AE81" s="212">
        <v>84031112107</v>
      </c>
      <c r="AF81" s="227">
        <f>2012-1984</f>
        <v>28</v>
      </c>
      <c r="AG81" s="228">
        <f t="shared" si="32"/>
        <v>1</v>
      </c>
      <c r="AH81" s="228">
        <f t="shared" si="35"/>
        <v>0</v>
      </c>
      <c r="AI81" s="228">
        <f t="shared" si="33"/>
        <v>0</v>
      </c>
      <c r="AJ81" s="228">
        <f t="shared" si="34"/>
        <v>0</v>
      </c>
    </row>
    <row r="82" spans="1:37" ht="15.75">
      <c r="A82" s="215">
        <v>385</v>
      </c>
      <c r="B82" s="212" t="s">
        <v>152</v>
      </c>
      <c r="C82" s="213"/>
      <c r="D82" s="213">
        <v>1</v>
      </c>
      <c r="E82" s="230">
        <v>38603</v>
      </c>
      <c r="F82" s="212" t="s">
        <v>265</v>
      </c>
      <c r="G82" s="212" t="s">
        <v>253</v>
      </c>
      <c r="H82" s="213">
        <v>1</v>
      </c>
      <c r="I82" s="213"/>
      <c r="J82" s="213" t="s">
        <v>39</v>
      </c>
      <c r="K82" s="226" t="s">
        <v>199</v>
      </c>
      <c r="L82" s="226">
        <f t="shared" si="23"/>
        <v>0</v>
      </c>
      <c r="M82" s="226">
        <f t="shared" si="24"/>
        <v>0</v>
      </c>
      <c r="N82" s="226">
        <f t="shared" si="25"/>
        <v>1</v>
      </c>
      <c r="O82" s="226">
        <f t="shared" si="26"/>
        <v>0</v>
      </c>
      <c r="P82" s="226" t="s">
        <v>178</v>
      </c>
      <c r="Q82" s="213">
        <f t="shared" si="27"/>
        <v>0</v>
      </c>
      <c r="R82" s="213">
        <f t="shared" si="28"/>
        <v>0</v>
      </c>
      <c r="S82" s="213">
        <f t="shared" si="29"/>
        <v>0</v>
      </c>
      <c r="T82" s="213">
        <f t="shared" si="30"/>
        <v>0</v>
      </c>
      <c r="U82" s="213">
        <f t="shared" si="31"/>
        <v>0</v>
      </c>
      <c r="V82" s="213">
        <f t="shared" si="18"/>
        <v>0</v>
      </c>
      <c r="W82" s="213">
        <f t="shared" si="19"/>
        <v>0</v>
      </c>
      <c r="X82" s="213">
        <f t="shared" si="20"/>
        <v>0</v>
      </c>
      <c r="Y82" s="213">
        <f t="shared" si="21"/>
        <v>1</v>
      </c>
      <c r="Z82" s="213">
        <f t="shared" si="22"/>
        <v>0</v>
      </c>
      <c r="AA82" s="213"/>
      <c r="AB82" s="213"/>
      <c r="AC82" s="213"/>
      <c r="AD82" s="213"/>
      <c r="AE82" s="212">
        <v>69101603364</v>
      </c>
      <c r="AF82" s="227">
        <f>2012-1969</f>
        <v>43</v>
      </c>
      <c r="AG82" s="228">
        <f t="shared" si="32"/>
        <v>0</v>
      </c>
      <c r="AH82" s="228">
        <f t="shared" si="35"/>
        <v>1</v>
      </c>
      <c r="AI82" s="228">
        <f t="shared" si="33"/>
        <v>0</v>
      </c>
      <c r="AJ82" s="228">
        <f t="shared" si="34"/>
        <v>0</v>
      </c>
    </row>
    <row r="83" spans="1:37" ht="23.25">
      <c r="A83" s="215">
        <v>179</v>
      </c>
      <c r="B83" s="212" t="s">
        <v>155</v>
      </c>
      <c r="C83" s="213"/>
      <c r="D83" s="213">
        <v>1</v>
      </c>
      <c r="E83" s="230">
        <v>38439</v>
      </c>
      <c r="F83" s="233" t="s">
        <v>266</v>
      </c>
      <c r="G83" s="212" t="s">
        <v>253</v>
      </c>
      <c r="H83" s="213"/>
      <c r="I83" s="213"/>
      <c r="J83" s="213" t="s">
        <v>39</v>
      </c>
      <c r="K83" s="226" t="s">
        <v>197</v>
      </c>
      <c r="L83" s="226">
        <f t="shared" si="23"/>
        <v>1</v>
      </c>
      <c r="M83" s="226">
        <f t="shared" si="24"/>
        <v>0</v>
      </c>
      <c r="N83" s="226">
        <f t="shared" si="25"/>
        <v>0</v>
      </c>
      <c r="O83" s="226">
        <f t="shared" si="26"/>
        <v>0</v>
      </c>
      <c r="P83" s="226" t="s">
        <v>178</v>
      </c>
      <c r="Q83" s="213">
        <f t="shared" si="27"/>
        <v>0</v>
      </c>
      <c r="R83" s="213">
        <f t="shared" si="28"/>
        <v>0</v>
      </c>
      <c r="S83" s="213">
        <f t="shared" si="29"/>
        <v>0</v>
      </c>
      <c r="T83" s="213">
        <f t="shared" si="30"/>
        <v>0</v>
      </c>
      <c r="U83" s="213">
        <f t="shared" si="31"/>
        <v>0</v>
      </c>
      <c r="V83" s="213">
        <f t="shared" si="18"/>
        <v>0</v>
      </c>
      <c r="W83" s="213">
        <f t="shared" si="19"/>
        <v>0</v>
      </c>
      <c r="X83" s="213">
        <f t="shared" si="20"/>
        <v>0</v>
      </c>
      <c r="Y83" s="213">
        <f t="shared" si="21"/>
        <v>1</v>
      </c>
      <c r="Z83" s="213">
        <f t="shared" si="22"/>
        <v>0</v>
      </c>
      <c r="AA83" s="213"/>
      <c r="AB83" s="213"/>
      <c r="AC83" s="213"/>
      <c r="AD83" s="213"/>
      <c r="AE83" s="212">
        <v>55032903768</v>
      </c>
      <c r="AF83" s="227">
        <f>2012-1955</f>
        <v>57</v>
      </c>
      <c r="AG83" s="228">
        <f t="shared" si="32"/>
        <v>0</v>
      </c>
      <c r="AH83" s="228">
        <f t="shared" si="35"/>
        <v>0</v>
      </c>
      <c r="AI83" s="228">
        <f t="shared" si="33"/>
        <v>0</v>
      </c>
      <c r="AJ83" s="228">
        <f t="shared" si="34"/>
        <v>1</v>
      </c>
    </row>
    <row r="84" spans="1:37" ht="23.25">
      <c r="A84" s="215">
        <v>5532</v>
      </c>
      <c r="B84" s="212" t="s">
        <v>156</v>
      </c>
      <c r="C84" s="213"/>
      <c r="D84" s="213">
        <v>1</v>
      </c>
      <c r="E84" s="230">
        <v>40182</v>
      </c>
      <c r="F84" s="233" t="s">
        <v>266</v>
      </c>
      <c r="G84" s="212" t="s">
        <v>253</v>
      </c>
      <c r="H84" s="213">
        <v>1</v>
      </c>
      <c r="I84" s="213"/>
      <c r="J84" s="213" t="s">
        <v>39</v>
      </c>
      <c r="K84" s="226" t="s">
        <v>198</v>
      </c>
      <c r="L84" s="226">
        <f t="shared" si="23"/>
        <v>0</v>
      </c>
      <c r="M84" s="226">
        <f t="shared" si="24"/>
        <v>0</v>
      </c>
      <c r="N84" s="226">
        <f t="shared" si="25"/>
        <v>0</v>
      </c>
      <c r="O84" s="226">
        <f t="shared" si="26"/>
        <v>1</v>
      </c>
      <c r="P84" s="226" t="s">
        <v>178</v>
      </c>
      <c r="Q84" s="213">
        <f t="shared" si="27"/>
        <v>0</v>
      </c>
      <c r="R84" s="213">
        <f t="shared" si="28"/>
        <v>0</v>
      </c>
      <c r="S84" s="213">
        <f t="shared" si="29"/>
        <v>0</v>
      </c>
      <c r="T84" s="213">
        <f t="shared" si="30"/>
        <v>0</v>
      </c>
      <c r="U84" s="213">
        <f t="shared" si="31"/>
        <v>0</v>
      </c>
      <c r="V84" s="213">
        <f t="shared" si="18"/>
        <v>0</v>
      </c>
      <c r="W84" s="213">
        <f t="shared" si="19"/>
        <v>0</v>
      </c>
      <c r="X84" s="213">
        <f t="shared" si="20"/>
        <v>0</v>
      </c>
      <c r="Y84" s="213">
        <f t="shared" si="21"/>
        <v>1</v>
      </c>
      <c r="Z84" s="213">
        <f t="shared" si="22"/>
        <v>0</v>
      </c>
      <c r="AA84" s="213"/>
      <c r="AB84" s="213"/>
      <c r="AC84" s="213"/>
      <c r="AD84" s="213"/>
      <c r="AE84" s="212">
        <v>62072324808</v>
      </c>
      <c r="AF84" s="227">
        <f>2012-1962</f>
        <v>50</v>
      </c>
      <c r="AG84" s="228">
        <f t="shared" si="32"/>
        <v>0</v>
      </c>
      <c r="AH84" s="228">
        <f t="shared" si="35"/>
        <v>0</v>
      </c>
      <c r="AI84" s="228">
        <f t="shared" si="33"/>
        <v>1</v>
      </c>
      <c r="AJ84" s="228">
        <f t="shared" si="34"/>
        <v>0</v>
      </c>
    </row>
    <row r="85" spans="1:37" ht="15.75">
      <c r="A85" s="215">
        <v>10</v>
      </c>
      <c r="B85" s="212" t="s">
        <v>158</v>
      </c>
      <c r="C85" s="213"/>
      <c r="D85" s="213">
        <v>1</v>
      </c>
      <c r="E85" s="230">
        <v>38722</v>
      </c>
      <c r="F85" s="212" t="s">
        <v>267</v>
      </c>
      <c r="G85" s="212" t="s">
        <v>268</v>
      </c>
      <c r="H85" s="213"/>
      <c r="I85" s="213"/>
      <c r="J85" s="213" t="s">
        <v>126</v>
      </c>
      <c r="K85" s="226" t="s">
        <v>198</v>
      </c>
      <c r="L85" s="226">
        <f t="shared" si="23"/>
        <v>0</v>
      </c>
      <c r="M85" s="226">
        <f t="shared" si="24"/>
        <v>0</v>
      </c>
      <c r="N85" s="226">
        <f t="shared" si="25"/>
        <v>0</v>
      </c>
      <c r="O85" s="226">
        <f t="shared" si="26"/>
        <v>1</v>
      </c>
      <c r="P85" s="226" t="s">
        <v>179</v>
      </c>
      <c r="Q85" s="213">
        <f t="shared" si="27"/>
        <v>0</v>
      </c>
      <c r="R85" s="213">
        <f t="shared" si="28"/>
        <v>0</v>
      </c>
      <c r="S85" s="213">
        <f t="shared" si="29"/>
        <v>0</v>
      </c>
      <c r="T85" s="213">
        <f t="shared" si="30"/>
        <v>0</v>
      </c>
      <c r="U85" s="213">
        <f t="shared" si="31"/>
        <v>1</v>
      </c>
      <c r="V85" s="213">
        <f t="shared" si="18"/>
        <v>0</v>
      </c>
      <c r="W85" s="213">
        <f t="shared" si="19"/>
        <v>0</v>
      </c>
      <c r="X85" s="213">
        <f t="shared" si="20"/>
        <v>0</v>
      </c>
      <c r="Y85" s="213">
        <f t="shared" si="21"/>
        <v>0</v>
      </c>
      <c r="Z85" s="213">
        <f t="shared" si="22"/>
        <v>0</v>
      </c>
      <c r="AA85" s="213"/>
      <c r="AB85" s="213"/>
      <c r="AC85" s="213"/>
      <c r="AD85" s="213"/>
      <c r="AE85" s="212">
        <v>60102823851</v>
      </c>
      <c r="AF85" s="227">
        <f>2012-1960</f>
        <v>52</v>
      </c>
      <c r="AG85" s="228">
        <f t="shared" si="32"/>
        <v>0</v>
      </c>
      <c r="AH85" s="228">
        <f t="shared" si="35"/>
        <v>0</v>
      </c>
      <c r="AI85" s="228">
        <f t="shared" si="33"/>
        <v>1</v>
      </c>
      <c r="AJ85" s="228">
        <f t="shared" si="34"/>
        <v>0</v>
      </c>
    </row>
    <row r="86" spans="1:37" s="249" customFormat="1" ht="15.75">
      <c r="A86" s="215">
        <v>91472</v>
      </c>
      <c r="B86" s="242" t="s">
        <v>236</v>
      </c>
      <c r="C86" s="243"/>
      <c r="D86" s="213">
        <v>1</v>
      </c>
      <c r="E86" s="230">
        <v>40912</v>
      </c>
      <c r="F86" s="212" t="s">
        <v>267</v>
      </c>
      <c r="G86" s="212" t="s">
        <v>268</v>
      </c>
      <c r="H86" s="213"/>
      <c r="I86" s="213"/>
      <c r="J86" s="213" t="s">
        <v>126</v>
      </c>
      <c r="K86" s="226" t="s">
        <v>198</v>
      </c>
      <c r="L86" s="226">
        <f t="shared" si="23"/>
        <v>0</v>
      </c>
      <c r="M86" s="226">
        <f t="shared" si="24"/>
        <v>0</v>
      </c>
      <c r="N86" s="226">
        <f t="shared" si="25"/>
        <v>0</v>
      </c>
      <c r="O86" s="226">
        <f t="shared" si="26"/>
        <v>1</v>
      </c>
      <c r="P86" s="226" t="s">
        <v>270</v>
      </c>
      <c r="Q86" s="213">
        <f t="shared" si="27"/>
        <v>0</v>
      </c>
      <c r="R86" s="213">
        <f t="shared" si="28"/>
        <v>0</v>
      </c>
      <c r="S86" s="213">
        <f t="shared" si="29"/>
        <v>0</v>
      </c>
      <c r="T86" s="213">
        <f t="shared" si="30"/>
        <v>0</v>
      </c>
      <c r="U86" s="213">
        <f t="shared" si="31"/>
        <v>1</v>
      </c>
      <c r="V86" s="213">
        <f t="shared" si="18"/>
        <v>0</v>
      </c>
      <c r="W86" s="213">
        <f t="shared" si="19"/>
        <v>0</v>
      </c>
      <c r="X86" s="213">
        <f t="shared" si="20"/>
        <v>0</v>
      </c>
      <c r="Y86" s="213">
        <f t="shared" si="21"/>
        <v>0</v>
      </c>
      <c r="Z86" s="213">
        <f t="shared" si="22"/>
        <v>0</v>
      </c>
      <c r="AA86" s="234"/>
      <c r="AB86" s="213"/>
      <c r="AC86" s="213"/>
      <c r="AD86" s="213"/>
      <c r="AE86" s="212">
        <v>83120522139</v>
      </c>
      <c r="AF86" s="227">
        <f>2012-1983</f>
        <v>29</v>
      </c>
      <c r="AG86" s="228">
        <f t="shared" si="32"/>
        <v>1</v>
      </c>
      <c r="AH86" s="228">
        <f>IF(AF86&gt;=55,0,IF(AND(AF86&gt;=46,AF86&lt;55),0,IF(AND(AF86&gt;=31,AF86&lt;=45),1,IF(AF86&lt;=30,0,0))))</f>
        <v>0</v>
      </c>
      <c r="AI86" s="228">
        <f>IF(AF86&gt;=55,0,IF(AND(AF86&gt;=46,AF86&lt;55),1,IF(AND(AF86&gt;=31,AF86&lt;=45),0,IF(AF86&lt;=30,0,0))))</f>
        <v>0</v>
      </c>
      <c r="AJ86" s="228">
        <f>IF(AF86&gt;=55,1,IF(AND(AF86&gt;=46,AF86&lt;55),0,IF(AND(AF86&gt;=31,AF86&lt;45),0,IF(AF86&lt;=30,0,0))))</f>
        <v>0</v>
      </c>
      <c r="AK86" s="248"/>
    </row>
    <row r="87" spans="1:37" ht="15.75">
      <c r="A87" s="215">
        <v>11</v>
      </c>
      <c r="B87" s="212" t="s">
        <v>159</v>
      </c>
      <c r="C87" s="213"/>
      <c r="D87" s="213">
        <v>1</v>
      </c>
      <c r="E87" s="230">
        <v>38722</v>
      </c>
      <c r="F87" s="212" t="s">
        <v>267</v>
      </c>
      <c r="G87" s="212" t="s">
        <v>268</v>
      </c>
      <c r="H87" s="213"/>
      <c r="I87" s="213"/>
      <c r="J87" s="213" t="s">
        <v>126</v>
      </c>
      <c r="K87" s="226" t="s">
        <v>198</v>
      </c>
      <c r="L87" s="226">
        <f t="shared" si="23"/>
        <v>0</v>
      </c>
      <c r="M87" s="226">
        <f t="shared" si="24"/>
        <v>0</v>
      </c>
      <c r="N87" s="226">
        <f t="shared" si="25"/>
        <v>0</v>
      </c>
      <c r="O87" s="226">
        <f t="shared" si="26"/>
        <v>1</v>
      </c>
      <c r="P87" s="226" t="s">
        <v>179</v>
      </c>
      <c r="Q87" s="213">
        <f t="shared" si="27"/>
        <v>0</v>
      </c>
      <c r="R87" s="213">
        <f t="shared" si="28"/>
        <v>0</v>
      </c>
      <c r="S87" s="213">
        <f t="shared" si="29"/>
        <v>0</v>
      </c>
      <c r="T87" s="213">
        <f t="shared" si="30"/>
        <v>0</v>
      </c>
      <c r="U87" s="213">
        <f t="shared" si="31"/>
        <v>1</v>
      </c>
      <c r="V87" s="213">
        <f t="shared" si="18"/>
        <v>0</v>
      </c>
      <c r="W87" s="213">
        <f t="shared" si="19"/>
        <v>0</v>
      </c>
      <c r="X87" s="213">
        <f t="shared" si="20"/>
        <v>0</v>
      </c>
      <c r="Y87" s="213">
        <f t="shared" si="21"/>
        <v>0</v>
      </c>
      <c r="Z87" s="213">
        <f t="shared" si="22"/>
        <v>0</v>
      </c>
      <c r="AA87" s="213"/>
      <c r="AB87" s="213"/>
      <c r="AC87" s="213"/>
      <c r="AD87" s="213"/>
      <c r="AE87" s="212">
        <v>65071724696</v>
      </c>
      <c r="AF87" s="227">
        <f>2012-1965</f>
        <v>47</v>
      </c>
      <c r="AG87" s="228">
        <f t="shared" si="32"/>
        <v>0</v>
      </c>
      <c r="AH87" s="228">
        <f t="shared" si="35"/>
        <v>0</v>
      </c>
      <c r="AI87" s="228">
        <f t="shared" si="33"/>
        <v>1</v>
      </c>
      <c r="AJ87" s="228">
        <f t="shared" si="34"/>
        <v>0</v>
      </c>
    </row>
    <row r="88" spans="1:37" ht="15.75">
      <c r="A88" s="215">
        <v>37</v>
      </c>
      <c r="B88" s="212" t="s">
        <v>160</v>
      </c>
      <c r="C88" s="213"/>
      <c r="D88" s="213">
        <v>1</v>
      </c>
      <c r="E88" s="230">
        <v>36895</v>
      </c>
      <c r="F88" s="212" t="s">
        <v>267</v>
      </c>
      <c r="G88" s="212" t="s">
        <v>268</v>
      </c>
      <c r="H88" s="213">
        <v>1</v>
      </c>
      <c r="I88" s="213"/>
      <c r="J88" s="213" t="s">
        <v>126</v>
      </c>
      <c r="K88" s="226" t="s">
        <v>198</v>
      </c>
      <c r="L88" s="226">
        <f t="shared" si="23"/>
        <v>0</v>
      </c>
      <c r="M88" s="226">
        <f t="shared" si="24"/>
        <v>0</v>
      </c>
      <c r="N88" s="226">
        <f t="shared" si="25"/>
        <v>0</v>
      </c>
      <c r="O88" s="226">
        <f t="shared" si="26"/>
        <v>1</v>
      </c>
      <c r="P88" s="226" t="s">
        <v>179</v>
      </c>
      <c r="Q88" s="213">
        <f t="shared" si="27"/>
        <v>0</v>
      </c>
      <c r="R88" s="213">
        <f t="shared" si="28"/>
        <v>0</v>
      </c>
      <c r="S88" s="213">
        <f t="shared" si="29"/>
        <v>0</v>
      </c>
      <c r="T88" s="213">
        <f t="shared" si="30"/>
        <v>0</v>
      </c>
      <c r="U88" s="213">
        <f t="shared" si="31"/>
        <v>1</v>
      </c>
      <c r="V88" s="213">
        <f t="shared" si="18"/>
        <v>0</v>
      </c>
      <c r="W88" s="213">
        <f t="shared" si="19"/>
        <v>0</v>
      </c>
      <c r="X88" s="213">
        <f t="shared" si="20"/>
        <v>0</v>
      </c>
      <c r="Y88" s="213">
        <f t="shared" si="21"/>
        <v>0</v>
      </c>
      <c r="Z88" s="213">
        <f t="shared" si="22"/>
        <v>0</v>
      </c>
      <c r="AA88" s="213"/>
      <c r="AB88" s="213"/>
      <c r="AC88" s="213"/>
      <c r="AD88" s="213"/>
      <c r="AE88" s="212">
        <v>55100302791</v>
      </c>
      <c r="AF88" s="227">
        <f>2012-1955</f>
        <v>57</v>
      </c>
      <c r="AG88" s="228">
        <f t="shared" si="32"/>
        <v>0</v>
      </c>
      <c r="AH88" s="228">
        <f t="shared" si="35"/>
        <v>0</v>
      </c>
      <c r="AI88" s="228">
        <f t="shared" si="33"/>
        <v>0</v>
      </c>
      <c r="AJ88" s="228">
        <f t="shared" si="34"/>
        <v>1</v>
      </c>
    </row>
    <row r="89" spans="1:37" s="102" customFormat="1" ht="15.75">
      <c r="A89" s="96">
        <v>1</v>
      </c>
      <c r="B89" s="84" t="s">
        <v>173</v>
      </c>
      <c r="C89" s="145">
        <v>1</v>
      </c>
      <c r="D89" s="145"/>
      <c r="E89" s="84"/>
      <c r="F89" s="84"/>
      <c r="G89" s="97"/>
      <c r="H89" s="97"/>
      <c r="I89" s="97" t="s">
        <v>2</v>
      </c>
      <c r="J89" s="98" t="s">
        <v>199</v>
      </c>
      <c r="K89" s="98">
        <f>IF(J89="NS",1,0)</f>
        <v>0</v>
      </c>
      <c r="L89" s="98">
        <f>IF(J89="TM",1,0)</f>
        <v>0</v>
      </c>
      <c r="M89" s="98">
        <f>IF(J89="12mo",1,0)</f>
        <v>1</v>
      </c>
      <c r="N89" s="98">
        <f>IF(J89="9no",1,0)</f>
        <v>0</v>
      </c>
      <c r="O89" s="98" t="s">
        <v>179</v>
      </c>
      <c r="P89" s="169">
        <f>IF(AND(I89="D",O89="F"),1,0)</f>
        <v>1</v>
      </c>
      <c r="Q89" s="169">
        <f>IF(AND(I89="T",O89="F"),1,0)</f>
        <v>0</v>
      </c>
      <c r="R89" s="169">
        <f>IF(AND(I89="A",O89="F"),1,0)</f>
        <v>0</v>
      </c>
      <c r="S89" s="169">
        <f>IF(AND(I89="O",O89="F"),1,0)</f>
        <v>0</v>
      </c>
      <c r="T89" s="169">
        <f>IF(AND(I89="S",O89="F"),1,0)</f>
        <v>0</v>
      </c>
      <c r="U89" s="97">
        <f>IF(AND(I89="D",O89="M"),1,0)</f>
        <v>0</v>
      </c>
      <c r="V89" s="97">
        <f>IF(AND(I89="T",O89="M"),1,0)</f>
        <v>0</v>
      </c>
      <c r="W89" s="97">
        <f>IF(AND(I89="A",O89="M"),1,0)</f>
        <v>0</v>
      </c>
      <c r="X89" s="97">
        <f>IF(AND(I89="O",O89="M"),1,0)</f>
        <v>0</v>
      </c>
      <c r="Y89" s="97">
        <f>IF(AND(I89="S",O89="M"),1,0)</f>
        <v>0</v>
      </c>
      <c r="Z89" s="97"/>
      <c r="AA89" s="97"/>
      <c r="AB89" s="97"/>
      <c r="AC89" s="97"/>
      <c r="AD89" s="73"/>
      <c r="AE89" s="100">
        <f>2012-1973</f>
        <v>39</v>
      </c>
      <c r="AF89" s="87">
        <f>IF(AE89&gt;=55,0,IF(AND(AE89&gt;=46,AE89&lt;55),0,IF(AND(AE89&gt;=31,AE89&lt;45),0,IF(AE89&lt;=30,1,0))))</f>
        <v>0</v>
      </c>
      <c r="AG89" s="87">
        <f>IF(AE89&gt;=55,0,IF(AND(AE89&gt;=46,AE89&lt;55),0,IF(AND(AE89&gt;=31,AE89&lt;=45),1,IF(AE89&lt;=30,0,0))))</f>
        <v>1</v>
      </c>
      <c r="AH89" s="87">
        <f>IF(AE89&gt;=55,0,IF(AND(AE89&gt;=46,AE89&lt;55),1,IF(AND(AE89&gt;=31,AE89&lt;=45),0,IF(AE89&lt;=30,0,0))))</f>
        <v>0</v>
      </c>
      <c r="AI89" s="87">
        <f>IF(AE89&gt;=55,1,IF(AND(AE89&gt;=46,AE89&lt;55),0,IF(AND(AE89&gt;=31,AE89&lt;45),0,IF(AE89&lt;=30,0,0))))</f>
        <v>0</v>
      </c>
      <c r="AJ89" s="228">
        <f t="shared" si="34"/>
        <v>0</v>
      </c>
    </row>
    <row r="90" spans="1:37">
      <c r="A90" s="250">
        <f>COUNT(A2:A89)</f>
        <v>88</v>
      </c>
      <c r="B90" s="251" t="s">
        <v>182</v>
      </c>
      <c r="C90" s="252"/>
      <c r="D90" s="250">
        <f>COUNT(D2:D88)</f>
        <v>84</v>
      </c>
      <c r="E90" s="250"/>
      <c r="F90" s="211"/>
      <c r="G90" s="211"/>
      <c r="H90" s="250">
        <f>SUM(H2:H88)</f>
        <v>29</v>
      </c>
      <c r="I90" s="250">
        <f>SUM(I2:I88)</f>
        <v>0</v>
      </c>
      <c r="J90" s="253"/>
      <c r="K90" s="254"/>
      <c r="L90" s="250">
        <f>SUM(L2:L88)</f>
        <v>53</v>
      </c>
      <c r="M90" s="250">
        <f>SUM(M2:M88)</f>
        <v>7</v>
      </c>
      <c r="N90" s="250">
        <f>SUM(N2:N88)</f>
        <v>13</v>
      </c>
      <c r="O90" s="250">
        <f>SUM(O2:O88)</f>
        <v>12</v>
      </c>
      <c r="P90" s="250"/>
      <c r="Q90" s="250">
        <f t="shared" ref="Q90:Z90" si="36">SUM(Q2:Q88)</f>
        <v>5</v>
      </c>
      <c r="R90" s="250">
        <f t="shared" si="36"/>
        <v>21</v>
      </c>
      <c r="S90" s="250">
        <f t="shared" si="36"/>
        <v>2</v>
      </c>
      <c r="T90" s="250">
        <f t="shared" si="36"/>
        <v>1</v>
      </c>
      <c r="U90" s="250">
        <f t="shared" si="36"/>
        <v>4</v>
      </c>
      <c r="V90" s="250">
        <f t="shared" si="36"/>
        <v>14</v>
      </c>
      <c r="W90" s="250">
        <f t="shared" si="36"/>
        <v>22</v>
      </c>
      <c r="X90" s="250">
        <f t="shared" si="36"/>
        <v>3</v>
      </c>
      <c r="Y90" s="250">
        <f t="shared" si="36"/>
        <v>6</v>
      </c>
      <c r="Z90" s="250">
        <f t="shared" si="36"/>
        <v>9</v>
      </c>
      <c r="AA90" s="250"/>
      <c r="AB90" s="250">
        <f>SUM(AB2:AB88)</f>
        <v>0</v>
      </c>
      <c r="AC90" s="250">
        <f>SUM(AC2:AC88)</f>
        <v>0</v>
      </c>
      <c r="AD90" s="250"/>
      <c r="AE90" s="250"/>
      <c r="AF90" s="255"/>
      <c r="AG90" s="250">
        <f>SUM(AG2:AG88)</f>
        <v>16</v>
      </c>
      <c r="AH90" s="250">
        <f>SUM(AH2:AH88)</f>
        <v>40</v>
      </c>
      <c r="AI90" s="250">
        <f>SUM(AI2:AI88)</f>
        <v>19</v>
      </c>
      <c r="AJ90" s="250">
        <f>SUM(AJ2:AJ88)</f>
        <v>12</v>
      </c>
    </row>
    <row r="91" spans="1:37" ht="15.75">
      <c r="A91" s="215">
        <v>182</v>
      </c>
      <c r="B91" s="212" t="s">
        <v>93</v>
      </c>
      <c r="C91" s="213"/>
      <c r="D91" s="213">
        <v>1</v>
      </c>
      <c r="E91" s="230">
        <v>40634</v>
      </c>
      <c r="F91" s="212" t="s">
        <v>252</v>
      </c>
      <c r="G91" s="212" t="s">
        <v>253</v>
      </c>
      <c r="H91" s="213"/>
      <c r="I91" s="213"/>
      <c r="J91" s="213" t="s">
        <v>86</v>
      </c>
      <c r="K91" s="226" t="s">
        <v>199</v>
      </c>
      <c r="L91" s="226">
        <f t="shared" si="23"/>
        <v>0</v>
      </c>
      <c r="M91" s="226">
        <f t="shared" ref="M91:M100" si="37">IF(K91="TM",1,0)</f>
        <v>0</v>
      </c>
      <c r="N91" s="226">
        <f t="shared" ref="N91:N100" si="38">IF(K91="12mo",1,0)</f>
        <v>1</v>
      </c>
      <c r="O91" s="226">
        <f t="shared" ref="O91:O100" si="39">IF(K91="9no",1,0)</f>
        <v>0</v>
      </c>
      <c r="P91" s="226" t="s">
        <v>179</v>
      </c>
      <c r="Q91" s="213">
        <f t="shared" ref="Q91:Q102" si="40">IF(AND(J91="D",P91="F"),1,0)</f>
        <v>0</v>
      </c>
      <c r="R91" s="213">
        <f t="shared" ref="R91:R103" si="41">IF(AND(J91="T",P91="F"),1,0)</f>
        <v>0</v>
      </c>
      <c r="S91" s="213">
        <f t="shared" ref="S91:S103" si="42">IF(AND(J91="A",P91="F"),1,0)</f>
        <v>1</v>
      </c>
      <c r="T91" s="213">
        <f t="shared" ref="T91:T103" si="43">IF(AND(J91="O",P91="F"),1,0)</f>
        <v>0</v>
      </c>
      <c r="U91" s="213">
        <f t="shared" ref="U91:U103" si="44">IF(AND(J91="S",P91="F"),1,0)</f>
        <v>0</v>
      </c>
      <c r="V91" s="213">
        <f t="shared" ref="V91:V103" si="45">IF(AND(J91="D",P91="M"),1,0)</f>
        <v>0</v>
      </c>
      <c r="W91" s="213">
        <f t="shared" ref="W91:W103" si="46">IF(AND(J91="T",P91="M"),1,0)</f>
        <v>0</v>
      </c>
      <c r="X91" s="213">
        <f t="shared" ref="X91:X103" si="47">IF(AND(J91="A",P91="M"),1,0)</f>
        <v>0</v>
      </c>
      <c r="Y91" s="213">
        <f t="shared" ref="Y91:Y103" si="48">IF(AND(J91="O",P91="M"),1,0)</f>
        <v>0</v>
      </c>
      <c r="Z91" s="213">
        <f t="shared" ref="Z91:Z103" si="49">IF(AND(J91="S",P91="M"),1,0)</f>
        <v>0</v>
      </c>
      <c r="AA91" s="213"/>
      <c r="AB91" s="213">
        <v>1</v>
      </c>
      <c r="AC91" s="213"/>
      <c r="AD91" s="213"/>
      <c r="AE91" s="212">
        <v>73072322277</v>
      </c>
      <c r="AF91" s="227">
        <v>39</v>
      </c>
      <c r="AG91" s="228">
        <v>0</v>
      </c>
      <c r="AH91" s="228">
        <v>1</v>
      </c>
      <c r="AI91" s="228">
        <v>0</v>
      </c>
      <c r="AJ91" s="228">
        <v>0</v>
      </c>
    </row>
    <row r="92" spans="1:37" ht="15.75">
      <c r="A92" s="215">
        <v>4623</v>
      </c>
      <c r="B92" s="212" t="s">
        <v>96</v>
      </c>
      <c r="C92" s="213"/>
      <c r="D92" s="213">
        <v>1</v>
      </c>
      <c r="E92" s="230">
        <v>40688</v>
      </c>
      <c r="F92" s="212" t="s">
        <v>252</v>
      </c>
      <c r="G92" s="212" t="s">
        <v>253</v>
      </c>
      <c r="H92" s="213">
        <v>1</v>
      </c>
      <c r="I92" s="213"/>
      <c r="J92" s="213" t="s">
        <v>86</v>
      </c>
      <c r="K92" s="226" t="s">
        <v>200</v>
      </c>
      <c r="L92" s="226">
        <f t="shared" si="23"/>
        <v>0</v>
      </c>
      <c r="M92" s="226">
        <f t="shared" si="37"/>
        <v>1</v>
      </c>
      <c r="N92" s="226">
        <f t="shared" si="38"/>
        <v>0</v>
      </c>
      <c r="O92" s="226">
        <f t="shared" si="39"/>
        <v>0</v>
      </c>
      <c r="P92" s="226" t="s">
        <v>178</v>
      </c>
      <c r="Q92" s="213">
        <f t="shared" si="40"/>
        <v>0</v>
      </c>
      <c r="R92" s="213">
        <f t="shared" si="41"/>
        <v>0</v>
      </c>
      <c r="S92" s="213">
        <f t="shared" si="42"/>
        <v>0</v>
      </c>
      <c r="T92" s="213">
        <f t="shared" si="43"/>
        <v>0</v>
      </c>
      <c r="U92" s="213">
        <f t="shared" si="44"/>
        <v>0</v>
      </c>
      <c r="V92" s="213">
        <f t="shared" si="45"/>
        <v>0</v>
      </c>
      <c r="W92" s="213">
        <f t="shared" si="46"/>
        <v>0</v>
      </c>
      <c r="X92" s="213">
        <f t="shared" si="47"/>
        <v>1</v>
      </c>
      <c r="Y92" s="213">
        <f t="shared" si="48"/>
        <v>0</v>
      </c>
      <c r="Z92" s="213">
        <f t="shared" si="49"/>
        <v>0</v>
      </c>
      <c r="AA92" s="213"/>
      <c r="AB92" s="213"/>
      <c r="AC92" s="213">
        <v>1</v>
      </c>
      <c r="AD92" s="213" t="s">
        <v>281</v>
      </c>
      <c r="AE92" s="212">
        <v>66062024884</v>
      </c>
      <c r="AF92" s="227">
        <v>46</v>
      </c>
      <c r="AG92" s="228">
        <v>0</v>
      </c>
      <c r="AH92" s="228">
        <v>0</v>
      </c>
      <c r="AI92" s="228">
        <v>1</v>
      </c>
      <c r="AJ92" s="228">
        <v>0</v>
      </c>
    </row>
    <row r="93" spans="1:37" ht="15.75">
      <c r="A93" s="215">
        <v>8553</v>
      </c>
      <c r="B93" s="212" t="s">
        <v>97</v>
      </c>
      <c r="C93" s="213" t="s">
        <v>275</v>
      </c>
      <c r="D93" s="213">
        <v>1</v>
      </c>
      <c r="E93" s="230">
        <v>40634</v>
      </c>
      <c r="F93" s="212" t="s">
        <v>252</v>
      </c>
      <c r="G93" s="212" t="s">
        <v>253</v>
      </c>
      <c r="H93" s="213">
        <v>1</v>
      </c>
      <c r="I93" s="213"/>
      <c r="J93" s="213" t="s">
        <v>86</v>
      </c>
      <c r="K93" s="226" t="s">
        <v>200</v>
      </c>
      <c r="L93" s="226">
        <f t="shared" si="23"/>
        <v>0</v>
      </c>
      <c r="M93" s="226">
        <f t="shared" si="37"/>
        <v>1</v>
      </c>
      <c r="N93" s="226">
        <f t="shared" si="38"/>
        <v>0</v>
      </c>
      <c r="O93" s="226">
        <f t="shared" si="39"/>
        <v>0</v>
      </c>
      <c r="P93" s="226" t="s">
        <v>178</v>
      </c>
      <c r="Q93" s="213">
        <f t="shared" si="40"/>
        <v>0</v>
      </c>
      <c r="R93" s="213">
        <f t="shared" si="41"/>
        <v>0</v>
      </c>
      <c r="S93" s="213">
        <f t="shared" si="42"/>
        <v>0</v>
      </c>
      <c r="T93" s="213">
        <f t="shared" si="43"/>
        <v>0</v>
      </c>
      <c r="U93" s="213">
        <f t="shared" si="44"/>
        <v>0</v>
      </c>
      <c r="V93" s="213">
        <f t="shared" si="45"/>
        <v>0</v>
      </c>
      <c r="W93" s="213">
        <f t="shared" si="46"/>
        <v>0</v>
      </c>
      <c r="X93" s="213">
        <f t="shared" si="47"/>
        <v>1</v>
      </c>
      <c r="Y93" s="213">
        <f t="shared" si="48"/>
        <v>0</v>
      </c>
      <c r="Z93" s="213">
        <f t="shared" si="49"/>
        <v>0</v>
      </c>
      <c r="AA93" s="213"/>
      <c r="AB93" s="213">
        <v>1</v>
      </c>
      <c r="AC93" s="213"/>
      <c r="AD93" s="213"/>
      <c r="AE93" s="212">
        <v>79042812343</v>
      </c>
      <c r="AF93" s="227">
        <v>33</v>
      </c>
      <c r="AG93" s="228">
        <v>0</v>
      </c>
      <c r="AH93" s="228">
        <v>1</v>
      </c>
      <c r="AI93" s="228">
        <v>0</v>
      </c>
      <c r="AJ93" s="228">
        <v>0</v>
      </c>
    </row>
    <row r="94" spans="1:37" ht="15.75">
      <c r="A94" s="215">
        <v>91463</v>
      </c>
      <c r="B94" s="212" t="s">
        <v>98</v>
      </c>
      <c r="C94" s="213" t="s">
        <v>300</v>
      </c>
      <c r="D94" s="213">
        <v>1</v>
      </c>
      <c r="E94" s="230">
        <v>40848</v>
      </c>
      <c r="F94" s="212" t="s">
        <v>252</v>
      </c>
      <c r="G94" s="212" t="s">
        <v>253</v>
      </c>
      <c r="H94" s="213"/>
      <c r="I94" s="213"/>
      <c r="J94" s="213" t="s">
        <v>86</v>
      </c>
      <c r="K94" s="226" t="s">
        <v>199</v>
      </c>
      <c r="L94" s="226">
        <f t="shared" si="23"/>
        <v>0</v>
      </c>
      <c r="M94" s="226">
        <f t="shared" si="37"/>
        <v>0</v>
      </c>
      <c r="N94" s="226">
        <f t="shared" si="38"/>
        <v>1</v>
      </c>
      <c r="O94" s="226">
        <f t="shared" si="39"/>
        <v>0</v>
      </c>
      <c r="P94" s="226" t="s">
        <v>178</v>
      </c>
      <c r="Q94" s="213">
        <f t="shared" si="40"/>
        <v>0</v>
      </c>
      <c r="R94" s="213">
        <f t="shared" si="41"/>
        <v>0</v>
      </c>
      <c r="S94" s="213">
        <f t="shared" si="42"/>
        <v>0</v>
      </c>
      <c r="T94" s="213">
        <f t="shared" si="43"/>
        <v>0</v>
      </c>
      <c r="U94" s="213">
        <f t="shared" si="44"/>
        <v>0</v>
      </c>
      <c r="V94" s="213">
        <f t="shared" si="45"/>
        <v>0</v>
      </c>
      <c r="W94" s="213">
        <f t="shared" si="46"/>
        <v>0</v>
      </c>
      <c r="X94" s="213">
        <f t="shared" si="47"/>
        <v>1</v>
      </c>
      <c r="Y94" s="213">
        <f t="shared" si="48"/>
        <v>0</v>
      </c>
      <c r="Z94" s="213">
        <f t="shared" si="49"/>
        <v>0</v>
      </c>
      <c r="AA94" s="213"/>
      <c r="AB94" s="213">
        <v>1</v>
      </c>
      <c r="AC94" s="213"/>
      <c r="AD94" s="213"/>
      <c r="AE94" s="212">
        <v>89110732346</v>
      </c>
      <c r="AF94" s="227">
        <v>23</v>
      </c>
      <c r="AG94" s="228">
        <v>1</v>
      </c>
      <c r="AH94" s="228">
        <v>0</v>
      </c>
      <c r="AI94" s="228">
        <v>0</v>
      </c>
      <c r="AJ94" s="228">
        <v>0</v>
      </c>
    </row>
    <row r="95" spans="1:37" ht="15.75">
      <c r="A95" s="215">
        <v>91465</v>
      </c>
      <c r="B95" s="212" t="s">
        <v>99</v>
      </c>
      <c r="C95" s="213" t="s">
        <v>275</v>
      </c>
      <c r="D95" s="213">
        <v>1</v>
      </c>
      <c r="E95" s="230">
        <v>40871</v>
      </c>
      <c r="F95" s="212" t="s">
        <v>252</v>
      </c>
      <c r="G95" s="212" t="s">
        <v>253</v>
      </c>
      <c r="H95" s="213">
        <v>1</v>
      </c>
      <c r="I95" s="213"/>
      <c r="J95" s="213" t="s">
        <v>86</v>
      </c>
      <c r="K95" s="226" t="s">
        <v>199</v>
      </c>
      <c r="L95" s="226">
        <f t="shared" si="23"/>
        <v>0</v>
      </c>
      <c r="M95" s="226">
        <f t="shared" si="37"/>
        <v>0</v>
      </c>
      <c r="N95" s="226">
        <f t="shared" si="38"/>
        <v>1</v>
      </c>
      <c r="O95" s="226">
        <f t="shared" si="39"/>
        <v>0</v>
      </c>
      <c r="P95" s="226" t="s">
        <v>178</v>
      </c>
      <c r="Q95" s="213">
        <f t="shared" si="40"/>
        <v>0</v>
      </c>
      <c r="R95" s="213">
        <f t="shared" si="41"/>
        <v>0</v>
      </c>
      <c r="S95" s="213">
        <f t="shared" si="42"/>
        <v>0</v>
      </c>
      <c r="T95" s="213">
        <f t="shared" si="43"/>
        <v>0</v>
      </c>
      <c r="U95" s="213">
        <f t="shared" si="44"/>
        <v>0</v>
      </c>
      <c r="V95" s="213">
        <f t="shared" si="45"/>
        <v>0</v>
      </c>
      <c r="W95" s="213">
        <f t="shared" si="46"/>
        <v>0</v>
      </c>
      <c r="X95" s="213">
        <f t="shared" si="47"/>
        <v>1</v>
      </c>
      <c r="Y95" s="213">
        <f t="shared" si="48"/>
        <v>0</v>
      </c>
      <c r="Z95" s="213">
        <f t="shared" si="49"/>
        <v>0</v>
      </c>
      <c r="AA95" s="213"/>
      <c r="AB95" s="213">
        <v>1</v>
      </c>
      <c r="AC95" s="213"/>
      <c r="AD95" s="213"/>
      <c r="AE95" s="212">
        <v>61121303063</v>
      </c>
      <c r="AF95" s="227">
        <v>51</v>
      </c>
      <c r="AG95" s="228">
        <v>0</v>
      </c>
      <c r="AH95" s="228">
        <v>0</v>
      </c>
      <c r="AI95" s="228">
        <v>1</v>
      </c>
      <c r="AJ95" s="228">
        <v>0</v>
      </c>
    </row>
    <row r="96" spans="1:37" ht="15.75">
      <c r="A96" s="215">
        <v>91467</v>
      </c>
      <c r="B96" s="212" t="s">
        <v>100</v>
      </c>
      <c r="C96" s="213"/>
      <c r="D96" s="213">
        <v>1</v>
      </c>
      <c r="E96" s="230">
        <v>40871</v>
      </c>
      <c r="F96" s="212" t="s">
        <v>252</v>
      </c>
      <c r="G96" s="212" t="s">
        <v>253</v>
      </c>
      <c r="H96" s="213">
        <v>1</v>
      </c>
      <c r="I96" s="213"/>
      <c r="J96" s="213" t="s">
        <v>86</v>
      </c>
      <c r="K96" s="226" t="s">
        <v>199</v>
      </c>
      <c r="L96" s="226">
        <f t="shared" si="23"/>
        <v>0</v>
      </c>
      <c r="M96" s="226">
        <f t="shared" si="37"/>
        <v>0</v>
      </c>
      <c r="N96" s="226">
        <f t="shared" si="38"/>
        <v>1</v>
      </c>
      <c r="O96" s="226">
        <f t="shared" si="39"/>
        <v>0</v>
      </c>
      <c r="P96" s="226" t="s">
        <v>178</v>
      </c>
      <c r="Q96" s="213">
        <f t="shared" si="40"/>
        <v>0</v>
      </c>
      <c r="R96" s="213">
        <f t="shared" si="41"/>
        <v>0</v>
      </c>
      <c r="S96" s="213">
        <f t="shared" si="42"/>
        <v>0</v>
      </c>
      <c r="T96" s="213">
        <f t="shared" si="43"/>
        <v>0</v>
      </c>
      <c r="U96" s="213">
        <f t="shared" si="44"/>
        <v>0</v>
      </c>
      <c r="V96" s="213">
        <f t="shared" si="45"/>
        <v>0</v>
      </c>
      <c r="W96" s="213">
        <f t="shared" si="46"/>
        <v>0</v>
      </c>
      <c r="X96" s="213">
        <f t="shared" si="47"/>
        <v>1</v>
      </c>
      <c r="Y96" s="213">
        <f t="shared" si="48"/>
        <v>0</v>
      </c>
      <c r="Z96" s="213">
        <f t="shared" si="49"/>
        <v>0</v>
      </c>
      <c r="AA96" s="213"/>
      <c r="AB96" s="213">
        <v>1</v>
      </c>
      <c r="AC96" s="213"/>
      <c r="AD96" s="213"/>
      <c r="AE96" s="212">
        <v>84061112022</v>
      </c>
      <c r="AF96" s="227">
        <v>28</v>
      </c>
      <c r="AG96" s="228">
        <v>1</v>
      </c>
      <c r="AH96" s="228">
        <v>0</v>
      </c>
      <c r="AI96" s="228">
        <v>0</v>
      </c>
      <c r="AJ96" s="228">
        <v>0</v>
      </c>
    </row>
    <row r="97" spans="1:37" ht="15.75">
      <c r="A97" s="215">
        <v>91470</v>
      </c>
      <c r="B97" s="212" t="s">
        <v>101</v>
      </c>
      <c r="C97" s="213"/>
      <c r="D97" s="213">
        <v>1</v>
      </c>
      <c r="E97" s="230">
        <v>40871</v>
      </c>
      <c r="F97" s="212" t="s">
        <v>252</v>
      </c>
      <c r="G97" s="212" t="s">
        <v>253</v>
      </c>
      <c r="H97" s="213">
        <v>1</v>
      </c>
      <c r="I97" s="213"/>
      <c r="J97" s="213" t="s">
        <v>86</v>
      </c>
      <c r="K97" s="226" t="s">
        <v>199</v>
      </c>
      <c r="L97" s="226">
        <f t="shared" si="23"/>
        <v>0</v>
      </c>
      <c r="M97" s="226">
        <f t="shared" si="37"/>
        <v>0</v>
      </c>
      <c r="N97" s="226">
        <f t="shared" si="38"/>
        <v>1</v>
      </c>
      <c r="O97" s="226">
        <f t="shared" si="39"/>
        <v>0</v>
      </c>
      <c r="P97" s="226" t="s">
        <v>178</v>
      </c>
      <c r="Q97" s="213">
        <f t="shared" si="40"/>
        <v>0</v>
      </c>
      <c r="R97" s="213">
        <f t="shared" si="41"/>
        <v>0</v>
      </c>
      <c r="S97" s="213">
        <f t="shared" si="42"/>
        <v>0</v>
      </c>
      <c r="T97" s="213">
        <f t="shared" si="43"/>
        <v>0</v>
      </c>
      <c r="U97" s="213">
        <f t="shared" si="44"/>
        <v>0</v>
      </c>
      <c r="V97" s="213">
        <f t="shared" si="45"/>
        <v>0</v>
      </c>
      <c r="W97" s="213">
        <f t="shared" si="46"/>
        <v>0</v>
      </c>
      <c r="X97" s="213">
        <f t="shared" si="47"/>
        <v>1</v>
      </c>
      <c r="Y97" s="213">
        <f t="shared" si="48"/>
        <v>0</v>
      </c>
      <c r="Z97" s="213">
        <f t="shared" si="49"/>
        <v>0</v>
      </c>
      <c r="AA97" s="213"/>
      <c r="AB97" s="213">
        <v>1</v>
      </c>
      <c r="AC97" s="213"/>
      <c r="AD97" s="213"/>
      <c r="AE97" s="212">
        <v>81071800028</v>
      </c>
      <c r="AF97" s="227">
        <v>31</v>
      </c>
      <c r="AG97" s="228">
        <v>0</v>
      </c>
      <c r="AH97" s="228">
        <v>1</v>
      </c>
      <c r="AI97" s="228">
        <v>0</v>
      </c>
      <c r="AJ97" s="228">
        <v>0</v>
      </c>
    </row>
    <row r="98" spans="1:37" ht="15.75">
      <c r="A98" s="215">
        <v>91471</v>
      </c>
      <c r="B98" s="212" t="s">
        <v>84</v>
      </c>
      <c r="C98" s="213"/>
      <c r="D98" s="213">
        <v>1</v>
      </c>
      <c r="E98" s="230">
        <v>40879</v>
      </c>
      <c r="F98" s="212" t="s">
        <v>251</v>
      </c>
      <c r="G98" s="212" t="s">
        <v>223</v>
      </c>
      <c r="H98" s="213"/>
      <c r="I98" s="213"/>
      <c r="J98" s="213" t="s">
        <v>25</v>
      </c>
      <c r="K98" s="213" t="s">
        <v>197</v>
      </c>
      <c r="L98" s="226">
        <f t="shared" si="23"/>
        <v>1</v>
      </c>
      <c r="M98" s="226">
        <f t="shared" si="37"/>
        <v>0</v>
      </c>
      <c r="N98" s="226">
        <f t="shared" si="38"/>
        <v>0</v>
      </c>
      <c r="O98" s="226">
        <f t="shared" si="39"/>
        <v>0</v>
      </c>
      <c r="P98" s="213" t="s">
        <v>179</v>
      </c>
      <c r="Q98" s="213">
        <f t="shared" si="40"/>
        <v>0</v>
      </c>
      <c r="R98" s="213">
        <f t="shared" si="41"/>
        <v>1</v>
      </c>
      <c r="S98" s="213">
        <f t="shared" si="42"/>
        <v>0</v>
      </c>
      <c r="T98" s="213">
        <f t="shared" si="43"/>
        <v>0</v>
      </c>
      <c r="U98" s="213">
        <f t="shared" si="44"/>
        <v>0</v>
      </c>
      <c r="V98" s="213">
        <f t="shared" si="45"/>
        <v>0</v>
      </c>
      <c r="W98" s="213">
        <f t="shared" si="46"/>
        <v>0</v>
      </c>
      <c r="X98" s="213">
        <f t="shared" si="47"/>
        <v>0</v>
      </c>
      <c r="Y98" s="213">
        <f t="shared" si="48"/>
        <v>0</v>
      </c>
      <c r="Z98" s="213">
        <f t="shared" si="49"/>
        <v>0</v>
      </c>
      <c r="AA98" s="213"/>
      <c r="AB98" s="213"/>
      <c r="AC98" s="213">
        <v>1</v>
      </c>
      <c r="AD98" s="213" t="s">
        <v>162</v>
      </c>
      <c r="AE98" s="212">
        <v>87071514575</v>
      </c>
      <c r="AF98" s="227">
        <f>AF1-1987</f>
        <v>25</v>
      </c>
      <c r="AG98" s="228">
        <v>1</v>
      </c>
      <c r="AH98" s="228">
        <v>0</v>
      </c>
      <c r="AI98" s="228">
        <v>0</v>
      </c>
      <c r="AJ98" s="228">
        <v>0</v>
      </c>
    </row>
    <row r="99" spans="1:37" s="235" customFormat="1" ht="15.75">
      <c r="A99" s="256">
        <v>91479</v>
      </c>
      <c r="B99" s="236" t="s">
        <v>278</v>
      </c>
      <c r="C99" s="237"/>
      <c r="D99" s="213"/>
      <c r="E99" s="230"/>
      <c r="F99" s="212" t="s">
        <v>252</v>
      </c>
      <c r="G99" s="212" t="s">
        <v>253</v>
      </c>
      <c r="H99" s="237"/>
      <c r="I99" s="237"/>
      <c r="J99" s="213" t="s">
        <v>25</v>
      </c>
      <c r="K99" s="213" t="s">
        <v>200</v>
      </c>
      <c r="L99" s="226">
        <f t="shared" si="23"/>
        <v>0</v>
      </c>
      <c r="M99" s="226">
        <f t="shared" si="37"/>
        <v>1</v>
      </c>
      <c r="N99" s="226">
        <f t="shared" si="38"/>
        <v>0</v>
      </c>
      <c r="O99" s="226">
        <f t="shared" si="39"/>
        <v>0</v>
      </c>
      <c r="P99" s="213" t="s">
        <v>179</v>
      </c>
      <c r="Q99" s="213">
        <f t="shared" si="40"/>
        <v>0</v>
      </c>
      <c r="R99" s="213">
        <f t="shared" si="41"/>
        <v>1</v>
      </c>
      <c r="S99" s="213">
        <f t="shared" si="42"/>
        <v>0</v>
      </c>
      <c r="T99" s="213">
        <f t="shared" si="43"/>
        <v>0</v>
      </c>
      <c r="U99" s="213">
        <f t="shared" si="44"/>
        <v>0</v>
      </c>
      <c r="V99" s="213">
        <f t="shared" si="45"/>
        <v>0</v>
      </c>
      <c r="W99" s="213">
        <f t="shared" si="46"/>
        <v>0</v>
      </c>
      <c r="X99" s="213">
        <f t="shared" si="47"/>
        <v>0</v>
      </c>
      <c r="Y99" s="213">
        <f t="shared" si="48"/>
        <v>0</v>
      </c>
      <c r="Z99" s="213">
        <f t="shared" si="49"/>
        <v>0</v>
      </c>
      <c r="AA99" s="238"/>
      <c r="AB99" s="237">
        <v>1</v>
      </c>
      <c r="AC99" s="237"/>
      <c r="AD99" s="237"/>
      <c r="AE99" s="236">
        <v>76061809043</v>
      </c>
      <c r="AF99" s="239">
        <f>AF1-1976</f>
        <v>36</v>
      </c>
      <c r="AG99" s="228">
        <v>1</v>
      </c>
      <c r="AH99" s="228">
        <v>0</v>
      </c>
      <c r="AI99" s="228">
        <v>0</v>
      </c>
      <c r="AJ99" s="228">
        <v>0</v>
      </c>
      <c r="AK99" s="241"/>
    </row>
    <row r="100" spans="1:37" s="235" customFormat="1" ht="15.75">
      <c r="A100" s="241">
        <v>1</v>
      </c>
      <c r="B100" s="236" t="s">
        <v>279</v>
      </c>
      <c r="C100" s="237" t="s">
        <v>275</v>
      </c>
      <c r="D100" s="213"/>
      <c r="E100" s="230"/>
      <c r="F100" s="236" t="s">
        <v>251</v>
      </c>
      <c r="G100" s="212" t="s">
        <v>223</v>
      </c>
      <c r="H100" s="237"/>
      <c r="I100" s="237"/>
      <c r="J100" s="213" t="s">
        <v>25</v>
      </c>
      <c r="K100" s="213" t="s">
        <v>197</v>
      </c>
      <c r="L100" s="226">
        <f t="shared" si="23"/>
        <v>1</v>
      </c>
      <c r="M100" s="226">
        <f t="shared" si="37"/>
        <v>0</v>
      </c>
      <c r="N100" s="226">
        <f t="shared" si="38"/>
        <v>0</v>
      </c>
      <c r="O100" s="226">
        <f t="shared" si="39"/>
        <v>0</v>
      </c>
      <c r="P100" s="213" t="s">
        <v>179</v>
      </c>
      <c r="Q100" s="213">
        <f t="shared" si="40"/>
        <v>0</v>
      </c>
      <c r="R100" s="213">
        <f t="shared" si="41"/>
        <v>1</v>
      </c>
      <c r="S100" s="213">
        <f t="shared" si="42"/>
        <v>0</v>
      </c>
      <c r="T100" s="213">
        <f t="shared" si="43"/>
        <v>0</v>
      </c>
      <c r="U100" s="213">
        <f t="shared" si="44"/>
        <v>0</v>
      </c>
      <c r="V100" s="213">
        <f t="shared" si="45"/>
        <v>0</v>
      </c>
      <c r="W100" s="213">
        <f t="shared" si="46"/>
        <v>0</v>
      </c>
      <c r="X100" s="213">
        <f t="shared" si="47"/>
        <v>0</v>
      </c>
      <c r="Y100" s="213">
        <f t="shared" si="48"/>
        <v>0</v>
      </c>
      <c r="Z100" s="213">
        <f t="shared" si="49"/>
        <v>0</v>
      </c>
      <c r="AA100" s="238"/>
      <c r="AB100" s="237"/>
      <c r="AC100" s="237">
        <v>1</v>
      </c>
      <c r="AD100" s="237" t="s">
        <v>280</v>
      </c>
      <c r="AE100" s="236">
        <v>86021512581</v>
      </c>
      <c r="AF100" s="239">
        <f>AF1-1986</f>
        <v>26</v>
      </c>
      <c r="AG100" s="228">
        <v>1</v>
      </c>
      <c r="AH100" s="228">
        <v>0</v>
      </c>
      <c r="AI100" s="228">
        <v>0</v>
      </c>
      <c r="AJ100" s="228">
        <v>0</v>
      </c>
      <c r="AK100" s="241"/>
    </row>
    <row r="101" spans="1:37" s="235" customFormat="1" ht="15.75">
      <c r="A101" s="241">
        <v>1</v>
      </c>
      <c r="B101" s="236" t="s">
        <v>296</v>
      </c>
      <c r="C101" s="237" t="s">
        <v>301</v>
      </c>
      <c r="D101" s="213"/>
      <c r="E101" s="230"/>
      <c r="F101" s="236" t="s">
        <v>255</v>
      </c>
      <c r="G101" s="212" t="s">
        <v>223</v>
      </c>
      <c r="H101" s="237"/>
      <c r="I101" s="237"/>
      <c r="J101" s="213" t="s">
        <v>25</v>
      </c>
      <c r="K101" s="213" t="s">
        <v>197</v>
      </c>
      <c r="L101" s="226">
        <f>IF(K101="NS",1,0)</f>
        <v>1</v>
      </c>
      <c r="M101" s="226">
        <f>IF(K101="TM",1,0)</f>
        <v>0</v>
      </c>
      <c r="N101" s="226">
        <f>IF(K101="12mo",1,0)</f>
        <v>0</v>
      </c>
      <c r="O101" s="226">
        <f>IF(K101="9no",1,0)</f>
        <v>0</v>
      </c>
      <c r="P101" s="213" t="s">
        <v>179</v>
      </c>
      <c r="Q101" s="213">
        <f t="shared" si="40"/>
        <v>0</v>
      </c>
      <c r="R101" s="213">
        <f t="shared" si="41"/>
        <v>1</v>
      </c>
      <c r="S101" s="213">
        <f t="shared" si="42"/>
        <v>0</v>
      </c>
      <c r="T101" s="213">
        <f t="shared" si="43"/>
        <v>0</v>
      </c>
      <c r="U101" s="213">
        <f t="shared" si="44"/>
        <v>0</v>
      </c>
      <c r="V101" s="213">
        <f t="shared" si="45"/>
        <v>0</v>
      </c>
      <c r="W101" s="213">
        <f t="shared" si="46"/>
        <v>0</v>
      </c>
      <c r="X101" s="213">
        <f t="shared" si="47"/>
        <v>0</v>
      </c>
      <c r="Y101" s="213">
        <f t="shared" si="48"/>
        <v>0</v>
      </c>
      <c r="Z101" s="213">
        <f t="shared" si="49"/>
        <v>0</v>
      </c>
      <c r="AA101" s="238"/>
      <c r="AB101" s="237">
        <v>1</v>
      </c>
      <c r="AC101" s="237"/>
      <c r="AD101" s="237"/>
      <c r="AE101" s="236">
        <v>84070512019</v>
      </c>
      <c r="AF101" s="239">
        <f>2012-1984</f>
        <v>28</v>
      </c>
      <c r="AG101" s="228">
        <v>1</v>
      </c>
      <c r="AH101" s="228">
        <v>0</v>
      </c>
      <c r="AI101" s="228">
        <v>0</v>
      </c>
      <c r="AJ101" s="228">
        <v>0</v>
      </c>
      <c r="AK101" s="241"/>
    </row>
    <row r="102" spans="1:37" s="235" customFormat="1" ht="15.75">
      <c r="A102" s="241">
        <v>1</v>
      </c>
      <c r="B102" s="236" t="s">
        <v>298</v>
      </c>
      <c r="C102" s="237"/>
      <c r="D102" s="213"/>
      <c r="E102" s="230"/>
      <c r="F102" s="212" t="s">
        <v>252</v>
      </c>
      <c r="G102" s="212" t="s">
        <v>253</v>
      </c>
      <c r="H102" s="237"/>
      <c r="I102" s="237"/>
      <c r="J102" s="213" t="s">
        <v>86</v>
      </c>
      <c r="K102" s="213" t="s">
        <v>199</v>
      </c>
      <c r="L102" s="226">
        <f>IF(K102="NS",1,0)</f>
        <v>0</v>
      </c>
      <c r="M102" s="226">
        <f>IF(K102="TM",1,0)</f>
        <v>0</v>
      </c>
      <c r="N102" s="226">
        <f>IF(K102="12mo",1,0)</f>
        <v>1</v>
      </c>
      <c r="O102" s="226">
        <f>IF(K102="9no",1,0)</f>
        <v>0</v>
      </c>
      <c r="P102" s="213" t="s">
        <v>178</v>
      </c>
      <c r="Q102" s="213">
        <f t="shared" si="40"/>
        <v>0</v>
      </c>
      <c r="R102" s="213">
        <f t="shared" si="41"/>
        <v>0</v>
      </c>
      <c r="S102" s="213">
        <f t="shared" si="42"/>
        <v>0</v>
      </c>
      <c r="T102" s="213">
        <f t="shared" si="43"/>
        <v>0</v>
      </c>
      <c r="U102" s="213">
        <f t="shared" si="44"/>
        <v>0</v>
      </c>
      <c r="V102" s="213">
        <f t="shared" si="45"/>
        <v>0</v>
      </c>
      <c r="W102" s="213">
        <f t="shared" si="46"/>
        <v>0</v>
      </c>
      <c r="X102" s="213">
        <f t="shared" si="47"/>
        <v>1</v>
      </c>
      <c r="Y102" s="213">
        <f t="shared" si="48"/>
        <v>0</v>
      </c>
      <c r="Z102" s="213">
        <f t="shared" si="49"/>
        <v>0</v>
      </c>
      <c r="AA102" s="238"/>
      <c r="AB102" s="237">
        <v>1</v>
      </c>
      <c r="AC102" s="237"/>
      <c r="AD102" s="237"/>
      <c r="AE102" s="236">
        <v>55020128328</v>
      </c>
      <c r="AF102" s="239">
        <f>2012-1955</f>
        <v>57</v>
      </c>
      <c r="AG102" s="228">
        <v>1</v>
      </c>
      <c r="AH102" s="228">
        <v>0</v>
      </c>
      <c r="AI102" s="228">
        <v>0</v>
      </c>
      <c r="AJ102" s="228">
        <v>0</v>
      </c>
      <c r="AK102" s="241"/>
    </row>
    <row r="103" spans="1:37" s="235" customFormat="1" ht="15.75">
      <c r="A103" s="250">
        <f>COUNT(A91:A102)</f>
        <v>12</v>
      </c>
      <c r="B103" s="236"/>
      <c r="C103" s="237"/>
      <c r="D103" s="250">
        <f>COUNT(D91:D101)</f>
        <v>8</v>
      </c>
      <c r="E103" s="250"/>
      <c r="F103" s="236"/>
      <c r="G103" s="236"/>
      <c r="H103" s="237"/>
      <c r="I103" s="237"/>
      <c r="J103" s="237"/>
      <c r="K103" s="237"/>
      <c r="L103" s="226">
        <f t="shared" si="23"/>
        <v>0</v>
      </c>
      <c r="M103" s="226">
        <f>IF(K103="TM",1,0)</f>
        <v>0</v>
      </c>
      <c r="N103" s="226">
        <f>IF(K103="12mo",1,0)</f>
        <v>0</v>
      </c>
      <c r="O103" s="226">
        <f>IF(K103="9no",1,0)</f>
        <v>0</v>
      </c>
      <c r="P103" s="213" t="s">
        <v>179</v>
      </c>
      <c r="Q103" s="213">
        <f>IF(AND(J103="D",P103="F"),1,0)</f>
        <v>0</v>
      </c>
      <c r="R103" s="213">
        <f t="shared" si="41"/>
        <v>0</v>
      </c>
      <c r="S103" s="213">
        <f t="shared" si="42"/>
        <v>0</v>
      </c>
      <c r="T103" s="213">
        <f t="shared" si="43"/>
        <v>0</v>
      </c>
      <c r="U103" s="213">
        <f t="shared" si="44"/>
        <v>0</v>
      </c>
      <c r="V103" s="213">
        <f t="shared" si="45"/>
        <v>0</v>
      </c>
      <c r="W103" s="213">
        <f t="shared" si="46"/>
        <v>0</v>
      </c>
      <c r="X103" s="213">
        <f t="shared" si="47"/>
        <v>0</v>
      </c>
      <c r="Y103" s="213">
        <f t="shared" si="48"/>
        <v>0</v>
      </c>
      <c r="Z103" s="213">
        <f t="shared" si="49"/>
        <v>0</v>
      </c>
      <c r="AA103" s="238"/>
      <c r="AB103" s="237"/>
      <c r="AC103" s="237"/>
      <c r="AD103" s="237"/>
      <c r="AE103" s="236"/>
      <c r="AF103" s="239"/>
      <c r="AG103" s="228"/>
      <c r="AH103" s="228"/>
      <c r="AI103" s="228"/>
      <c r="AJ103" s="228"/>
      <c r="AK103" s="241"/>
    </row>
    <row r="104" spans="1:37" s="257" customFormat="1">
      <c r="B104" s="258"/>
      <c r="C104" s="259"/>
      <c r="E104" s="250"/>
      <c r="F104" s="258"/>
      <c r="G104" s="258"/>
      <c r="H104" s="250">
        <f>SUM(H91:H103)</f>
        <v>5</v>
      </c>
      <c r="I104" s="250">
        <f t="shared" ref="I104:Z104" si="50">SUM(I91:I103)</f>
        <v>0</v>
      </c>
      <c r="J104" s="250">
        <f t="shared" si="50"/>
        <v>0</v>
      </c>
      <c r="K104" s="250">
        <f t="shared" si="50"/>
        <v>0</v>
      </c>
      <c r="L104" s="250">
        <f t="shared" si="50"/>
        <v>3</v>
      </c>
      <c r="M104" s="250">
        <f t="shared" si="50"/>
        <v>3</v>
      </c>
      <c r="N104" s="250">
        <f t="shared" si="50"/>
        <v>6</v>
      </c>
      <c r="O104" s="250">
        <f t="shared" si="50"/>
        <v>0</v>
      </c>
      <c r="P104" s="250">
        <f t="shared" si="50"/>
        <v>0</v>
      </c>
      <c r="Q104" s="250">
        <f t="shared" si="50"/>
        <v>0</v>
      </c>
      <c r="R104" s="250">
        <f t="shared" si="50"/>
        <v>4</v>
      </c>
      <c r="S104" s="250">
        <f t="shared" si="50"/>
        <v>1</v>
      </c>
      <c r="T104" s="250">
        <f t="shared" si="50"/>
        <v>0</v>
      </c>
      <c r="U104" s="250">
        <f t="shared" si="50"/>
        <v>0</v>
      </c>
      <c r="V104" s="250">
        <f t="shared" si="50"/>
        <v>0</v>
      </c>
      <c r="W104" s="250">
        <f t="shared" si="50"/>
        <v>0</v>
      </c>
      <c r="X104" s="250">
        <f t="shared" si="50"/>
        <v>7</v>
      </c>
      <c r="Y104" s="250">
        <f t="shared" si="50"/>
        <v>0</v>
      </c>
      <c r="Z104" s="250">
        <f t="shared" si="50"/>
        <v>0</v>
      </c>
      <c r="AA104" s="250">
        <f>SUM(AA91:AA103)</f>
        <v>0</v>
      </c>
      <c r="AB104" s="250">
        <f>SUM(AB91:AB103)</f>
        <v>9</v>
      </c>
      <c r="AC104" s="250">
        <f>SUM(AC91:AC103)</f>
        <v>3</v>
      </c>
      <c r="AD104" s="250">
        <f ca="1">SUM(AD91:AD130)</f>
        <v>0</v>
      </c>
      <c r="AE104" s="250"/>
      <c r="AF104" s="255">
        <f>SUM(AF91:AF103)</f>
        <v>423</v>
      </c>
      <c r="AG104" s="255">
        <f>SUM(AG91:AG103)</f>
        <v>7</v>
      </c>
      <c r="AH104" s="255">
        <f>SUM(AH91:AH103)</f>
        <v>3</v>
      </c>
      <c r="AI104" s="255">
        <f>SUM(AI91:AI103)</f>
        <v>2</v>
      </c>
      <c r="AJ104" s="255">
        <f>SUM(AJ91:AJ103)</f>
        <v>0</v>
      </c>
      <c r="AK104" s="241"/>
    </row>
    <row r="105" spans="1:37" s="263" customFormat="1">
      <c r="A105" s="250">
        <f>A90+A103</f>
        <v>100</v>
      </c>
      <c r="B105" s="260" t="s">
        <v>295</v>
      </c>
      <c r="C105" s="260"/>
      <c r="D105" s="252">
        <f>D90+D103</f>
        <v>92</v>
      </c>
      <c r="E105" s="216"/>
      <c r="F105" s="211"/>
      <c r="G105" s="211"/>
      <c r="H105" s="261">
        <f t="shared" ref="H105:AC105" si="51">H104+H90</f>
        <v>34</v>
      </c>
      <c r="I105" s="261">
        <f t="shared" si="51"/>
        <v>0</v>
      </c>
      <c r="J105" s="261">
        <f t="shared" si="51"/>
        <v>0</v>
      </c>
      <c r="K105" s="261">
        <f t="shared" si="51"/>
        <v>0</v>
      </c>
      <c r="L105" s="261">
        <f t="shared" si="51"/>
        <v>56</v>
      </c>
      <c r="M105" s="261">
        <f t="shared" si="51"/>
        <v>10</v>
      </c>
      <c r="N105" s="261">
        <f t="shared" si="51"/>
        <v>19</v>
      </c>
      <c r="O105" s="261">
        <f t="shared" si="51"/>
        <v>12</v>
      </c>
      <c r="P105" s="261">
        <f t="shared" si="51"/>
        <v>0</v>
      </c>
      <c r="Q105" s="261">
        <f t="shared" si="51"/>
        <v>5</v>
      </c>
      <c r="R105" s="261">
        <f t="shared" si="51"/>
        <v>25</v>
      </c>
      <c r="S105" s="261">
        <f t="shared" si="51"/>
        <v>3</v>
      </c>
      <c r="T105" s="261">
        <f t="shared" si="51"/>
        <v>1</v>
      </c>
      <c r="U105" s="261">
        <f t="shared" si="51"/>
        <v>4</v>
      </c>
      <c r="V105" s="261">
        <f t="shared" si="51"/>
        <v>14</v>
      </c>
      <c r="W105" s="261">
        <f t="shared" si="51"/>
        <v>22</v>
      </c>
      <c r="X105" s="261">
        <f t="shared" si="51"/>
        <v>10</v>
      </c>
      <c r="Y105" s="261">
        <f t="shared" si="51"/>
        <v>6</v>
      </c>
      <c r="Z105" s="261">
        <f t="shared" si="51"/>
        <v>9</v>
      </c>
      <c r="AA105" s="261">
        <f t="shared" si="51"/>
        <v>0</v>
      </c>
      <c r="AB105" s="261">
        <f t="shared" si="51"/>
        <v>9</v>
      </c>
      <c r="AC105" s="261">
        <f t="shared" si="51"/>
        <v>3</v>
      </c>
      <c r="AD105" s="261"/>
      <c r="AE105" s="261"/>
      <c r="AF105" s="262"/>
      <c r="AG105" s="261">
        <f>AG104+AG90</f>
        <v>23</v>
      </c>
      <c r="AH105" s="261">
        <f>AH104+AH90</f>
        <v>43</v>
      </c>
      <c r="AI105" s="261">
        <f>AI104+AI90</f>
        <v>21</v>
      </c>
      <c r="AJ105" s="261">
        <f>AJ104+AJ90</f>
        <v>12</v>
      </c>
      <c r="AK105" s="241"/>
    </row>
    <row r="106" spans="1:37" s="263" customFormat="1">
      <c r="B106" s="264" t="s">
        <v>294</v>
      </c>
      <c r="C106" s="264"/>
      <c r="D106" s="265">
        <f>A105-D105</f>
        <v>8</v>
      </c>
      <c r="E106" s="266"/>
      <c r="H106" s="267"/>
      <c r="I106" s="267"/>
      <c r="J106" s="266"/>
      <c r="K106" s="266"/>
      <c r="L106" s="267"/>
      <c r="M106" s="267"/>
      <c r="N106" s="267"/>
      <c r="O106" s="267"/>
      <c r="P106" s="267"/>
      <c r="Q106" s="267">
        <f>SUM(Q105:Z105)</f>
        <v>99</v>
      </c>
      <c r="R106" s="267"/>
      <c r="S106" s="267"/>
      <c r="T106" s="267"/>
      <c r="U106" s="267"/>
      <c r="V106" s="267"/>
      <c r="W106" s="267"/>
      <c r="X106" s="267"/>
      <c r="Y106" s="267"/>
      <c r="Z106" s="267"/>
      <c r="AA106" s="267"/>
      <c r="AB106" s="267"/>
      <c r="AC106" s="267"/>
      <c r="AD106" s="267"/>
      <c r="AE106" s="267"/>
      <c r="AF106" s="268"/>
      <c r="AG106" s="267"/>
      <c r="AH106" s="267"/>
      <c r="AI106" s="267"/>
      <c r="AJ106" s="267"/>
      <c r="AK106" s="266"/>
    </row>
    <row r="107" spans="1:37" s="263" customFormat="1">
      <c r="C107" s="266"/>
      <c r="D107" s="266"/>
      <c r="E107" s="266"/>
      <c r="F107" s="266"/>
      <c r="G107" s="266"/>
      <c r="H107" s="266"/>
      <c r="I107" s="266"/>
      <c r="J107" s="266"/>
      <c r="K107" s="266"/>
      <c r="L107" s="266"/>
      <c r="M107" s="266"/>
      <c r="N107" s="266"/>
      <c r="O107" s="266"/>
      <c r="P107" s="266">
        <f>COUNTIF(P2:P103,"F")</f>
        <v>39</v>
      </c>
      <c r="Q107" s="266"/>
      <c r="R107" s="266"/>
      <c r="S107" s="266"/>
      <c r="T107" s="266"/>
      <c r="U107" s="266"/>
      <c r="V107" s="266"/>
      <c r="W107" s="266"/>
      <c r="X107" s="266"/>
      <c r="Y107" s="266"/>
      <c r="Z107" s="266"/>
      <c r="AA107" s="266"/>
      <c r="AB107" s="266"/>
      <c r="AC107" s="266"/>
      <c r="AD107" s="266"/>
      <c r="AJ107" s="266"/>
    </row>
    <row r="108" spans="1:37">
      <c r="B108" s="269" t="s">
        <v>167</v>
      </c>
      <c r="C108" s="269"/>
      <c r="D108" s="269"/>
      <c r="AA108" s="209"/>
      <c r="AB108" s="209"/>
      <c r="AC108" s="209"/>
      <c r="AD108" s="209"/>
      <c r="AF108" s="210"/>
      <c r="AK108" s="209"/>
    </row>
    <row r="109" spans="1:37">
      <c r="B109" s="211" t="s">
        <v>184</v>
      </c>
      <c r="C109" s="216"/>
      <c r="D109" s="270">
        <f>Marzo!C124-Marzo!C123</f>
        <v>87</v>
      </c>
      <c r="Y109" s="209"/>
      <c r="Z109" s="209"/>
      <c r="AA109" s="209"/>
      <c r="AB109" s="209"/>
      <c r="AC109" s="209"/>
      <c r="AE109" s="210"/>
      <c r="AF109" s="210"/>
      <c r="AK109" s="209"/>
    </row>
    <row r="110" spans="1:37">
      <c r="B110" s="211" t="s">
        <v>183</v>
      </c>
      <c r="C110" s="216"/>
      <c r="D110" s="216">
        <f>Marzo!C105</f>
        <v>14</v>
      </c>
      <c r="Y110" s="209"/>
      <c r="Z110" s="209"/>
      <c r="AA110" s="209"/>
      <c r="AB110" s="209"/>
      <c r="AC110" s="209"/>
      <c r="AD110" s="209"/>
      <c r="AE110" s="210"/>
      <c r="AF110" s="210"/>
      <c r="AK110" s="209"/>
    </row>
    <row r="111" spans="1:37">
      <c r="B111" s="211" t="s">
        <v>0</v>
      </c>
      <c r="C111" s="216"/>
      <c r="D111" s="216">
        <f>SUM(D109:D110)</f>
        <v>101</v>
      </c>
      <c r="Y111" s="209"/>
      <c r="Z111" s="209"/>
      <c r="AA111" s="209"/>
      <c r="AB111" s="209"/>
      <c r="AC111" s="209"/>
      <c r="AD111" s="209"/>
      <c r="AE111" s="210"/>
      <c r="AF111" s="210"/>
      <c r="AK111" s="209"/>
    </row>
    <row r="112" spans="1:37">
      <c r="D112" s="209"/>
      <c r="Y112" s="209"/>
      <c r="Z112" s="209"/>
      <c r="AA112" s="209"/>
      <c r="AB112" s="209"/>
      <c r="AC112" s="209"/>
      <c r="AD112" s="209"/>
      <c r="AE112" s="210"/>
      <c r="AF112" s="210"/>
      <c r="AK112" s="209"/>
    </row>
    <row r="113" spans="1:37">
      <c r="D113" s="211"/>
      <c r="Y113" s="209"/>
      <c r="Z113" s="209"/>
      <c r="AA113" s="209"/>
      <c r="AB113" s="209"/>
      <c r="AC113" s="209"/>
      <c r="AD113" s="209"/>
      <c r="AE113" s="210"/>
      <c r="AF113" s="210"/>
      <c r="AK113" s="209"/>
    </row>
    <row r="114" spans="1:37">
      <c r="B114" s="216" t="s">
        <v>168</v>
      </c>
      <c r="C114" s="216"/>
      <c r="D114" s="216">
        <v>1</v>
      </c>
      <c r="Y114" s="209"/>
      <c r="Z114" s="209"/>
      <c r="AA114" s="209"/>
      <c r="AB114" s="209"/>
      <c r="AC114" s="209"/>
      <c r="AD114" s="209"/>
      <c r="AE114" s="210"/>
      <c r="AF114" s="210"/>
      <c r="AK114" s="209"/>
    </row>
    <row r="115" spans="1:37">
      <c r="B115" s="216" t="s">
        <v>169</v>
      </c>
      <c r="C115" s="216"/>
      <c r="D115" s="216">
        <v>1</v>
      </c>
      <c r="Y115" s="209"/>
      <c r="Z115" s="209"/>
      <c r="AA115" s="209"/>
      <c r="AB115" s="209"/>
      <c r="AC115" s="209"/>
      <c r="AD115" s="209"/>
      <c r="AE115" s="210"/>
      <c r="AF115" s="210"/>
      <c r="AK115" s="209"/>
    </row>
    <row r="116" spans="1:37">
      <c r="B116" s="261" t="s">
        <v>188</v>
      </c>
      <c r="C116" s="261"/>
      <c r="D116" s="262">
        <f>D109+D114-D115</f>
        <v>87</v>
      </c>
      <c r="Y116" s="209"/>
      <c r="Z116" s="209"/>
      <c r="AA116" s="209"/>
      <c r="AB116" s="209"/>
      <c r="AC116" s="209"/>
      <c r="AD116" s="209"/>
      <c r="AE116" s="210"/>
      <c r="AF116" s="210"/>
      <c r="AK116" s="209"/>
    </row>
    <row r="117" spans="1:37">
      <c r="D117" s="209"/>
      <c r="Y117" s="209"/>
      <c r="Z117" s="209"/>
      <c r="AA117" s="209"/>
      <c r="AB117" s="209"/>
      <c r="AC117" s="209"/>
      <c r="AD117" s="209"/>
      <c r="AE117" s="210"/>
      <c r="AF117" s="210"/>
      <c r="AK117" s="209"/>
    </row>
    <row r="118" spans="1:37">
      <c r="B118" s="216" t="s">
        <v>182</v>
      </c>
      <c r="C118" s="216"/>
      <c r="D118" s="216"/>
      <c r="Y118" s="209"/>
      <c r="Z118" s="209"/>
      <c r="AA118" s="209"/>
      <c r="AB118" s="209"/>
      <c r="AC118" s="209"/>
      <c r="AD118" s="209"/>
      <c r="AE118" s="210"/>
      <c r="AF118" s="210"/>
      <c r="AK118" s="209"/>
    </row>
    <row r="119" spans="1:37">
      <c r="B119" s="211" t="s">
        <v>170</v>
      </c>
      <c r="C119" s="216"/>
      <c r="D119" s="216">
        <f>AB104</f>
        <v>9</v>
      </c>
      <c r="Y119" s="209"/>
      <c r="Z119" s="209"/>
      <c r="AA119" s="209"/>
      <c r="AB119" s="209"/>
      <c r="AC119" s="209"/>
      <c r="AD119" s="209"/>
      <c r="AE119" s="210"/>
      <c r="AF119" s="210"/>
      <c r="AK119" s="209"/>
    </row>
    <row r="120" spans="1:37">
      <c r="B120" s="211" t="s">
        <v>171</v>
      </c>
      <c r="C120" s="216"/>
      <c r="D120" s="216">
        <f>AC104</f>
        <v>3</v>
      </c>
      <c r="Y120" s="209"/>
      <c r="Z120" s="209"/>
      <c r="AA120" s="209"/>
      <c r="AB120" s="209"/>
      <c r="AC120" s="209"/>
      <c r="AD120" s="209"/>
      <c r="AE120" s="210"/>
      <c r="AF120" s="210"/>
      <c r="AK120" s="209"/>
    </row>
    <row r="121" spans="1:37">
      <c r="B121" s="211" t="s">
        <v>183</v>
      </c>
      <c r="C121" s="216"/>
      <c r="D121" s="216">
        <f>SUM(D119:D120)</f>
        <v>12</v>
      </c>
      <c r="Y121" s="209"/>
      <c r="Z121" s="209"/>
      <c r="AA121" s="209"/>
      <c r="AB121" s="209"/>
      <c r="AC121" s="209"/>
      <c r="AD121" s="209"/>
      <c r="AE121" s="210"/>
      <c r="AF121" s="210"/>
      <c r="AK121" s="209"/>
    </row>
    <row r="122" spans="1:37">
      <c r="B122" s="211" t="s">
        <v>269</v>
      </c>
      <c r="C122" s="216"/>
      <c r="D122" s="270">
        <f>D116+D121</f>
        <v>99</v>
      </c>
      <c r="J122" s="890" t="s">
        <v>299</v>
      </c>
      <c r="K122" s="890"/>
      <c r="L122" s="890"/>
      <c r="M122" s="890"/>
      <c r="N122" s="890"/>
      <c r="O122" s="890"/>
      <c r="Y122" s="209"/>
      <c r="Z122" s="209"/>
      <c r="AA122" s="209"/>
      <c r="AB122" s="209"/>
      <c r="AC122" s="209"/>
      <c r="AD122" s="209"/>
      <c r="AE122" s="210"/>
      <c r="AF122" s="210"/>
      <c r="AK122" s="209"/>
    </row>
    <row r="123" spans="1:37">
      <c r="D123" s="209"/>
      <c r="E123" s="261" t="s">
        <v>2</v>
      </c>
      <c r="F123" s="261" t="s">
        <v>25</v>
      </c>
      <c r="G123" s="261" t="s">
        <v>86</v>
      </c>
      <c r="H123" s="261" t="s">
        <v>39</v>
      </c>
      <c r="I123" s="261" t="s">
        <v>126</v>
      </c>
      <c r="J123" s="216"/>
      <c r="K123" s="261" t="s">
        <v>2</v>
      </c>
      <c r="L123" s="261" t="s">
        <v>25</v>
      </c>
      <c r="M123" s="261" t="s">
        <v>86</v>
      </c>
      <c r="N123" s="261" t="s">
        <v>39</v>
      </c>
      <c r="O123" s="261" t="s">
        <v>126</v>
      </c>
      <c r="T123" s="209"/>
      <c r="U123" s="209"/>
      <c r="V123" s="209"/>
      <c r="W123" s="209"/>
      <c r="X123" s="209"/>
      <c r="Y123" s="209"/>
      <c r="AE123" s="210"/>
      <c r="AF123" s="210"/>
      <c r="AK123" s="209"/>
    </row>
    <row r="124" spans="1:37">
      <c r="B124" s="211" t="s">
        <v>180</v>
      </c>
      <c r="C124" s="216"/>
      <c r="D124" s="216">
        <f>SUM(Q105:U105)</f>
        <v>38</v>
      </c>
      <c r="E124" s="216">
        <f>Q105</f>
        <v>5</v>
      </c>
      <c r="F124" s="216">
        <f>R105</f>
        <v>25</v>
      </c>
      <c r="G124" s="216">
        <f>S105</f>
        <v>3</v>
      </c>
      <c r="H124" s="216">
        <f>T105</f>
        <v>1</v>
      </c>
      <c r="I124" s="216">
        <f>U105</f>
        <v>4</v>
      </c>
      <c r="J124" s="216">
        <f>SUM(K124:O124)</f>
        <v>87</v>
      </c>
      <c r="K124" s="216">
        <f>Q90+V90</f>
        <v>19</v>
      </c>
      <c r="L124" s="216">
        <f>R90+W90</f>
        <v>43</v>
      </c>
      <c r="M124" s="216">
        <f>S90+X90</f>
        <v>5</v>
      </c>
      <c r="N124" s="216">
        <f>T90+Y90</f>
        <v>7</v>
      </c>
      <c r="O124" s="216">
        <f>U90+Z90</f>
        <v>13</v>
      </c>
      <c r="T124" s="209"/>
      <c r="U124" s="209"/>
      <c r="V124" s="209"/>
      <c r="W124" s="209"/>
      <c r="X124" s="209"/>
      <c r="Y124" s="209"/>
      <c r="AE124" s="210"/>
      <c r="AF124" s="210"/>
      <c r="AK124" s="209"/>
    </row>
    <row r="125" spans="1:37">
      <c r="B125" s="211" t="s">
        <v>181</v>
      </c>
      <c r="C125" s="216"/>
      <c r="D125" s="216">
        <f>A105-D124</f>
        <v>62</v>
      </c>
      <c r="E125" s="216">
        <f>V105</f>
        <v>14</v>
      </c>
      <c r="F125" s="216">
        <f>W105</f>
        <v>22</v>
      </c>
      <c r="G125" s="216">
        <f>X105</f>
        <v>10</v>
      </c>
      <c r="H125" s="216">
        <f>Y105</f>
        <v>6</v>
      </c>
      <c r="I125" s="216">
        <f>Z105</f>
        <v>9</v>
      </c>
      <c r="J125" s="216">
        <f>SUM(K125:O125)</f>
        <v>12</v>
      </c>
      <c r="K125" s="216">
        <f>Q104+V104</f>
        <v>0</v>
      </c>
      <c r="L125" s="216">
        <f>R104+W104</f>
        <v>4</v>
      </c>
      <c r="M125" s="216">
        <f>S104+X104</f>
        <v>8</v>
      </c>
      <c r="N125" s="216">
        <f>T104+Y104</f>
        <v>0</v>
      </c>
      <c r="O125" s="216">
        <f>U104+Z104</f>
        <v>0</v>
      </c>
      <c r="T125" s="209"/>
      <c r="U125" s="209"/>
      <c r="V125" s="209"/>
      <c r="W125" s="209"/>
      <c r="X125" s="209"/>
      <c r="Y125" s="209"/>
      <c r="AE125" s="210"/>
      <c r="AF125" s="210"/>
      <c r="AK125" s="209"/>
    </row>
    <row r="126" spans="1:37">
      <c r="D126" s="216">
        <f t="shared" ref="D126:O126" si="52">SUM(D124:D125)</f>
        <v>100</v>
      </c>
      <c r="E126" s="216">
        <f t="shared" si="52"/>
        <v>19</v>
      </c>
      <c r="F126" s="216">
        <f t="shared" si="52"/>
        <v>47</v>
      </c>
      <c r="G126" s="216">
        <f t="shared" si="52"/>
        <v>13</v>
      </c>
      <c r="H126" s="216">
        <f t="shared" si="52"/>
        <v>7</v>
      </c>
      <c r="I126" s="216">
        <f t="shared" si="52"/>
        <v>13</v>
      </c>
      <c r="J126" s="271">
        <f t="shared" si="52"/>
        <v>99</v>
      </c>
      <c r="K126" s="216">
        <f t="shared" si="52"/>
        <v>19</v>
      </c>
      <c r="L126" s="216">
        <f t="shared" si="52"/>
        <v>47</v>
      </c>
      <c r="M126" s="216">
        <f t="shared" si="52"/>
        <v>13</v>
      </c>
      <c r="N126" s="216">
        <f t="shared" si="52"/>
        <v>7</v>
      </c>
      <c r="O126" s="216">
        <f t="shared" si="52"/>
        <v>13</v>
      </c>
      <c r="AC126" s="209"/>
      <c r="AD126" s="209"/>
      <c r="AI126" s="210"/>
      <c r="AJ126" s="210"/>
      <c r="AK126" s="209"/>
    </row>
    <row r="127" spans="1:37">
      <c r="A127" s="211"/>
      <c r="B127" s="261" t="s">
        <v>172</v>
      </c>
      <c r="C127" s="267"/>
      <c r="D127" s="267"/>
      <c r="E127" s="267"/>
      <c r="F127" s="272"/>
      <c r="G127" s="272"/>
      <c r="H127" s="209"/>
      <c r="I127" s="209"/>
      <c r="J127" s="209"/>
      <c r="K127" s="209"/>
      <c r="L127" s="209"/>
      <c r="M127" s="209"/>
      <c r="N127" s="209"/>
      <c r="O127" s="209"/>
      <c r="P127" s="209"/>
      <c r="Q127" s="209"/>
      <c r="R127" s="209"/>
      <c r="S127" s="209"/>
      <c r="T127" s="209"/>
      <c r="U127" s="209"/>
      <c r="V127" s="209"/>
      <c r="W127" s="209"/>
      <c r="X127" s="209"/>
      <c r="Y127" s="209"/>
      <c r="Z127" s="209"/>
      <c r="AA127" s="209"/>
      <c r="AB127" s="209"/>
      <c r="AC127" s="209"/>
      <c r="AD127" s="209"/>
      <c r="AK127" s="209"/>
    </row>
    <row r="128" spans="1:37" ht="15.75">
      <c r="A128" s="215">
        <v>6792</v>
      </c>
      <c r="B128" s="212" t="s">
        <v>29</v>
      </c>
      <c r="C128" s="213"/>
      <c r="D128" s="213">
        <v>1</v>
      </c>
      <c r="E128" s="230">
        <v>40407</v>
      </c>
      <c r="F128" s="212" t="s">
        <v>224</v>
      </c>
      <c r="G128" s="212" t="s">
        <v>223</v>
      </c>
      <c r="H128" s="213"/>
      <c r="I128" s="213"/>
      <c r="J128" s="213" t="s">
        <v>25</v>
      </c>
      <c r="K128" s="226" t="s">
        <v>197</v>
      </c>
      <c r="L128" s="226">
        <f>IF(K128="NS",1,0)</f>
        <v>1</v>
      </c>
      <c r="M128" s="226">
        <f>IF(K128="TM",1,0)</f>
        <v>0</v>
      </c>
      <c r="N128" s="226">
        <f>IF(K128="12mo",1,0)</f>
        <v>0</v>
      </c>
      <c r="O128" s="226">
        <f>IF(K128="9no",1,0)</f>
        <v>0</v>
      </c>
      <c r="P128" s="226" t="s">
        <v>179</v>
      </c>
      <c r="Q128" s="213">
        <f>IF(AND(J128="D",P128="F"),1,0)</f>
        <v>0</v>
      </c>
      <c r="R128" s="213">
        <f>IF(AND(J128="T",P128="F"),1,0)</f>
        <v>1</v>
      </c>
      <c r="S128" s="213">
        <f>IF(AND(J128="A",P128="F"),1,0)</f>
        <v>0</v>
      </c>
      <c r="T128" s="213">
        <f>IF(AND(J128="O",P128="F"),1,0)</f>
        <v>0</v>
      </c>
      <c r="U128" s="213">
        <f>IF(AND(J128="S",P128="F"),1,0)</f>
        <v>0</v>
      </c>
      <c r="V128" s="213">
        <f>IF(AND(J128="D",P128="M"),1,0)</f>
        <v>0</v>
      </c>
      <c r="W128" s="213">
        <f>IF(AND(J128="T",P128="M"),1,0)</f>
        <v>0</v>
      </c>
      <c r="X128" s="213">
        <f>IF(AND(J128="A",P128="M"),1,0)</f>
        <v>0</v>
      </c>
      <c r="Y128" s="213">
        <f>IF(AND(J128="O",P128="M"),1,0)</f>
        <v>0</v>
      </c>
      <c r="Z128" s="213">
        <f>IF(AND(J128="S",P128="M"),1,0)</f>
        <v>0</v>
      </c>
      <c r="AA128" s="213"/>
      <c r="AB128" s="213"/>
      <c r="AC128" s="213"/>
      <c r="AD128" s="213"/>
      <c r="AE128" s="212">
        <v>77021715910</v>
      </c>
      <c r="AF128" s="227">
        <f>2012-1977</f>
        <v>35</v>
      </c>
      <c r="AG128" s="228">
        <f>IF(AF128&gt;=55,0,IF(AND(AF128&gt;=46,AF128&lt;55),0,IF(AND(AF128&gt;=31,AF128&lt;45),0,IF(AF128&lt;=30,1,0))))</f>
        <v>0</v>
      </c>
      <c r="AH128" s="228">
        <f>IF(AF128&gt;=55,0,IF(AND(AF128&gt;=46,AF128&lt;55),0,IF(AND(AF128&gt;=31,AF128&lt;=45),1,IF(AF128&lt;=30,0,0))))</f>
        <v>1</v>
      </c>
      <c r="AI128" s="228">
        <f>IF(AF128&gt;=55,0,IF(AND(AF128&gt;=46,AF128&lt;55),1,IF(AND(AF128&gt;=31,AF128&lt;=45),0,IF(AF128&lt;=30,0,0))))</f>
        <v>0</v>
      </c>
      <c r="AJ128" s="228">
        <f>IF(AF128&gt;=55,1,IF(AND(AF128&gt;=46,AF128&lt;55),0,IF(AND(AF128&gt;=31,AF128&lt;45),0,IF(AF128&lt;=30,0,0))))</f>
        <v>0</v>
      </c>
    </row>
    <row r="129" spans="1:37" ht="15.75">
      <c r="A129" s="215">
        <v>8866</v>
      </c>
      <c r="B129" s="212" t="s">
        <v>110</v>
      </c>
      <c r="C129" s="213"/>
      <c r="D129" s="213">
        <v>1</v>
      </c>
      <c r="E129" s="231">
        <v>40909</v>
      </c>
      <c r="F129" s="212" t="s">
        <v>251</v>
      </c>
      <c r="G129" s="212" t="s">
        <v>223</v>
      </c>
      <c r="H129" s="213"/>
      <c r="I129" s="213"/>
      <c r="J129" s="213" t="s">
        <v>25</v>
      </c>
      <c r="K129" s="226" t="s">
        <v>197</v>
      </c>
      <c r="L129" s="226">
        <f>IF(K129="NS",1,0)</f>
        <v>1</v>
      </c>
      <c r="M129" s="226">
        <f>IF(K129="TM",1,0)</f>
        <v>0</v>
      </c>
      <c r="N129" s="226">
        <f>IF(K129="12mo",1,0)</f>
        <v>0</v>
      </c>
      <c r="O129" s="226">
        <f>IF(K129="9no",1,0)</f>
        <v>0</v>
      </c>
      <c r="P129" s="226" t="s">
        <v>179</v>
      </c>
      <c r="Q129" s="213">
        <f>IF(AND(J129="D",P129="F"),1,0)</f>
        <v>0</v>
      </c>
      <c r="R129" s="213">
        <f>IF(AND(J129="T",P129="F"),1,0)</f>
        <v>1</v>
      </c>
      <c r="S129" s="213">
        <f>IF(AND(J129="A",P129="F"),1,0)</f>
        <v>0</v>
      </c>
      <c r="T129" s="213">
        <f>IF(AND(J129="O",P129="F"),1,0)</f>
        <v>0</v>
      </c>
      <c r="U129" s="213">
        <f>IF(AND(J129="S",P129="F"),1,0)</f>
        <v>0</v>
      </c>
      <c r="V129" s="213">
        <f>IF(AND(J129="D",P129="M"),1,0)</f>
        <v>0</v>
      </c>
      <c r="W129" s="213">
        <f>IF(AND(J129="T",P129="M"),1,0)</f>
        <v>0</v>
      </c>
      <c r="X129" s="213">
        <f>IF(AND(J129="A",P129="M"),1,0)</f>
        <v>0</v>
      </c>
      <c r="Y129" s="213">
        <f>IF(AND(J129="O",P129="M"),1,0)</f>
        <v>0</v>
      </c>
      <c r="Z129" s="213">
        <f>IF(AND(J129="S",P129="M"),1,0)</f>
        <v>0</v>
      </c>
      <c r="AA129" s="213"/>
      <c r="AB129" s="213">
        <v>1</v>
      </c>
      <c r="AC129" s="213"/>
      <c r="AD129" s="213"/>
      <c r="AE129" s="212">
        <v>80090310897</v>
      </c>
      <c r="AF129" s="227">
        <v>32</v>
      </c>
      <c r="AG129" s="228">
        <v>0</v>
      </c>
      <c r="AH129" s="228">
        <v>1</v>
      </c>
      <c r="AI129" s="228">
        <v>0</v>
      </c>
      <c r="AJ129" s="228">
        <v>0</v>
      </c>
    </row>
    <row r="130" spans="1:37" s="235" customFormat="1" ht="15.75">
      <c r="A130" s="241">
        <v>1</v>
      </c>
      <c r="B130" s="236" t="s">
        <v>284</v>
      </c>
      <c r="C130" s="237"/>
      <c r="D130" s="213"/>
      <c r="E130" s="230"/>
      <c r="F130" s="236" t="s">
        <v>251</v>
      </c>
      <c r="G130" s="212" t="s">
        <v>223</v>
      </c>
      <c r="H130" s="237">
        <v>1</v>
      </c>
      <c r="I130" s="237"/>
      <c r="J130" s="213" t="s">
        <v>25</v>
      </c>
      <c r="K130" s="213" t="s">
        <v>197</v>
      </c>
      <c r="L130" s="226">
        <f>IF(K130="NS",1,0)</f>
        <v>1</v>
      </c>
      <c r="M130" s="226">
        <f>IF(K130="TM",1,0)</f>
        <v>0</v>
      </c>
      <c r="N130" s="226">
        <f>IF(K130="12mo",1,0)</f>
        <v>0</v>
      </c>
      <c r="O130" s="226">
        <f>IF(K130="9no",1,0)</f>
        <v>0</v>
      </c>
      <c r="P130" s="213" t="s">
        <v>179</v>
      </c>
      <c r="Q130" s="213">
        <f>IF(AND(J130="D",P130="F"),1,0)</f>
        <v>0</v>
      </c>
      <c r="R130" s="213">
        <f>IF(AND(J130="T",P130="F"),1,0)</f>
        <v>1</v>
      </c>
      <c r="S130" s="213">
        <f>IF(AND(J130="A",P130="F"),1,0)</f>
        <v>0</v>
      </c>
      <c r="T130" s="213">
        <f>IF(AND(J130="O",P130="F"),1,0)</f>
        <v>0</v>
      </c>
      <c r="U130" s="213">
        <f>IF(AND(J130="S",P130="F"),1,0)</f>
        <v>0</v>
      </c>
      <c r="V130" s="213">
        <f>IF(AND(J130="D",P130="M"),1,0)</f>
        <v>0</v>
      </c>
      <c r="W130" s="213">
        <f>IF(AND(J130="T",P130="M"),1,0)</f>
        <v>0</v>
      </c>
      <c r="X130" s="213">
        <f>IF(AND(J130="A",P130="M"),1,0)</f>
        <v>0</v>
      </c>
      <c r="Y130" s="213">
        <f>IF(AND(J130="O",P130="M"),1,0)</f>
        <v>0</v>
      </c>
      <c r="Z130" s="213">
        <f>IF(AND(J130="S",P130="M"),1,0)</f>
        <v>0</v>
      </c>
      <c r="AA130" s="238"/>
      <c r="AB130" s="237"/>
      <c r="AC130" s="237">
        <v>1</v>
      </c>
      <c r="AD130" s="237" t="s">
        <v>286</v>
      </c>
      <c r="AE130" s="236">
        <v>72112803370</v>
      </c>
      <c r="AF130" s="239">
        <f>AF1-1972</f>
        <v>40</v>
      </c>
      <c r="AG130" s="228">
        <v>1</v>
      </c>
      <c r="AH130" s="228">
        <v>0</v>
      </c>
      <c r="AI130" s="228">
        <v>0</v>
      </c>
      <c r="AJ130" s="228">
        <v>0</v>
      </c>
      <c r="AK130" s="241"/>
    </row>
    <row r="131" spans="1:37">
      <c r="B131" s="209" t="s">
        <v>209</v>
      </c>
      <c r="F131" s="272"/>
      <c r="G131" s="272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09"/>
      <c r="V131" s="209"/>
      <c r="W131" s="209"/>
      <c r="X131" s="209"/>
      <c r="Y131" s="209"/>
      <c r="Z131" s="209"/>
      <c r="AA131" s="209"/>
      <c r="AB131" s="209"/>
      <c r="AC131" s="209"/>
      <c r="AD131" s="209"/>
      <c r="AK131" s="209"/>
    </row>
    <row r="132" spans="1:37"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09"/>
      <c r="V132" s="209"/>
      <c r="W132" s="209"/>
      <c r="X132" s="209"/>
      <c r="Y132" s="209"/>
      <c r="Z132" s="209"/>
      <c r="AA132" s="209"/>
      <c r="AB132" s="209"/>
      <c r="AC132" s="209"/>
      <c r="AD132" s="209"/>
      <c r="AK132" s="209"/>
    </row>
    <row r="133" spans="1:37"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09"/>
      <c r="V133" s="209"/>
      <c r="W133" s="209"/>
      <c r="X133" s="209"/>
      <c r="Y133" s="209"/>
      <c r="Z133" s="209"/>
      <c r="AA133" s="209"/>
      <c r="AB133" s="209"/>
      <c r="AC133" s="209"/>
      <c r="AD133" s="209"/>
      <c r="AK133" s="209"/>
    </row>
  </sheetData>
  <autoFilter ref="A1:AM134"/>
  <mergeCells count="1">
    <mergeCell ref="J122:O122"/>
  </mergeCells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FF5"/>
  <sheetViews>
    <sheetView topLeftCell="EX1" workbookViewId="0">
      <selection activeCell="FD9" sqref="FD9"/>
    </sheetView>
  </sheetViews>
  <sheetFormatPr baseColWidth="10" defaultRowHeight="15"/>
  <cols>
    <col min="1" max="1" width="31.5703125" customWidth="1"/>
    <col min="156" max="156" width="12.5703125" customWidth="1"/>
    <col min="160" max="160" width="17.28515625" customWidth="1"/>
    <col min="161" max="161" width="15.7109375" customWidth="1"/>
    <col min="162" max="162" width="14.5703125" customWidth="1"/>
  </cols>
  <sheetData>
    <row r="1" spans="1:162" ht="33" customHeight="1" thickBot="1">
      <c r="A1" s="726" t="s">
        <v>2419</v>
      </c>
      <c r="B1" s="895" t="s">
        <v>2190</v>
      </c>
      <c r="C1" s="896"/>
      <c r="D1" s="896"/>
      <c r="E1" s="896"/>
      <c r="F1" s="896"/>
      <c r="G1" s="897"/>
      <c r="H1" s="895" t="s">
        <v>2191</v>
      </c>
      <c r="I1" s="896"/>
      <c r="J1" s="896"/>
      <c r="K1" s="896"/>
      <c r="L1" s="896"/>
      <c r="M1" s="897"/>
      <c r="N1" s="895" t="s">
        <v>2205</v>
      </c>
      <c r="O1" s="896"/>
      <c r="P1" s="896"/>
      <c r="Q1" s="896"/>
      <c r="R1" s="896"/>
      <c r="S1" s="897"/>
      <c r="T1" s="895" t="s">
        <v>2206</v>
      </c>
      <c r="U1" s="896"/>
      <c r="V1" s="896"/>
      <c r="W1" s="896"/>
      <c r="X1" s="896"/>
      <c r="Y1" s="897"/>
      <c r="Z1" s="895" t="s">
        <v>2207</v>
      </c>
      <c r="AA1" s="896"/>
      <c r="AB1" s="896"/>
      <c r="AC1" s="896"/>
      <c r="AD1" s="896"/>
      <c r="AE1" s="904" t="s">
        <v>2208</v>
      </c>
      <c r="AF1" s="896" t="s">
        <v>2209</v>
      </c>
      <c r="AG1" s="896"/>
      <c r="AH1" s="896"/>
      <c r="AI1" s="896"/>
      <c r="AJ1" s="896"/>
      <c r="AK1" s="897"/>
      <c r="AL1" s="895" t="s">
        <v>2210</v>
      </c>
      <c r="AM1" s="896"/>
      <c r="AN1" s="896"/>
      <c r="AO1" s="896"/>
      <c r="AP1" s="896"/>
      <c r="AQ1" s="897"/>
      <c r="AR1" s="914" t="s">
        <v>2211</v>
      </c>
      <c r="AS1" s="895" t="s">
        <v>2212</v>
      </c>
      <c r="AT1" s="896"/>
      <c r="AU1" s="896"/>
      <c r="AV1" s="917" t="s">
        <v>2213</v>
      </c>
      <c r="AW1" s="918"/>
      <c r="AX1" s="918"/>
      <c r="AY1" s="918"/>
      <c r="AZ1" s="918"/>
      <c r="BA1" s="918"/>
      <c r="BB1" s="919"/>
      <c r="BC1" s="895" t="s">
        <v>2214</v>
      </c>
      <c r="BD1" s="896"/>
      <c r="BE1" s="896"/>
      <c r="BF1" s="897"/>
      <c r="BG1" s="918" t="s">
        <v>2215</v>
      </c>
      <c r="BH1" s="918"/>
      <c r="BI1" s="918"/>
      <c r="BJ1" s="918"/>
      <c r="BK1" s="918"/>
      <c r="BL1" s="918"/>
      <c r="BM1" s="918"/>
      <c r="BN1" s="918"/>
      <c r="BO1" s="919"/>
      <c r="BP1" s="895" t="s">
        <v>2216</v>
      </c>
      <c r="BQ1" s="896"/>
      <c r="BR1" s="896"/>
      <c r="BS1" s="896"/>
      <c r="BT1" s="896"/>
      <c r="BU1" s="895" t="s">
        <v>2217</v>
      </c>
      <c r="BV1" s="896"/>
      <c r="BW1" s="896"/>
      <c r="BX1" s="895" t="s">
        <v>2218</v>
      </c>
      <c r="BY1" s="896"/>
      <c r="BZ1" s="896"/>
      <c r="CA1" s="922" t="s">
        <v>2219</v>
      </c>
      <c r="CB1" s="917" t="s">
        <v>2220</v>
      </c>
      <c r="CC1" s="918"/>
      <c r="CD1" s="918"/>
      <c r="CE1" s="918"/>
      <c r="CF1" s="918"/>
      <c r="CG1" s="918"/>
      <c r="CH1" s="918"/>
      <c r="CI1" s="918"/>
      <c r="CJ1" s="918"/>
      <c r="CK1" s="919"/>
      <c r="CL1" s="937" t="s">
        <v>2221</v>
      </c>
      <c r="CM1" s="944" t="s">
        <v>2222</v>
      </c>
      <c r="CN1" s="945"/>
      <c r="CO1" s="945"/>
      <c r="CP1" s="945"/>
      <c r="CQ1" s="945"/>
      <c r="CR1" s="945"/>
      <c r="CS1" s="945"/>
      <c r="CT1" s="945"/>
      <c r="CU1" s="945"/>
      <c r="CV1" s="946"/>
      <c r="CW1" s="727" t="s">
        <v>2223</v>
      </c>
      <c r="CX1" s="727"/>
      <c r="CY1" s="727"/>
      <c r="CZ1" s="727"/>
      <c r="DA1" s="727"/>
      <c r="DB1" s="727"/>
      <c r="DC1" s="727"/>
      <c r="DD1" s="727"/>
      <c r="DE1" s="727"/>
      <c r="DF1" s="728"/>
      <c r="DG1" s="729" t="s">
        <v>2224</v>
      </c>
      <c r="DH1" s="727"/>
      <c r="DI1" s="727"/>
      <c r="DJ1" s="727"/>
      <c r="DK1" s="727"/>
      <c r="DL1" s="727"/>
      <c r="DM1" s="727"/>
      <c r="DN1" s="727"/>
      <c r="DO1" s="727"/>
      <c r="DP1" s="727"/>
      <c r="DQ1" s="727"/>
      <c r="DR1" s="728"/>
      <c r="DS1" s="944" t="s">
        <v>2225</v>
      </c>
      <c r="DT1" s="945"/>
      <c r="DU1" s="945"/>
      <c r="DV1" s="945"/>
      <c r="DW1" s="945"/>
      <c r="DX1" s="946"/>
      <c r="DY1" s="922" t="s">
        <v>2226</v>
      </c>
      <c r="DZ1" s="922" t="s">
        <v>2227</v>
      </c>
      <c r="EA1" s="922" t="s">
        <v>2228</v>
      </c>
      <c r="EB1" s="944" t="s">
        <v>2229</v>
      </c>
      <c r="EC1" s="945"/>
      <c r="ED1" s="945"/>
      <c r="EE1" s="945"/>
      <c r="EF1" s="945"/>
      <c r="EG1" s="945"/>
      <c r="EH1" s="945"/>
      <c r="EI1" s="945"/>
      <c r="EJ1" s="945"/>
      <c r="EK1" s="945"/>
      <c r="EL1" s="945"/>
      <c r="EM1" s="945"/>
      <c r="EN1" s="945"/>
      <c r="EO1" s="945"/>
      <c r="EP1" s="945"/>
      <c r="EQ1" s="945"/>
      <c r="ER1" s="945"/>
      <c r="ES1" s="945"/>
      <c r="ET1" s="945"/>
      <c r="EU1" s="945"/>
      <c r="EV1" s="945"/>
      <c r="EW1" s="945"/>
      <c r="EX1" s="966" t="s">
        <v>2230</v>
      </c>
      <c r="EY1" s="967"/>
      <c r="EZ1" s="969" t="s">
        <v>2231</v>
      </c>
      <c r="FA1" s="966" t="s">
        <v>2232</v>
      </c>
      <c r="FB1" s="967"/>
      <c r="FC1" s="967" t="s">
        <v>2233</v>
      </c>
      <c r="FD1" s="937" t="s">
        <v>2234</v>
      </c>
      <c r="FE1" s="964" t="s">
        <v>2235</v>
      </c>
      <c r="FF1" s="965"/>
    </row>
    <row r="2" spans="1:162" ht="33.75" customHeight="1" thickBot="1">
      <c r="A2" s="730" t="s">
        <v>2420</v>
      </c>
      <c r="B2" s="898"/>
      <c r="C2" s="899"/>
      <c r="D2" s="899"/>
      <c r="E2" s="899"/>
      <c r="F2" s="899"/>
      <c r="G2" s="900"/>
      <c r="H2" s="901"/>
      <c r="I2" s="902"/>
      <c r="J2" s="902"/>
      <c r="K2" s="902"/>
      <c r="L2" s="902"/>
      <c r="M2" s="903"/>
      <c r="N2" s="901"/>
      <c r="O2" s="902"/>
      <c r="P2" s="902"/>
      <c r="Q2" s="902"/>
      <c r="R2" s="902"/>
      <c r="S2" s="903"/>
      <c r="T2" s="901"/>
      <c r="U2" s="902"/>
      <c r="V2" s="902"/>
      <c r="W2" s="902"/>
      <c r="X2" s="902"/>
      <c r="Y2" s="903"/>
      <c r="Z2" s="901"/>
      <c r="AA2" s="902"/>
      <c r="AB2" s="902"/>
      <c r="AC2" s="902"/>
      <c r="AD2" s="902"/>
      <c r="AE2" s="905"/>
      <c r="AF2" s="899"/>
      <c r="AG2" s="899"/>
      <c r="AH2" s="899"/>
      <c r="AI2" s="899"/>
      <c r="AJ2" s="899"/>
      <c r="AK2" s="900"/>
      <c r="AL2" s="901"/>
      <c r="AM2" s="902"/>
      <c r="AN2" s="902"/>
      <c r="AO2" s="902"/>
      <c r="AP2" s="902"/>
      <c r="AQ2" s="903"/>
      <c r="AR2" s="915"/>
      <c r="AS2" s="901"/>
      <c r="AT2" s="902"/>
      <c r="AU2" s="902"/>
      <c r="AV2" s="997" t="s">
        <v>2236</v>
      </c>
      <c r="AW2" s="911" t="s">
        <v>2237</v>
      </c>
      <c r="AX2" s="911" t="s">
        <v>2238</v>
      </c>
      <c r="AY2" s="911" t="s">
        <v>2239</v>
      </c>
      <c r="AZ2" s="911" t="s">
        <v>2240</v>
      </c>
      <c r="BA2" s="911" t="s">
        <v>2241</v>
      </c>
      <c r="BB2" s="950" t="s">
        <v>2192</v>
      </c>
      <c r="BC2" s="901"/>
      <c r="BD2" s="902"/>
      <c r="BE2" s="902"/>
      <c r="BF2" s="903"/>
      <c r="BG2" s="953" t="s">
        <v>2242</v>
      </c>
      <c r="BH2" s="911" t="s">
        <v>2243</v>
      </c>
      <c r="BI2" s="911" t="s">
        <v>2244</v>
      </c>
      <c r="BJ2" s="911" t="s">
        <v>2245</v>
      </c>
      <c r="BK2" s="911" t="s">
        <v>2246</v>
      </c>
      <c r="BL2" s="911" t="s">
        <v>2192</v>
      </c>
      <c r="BM2" s="1003" t="s">
        <v>2247</v>
      </c>
      <c r="BN2" s="1004"/>
      <c r="BO2" s="934" t="s">
        <v>2248</v>
      </c>
      <c r="BP2" s="953" t="s">
        <v>2249</v>
      </c>
      <c r="BQ2" s="911" t="s">
        <v>2250</v>
      </c>
      <c r="BR2" s="940" t="s">
        <v>2251</v>
      </c>
      <c r="BS2" s="941"/>
      <c r="BT2" s="950" t="s">
        <v>2192</v>
      </c>
      <c r="BU2" s="957" t="s">
        <v>2252</v>
      </c>
      <c r="BV2" s="960" t="s">
        <v>2253</v>
      </c>
      <c r="BW2" s="950" t="s">
        <v>2192</v>
      </c>
      <c r="BX2" s="920" t="s">
        <v>205</v>
      </c>
      <c r="BY2" s="925" t="s">
        <v>206</v>
      </c>
      <c r="BZ2" s="931" t="s">
        <v>2254</v>
      </c>
      <c r="CA2" s="923"/>
      <c r="CB2" s="1000" t="s">
        <v>2255</v>
      </c>
      <c r="CC2" s="940" t="s">
        <v>2256</v>
      </c>
      <c r="CD2" s="941"/>
      <c r="CE2" s="928" t="s">
        <v>2257</v>
      </c>
      <c r="CF2" s="928" t="s">
        <v>2258</v>
      </c>
      <c r="CG2" s="928" t="s">
        <v>2259</v>
      </c>
      <c r="CH2" s="928" t="s">
        <v>2260</v>
      </c>
      <c r="CI2" s="928" t="s">
        <v>2261</v>
      </c>
      <c r="CJ2" s="931" t="s">
        <v>2262</v>
      </c>
      <c r="CK2" s="922" t="s">
        <v>2263</v>
      </c>
      <c r="CL2" s="942"/>
      <c r="CM2" s="974" t="s">
        <v>2264</v>
      </c>
      <c r="CN2" s="947"/>
      <c r="CO2" s="947" t="s">
        <v>2265</v>
      </c>
      <c r="CP2" s="947"/>
      <c r="CQ2" s="947" t="s">
        <v>2266</v>
      </c>
      <c r="CR2" s="947"/>
      <c r="CS2" s="947" t="s">
        <v>2267</v>
      </c>
      <c r="CT2" s="947"/>
      <c r="CU2" s="947" t="s">
        <v>2192</v>
      </c>
      <c r="CV2" s="940"/>
      <c r="CW2" s="974" t="s">
        <v>2268</v>
      </c>
      <c r="CX2" s="947" t="s">
        <v>2269</v>
      </c>
      <c r="CY2" s="947" t="s">
        <v>2270</v>
      </c>
      <c r="CZ2" s="947" t="s">
        <v>2271</v>
      </c>
      <c r="DA2" s="947" t="s">
        <v>2272</v>
      </c>
      <c r="DB2" s="947" t="s">
        <v>2273</v>
      </c>
      <c r="DC2" s="947" t="s">
        <v>2274</v>
      </c>
      <c r="DD2" s="947" t="s">
        <v>2275</v>
      </c>
      <c r="DE2" s="947" t="s">
        <v>2276</v>
      </c>
      <c r="DF2" s="940" t="s">
        <v>2192</v>
      </c>
      <c r="DG2" s="974" t="s">
        <v>2277</v>
      </c>
      <c r="DH2" s="947" t="s">
        <v>2278</v>
      </c>
      <c r="DI2" s="947" t="s">
        <v>2279</v>
      </c>
      <c r="DJ2" s="947" t="s">
        <v>2280</v>
      </c>
      <c r="DK2" s="947" t="s">
        <v>2281</v>
      </c>
      <c r="DL2" s="947" t="s">
        <v>2282</v>
      </c>
      <c r="DM2" s="947" t="s">
        <v>2283</v>
      </c>
      <c r="DN2" s="947" t="s">
        <v>2284</v>
      </c>
      <c r="DO2" s="947" t="s">
        <v>2285</v>
      </c>
      <c r="DP2" s="947" t="s">
        <v>2286</v>
      </c>
      <c r="DQ2" s="947" t="s">
        <v>2287</v>
      </c>
      <c r="DR2" s="979" t="s">
        <v>2192</v>
      </c>
      <c r="DS2" s="982" t="s">
        <v>2288</v>
      </c>
      <c r="DT2" s="928" t="s">
        <v>2289</v>
      </c>
      <c r="DU2" s="928" t="s">
        <v>2290</v>
      </c>
      <c r="DV2" s="928" t="s">
        <v>2291</v>
      </c>
      <c r="DW2" s="928" t="s">
        <v>2292</v>
      </c>
      <c r="DX2" s="931" t="s">
        <v>2192</v>
      </c>
      <c r="DY2" s="923"/>
      <c r="DZ2" s="923"/>
      <c r="EA2" s="923"/>
      <c r="EB2" s="985" t="s">
        <v>2293</v>
      </c>
      <c r="EC2" s="941"/>
      <c r="ED2" s="940" t="s">
        <v>2294</v>
      </c>
      <c r="EE2" s="941"/>
      <c r="EF2" s="940" t="s">
        <v>2295</v>
      </c>
      <c r="EG2" s="941"/>
      <c r="EH2" s="940" t="s">
        <v>2296</v>
      </c>
      <c r="EI2" s="941"/>
      <c r="EJ2" s="940" t="s">
        <v>2297</v>
      </c>
      <c r="EK2" s="941"/>
      <c r="EL2" s="940" t="s">
        <v>2298</v>
      </c>
      <c r="EM2" s="941"/>
      <c r="EN2" s="940" t="s">
        <v>2299</v>
      </c>
      <c r="EO2" s="941"/>
      <c r="EP2" s="940" t="s">
        <v>2300</v>
      </c>
      <c r="EQ2" s="941"/>
      <c r="ER2" s="940" t="s">
        <v>2301</v>
      </c>
      <c r="ES2" s="941"/>
      <c r="ET2" s="940" t="s">
        <v>2302</v>
      </c>
      <c r="EU2" s="941"/>
      <c r="EV2" s="940" t="s">
        <v>2303</v>
      </c>
      <c r="EW2" s="988"/>
      <c r="EX2" s="942"/>
      <c r="EY2" s="968"/>
      <c r="EZ2" s="970"/>
      <c r="FA2" s="971"/>
      <c r="FB2" s="972"/>
      <c r="FC2" s="968"/>
      <c r="FD2" s="938"/>
      <c r="FE2" s="989" t="s">
        <v>2304</v>
      </c>
      <c r="FF2" s="934" t="s">
        <v>2305</v>
      </c>
    </row>
    <row r="3" spans="1:162" ht="19.5" customHeight="1">
      <c r="A3" s="992" t="s">
        <v>2306</v>
      </c>
      <c r="B3" s="909" t="s">
        <v>39</v>
      </c>
      <c r="C3" s="891" t="s">
        <v>126</v>
      </c>
      <c r="D3" s="891" t="s">
        <v>86</v>
      </c>
      <c r="E3" s="891" t="s">
        <v>25</v>
      </c>
      <c r="F3" s="891" t="s">
        <v>1204</v>
      </c>
      <c r="G3" s="907" t="s">
        <v>2192</v>
      </c>
      <c r="H3" s="909" t="s">
        <v>39</v>
      </c>
      <c r="I3" s="891" t="s">
        <v>126</v>
      </c>
      <c r="J3" s="891" t="s">
        <v>86</v>
      </c>
      <c r="K3" s="891" t="s">
        <v>25</v>
      </c>
      <c r="L3" s="891" t="s">
        <v>1204</v>
      </c>
      <c r="M3" s="907" t="s">
        <v>2192</v>
      </c>
      <c r="N3" s="909" t="s">
        <v>39</v>
      </c>
      <c r="O3" s="891" t="s">
        <v>126</v>
      </c>
      <c r="P3" s="891" t="s">
        <v>86</v>
      </c>
      <c r="Q3" s="891" t="s">
        <v>25</v>
      </c>
      <c r="R3" s="891" t="s">
        <v>1204</v>
      </c>
      <c r="S3" s="907" t="s">
        <v>2192</v>
      </c>
      <c r="T3" s="909" t="s">
        <v>39</v>
      </c>
      <c r="U3" s="891" t="s">
        <v>126</v>
      </c>
      <c r="V3" s="891" t="s">
        <v>86</v>
      </c>
      <c r="W3" s="891" t="s">
        <v>25</v>
      </c>
      <c r="X3" s="891" t="s">
        <v>1204</v>
      </c>
      <c r="Y3" s="907" t="s">
        <v>2192</v>
      </c>
      <c r="Z3" s="994" t="s">
        <v>2307</v>
      </c>
      <c r="AA3" s="995"/>
      <c r="AB3" s="995"/>
      <c r="AC3" s="996"/>
      <c r="AD3" s="907" t="s">
        <v>2192</v>
      </c>
      <c r="AE3" s="905"/>
      <c r="AF3" s="920" t="s">
        <v>197</v>
      </c>
      <c r="AG3" s="891" t="s">
        <v>2240</v>
      </c>
      <c r="AH3" s="891"/>
      <c r="AI3" s="891"/>
      <c r="AJ3" s="925" t="s">
        <v>2308</v>
      </c>
      <c r="AK3" s="893" t="s">
        <v>2192</v>
      </c>
      <c r="AL3" s="920" t="s">
        <v>39</v>
      </c>
      <c r="AM3" s="925" t="s">
        <v>126</v>
      </c>
      <c r="AN3" s="925" t="s">
        <v>86</v>
      </c>
      <c r="AO3" s="925" t="s">
        <v>25</v>
      </c>
      <c r="AP3" s="925" t="s">
        <v>1204</v>
      </c>
      <c r="AQ3" s="925" t="s">
        <v>2192</v>
      </c>
      <c r="AR3" s="915"/>
      <c r="AS3" s="925" t="s">
        <v>178</v>
      </c>
      <c r="AT3" s="925" t="s">
        <v>179</v>
      </c>
      <c r="AU3" s="925" t="s">
        <v>2192</v>
      </c>
      <c r="AV3" s="998"/>
      <c r="AW3" s="912"/>
      <c r="AX3" s="912"/>
      <c r="AY3" s="912"/>
      <c r="AZ3" s="912"/>
      <c r="BA3" s="912"/>
      <c r="BB3" s="951"/>
      <c r="BC3" s="920" t="s">
        <v>1294</v>
      </c>
      <c r="BD3" s="925" t="s">
        <v>1295</v>
      </c>
      <c r="BE3" s="925" t="s">
        <v>178</v>
      </c>
      <c r="BF3" s="893" t="s">
        <v>2192</v>
      </c>
      <c r="BG3" s="954"/>
      <c r="BH3" s="912"/>
      <c r="BI3" s="912"/>
      <c r="BJ3" s="912"/>
      <c r="BK3" s="912"/>
      <c r="BL3" s="912"/>
      <c r="BM3" s="986" t="s">
        <v>178</v>
      </c>
      <c r="BN3" s="987" t="s">
        <v>179</v>
      </c>
      <c r="BO3" s="935"/>
      <c r="BP3" s="954"/>
      <c r="BQ3" s="912"/>
      <c r="BR3" s="987" t="s">
        <v>2309</v>
      </c>
      <c r="BS3" s="987" t="s">
        <v>2310</v>
      </c>
      <c r="BT3" s="951"/>
      <c r="BU3" s="958"/>
      <c r="BV3" s="961"/>
      <c r="BW3" s="951"/>
      <c r="BX3" s="963"/>
      <c r="BY3" s="926"/>
      <c r="BZ3" s="932"/>
      <c r="CA3" s="923"/>
      <c r="CB3" s="1001"/>
      <c r="CC3" s="987" t="s">
        <v>2311</v>
      </c>
      <c r="CD3" s="956" t="s">
        <v>2312</v>
      </c>
      <c r="CE3" s="929"/>
      <c r="CF3" s="929"/>
      <c r="CG3" s="929"/>
      <c r="CH3" s="929"/>
      <c r="CI3" s="929"/>
      <c r="CJ3" s="932"/>
      <c r="CK3" s="923"/>
      <c r="CL3" s="942"/>
      <c r="CM3" s="975"/>
      <c r="CN3" s="948"/>
      <c r="CO3" s="948"/>
      <c r="CP3" s="948"/>
      <c r="CQ3" s="948"/>
      <c r="CR3" s="948"/>
      <c r="CS3" s="948"/>
      <c r="CT3" s="948"/>
      <c r="CU3" s="948"/>
      <c r="CV3" s="976"/>
      <c r="CW3" s="975"/>
      <c r="CX3" s="948"/>
      <c r="CY3" s="948"/>
      <c r="CZ3" s="948"/>
      <c r="DA3" s="948"/>
      <c r="DB3" s="948"/>
      <c r="DC3" s="948"/>
      <c r="DD3" s="948"/>
      <c r="DE3" s="948"/>
      <c r="DF3" s="976"/>
      <c r="DG3" s="975"/>
      <c r="DH3" s="948"/>
      <c r="DI3" s="948"/>
      <c r="DJ3" s="948"/>
      <c r="DK3" s="948"/>
      <c r="DL3" s="948"/>
      <c r="DM3" s="948"/>
      <c r="DN3" s="948"/>
      <c r="DO3" s="948"/>
      <c r="DP3" s="948"/>
      <c r="DQ3" s="948"/>
      <c r="DR3" s="980"/>
      <c r="DS3" s="983"/>
      <c r="DT3" s="929"/>
      <c r="DU3" s="929"/>
      <c r="DV3" s="929"/>
      <c r="DW3" s="929"/>
      <c r="DX3" s="932"/>
      <c r="DY3" s="923"/>
      <c r="DZ3" s="923"/>
      <c r="EA3" s="923"/>
      <c r="EB3" s="986" t="s">
        <v>2313</v>
      </c>
      <c r="EC3" s="987" t="s">
        <v>2314</v>
      </c>
      <c r="ED3" s="987" t="s">
        <v>2313</v>
      </c>
      <c r="EE3" s="987" t="s">
        <v>2314</v>
      </c>
      <c r="EF3" s="987" t="s">
        <v>2313</v>
      </c>
      <c r="EG3" s="987" t="s">
        <v>2314</v>
      </c>
      <c r="EH3" s="987" t="s">
        <v>2313</v>
      </c>
      <c r="EI3" s="987" t="s">
        <v>2314</v>
      </c>
      <c r="EJ3" s="987" t="s">
        <v>2313</v>
      </c>
      <c r="EK3" s="987" t="s">
        <v>2314</v>
      </c>
      <c r="EL3" s="987" t="s">
        <v>2313</v>
      </c>
      <c r="EM3" s="987" t="s">
        <v>2314</v>
      </c>
      <c r="EN3" s="987" t="s">
        <v>2313</v>
      </c>
      <c r="EO3" s="987" t="s">
        <v>2314</v>
      </c>
      <c r="EP3" s="987" t="s">
        <v>2313</v>
      </c>
      <c r="EQ3" s="987" t="s">
        <v>2314</v>
      </c>
      <c r="ER3" s="987" t="s">
        <v>2313</v>
      </c>
      <c r="ES3" s="987" t="s">
        <v>2314</v>
      </c>
      <c r="ET3" s="987" t="s">
        <v>2313</v>
      </c>
      <c r="EU3" s="987" t="s">
        <v>2314</v>
      </c>
      <c r="EV3" s="987" t="s">
        <v>2313</v>
      </c>
      <c r="EW3" s="1005" t="s">
        <v>2314</v>
      </c>
      <c r="EX3" s="1007" t="s">
        <v>2313</v>
      </c>
      <c r="EY3" s="1008" t="s">
        <v>2314</v>
      </c>
      <c r="EZ3" s="1009" t="s">
        <v>2313</v>
      </c>
      <c r="FA3" s="1010" t="s">
        <v>2192</v>
      </c>
      <c r="FB3" s="1008" t="s">
        <v>2315</v>
      </c>
      <c r="FC3" s="968"/>
      <c r="FD3" s="938"/>
      <c r="FE3" s="990"/>
      <c r="FF3" s="935"/>
    </row>
    <row r="4" spans="1:162" ht="32.25" customHeight="1" thickBot="1">
      <c r="A4" s="993"/>
      <c r="B4" s="910"/>
      <c r="C4" s="892"/>
      <c r="D4" s="892"/>
      <c r="E4" s="892"/>
      <c r="F4" s="892"/>
      <c r="G4" s="908"/>
      <c r="H4" s="910"/>
      <c r="I4" s="892"/>
      <c r="J4" s="892"/>
      <c r="K4" s="892"/>
      <c r="L4" s="892"/>
      <c r="M4" s="908"/>
      <c r="N4" s="910"/>
      <c r="O4" s="892"/>
      <c r="P4" s="892"/>
      <c r="Q4" s="892"/>
      <c r="R4" s="892"/>
      <c r="S4" s="908"/>
      <c r="T4" s="910"/>
      <c r="U4" s="892"/>
      <c r="V4" s="892"/>
      <c r="W4" s="892"/>
      <c r="X4" s="892"/>
      <c r="Y4" s="908"/>
      <c r="Z4" s="731" t="s">
        <v>39</v>
      </c>
      <c r="AA4" s="732" t="s">
        <v>126</v>
      </c>
      <c r="AB4" s="732" t="s">
        <v>86</v>
      </c>
      <c r="AC4" s="732" t="s">
        <v>25</v>
      </c>
      <c r="AD4" s="908"/>
      <c r="AE4" s="906"/>
      <c r="AF4" s="921"/>
      <c r="AG4" s="724" t="s">
        <v>39</v>
      </c>
      <c r="AH4" s="724" t="s">
        <v>126</v>
      </c>
      <c r="AI4" s="724" t="s">
        <v>25</v>
      </c>
      <c r="AJ4" s="927"/>
      <c r="AK4" s="894"/>
      <c r="AL4" s="921"/>
      <c r="AM4" s="927"/>
      <c r="AN4" s="927"/>
      <c r="AO4" s="927"/>
      <c r="AP4" s="927"/>
      <c r="AQ4" s="927"/>
      <c r="AR4" s="916"/>
      <c r="AS4" s="927"/>
      <c r="AT4" s="927"/>
      <c r="AU4" s="927"/>
      <c r="AV4" s="999"/>
      <c r="AW4" s="913"/>
      <c r="AX4" s="913"/>
      <c r="AY4" s="913"/>
      <c r="AZ4" s="913"/>
      <c r="BA4" s="913"/>
      <c r="BB4" s="952"/>
      <c r="BC4" s="921"/>
      <c r="BD4" s="927"/>
      <c r="BE4" s="927"/>
      <c r="BF4" s="894"/>
      <c r="BG4" s="955"/>
      <c r="BH4" s="913"/>
      <c r="BI4" s="913"/>
      <c r="BJ4" s="913"/>
      <c r="BK4" s="913"/>
      <c r="BL4" s="913"/>
      <c r="BM4" s="921"/>
      <c r="BN4" s="927"/>
      <c r="BO4" s="936"/>
      <c r="BP4" s="955"/>
      <c r="BQ4" s="913"/>
      <c r="BR4" s="927"/>
      <c r="BS4" s="927"/>
      <c r="BT4" s="952"/>
      <c r="BU4" s="959"/>
      <c r="BV4" s="962"/>
      <c r="BW4" s="952"/>
      <c r="BX4" s="921"/>
      <c r="BY4" s="927"/>
      <c r="BZ4" s="933"/>
      <c r="CA4" s="924"/>
      <c r="CB4" s="1002"/>
      <c r="CC4" s="927"/>
      <c r="CD4" s="930"/>
      <c r="CE4" s="930"/>
      <c r="CF4" s="930"/>
      <c r="CG4" s="930"/>
      <c r="CH4" s="930"/>
      <c r="CI4" s="930"/>
      <c r="CJ4" s="933"/>
      <c r="CK4" s="924"/>
      <c r="CL4" s="943"/>
      <c r="CM4" s="721" t="s">
        <v>2316</v>
      </c>
      <c r="CN4" s="722" t="s">
        <v>2314</v>
      </c>
      <c r="CO4" s="722" t="s">
        <v>2316</v>
      </c>
      <c r="CP4" s="722" t="s">
        <v>2314</v>
      </c>
      <c r="CQ4" s="722" t="s">
        <v>2316</v>
      </c>
      <c r="CR4" s="722" t="s">
        <v>2314</v>
      </c>
      <c r="CS4" s="722" t="s">
        <v>2316</v>
      </c>
      <c r="CT4" s="722" t="s">
        <v>2314</v>
      </c>
      <c r="CU4" s="725" t="s">
        <v>2316</v>
      </c>
      <c r="CV4" s="733" t="s">
        <v>2314</v>
      </c>
      <c r="CW4" s="977"/>
      <c r="CX4" s="949"/>
      <c r="CY4" s="949"/>
      <c r="CZ4" s="949"/>
      <c r="DA4" s="949"/>
      <c r="DB4" s="949"/>
      <c r="DC4" s="949"/>
      <c r="DD4" s="949"/>
      <c r="DE4" s="949"/>
      <c r="DF4" s="978"/>
      <c r="DG4" s="977"/>
      <c r="DH4" s="949"/>
      <c r="DI4" s="949"/>
      <c r="DJ4" s="949"/>
      <c r="DK4" s="949"/>
      <c r="DL4" s="949"/>
      <c r="DM4" s="949"/>
      <c r="DN4" s="949"/>
      <c r="DO4" s="949"/>
      <c r="DP4" s="949"/>
      <c r="DQ4" s="949"/>
      <c r="DR4" s="981"/>
      <c r="DS4" s="984"/>
      <c r="DT4" s="930"/>
      <c r="DU4" s="930"/>
      <c r="DV4" s="930"/>
      <c r="DW4" s="930"/>
      <c r="DX4" s="933"/>
      <c r="DY4" s="924"/>
      <c r="DZ4" s="924"/>
      <c r="EA4" s="924"/>
      <c r="EB4" s="921"/>
      <c r="EC4" s="927"/>
      <c r="ED4" s="927"/>
      <c r="EE4" s="927"/>
      <c r="EF4" s="927"/>
      <c r="EG4" s="927"/>
      <c r="EH4" s="927"/>
      <c r="EI4" s="927"/>
      <c r="EJ4" s="927"/>
      <c r="EK4" s="927"/>
      <c r="EL4" s="927"/>
      <c r="EM4" s="927"/>
      <c r="EN4" s="927"/>
      <c r="EO4" s="927"/>
      <c r="EP4" s="927"/>
      <c r="EQ4" s="927"/>
      <c r="ER4" s="927"/>
      <c r="ES4" s="927"/>
      <c r="ET4" s="927"/>
      <c r="EU4" s="927"/>
      <c r="EV4" s="927"/>
      <c r="EW4" s="1006"/>
      <c r="EX4" s="1007"/>
      <c r="EY4" s="1008"/>
      <c r="EZ4" s="1009"/>
      <c r="FA4" s="1010"/>
      <c r="FB4" s="1008"/>
      <c r="FC4" s="973"/>
      <c r="FD4" s="939"/>
      <c r="FE4" s="991"/>
      <c r="FF4" s="936"/>
    </row>
    <row r="5" spans="1:162" s="3" customFormat="1" ht="28.5" customHeight="1">
      <c r="A5" s="740" t="s">
        <v>2419</v>
      </c>
      <c r="B5" s="736">
        <v>176</v>
      </c>
      <c r="C5" s="737">
        <v>353</v>
      </c>
      <c r="D5" s="737">
        <v>64</v>
      </c>
      <c r="E5" s="737">
        <v>8</v>
      </c>
      <c r="F5" s="737">
        <v>4</v>
      </c>
      <c r="G5" s="741">
        <f>B5+C5+D5+E5+F5</f>
        <v>605</v>
      </c>
      <c r="H5" s="742">
        <f>+PLANTILLA!AB1</f>
        <v>0</v>
      </c>
      <c r="I5" s="742">
        <f>+PLANTILLA!AC1</f>
        <v>0</v>
      </c>
      <c r="J5" s="742">
        <f>+PLANTILLA!AD1</f>
        <v>0</v>
      </c>
      <c r="K5" s="816">
        <f>+PLANTILLA!AE1</f>
        <v>0</v>
      </c>
      <c r="L5" s="816">
        <v>15</v>
      </c>
      <c r="M5" s="743">
        <f>H5+I5+J5+K5+L5</f>
        <v>15</v>
      </c>
      <c r="N5" s="742">
        <f>+PLANTILLA!AH1</f>
        <v>0</v>
      </c>
      <c r="O5" s="742">
        <f>+PLANTILLA!AI1</f>
        <v>0</v>
      </c>
      <c r="P5" s="742">
        <f>+PLANTILLA!AJ1</f>
        <v>0</v>
      </c>
      <c r="Q5" s="742">
        <f>+PLANTILLA!AK1</f>
        <v>0</v>
      </c>
      <c r="R5" s="742">
        <f>+PLANTILLA!AL1</f>
        <v>0</v>
      </c>
      <c r="S5" s="743">
        <f>N5+O5+P5+Q5+R5</f>
        <v>0</v>
      </c>
      <c r="T5" s="742"/>
      <c r="U5" s="744"/>
      <c r="V5" s="744"/>
      <c r="W5" s="744"/>
      <c r="X5" s="744"/>
      <c r="Y5" s="743">
        <f>T5+U5+V5+W5+X5</f>
        <v>0</v>
      </c>
      <c r="Z5" s="736">
        <f>+PLANTILLA!AO1</f>
        <v>0</v>
      </c>
      <c r="AA5" s="736">
        <f>+PLANTILLA!AP1</f>
        <v>0</v>
      </c>
      <c r="AB5" s="736">
        <f>+PLANTILLA!AQ1</f>
        <v>0</v>
      </c>
      <c r="AC5" s="736">
        <f>+PLANTILLA!AR1</f>
        <v>0</v>
      </c>
      <c r="AD5" s="739">
        <f>Z5+AA5+AB5+AC5</f>
        <v>0</v>
      </c>
      <c r="AE5" s="745"/>
      <c r="AF5" s="735"/>
      <c r="AG5" s="746"/>
      <c r="AH5" s="746"/>
      <c r="AI5" s="746"/>
      <c r="AJ5" s="746"/>
      <c r="AK5" s="747">
        <f>SUM(AF5:AJ5)</f>
        <v>0</v>
      </c>
      <c r="AL5" s="748">
        <f>H5+N5+T5+AG5+AJ5</f>
        <v>0</v>
      </c>
      <c r="AM5" s="749">
        <f>I5+O5+U5+AH5</f>
        <v>0</v>
      </c>
      <c r="AN5" s="749">
        <f>J5+P5+V5</f>
        <v>0</v>
      </c>
      <c r="AO5" s="749">
        <f>K5+Q5+W5+AF5+AI5</f>
        <v>0</v>
      </c>
      <c r="AP5" s="749">
        <v>14</v>
      </c>
      <c r="AQ5" s="750">
        <f>AL5+AM5+AN5+AO5+AP5</f>
        <v>14</v>
      </c>
      <c r="AR5" s="751">
        <v>1</v>
      </c>
      <c r="AS5" s="736">
        <f>+PLANTILLA!N2+ADIESTRADOS!K2</f>
        <v>0</v>
      </c>
      <c r="AT5" s="737">
        <f>+PLANTILLA!N1</f>
        <v>0</v>
      </c>
      <c r="AU5" s="739">
        <f>AS5+AT5</f>
        <v>0</v>
      </c>
      <c r="AV5" s="736">
        <f>+PLANTILLA!AS1+ADIESTRADOS!AH1</f>
        <v>0</v>
      </c>
      <c r="AW5" s="736">
        <f>+PLANTILLA!AT1+ADIESTRADOS!AI1</f>
        <v>0</v>
      </c>
      <c r="AX5" s="736">
        <f>+PLANTILLA!AU1+ADIESTRADOS!AJ1</f>
        <v>0</v>
      </c>
      <c r="AY5" s="736">
        <f>+PLANTILLA!AV1+ADIESTRADOS!AK1</f>
        <v>0</v>
      </c>
      <c r="AZ5" s="736">
        <f>+PLANTILLA!AW1+ADIESTRADOS!AL1</f>
        <v>0</v>
      </c>
      <c r="BA5" s="736">
        <f>+PLANTILLA!AX1</f>
        <v>0</v>
      </c>
      <c r="BB5" s="739">
        <f>AY5+AX5+AW5+AV5+AZ5+BA5</f>
        <v>0</v>
      </c>
      <c r="BC5" s="736">
        <f>+PLANTILLA!AY1</f>
        <v>0</v>
      </c>
      <c r="BD5" s="736">
        <f>+PLANTILLA!AZ1+ADIESTRADOS!AO1</f>
        <v>0</v>
      </c>
      <c r="BE5" s="736">
        <f>+PLANTILLA!BA1+ADIESTRADOS!AP1</f>
        <v>0</v>
      </c>
      <c r="BF5" s="739">
        <f>BC5+BD5+BE5</f>
        <v>0</v>
      </c>
      <c r="BG5" s="736">
        <f ca="1">+PLANTILLA!U1</f>
        <v>0</v>
      </c>
      <c r="BH5" s="736">
        <f ca="1">+PLANTILLA!V1+ADIESTRADOS!R1</f>
        <v>0</v>
      </c>
      <c r="BI5" s="736">
        <f ca="1">+PLANTILLA!W1+ADIESTRADOS!S1</f>
        <v>0</v>
      </c>
      <c r="BJ5" s="736">
        <f ca="1">+PLANTILLA!X1+ADIESTRADOS!T1</f>
        <v>0</v>
      </c>
      <c r="BK5" s="736">
        <f ca="1">+PLANTILLA!Y1+ADIESTRADOS!U1</f>
        <v>0</v>
      </c>
      <c r="BL5" s="739">
        <f ca="1">BG5+BH5+BI5+BJ5+BK5</f>
        <v>0</v>
      </c>
      <c r="BM5" s="736">
        <f>+PLANTILLA!AA1+ADIESTRADOS!V1</f>
        <v>23</v>
      </c>
      <c r="BN5" s="737">
        <f>+PLANTILLA!Z1</f>
        <v>0</v>
      </c>
      <c r="BO5" s="738" t="e">
        <f>(BM5+BN5)/BB5</f>
        <v>#DIV/0!</v>
      </c>
      <c r="BP5" s="785">
        <f>+PLANTILLA!Q1</f>
        <v>0</v>
      </c>
      <c r="BQ5" s="737">
        <f ca="1">+BL5-BP5</f>
        <v>0</v>
      </c>
      <c r="BR5" s="737"/>
      <c r="BS5" s="737"/>
      <c r="BT5" s="739">
        <f ca="1">BP5+BQ5</f>
        <v>0</v>
      </c>
      <c r="BU5" s="735"/>
      <c r="BV5" s="746"/>
      <c r="BW5" s="750">
        <f>BU5+BV5</f>
        <v>0</v>
      </c>
      <c r="BX5" s="815"/>
      <c r="BY5" s="815"/>
      <c r="BZ5" s="747">
        <f>BX5+BY5</f>
        <v>0</v>
      </c>
      <c r="CA5" s="813"/>
      <c r="CB5" s="814"/>
      <c r="CC5" s="784"/>
      <c r="CD5" s="784"/>
      <c r="CE5" s="784"/>
      <c r="CF5" s="784"/>
      <c r="CG5" s="784"/>
      <c r="CH5" s="784"/>
      <c r="CI5" s="784"/>
      <c r="CJ5" s="739">
        <f>CB5+CC5+CE5+CF5+CG5+CH5+CI5</f>
        <v>0</v>
      </c>
      <c r="CK5" s="784"/>
      <c r="CL5" s="752">
        <f>SUM(CB5+CE5+CF5)/M5*100</f>
        <v>0</v>
      </c>
      <c r="CM5" s="784"/>
      <c r="CN5" s="753" t="e">
        <f>CM5/CU5*100</f>
        <v>#DIV/0!</v>
      </c>
      <c r="CO5" s="784"/>
      <c r="CP5" s="753" t="e">
        <f>CO5/CU5*100</f>
        <v>#DIV/0!</v>
      </c>
      <c r="CQ5" s="784"/>
      <c r="CR5" s="753" t="e">
        <f>CQ5/CU5*100</f>
        <v>#DIV/0!</v>
      </c>
      <c r="CS5" s="784"/>
      <c r="CT5" s="753" t="e">
        <f>CS5/CU5*100</f>
        <v>#DIV/0!</v>
      </c>
      <c r="CU5" s="754">
        <f>SUM(CM5+CO5+CQ5+CS5)</f>
        <v>0</v>
      </c>
      <c r="CV5" s="755" t="e">
        <f>CU5/CJ5*100</f>
        <v>#DIV/0!</v>
      </c>
      <c r="CW5" s="784"/>
      <c r="CX5" s="784"/>
      <c r="CY5" s="784"/>
      <c r="CZ5" s="784"/>
      <c r="DA5" s="784"/>
      <c r="DB5" s="784"/>
      <c r="DC5" s="784"/>
      <c r="DD5" s="784"/>
      <c r="DE5" s="784"/>
      <c r="DF5" s="739">
        <f>SUM(CW5:DE5)</f>
        <v>0</v>
      </c>
      <c r="DG5" s="784"/>
      <c r="DH5" s="784"/>
      <c r="DI5" s="784"/>
      <c r="DJ5" s="784"/>
      <c r="DK5" s="784"/>
      <c r="DL5" s="784"/>
      <c r="DM5" s="784"/>
      <c r="DN5" s="784"/>
      <c r="DO5" s="784"/>
      <c r="DP5" s="784"/>
      <c r="DQ5" s="784"/>
      <c r="DR5" s="739">
        <f>SUM(DG5:DQ5)</f>
        <v>0</v>
      </c>
      <c r="DS5" s="784"/>
      <c r="DT5" s="784"/>
      <c r="DU5" s="784"/>
      <c r="DV5" s="784"/>
      <c r="DW5" s="784"/>
      <c r="DX5" s="756">
        <f>SUM(DS5:DW5)</f>
        <v>0</v>
      </c>
      <c r="DY5" s="784"/>
      <c r="DZ5" s="784"/>
      <c r="EA5" s="757">
        <f>SUM(DY5:DZ5)</f>
        <v>0</v>
      </c>
      <c r="EB5" s="784"/>
      <c r="EC5" s="758" t="e">
        <f>(EB5/EX5)*100</f>
        <v>#DIV/0!</v>
      </c>
      <c r="ED5" s="784"/>
      <c r="EE5" s="758" t="e">
        <f>(ED5/EX5)*100</f>
        <v>#DIV/0!</v>
      </c>
      <c r="EF5" s="784"/>
      <c r="EG5" s="758" t="e">
        <f>(EF5/$Y5)*100</f>
        <v>#DIV/0!</v>
      </c>
      <c r="EH5" s="784"/>
      <c r="EI5" s="758" t="e">
        <f>(EH5/$Y5)*100</f>
        <v>#DIV/0!</v>
      </c>
      <c r="EJ5" s="784"/>
      <c r="EK5" s="758" t="e">
        <f>(EJ5/EX5)*100</f>
        <v>#DIV/0!</v>
      </c>
      <c r="EL5" s="784"/>
      <c r="EM5" s="758" t="e">
        <f>EL5/EX5*100</f>
        <v>#DIV/0!</v>
      </c>
      <c r="EN5" s="784"/>
      <c r="EO5" s="758" t="e">
        <f>(EN5/$Y5)*100</f>
        <v>#DIV/0!</v>
      </c>
      <c r="EP5" s="784"/>
      <c r="EQ5" s="758" t="e">
        <f>(EP5/EX5)*100</f>
        <v>#DIV/0!</v>
      </c>
      <c r="ER5" s="784"/>
      <c r="ES5" s="758" t="e">
        <f>(ER5/$Y5)*100</f>
        <v>#DIV/0!</v>
      </c>
      <c r="ET5" s="784"/>
      <c r="EU5" s="758" t="e">
        <f>(ET5/$Y5)*100</f>
        <v>#DIV/0!</v>
      </c>
      <c r="EV5" s="784"/>
      <c r="EW5" s="759" t="e">
        <f>(EV5/$Y5)*100</f>
        <v>#DIV/0!</v>
      </c>
      <c r="EX5" s="760">
        <f>EV5+ET5+ER5+EP5+EN5+EL5+EJ5+EH5+ED5+EF5+EB5</f>
        <v>0</v>
      </c>
      <c r="EY5" s="761" t="e">
        <f>EX5/EA5*100</f>
        <v>#DIV/0!</v>
      </c>
      <c r="EZ5" s="762">
        <f>EA5-EX5</f>
        <v>0</v>
      </c>
      <c r="FA5" s="763" t="e">
        <f>EX5/EA5*100</f>
        <v>#DIV/0!</v>
      </c>
      <c r="FB5" s="764" t="e">
        <f>(EB5+EL5+EP5)/EA5*100</f>
        <v>#DIV/0!</v>
      </c>
      <c r="FC5" s="765" t="e">
        <f>EZ5/EA5*100</f>
        <v>#DIV/0!</v>
      </c>
      <c r="FD5" s="875"/>
      <c r="FE5" s="875"/>
      <c r="FF5" s="875"/>
    </row>
  </sheetData>
  <mergeCells count="188">
    <mergeCell ref="EX3:EX4"/>
    <mergeCell ref="EY3:EY4"/>
    <mergeCell ref="EZ3:EZ4"/>
    <mergeCell ref="FA3:FA4"/>
    <mergeCell ref="FB3:FB4"/>
    <mergeCell ref="ER3:ER4"/>
    <mergeCell ref="ES3:ES4"/>
    <mergeCell ref="ET3:ET4"/>
    <mergeCell ref="EU3:EU4"/>
    <mergeCell ref="EV3:EV4"/>
    <mergeCell ref="EW3:EW4"/>
    <mergeCell ref="EL3:EL4"/>
    <mergeCell ref="EM3:EM4"/>
    <mergeCell ref="EN3:EN4"/>
    <mergeCell ref="EO3:EO4"/>
    <mergeCell ref="EP3:EP4"/>
    <mergeCell ref="EQ3:EQ4"/>
    <mergeCell ref="BF3:BF4"/>
    <mergeCell ref="BM3:BM4"/>
    <mergeCell ref="BN3:BN4"/>
    <mergeCell ref="BR3:BR4"/>
    <mergeCell ref="BS3:BS4"/>
    <mergeCell ref="CC3:CC4"/>
    <mergeCell ref="CB2:CB4"/>
    <mergeCell ref="CC2:CD2"/>
    <mergeCell ref="BZ2:BZ4"/>
    <mergeCell ref="BM2:BN2"/>
    <mergeCell ref="AT3:AT4"/>
    <mergeCell ref="AU3:AU4"/>
    <mergeCell ref="BC3:BC4"/>
    <mergeCell ref="BD3:BD4"/>
    <mergeCell ref="BE3:BE4"/>
    <mergeCell ref="AV2:AV4"/>
    <mergeCell ref="AW2:AW4"/>
    <mergeCell ref="AX2:AX4"/>
    <mergeCell ref="AY2:AY4"/>
    <mergeCell ref="AZ2:AZ4"/>
    <mergeCell ref="AM3:AM4"/>
    <mergeCell ref="AN3:AN4"/>
    <mergeCell ref="AO3:AO4"/>
    <mergeCell ref="AP3:AP4"/>
    <mergeCell ref="AQ3:AQ4"/>
    <mergeCell ref="AS3:AS4"/>
    <mergeCell ref="X3:X4"/>
    <mergeCell ref="Y3:Y4"/>
    <mergeCell ref="Z3:AC3"/>
    <mergeCell ref="AD3:AD4"/>
    <mergeCell ref="AL3:AL4"/>
    <mergeCell ref="AJ3:AJ4"/>
    <mergeCell ref="R3:R4"/>
    <mergeCell ref="S3:S4"/>
    <mergeCell ref="T3:T4"/>
    <mergeCell ref="U3:U4"/>
    <mergeCell ref="V3:V4"/>
    <mergeCell ref="W3:W4"/>
    <mergeCell ref="L3:L4"/>
    <mergeCell ref="M3:M4"/>
    <mergeCell ref="N3:N4"/>
    <mergeCell ref="O3:O4"/>
    <mergeCell ref="P3:P4"/>
    <mergeCell ref="Q3:Q4"/>
    <mergeCell ref="EV2:EW2"/>
    <mergeCell ref="FE2:FE4"/>
    <mergeCell ref="FF2:FF4"/>
    <mergeCell ref="A3:A4"/>
    <mergeCell ref="B3:B4"/>
    <mergeCell ref="C3:C4"/>
    <mergeCell ref="D3:D4"/>
    <mergeCell ref="E3:E4"/>
    <mergeCell ref="J3:J4"/>
    <mergeCell ref="K3:K4"/>
    <mergeCell ref="EF3:EF4"/>
    <mergeCell ref="EG3:EG4"/>
    <mergeCell ref="EH3:EH4"/>
    <mergeCell ref="EI3:EI4"/>
    <mergeCell ref="ET2:EU2"/>
    <mergeCell ref="EJ3:EJ4"/>
    <mergeCell ref="EK3:EK4"/>
    <mergeCell ref="ED2:EE2"/>
    <mergeCell ref="EF2:EG2"/>
    <mergeCell ref="DZ1:DZ4"/>
    <mergeCell ref="EH2:EI2"/>
    <mergeCell ref="EB3:EB4"/>
    <mergeCell ref="EC3:EC4"/>
    <mergeCell ref="ED3:ED4"/>
    <mergeCell ref="EE3:EE4"/>
    <mergeCell ref="EB1:EW1"/>
    <mergeCell ref="ER2:ES2"/>
    <mergeCell ref="DT2:DT4"/>
    <mergeCell ref="DU2:DU4"/>
    <mergeCell ref="DV2:DV4"/>
    <mergeCell ref="DW2:DW4"/>
    <mergeCell ref="DX2:DX4"/>
    <mergeCell ref="EB2:EC2"/>
    <mergeCell ref="EA1:EA4"/>
    <mergeCell ref="DN2:DN4"/>
    <mergeCell ref="DO2:DO4"/>
    <mergeCell ref="DP2:DP4"/>
    <mergeCell ref="DQ2:DQ4"/>
    <mergeCell ref="DR2:DR4"/>
    <mergeCell ref="DS2:DS4"/>
    <mergeCell ref="DH2:DH4"/>
    <mergeCell ref="DI2:DI4"/>
    <mergeCell ref="DJ2:DJ4"/>
    <mergeCell ref="DK2:DK4"/>
    <mergeCell ref="DL2:DL4"/>
    <mergeCell ref="DM2:DM4"/>
    <mergeCell ref="DB2:DB4"/>
    <mergeCell ref="DC2:DC4"/>
    <mergeCell ref="DD2:DD4"/>
    <mergeCell ref="DE2:DE4"/>
    <mergeCell ref="DF2:DF4"/>
    <mergeCell ref="DG2:DG4"/>
    <mergeCell ref="CK2:CK4"/>
    <mergeCell ref="CM2:CN3"/>
    <mergeCell ref="CQ2:CR3"/>
    <mergeCell ref="CY2:CY4"/>
    <mergeCell ref="CZ2:CZ4"/>
    <mergeCell ref="DA2:DA4"/>
    <mergeCell ref="CS2:CT3"/>
    <mergeCell ref="CU2:CV3"/>
    <mergeCell ref="CW2:CW4"/>
    <mergeCell ref="FE1:FF1"/>
    <mergeCell ref="EX1:EY2"/>
    <mergeCell ref="EZ1:EZ2"/>
    <mergeCell ref="FA1:FB2"/>
    <mergeCell ref="FC1:FC4"/>
    <mergeCell ref="CE2:CE4"/>
    <mergeCell ref="CF2:CF4"/>
    <mergeCell ref="CG2:CG4"/>
    <mergeCell ref="CH2:CH4"/>
    <mergeCell ref="CO2:CP3"/>
    <mergeCell ref="BP2:BP4"/>
    <mergeCell ref="BQ2:BQ4"/>
    <mergeCell ref="BR2:BS2"/>
    <mergeCell ref="BT2:BT4"/>
    <mergeCell ref="BG1:BO1"/>
    <mergeCell ref="BP1:BT1"/>
    <mergeCell ref="BA2:BA4"/>
    <mergeCell ref="BB2:BB4"/>
    <mergeCell ref="BG2:BG4"/>
    <mergeCell ref="BH2:BH4"/>
    <mergeCell ref="CD3:CD4"/>
    <mergeCell ref="BU2:BU4"/>
    <mergeCell ref="BV2:BV4"/>
    <mergeCell ref="BW2:BW4"/>
    <mergeCell ref="BK2:BK4"/>
    <mergeCell ref="BX2:BX4"/>
    <mergeCell ref="FD1:FD4"/>
    <mergeCell ref="EJ2:EK2"/>
    <mergeCell ref="EL2:EM2"/>
    <mergeCell ref="EN2:EO2"/>
    <mergeCell ref="EP2:EQ2"/>
    <mergeCell ref="CL1:CL4"/>
    <mergeCell ref="CM1:CV1"/>
    <mergeCell ref="DS1:DX1"/>
    <mergeCell ref="DY1:DY4"/>
    <mergeCell ref="CX2:CX4"/>
    <mergeCell ref="BU1:BW1"/>
    <mergeCell ref="BX1:BZ1"/>
    <mergeCell ref="CA1:CA4"/>
    <mergeCell ref="CB1:CK1"/>
    <mergeCell ref="BI2:BI4"/>
    <mergeCell ref="BJ2:BJ4"/>
    <mergeCell ref="BY2:BY4"/>
    <mergeCell ref="CI2:CI4"/>
    <mergeCell ref="CJ2:CJ4"/>
    <mergeCell ref="BO2:BO4"/>
    <mergeCell ref="H3:H4"/>
    <mergeCell ref="BL2:BL4"/>
    <mergeCell ref="AF1:AK2"/>
    <mergeCell ref="AL1:AQ2"/>
    <mergeCell ref="AR1:AR4"/>
    <mergeCell ref="AS1:AU2"/>
    <mergeCell ref="AV1:BB1"/>
    <mergeCell ref="BC1:BF2"/>
    <mergeCell ref="AF3:AF4"/>
    <mergeCell ref="AG3:AI3"/>
    <mergeCell ref="I3:I4"/>
    <mergeCell ref="AK3:AK4"/>
    <mergeCell ref="B1:G2"/>
    <mergeCell ref="H1:M2"/>
    <mergeCell ref="N1:S2"/>
    <mergeCell ref="T1:Y2"/>
    <mergeCell ref="Z1:AD2"/>
    <mergeCell ref="AE1:AE4"/>
    <mergeCell ref="F3:F4"/>
    <mergeCell ref="G3:G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/>
  <dimension ref="A1:BN556"/>
  <sheetViews>
    <sheetView tabSelected="1" zoomScale="91" zoomScaleNormal="91" zoomScaleSheetLayoutView="100" workbookViewId="0">
      <pane ySplit="3" topLeftCell="A4" activePane="bottomLeft" state="frozen"/>
      <selection pane="bottomLeft" activeCell="A4" sqref="A4"/>
    </sheetView>
  </sheetViews>
  <sheetFormatPr baseColWidth="10" defaultRowHeight="15"/>
  <cols>
    <col min="1" max="1" width="5.42578125" style="698" customWidth="1"/>
    <col min="2" max="2" width="29.140625" style="699" customWidth="1"/>
    <col min="3" max="3" width="13.85546875" style="699" customWidth="1"/>
    <col min="4" max="4" width="13" style="699" customWidth="1"/>
    <col min="5" max="5" width="16.28515625" style="698" customWidth="1"/>
    <col min="6" max="6" width="45.5703125" style="810" customWidth="1"/>
    <col min="7" max="7" width="12.5703125" style="698" customWidth="1"/>
    <col min="8" max="8" width="9.7109375" style="698" customWidth="1"/>
    <col min="9" max="9" width="12.5703125" style="698" customWidth="1"/>
    <col min="10" max="10" width="28.28515625" style="698" customWidth="1"/>
    <col min="11" max="11" width="16.140625" style="700" customWidth="1"/>
    <col min="12" max="12" width="13.28515625" style="698" customWidth="1"/>
    <col min="13" max="13" width="13" style="698" customWidth="1"/>
    <col min="14" max="14" width="6.5703125" style="700" customWidth="1"/>
    <col min="15" max="15" width="15.140625" style="698" customWidth="1"/>
    <col min="16" max="16" width="15.5703125" style="698" customWidth="1"/>
    <col min="17" max="17" width="22" style="698" customWidth="1"/>
    <col min="18" max="18" width="10.85546875" style="698" customWidth="1"/>
    <col min="19" max="19" width="8" style="700" customWidth="1"/>
    <col min="20" max="20" width="8.5703125" style="702" customWidth="1"/>
    <col min="21" max="21" width="7" style="700" customWidth="1"/>
    <col min="22" max="22" width="8.28515625" style="700" customWidth="1"/>
    <col min="23" max="23" width="7.85546875" style="703" customWidth="1"/>
    <col min="24" max="24" width="12" style="703" customWidth="1"/>
    <col min="25" max="25" width="10.85546875" style="703" customWidth="1"/>
    <col min="26" max="27" width="10.28515625" style="698" customWidth="1"/>
    <col min="28" max="28" width="11.7109375" style="703" customWidth="1"/>
    <col min="29" max="29" width="11.42578125" style="700" customWidth="1"/>
    <col min="30" max="55" width="11.42578125" style="703" customWidth="1"/>
    <col min="56" max="56" width="5.85546875" style="704" customWidth="1"/>
    <col min="57" max="57" width="5.140625" style="704" customWidth="1"/>
    <col min="58" max="58" width="6.7109375" style="704" customWidth="1"/>
    <col min="59" max="59" width="11.5703125" style="704" customWidth="1"/>
    <col min="60" max="60" width="11.42578125" style="704" customWidth="1"/>
    <col min="61" max="61" width="11.42578125" style="703"/>
    <col min="62" max="62" width="16.28515625" style="703" customWidth="1"/>
    <col min="63" max="63" width="13" style="703" customWidth="1"/>
    <col min="64" max="64" width="34" style="703" customWidth="1"/>
    <col min="65" max="65" width="16.42578125" style="703" customWidth="1"/>
    <col min="66" max="66" width="25.85546875" style="703" customWidth="1"/>
    <col min="67" max="16384" width="11.42578125" style="703"/>
  </cols>
  <sheetData>
    <row r="1" spans="1:66" ht="14.45" customHeight="1">
      <c r="G1" s="701">
        <f ca="1">+TODAY()</f>
        <v>43146</v>
      </c>
      <c r="M1" s="698" t="s">
        <v>179</v>
      </c>
      <c r="N1" s="700">
        <f>+COUNTIF(N4:N561,"F")</f>
        <v>0</v>
      </c>
      <c r="Q1" s="698">
        <f>COUNTIF(Q4:Q865,"NO")</f>
        <v>0</v>
      </c>
      <c r="U1" s="700">
        <f ca="1">+COUNTIF(U4:U865,1)</f>
        <v>0</v>
      </c>
      <c r="V1" s="718">
        <f ca="1">+COUNTIF(V4:V865,1)</f>
        <v>0</v>
      </c>
      <c r="W1" s="718">
        <f ca="1">+COUNTIF(W4:W865,1)</f>
        <v>0</v>
      </c>
      <c r="X1" s="718">
        <f ca="1">+COUNTIF(X4:X865,1)</f>
        <v>0</v>
      </c>
      <c r="Y1" s="718">
        <f ca="1">+COUNTIF(Y4:Y865,1)</f>
        <v>0</v>
      </c>
      <c r="Z1" s="718">
        <f>SUM(Z4:Z865)</f>
        <v>0</v>
      </c>
      <c r="AA1" s="718">
        <f>SUM(AA4:AA865)</f>
        <v>0</v>
      </c>
      <c r="AB1" s="718">
        <f>+COUNTIF(AB4:AB865,1)</f>
        <v>0</v>
      </c>
      <c r="AC1" s="718">
        <f>+COUNTIF(AC4:AC865,1)</f>
        <v>0</v>
      </c>
      <c r="AD1" s="718">
        <f>+COUNTIF(AD4:AD865,1)</f>
        <v>0</v>
      </c>
      <c r="AE1" s="718">
        <f>+COUNTIF(AE4:AE865,1)</f>
        <v>0</v>
      </c>
      <c r="AF1" s="718">
        <f>+COUNTIF(AF4:AF865,1)</f>
        <v>0</v>
      </c>
      <c r="AG1" s="718"/>
      <c r="AH1" s="718">
        <f>+COUNTIF(AH4:AH865,1)</f>
        <v>0</v>
      </c>
      <c r="AI1" s="718">
        <f>+COUNTIF(AI4:AI865,1)</f>
        <v>0</v>
      </c>
      <c r="AJ1" s="718">
        <f>+COUNTIF(AJ4:AJ865,1)</f>
        <v>0</v>
      </c>
      <c r="AK1" s="718">
        <f>+COUNTIF(AK4:AK865,1)</f>
        <v>0</v>
      </c>
      <c r="AL1" s="718">
        <f>+COUNTIF(AL4:AL865,1)</f>
        <v>0</v>
      </c>
      <c r="AM1" s="718">
        <f>+COUNTIF(AM4:AM865,1)</f>
        <v>0</v>
      </c>
      <c r="AN1" s="718">
        <f>+COUNTIF(AN4:AN865,1)</f>
        <v>0</v>
      </c>
      <c r="AO1" s="718">
        <f>+COUNTIF(AO4:AO865,1)</f>
        <v>0</v>
      </c>
      <c r="AP1" s="718">
        <f>+COUNTIF(AP4:AP865,1)</f>
        <v>0</v>
      </c>
      <c r="AQ1" s="718">
        <f>+COUNTIF(AQ4:AQ865,1)</f>
        <v>0</v>
      </c>
      <c r="AR1" s="718">
        <f>+COUNTIF(AR4:AR865,1)</f>
        <v>0</v>
      </c>
      <c r="AS1" s="718">
        <f>+COUNTIF(AS4:AS865,1)</f>
        <v>0</v>
      </c>
      <c r="AT1" s="718">
        <f>+COUNTIF(AT4:AT865,1)</f>
        <v>0</v>
      </c>
      <c r="AU1" s="718">
        <f>+COUNTIF(AU4:AU865,1)</f>
        <v>0</v>
      </c>
      <c r="AV1" s="718">
        <f>+COUNTIF(AV4:AV865,1)</f>
        <v>0</v>
      </c>
      <c r="AW1" s="718">
        <f>+COUNTIF(AW4:AW865,1)</f>
        <v>0</v>
      </c>
      <c r="AX1" s="718">
        <f>+COUNTIF(AX4:AX865,1)</f>
        <v>0</v>
      </c>
      <c r="AY1" s="718">
        <f>+COUNTIF(AY4:AY865,1)</f>
        <v>0</v>
      </c>
      <c r="AZ1" s="718">
        <f>+COUNTIF(AZ4:AZ865,1)</f>
        <v>0</v>
      </c>
      <c r="BA1" s="718">
        <f>+COUNTIF(BA4:BA865,1)</f>
        <v>0</v>
      </c>
      <c r="BB1" s="718">
        <f>+COUNTIF(BB4:BB865,1)</f>
        <v>0</v>
      </c>
      <c r="BC1" s="718">
        <f>+COUNTIF(BC4:BC865,1)</f>
        <v>0</v>
      </c>
    </row>
    <row r="2" spans="1:66" ht="14.45" customHeight="1" thickBot="1">
      <c r="A2" s="717"/>
      <c r="B2" s="716"/>
      <c r="C2" s="716"/>
      <c r="D2" s="716"/>
      <c r="E2" s="717"/>
      <c r="G2" s="719"/>
      <c r="H2" s="717"/>
      <c r="I2" s="717"/>
      <c r="J2" s="717"/>
      <c r="K2" s="718"/>
      <c r="L2" s="717"/>
      <c r="M2" s="717" t="s">
        <v>178</v>
      </c>
      <c r="N2" s="718">
        <f>+COUNTIF(N4:N561,"M")</f>
        <v>0</v>
      </c>
      <c r="O2" s="717"/>
      <c r="P2" s="717"/>
      <c r="Q2" s="717"/>
      <c r="R2" s="717"/>
      <c r="S2" s="718"/>
      <c r="U2" s="718"/>
      <c r="V2" s="718"/>
      <c r="W2" s="718"/>
      <c r="X2" s="718"/>
      <c r="Y2" s="718"/>
      <c r="Z2" s="718"/>
      <c r="AA2" s="718"/>
      <c r="AB2" s="1011" t="s">
        <v>195</v>
      </c>
      <c r="AC2" s="1011"/>
      <c r="AD2" s="1011"/>
      <c r="AE2" s="1011"/>
      <c r="AF2" s="1011"/>
      <c r="AG2" s="718"/>
      <c r="AH2" s="1011" t="s">
        <v>2204</v>
      </c>
      <c r="AI2" s="1011"/>
      <c r="AJ2" s="1011"/>
      <c r="AK2" s="1011"/>
      <c r="AL2" s="1011"/>
      <c r="AM2" s="718"/>
    </row>
    <row r="3" spans="1:66" s="705" customFormat="1" ht="35.25" thickBot="1">
      <c r="A3" s="705" t="s">
        <v>305</v>
      </c>
      <c r="B3" s="705" t="s">
        <v>306</v>
      </c>
      <c r="C3" s="705" t="s">
        <v>1322</v>
      </c>
      <c r="D3" s="705" t="s">
        <v>1315</v>
      </c>
      <c r="E3" s="706" t="s">
        <v>307</v>
      </c>
      <c r="F3" s="811" t="s">
        <v>212</v>
      </c>
      <c r="G3" s="706" t="s">
        <v>1240</v>
      </c>
      <c r="H3" s="706" t="s">
        <v>196</v>
      </c>
      <c r="I3" s="706" t="s">
        <v>211</v>
      </c>
      <c r="J3" s="706" t="s">
        <v>2401</v>
      </c>
      <c r="K3" s="706" t="s">
        <v>313</v>
      </c>
      <c r="L3" s="706" t="s">
        <v>201</v>
      </c>
      <c r="M3" s="706" t="s">
        <v>2129</v>
      </c>
      <c r="N3" s="705" t="s">
        <v>177</v>
      </c>
      <c r="O3" s="706" t="s">
        <v>331</v>
      </c>
      <c r="P3" s="706" t="s">
        <v>316</v>
      </c>
      <c r="Q3" s="707" t="s">
        <v>1296</v>
      </c>
      <c r="R3" s="706" t="s">
        <v>1297</v>
      </c>
      <c r="S3" s="706" t="s">
        <v>2130</v>
      </c>
      <c r="T3" s="708" t="s">
        <v>304</v>
      </c>
      <c r="U3" s="667" t="s">
        <v>2321</v>
      </c>
      <c r="V3" s="667" t="s">
        <v>2243</v>
      </c>
      <c r="W3" s="667" t="s">
        <v>2322</v>
      </c>
      <c r="X3" s="667" t="s">
        <v>2323</v>
      </c>
      <c r="Y3" s="668" t="s">
        <v>2324</v>
      </c>
      <c r="Z3" s="705" t="s">
        <v>179</v>
      </c>
      <c r="AA3" s="705" t="s">
        <v>178</v>
      </c>
      <c r="AB3" s="705" t="s">
        <v>39</v>
      </c>
      <c r="AC3" s="705" t="s">
        <v>126</v>
      </c>
      <c r="AD3" s="705" t="s">
        <v>86</v>
      </c>
      <c r="AE3" s="705" t="s">
        <v>25</v>
      </c>
      <c r="AF3" s="705" t="s">
        <v>1204</v>
      </c>
      <c r="AG3" s="705" t="s">
        <v>2199</v>
      </c>
      <c r="AH3" s="705" t="s">
        <v>2193</v>
      </c>
      <c r="AI3" s="705" t="s">
        <v>2194</v>
      </c>
      <c r="AJ3" s="705" t="s">
        <v>2195</v>
      </c>
      <c r="AK3" s="705" t="s">
        <v>2196</v>
      </c>
      <c r="AL3" s="705" t="s">
        <v>2197</v>
      </c>
      <c r="AM3" s="706" t="s">
        <v>2328</v>
      </c>
      <c r="AN3" s="718" t="s">
        <v>2317</v>
      </c>
      <c r="AO3" s="731" t="s">
        <v>2318</v>
      </c>
      <c r="AP3" s="734" t="s">
        <v>2198</v>
      </c>
      <c r="AQ3" s="734" t="s">
        <v>2319</v>
      </c>
      <c r="AR3" s="734" t="s">
        <v>2320</v>
      </c>
      <c r="AS3" s="766" t="s">
        <v>2236</v>
      </c>
      <c r="AT3" s="767" t="s">
        <v>2237</v>
      </c>
      <c r="AU3" s="767" t="s">
        <v>2238</v>
      </c>
      <c r="AV3" s="767" t="s">
        <v>2239</v>
      </c>
      <c r="AW3" s="767" t="s">
        <v>2240</v>
      </c>
      <c r="AX3" s="767" t="s">
        <v>2241</v>
      </c>
      <c r="AY3" s="705" t="s">
        <v>1294</v>
      </c>
      <c r="AZ3" s="705" t="s">
        <v>1295</v>
      </c>
      <c r="BA3" s="705" t="s">
        <v>2325</v>
      </c>
      <c r="BB3" s="705" t="s">
        <v>2326</v>
      </c>
      <c r="BC3" s="705" t="s">
        <v>2327</v>
      </c>
      <c r="BD3" s="709"/>
      <c r="BE3" s="709"/>
      <c r="BF3" s="709"/>
      <c r="BG3" s="709"/>
      <c r="BH3" s="709"/>
      <c r="BI3" s="817" t="s">
        <v>2406</v>
      </c>
      <c r="BJ3" s="817" t="s">
        <v>2397</v>
      </c>
      <c r="BK3" s="817" t="s">
        <v>2398</v>
      </c>
      <c r="BL3" s="818" t="s">
        <v>2399</v>
      </c>
      <c r="BM3" s="818" t="s">
        <v>2400</v>
      </c>
      <c r="BN3" s="821" t="s">
        <v>2405</v>
      </c>
    </row>
    <row r="4" spans="1:66" s="602" customFormat="1" ht="14.25" customHeight="1">
      <c r="A4" s="820"/>
      <c r="B4" s="715"/>
      <c r="C4" s="715"/>
      <c r="D4" s="710"/>
      <c r="E4" s="601"/>
      <c r="F4" s="812"/>
      <c r="G4" s="711"/>
      <c r="H4" s="711"/>
      <c r="I4" s="711"/>
      <c r="J4" s="783"/>
      <c r="K4" s="712"/>
      <c r="L4" s="711"/>
      <c r="M4" s="711"/>
      <c r="N4" s="698"/>
      <c r="O4" s="783"/>
      <c r="P4" s="711"/>
      <c r="Q4" s="711"/>
      <c r="R4" s="711"/>
      <c r="S4" s="713"/>
      <c r="T4" s="714" t="e">
        <f t="shared" ref="T4" ca="1" si="0">DATEDIF(BG4,$G$1,"y")</f>
        <v>#VALUE!</v>
      </c>
      <c r="U4" s="720" t="e">
        <f t="shared" ref="U4" ca="1" si="1">+IF(T4&lt;=35,1,0)</f>
        <v>#VALUE!</v>
      </c>
      <c r="V4" s="720" t="e">
        <f t="shared" ref="V4" ca="1" si="2">IF(T4&gt;55,0,IF(AND(T4&gt;45,T4&lt;55),0,IF(AND(T4&gt;40,T4&lt;=45),0,IF(AND(T4&gt;35,T4&lt;=40),1,IF(T4&lt;=30,0,0)))))</f>
        <v>#VALUE!</v>
      </c>
      <c r="W4" s="720" t="e">
        <f t="shared" ref="W4" ca="1" si="3">IF(T4&gt;=55,0,IF(AND(T4&gt;45,T4&lt;=55),0,IF(AND(T4&gt;40,T4&lt;=45),1,IF(T4&lt;=35,0,0))))</f>
        <v>#VALUE!</v>
      </c>
      <c r="X4" s="720" t="e">
        <f t="shared" ref="X4" ca="1" si="4">IF(T4&gt;=55,0,IF(AND(T4&gt;45,T4&lt;=55),1,IF(AND(T4&gt;40,T4&lt;=45),0,IF(T4&lt;=35,0,0))))</f>
        <v>#VALUE!</v>
      </c>
      <c r="Y4" s="720" t="e">
        <f t="shared" ref="Y4" ca="1" si="5">IF(T4&gt;=55,1,IF(AND(T4&gt;=46,T4&lt;55),0,IF(AND(T4&gt;=31,T4&lt;45),0,IF(T4&lt;=30,0,0))))</f>
        <v>#VALUE!</v>
      </c>
      <c r="Z4" s="809">
        <f t="shared" ref="Z4" si="6">+IF(N4="F",T4,0)</f>
        <v>0</v>
      </c>
      <c r="AA4" s="809">
        <f t="shared" ref="AA4" si="7">+IF(N4="M",T4,0)</f>
        <v>0</v>
      </c>
      <c r="AB4" s="720">
        <f t="shared" ref="AB4" si="8">IF(AND(P4="Indeterminado",H4="O"),1,0)</f>
        <v>0</v>
      </c>
      <c r="AC4" s="720">
        <f t="shared" ref="AC4" si="9">IF(AND(P4="Indeterminado",H4="s"),1,0)</f>
        <v>0</v>
      </c>
      <c r="AD4" s="720">
        <f t="shared" ref="AD4" si="10">IF(AND(P4="Indeterminado",H4="a"),1,0)</f>
        <v>0</v>
      </c>
      <c r="AE4" s="720">
        <f t="shared" ref="AE4" si="11">IF(AND(P4="Indeterminado",H4="t"),1,0)</f>
        <v>0</v>
      </c>
      <c r="AF4" s="720">
        <f t="shared" ref="AF4" si="12">IF(AND(P4="Indeterminado",H4="c"),1,0)</f>
        <v>0</v>
      </c>
      <c r="AG4" s="720">
        <f t="shared" ref="AG4" si="13">+SUM(AB4:AF4)</f>
        <v>0</v>
      </c>
      <c r="AH4" s="720">
        <f t="shared" ref="AH4" si="14">IF(AND(P4="CDST",H4="o"),1,0)</f>
        <v>0</v>
      </c>
      <c r="AI4" s="720">
        <f t="shared" ref="AI4" si="15">IF(AND(P4="CDST",H4="s"),1,0)</f>
        <v>0</v>
      </c>
      <c r="AJ4" s="720">
        <f t="shared" ref="AJ4" si="16">IF(AND(P4="CDST",H4="a"),1,0)</f>
        <v>0</v>
      </c>
      <c r="AK4" s="720">
        <f t="shared" ref="AK4" si="17">IF(AND(P4="CDST",H4="t"),1,0)</f>
        <v>0</v>
      </c>
      <c r="AL4" s="720">
        <f t="shared" ref="AL4" si="18">IF(AND(P4="CDST",H4="c"),1,0)</f>
        <v>0</v>
      </c>
      <c r="AM4" s="720">
        <f t="shared" ref="AM4" si="19">+IF(AND(P4="cdst",Q4="SI"),1,0)</f>
        <v>0</v>
      </c>
      <c r="AN4" s="720">
        <f t="shared" ref="AN4" si="20">IF(AND(P4="Indeterminado",Q4="NO"),1,0)</f>
        <v>0</v>
      </c>
      <c r="AO4" s="723">
        <f t="shared" ref="AO4" si="21">+IF(AND(AN4=1,H4="O"),1,0)</f>
        <v>0</v>
      </c>
      <c r="AP4" s="723">
        <f t="shared" ref="AP4" si="22">+IF(AND(AN4=1,H4="s"),1,0)</f>
        <v>0</v>
      </c>
      <c r="AQ4" s="723">
        <f t="shared" ref="AQ4" si="23">+IF(AND(AN4=1,H4="a"),1,0)</f>
        <v>0</v>
      </c>
      <c r="AR4" s="723">
        <f t="shared" ref="AR4" si="24">+IF(AND(AN4=1,H4="t"),1,0)</f>
        <v>0</v>
      </c>
      <c r="AS4" s="720">
        <f t="shared" ref="AS4" si="25">+IF(L4="SNE",1,0)</f>
        <v>0</v>
      </c>
      <c r="AT4" s="720">
        <f t="shared" ref="AT4" si="26">+IF(L4="6to",1,0)</f>
        <v>0</v>
      </c>
      <c r="AU4" s="720">
        <f t="shared" ref="AU4" si="27">+IF(L4="9no",1,0)</f>
        <v>0</v>
      </c>
      <c r="AV4" s="720">
        <f t="shared" ref="AV4" si="28">+IF(L4="12mo",1,0)</f>
        <v>0</v>
      </c>
      <c r="AW4" s="720">
        <f t="shared" ref="AW4" si="29">+IF(L4="TM",1,0)</f>
        <v>0</v>
      </c>
      <c r="AX4" s="720">
        <f t="shared" ref="AX4" si="30">+IF(L4="NS",1,0)</f>
        <v>0</v>
      </c>
      <c r="AY4" s="720">
        <f t="shared" ref="AY4" si="31">+IF(R4="B",1,0)</f>
        <v>0</v>
      </c>
      <c r="AZ4" s="720">
        <f t="shared" ref="AZ4" si="32">+IF(R4="n",1,0)</f>
        <v>0</v>
      </c>
      <c r="BA4" s="720">
        <f t="shared" ref="BA4" si="33">+IF(R4="M",1,0)</f>
        <v>0</v>
      </c>
      <c r="BB4" s="720">
        <f t="shared" ref="BB4" si="34">+IF(K4="pcc",1,0)</f>
        <v>0</v>
      </c>
      <c r="BC4" s="720">
        <f t="shared" ref="BC4" si="35">+IF(K4="UJC",1,0)</f>
        <v>0</v>
      </c>
      <c r="BD4" s="649" t="str">
        <f t="shared" ref="BD4" si="36">LEFT(E4,2)</f>
        <v/>
      </c>
      <c r="BE4" s="649" t="str">
        <f t="shared" ref="BE4" si="37">MID(E4,3,2)</f>
        <v/>
      </c>
      <c r="BF4" s="649" t="str">
        <f t="shared" ref="BF4" si="38">MID(E4,5,2)</f>
        <v/>
      </c>
      <c r="BG4" s="650" t="e">
        <f t="shared" ref="BG4" si="39">DATE(BD4,BE4,BF4)</f>
        <v>#VALUE!</v>
      </c>
      <c r="BH4" s="649" t="e">
        <f t="shared" ref="BH4" ca="1" si="40">DATEDIF(BG4,$G$1,"y")</f>
        <v>#VALUE!</v>
      </c>
      <c r="BI4" s="819"/>
      <c r="BJ4" s="819"/>
      <c r="BK4" s="819"/>
      <c r="BL4" s="819"/>
      <c r="BM4" s="819"/>
      <c r="BN4" s="829"/>
    </row>
    <row r="5" spans="1:66">
      <c r="A5" s="866"/>
      <c r="B5" s="867"/>
      <c r="C5" s="867"/>
      <c r="D5" s="867"/>
      <c r="E5" s="868"/>
      <c r="F5" s="869"/>
      <c r="G5" s="868"/>
      <c r="H5" s="868"/>
      <c r="I5" s="868"/>
      <c r="J5" s="870"/>
      <c r="K5" s="871"/>
      <c r="L5" s="868"/>
      <c r="M5" s="868"/>
      <c r="N5" s="871"/>
      <c r="O5" s="870"/>
      <c r="P5" s="868"/>
      <c r="Q5" s="868"/>
      <c r="R5" s="868"/>
      <c r="S5" s="871"/>
      <c r="T5" s="872"/>
      <c r="U5" s="873"/>
      <c r="V5" s="873"/>
      <c r="W5" s="873"/>
      <c r="X5" s="873"/>
      <c r="Y5" s="873"/>
      <c r="Z5" s="874"/>
      <c r="AA5" s="874"/>
      <c r="AB5" s="873"/>
      <c r="AC5" s="873"/>
      <c r="AD5" s="873"/>
      <c r="AE5" s="873"/>
      <c r="AF5" s="873"/>
      <c r="AG5" s="873"/>
      <c r="AH5" s="873"/>
      <c r="AI5" s="873"/>
      <c r="AJ5" s="873"/>
      <c r="AK5" s="873"/>
      <c r="AL5" s="873"/>
      <c r="AM5" s="873"/>
      <c r="AN5" s="873"/>
      <c r="AO5" s="873"/>
      <c r="AP5" s="873"/>
      <c r="AQ5" s="873"/>
      <c r="AR5" s="873"/>
      <c r="AS5" s="873"/>
      <c r="AT5" s="873"/>
      <c r="AU5" s="873"/>
      <c r="AV5" s="873"/>
      <c r="AW5" s="873"/>
      <c r="AX5" s="873"/>
      <c r="AY5" s="873"/>
      <c r="AZ5" s="873"/>
      <c r="BA5" s="873"/>
      <c r="BB5" s="873"/>
      <c r="BC5" s="873"/>
    </row>
    <row r="6" spans="1:66">
      <c r="A6" s="866"/>
      <c r="B6" s="867"/>
      <c r="C6" s="867"/>
      <c r="D6" s="867"/>
      <c r="E6" s="868"/>
      <c r="F6" s="869"/>
      <c r="G6" s="868"/>
      <c r="H6" s="868"/>
      <c r="I6" s="868"/>
      <c r="J6" s="870"/>
      <c r="K6" s="871"/>
      <c r="L6" s="868"/>
      <c r="M6" s="868"/>
      <c r="N6" s="871"/>
      <c r="O6" s="870"/>
      <c r="P6" s="868"/>
      <c r="Q6" s="868"/>
      <c r="R6" s="868"/>
      <c r="S6" s="871"/>
      <c r="T6" s="872"/>
      <c r="U6" s="873"/>
      <c r="V6" s="873"/>
      <c r="W6" s="873"/>
      <c r="X6" s="873"/>
      <c r="Y6" s="873"/>
      <c r="Z6" s="874"/>
      <c r="AA6" s="874"/>
      <c r="AB6" s="873"/>
      <c r="AC6" s="873"/>
      <c r="AD6" s="873"/>
      <c r="AE6" s="873"/>
      <c r="AF6" s="873"/>
      <c r="AG6" s="873"/>
      <c r="AH6" s="873"/>
      <c r="AI6" s="873"/>
      <c r="AJ6" s="873"/>
      <c r="AK6" s="873"/>
      <c r="AL6" s="873"/>
      <c r="AM6" s="873"/>
      <c r="AN6" s="873"/>
      <c r="AO6" s="873"/>
      <c r="AP6" s="873"/>
      <c r="AQ6" s="873"/>
      <c r="AR6" s="873"/>
      <c r="AS6" s="873"/>
      <c r="AT6" s="873"/>
      <c r="AU6" s="873"/>
      <c r="AV6" s="873"/>
      <c r="AW6" s="873"/>
      <c r="AX6" s="873"/>
      <c r="AY6" s="873"/>
      <c r="AZ6" s="873"/>
      <c r="BA6" s="873"/>
      <c r="BB6" s="873"/>
      <c r="BC6" s="873"/>
    </row>
    <row r="7" spans="1:66">
      <c r="A7" s="866"/>
      <c r="B7" s="867"/>
      <c r="C7" s="867"/>
      <c r="D7" s="867"/>
      <c r="E7" s="868"/>
      <c r="F7" s="869"/>
      <c r="G7" s="868"/>
      <c r="H7" s="868"/>
      <c r="I7" s="868"/>
      <c r="J7" s="870"/>
      <c r="K7" s="871"/>
      <c r="L7" s="868"/>
      <c r="M7" s="868"/>
      <c r="N7" s="871"/>
      <c r="O7" s="870"/>
      <c r="P7" s="868"/>
      <c r="Q7" s="868"/>
      <c r="R7" s="868"/>
      <c r="S7" s="871"/>
      <c r="T7" s="872"/>
      <c r="U7" s="873"/>
      <c r="V7" s="873"/>
      <c r="W7" s="873"/>
      <c r="X7" s="873"/>
      <c r="Y7" s="873"/>
      <c r="Z7" s="874"/>
      <c r="AA7" s="874"/>
      <c r="AB7" s="873"/>
      <c r="AC7" s="873"/>
      <c r="AD7" s="873"/>
      <c r="AE7" s="873"/>
      <c r="AF7" s="873"/>
      <c r="AG7" s="873"/>
      <c r="AH7" s="873"/>
      <c r="AI7" s="873"/>
      <c r="AJ7" s="873"/>
      <c r="AK7" s="873"/>
      <c r="AL7" s="873"/>
      <c r="AM7" s="873"/>
      <c r="AN7" s="873"/>
      <c r="AO7" s="873"/>
      <c r="AP7" s="873"/>
      <c r="AQ7" s="873"/>
      <c r="AR7" s="873"/>
      <c r="AS7" s="873"/>
      <c r="AT7" s="873"/>
      <c r="AU7" s="873"/>
      <c r="AV7" s="873"/>
      <c r="AW7" s="873"/>
      <c r="AX7" s="873"/>
      <c r="AY7" s="873"/>
      <c r="AZ7" s="873"/>
      <c r="BA7" s="873"/>
      <c r="BB7" s="873"/>
      <c r="BC7" s="873"/>
    </row>
    <row r="8" spans="1:66">
      <c r="A8" s="866"/>
      <c r="B8" s="867"/>
      <c r="C8" s="867"/>
      <c r="D8" s="867"/>
      <c r="E8" s="868"/>
      <c r="F8" s="869"/>
      <c r="G8" s="868"/>
      <c r="H8" s="868"/>
      <c r="I8" s="868"/>
      <c r="J8" s="870"/>
      <c r="K8" s="871"/>
      <c r="L8" s="868"/>
      <c r="M8" s="868"/>
      <c r="N8" s="871"/>
      <c r="O8" s="870"/>
      <c r="P8" s="868"/>
      <c r="Q8" s="868"/>
      <c r="R8" s="868"/>
      <c r="S8" s="871"/>
      <c r="T8" s="872"/>
      <c r="U8" s="873"/>
      <c r="V8" s="873"/>
      <c r="W8" s="873"/>
      <c r="X8" s="873"/>
      <c r="Y8" s="873"/>
      <c r="Z8" s="874"/>
      <c r="AA8" s="874"/>
      <c r="AB8" s="873"/>
      <c r="AC8" s="873"/>
      <c r="AD8" s="873"/>
      <c r="AE8" s="873"/>
      <c r="AF8" s="873"/>
      <c r="AG8" s="873"/>
      <c r="AH8" s="873"/>
      <c r="AI8" s="873"/>
      <c r="AJ8" s="873"/>
      <c r="AK8" s="873"/>
      <c r="AL8" s="873"/>
      <c r="AM8" s="873"/>
      <c r="AN8" s="873"/>
      <c r="AO8" s="873"/>
      <c r="AP8" s="873"/>
      <c r="AQ8" s="873"/>
      <c r="AR8" s="873"/>
      <c r="AS8" s="873"/>
      <c r="AT8" s="873"/>
      <c r="AU8" s="873"/>
      <c r="AV8" s="873"/>
      <c r="AW8" s="873"/>
      <c r="AX8" s="873"/>
      <c r="AY8" s="873"/>
      <c r="AZ8" s="873"/>
      <c r="BA8" s="873"/>
      <c r="BB8" s="873"/>
      <c r="BC8" s="873"/>
    </row>
    <row r="9" spans="1:66">
      <c r="A9" s="866"/>
      <c r="B9" s="867"/>
      <c r="C9" s="867"/>
      <c r="D9" s="867"/>
      <c r="E9" s="868"/>
      <c r="F9" s="869"/>
      <c r="G9" s="868"/>
      <c r="H9" s="868"/>
      <c r="I9" s="868"/>
      <c r="J9" s="870"/>
      <c r="K9" s="871"/>
      <c r="L9" s="868"/>
      <c r="M9" s="868"/>
      <c r="N9" s="871"/>
      <c r="O9" s="870"/>
      <c r="P9" s="868"/>
      <c r="Q9" s="868"/>
      <c r="R9" s="868"/>
      <c r="S9" s="871"/>
      <c r="T9" s="872"/>
      <c r="U9" s="873"/>
      <c r="V9" s="873"/>
      <c r="W9" s="873"/>
      <c r="X9" s="873"/>
      <c r="Y9" s="873"/>
      <c r="Z9" s="874"/>
      <c r="AA9" s="874"/>
      <c r="AB9" s="873"/>
      <c r="AC9" s="873"/>
      <c r="AD9" s="873"/>
      <c r="AE9" s="873"/>
      <c r="AF9" s="873"/>
      <c r="AG9" s="873"/>
      <c r="AH9" s="873"/>
      <c r="AI9" s="873"/>
      <c r="AJ9" s="873"/>
      <c r="AK9" s="873"/>
      <c r="AL9" s="873"/>
      <c r="AM9" s="873"/>
      <c r="AN9" s="873"/>
      <c r="AO9" s="873"/>
      <c r="AP9" s="873"/>
      <c r="AQ9" s="873"/>
      <c r="AR9" s="873"/>
      <c r="AS9" s="873"/>
      <c r="AT9" s="873"/>
      <c r="AU9" s="873"/>
      <c r="AV9" s="873"/>
      <c r="AW9" s="873"/>
      <c r="AX9" s="873"/>
      <c r="AY9" s="873"/>
      <c r="AZ9" s="873"/>
      <c r="BA9" s="873"/>
      <c r="BB9" s="873"/>
      <c r="BC9" s="873"/>
    </row>
    <row r="10" spans="1:66">
      <c r="A10" s="866"/>
      <c r="B10" s="867"/>
      <c r="C10" s="867"/>
      <c r="D10" s="867"/>
      <c r="E10" s="868"/>
      <c r="F10" s="869"/>
      <c r="G10" s="868"/>
      <c r="H10" s="868"/>
      <c r="I10" s="868"/>
      <c r="J10" s="870"/>
      <c r="K10" s="871"/>
      <c r="L10" s="868"/>
      <c r="M10" s="868"/>
      <c r="N10" s="871"/>
      <c r="O10" s="870"/>
      <c r="P10" s="868"/>
      <c r="Q10" s="868"/>
      <c r="R10" s="868"/>
      <c r="S10" s="871"/>
      <c r="T10" s="872"/>
      <c r="U10" s="873"/>
      <c r="V10" s="873"/>
      <c r="W10" s="873"/>
      <c r="X10" s="873"/>
      <c r="Y10" s="873"/>
      <c r="Z10" s="874"/>
      <c r="AA10" s="874"/>
      <c r="AB10" s="873"/>
      <c r="AC10" s="873"/>
      <c r="AD10" s="873"/>
      <c r="AE10" s="873"/>
      <c r="AF10" s="873"/>
      <c r="AG10" s="873"/>
      <c r="AH10" s="873"/>
      <c r="AI10" s="873"/>
      <c r="AJ10" s="873"/>
      <c r="AK10" s="873"/>
      <c r="AL10" s="873"/>
      <c r="AM10" s="873"/>
      <c r="AN10" s="873"/>
      <c r="AO10" s="873"/>
      <c r="AP10" s="873"/>
      <c r="AQ10" s="873"/>
      <c r="AR10" s="873"/>
      <c r="AS10" s="873"/>
      <c r="AT10" s="873"/>
      <c r="AU10" s="873"/>
      <c r="AV10" s="873"/>
      <c r="AW10" s="873"/>
      <c r="AX10" s="873"/>
      <c r="AY10" s="873"/>
      <c r="AZ10" s="873"/>
      <c r="BA10" s="873"/>
      <c r="BB10" s="873"/>
      <c r="BC10" s="873"/>
    </row>
    <row r="11" spans="1:66">
      <c r="A11" s="866"/>
      <c r="B11" s="867"/>
      <c r="C11" s="867"/>
      <c r="D11" s="867"/>
      <c r="E11" s="868"/>
      <c r="F11" s="869"/>
      <c r="G11" s="868"/>
      <c r="H11" s="868"/>
      <c r="I11" s="868"/>
      <c r="J11" s="870"/>
      <c r="K11" s="871"/>
      <c r="L11" s="868"/>
      <c r="M11" s="868"/>
      <c r="N11" s="871"/>
      <c r="O11" s="870"/>
      <c r="P11" s="868"/>
      <c r="Q11" s="868"/>
      <c r="R11" s="868"/>
      <c r="S11" s="871"/>
      <c r="T11" s="872"/>
      <c r="U11" s="873"/>
      <c r="V11" s="873"/>
      <c r="W11" s="873"/>
      <c r="X11" s="873"/>
      <c r="Y11" s="873"/>
      <c r="Z11" s="874"/>
      <c r="AA11" s="874"/>
      <c r="AB11" s="873"/>
      <c r="AC11" s="873"/>
      <c r="AD11" s="873"/>
      <c r="AE11" s="873"/>
      <c r="AF11" s="873"/>
      <c r="AG11" s="873"/>
      <c r="AH11" s="873"/>
      <c r="AI11" s="873"/>
      <c r="AJ11" s="873"/>
      <c r="AK11" s="873"/>
      <c r="AL11" s="873"/>
      <c r="AM11" s="873"/>
      <c r="AN11" s="873"/>
      <c r="AO11" s="873"/>
      <c r="AP11" s="873"/>
      <c r="AQ11" s="873"/>
      <c r="AR11" s="873"/>
      <c r="AS11" s="873"/>
      <c r="AT11" s="873"/>
      <c r="AU11" s="873"/>
      <c r="AV11" s="873"/>
      <c r="AW11" s="873"/>
      <c r="AX11" s="873"/>
      <c r="AY11" s="873"/>
      <c r="AZ11" s="873"/>
      <c r="BA11" s="873"/>
      <c r="BB11" s="873"/>
      <c r="BC11" s="873"/>
    </row>
    <row r="12" spans="1:66">
      <c r="A12" s="866"/>
      <c r="B12" s="867"/>
      <c r="C12" s="867"/>
      <c r="D12" s="867"/>
      <c r="E12" s="868"/>
      <c r="F12" s="869"/>
      <c r="G12" s="868"/>
      <c r="H12" s="868"/>
      <c r="I12" s="868"/>
      <c r="J12" s="870"/>
      <c r="K12" s="871"/>
      <c r="L12" s="868"/>
      <c r="M12" s="868"/>
      <c r="N12" s="871"/>
      <c r="O12" s="870"/>
      <c r="P12" s="868"/>
      <c r="Q12" s="868"/>
      <c r="R12" s="868"/>
      <c r="S12" s="871"/>
      <c r="T12" s="872"/>
      <c r="U12" s="873"/>
      <c r="V12" s="873"/>
      <c r="W12" s="873"/>
      <c r="X12" s="873"/>
      <c r="Y12" s="873"/>
      <c r="Z12" s="874"/>
      <c r="AA12" s="874"/>
      <c r="AB12" s="873"/>
      <c r="AC12" s="873"/>
      <c r="AD12" s="873"/>
      <c r="AE12" s="873"/>
      <c r="AF12" s="873"/>
      <c r="AG12" s="873"/>
      <c r="AH12" s="873"/>
      <c r="AI12" s="873"/>
      <c r="AJ12" s="873"/>
      <c r="AK12" s="873"/>
      <c r="AL12" s="873"/>
      <c r="AM12" s="873"/>
      <c r="AN12" s="873"/>
      <c r="AO12" s="873"/>
      <c r="AP12" s="873"/>
      <c r="AQ12" s="873"/>
      <c r="AR12" s="873"/>
      <c r="AS12" s="873"/>
      <c r="AT12" s="873"/>
      <c r="AU12" s="873"/>
      <c r="AV12" s="873"/>
      <c r="AW12" s="873"/>
      <c r="AX12" s="873"/>
      <c r="AY12" s="873"/>
      <c r="AZ12" s="873"/>
      <c r="BA12" s="873"/>
      <c r="BB12" s="873"/>
      <c r="BC12" s="873"/>
    </row>
    <row r="13" spans="1:66">
      <c r="A13" s="866"/>
      <c r="B13" s="867"/>
      <c r="C13" s="867"/>
      <c r="D13" s="867"/>
      <c r="E13" s="868"/>
      <c r="F13" s="869"/>
      <c r="G13" s="868"/>
      <c r="H13" s="868"/>
      <c r="I13" s="868"/>
      <c r="J13" s="870"/>
      <c r="K13" s="871"/>
      <c r="L13" s="868"/>
      <c r="M13" s="868"/>
      <c r="N13" s="871"/>
      <c r="O13" s="870"/>
      <c r="P13" s="868"/>
      <c r="Q13" s="868"/>
      <c r="R13" s="868"/>
      <c r="S13" s="871"/>
      <c r="T13" s="872"/>
      <c r="U13" s="873"/>
      <c r="V13" s="873"/>
      <c r="W13" s="873"/>
      <c r="X13" s="873"/>
      <c r="Y13" s="873"/>
      <c r="Z13" s="874"/>
      <c r="AA13" s="874"/>
      <c r="AB13" s="873"/>
      <c r="AC13" s="873"/>
      <c r="AD13" s="873"/>
      <c r="AE13" s="873"/>
      <c r="AF13" s="873"/>
      <c r="AG13" s="873"/>
      <c r="AH13" s="873"/>
      <c r="AI13" s="873"/>
      <c r="AJ13" s="873"/>
      <c r="AK13" s="873"/>
      <c r="AL13" s="873"/>
      <c r="AM13" s="873"/>
      <c r="AN13" s="873"/>
      <c r="AO13" s="873"/>
      <c r="AP13" s="873"/>
      <c r="AQ13" s="873"/>
      <c r="AR13" s="873"/>
      <c r="AS13" s="873"/>
      <c r="AT13" s="873"/>
      <c r="AU13" s="873"/>
      <c r="AV13" s="873"/>
      <c r="AW13" s="873"/>
      <c r="AX13" s="873"/>
      <c r="AY13" s="873"/>
      <c r="AZ13" s="873"/>
      <c r="BA13" s="873"/>
      <c r="BB13" s="873"/>
      <c r="BC13" s="873"/>
    </row>
    <row r="14" spans="1:66">
      <c r="A14" s="866"/>
      <c r="B14" s="867"/>
      <c r="C14" s="867"/>
      <c r="D14" s="867"/>
      <c r="E14" s="868"/>
      <c r="F14" s="869"/>
      <c r="G14" s="868"/>
      <c r="H14" s="868"/>
      <c r="I14" s="868"/>
      <c r="J14" s="870"/>
      <c r="K14" s="871"/>
      <c r="L14" s="868"/>
      <c r="M14" s="868"/>
      <c r="N14" s="871"/>
      <c r="O14" s="870"/>
      <c r="P14" s="868"/>
      <c r="Q14" s="868"/>
      <c r="R14" s="868"/>
      <c r="S14" s="871"/>
      <c r="T14" s="872"/>
      <c r="U14" s="873"/>
      <c r="V14" s="873"/>
      <c r="W14" s="873"/>
      <c r="X14" s="873"/>
      <c r="Y14" s="873"/>
      <c r="Z14" s="874"/>
      <c r="AA14" s="874"/>
      <c r="AB14" s="873"/>
      <c r="AC14" s="873"/>
      <c r="AD14" s="873"/>
      <c r="AE14" s="873"/>
      <c r="AF14" s="873"/>
      <c r="AG14" s="873"/>
      <c r="AH14" s="873"/>
      <c r="AI14" s="873"/>
      <c r="AJ14" s="873"/>
      <c r="AK14" s="873"/>
      <c r="AL14" s="873"/>
      <c r="AM14" s="873"/>
      <c r="AN14" s="873"/>
      <c r="AO14" s="873"/>
      <c r="AP14" s="873"/>
      <c r="AQ14" s="873"/>
      <c r="AR14" s="873"/>
      <c r="AS14" s="873"/>
      <c r="AT14" s="873"/>
      <c r="AU14" s="873"/>
      <c r="AV14" s="873"/>
      <c r="AW14" s="873"/>
      <c r="AX14" s="873"/>
      <c r="AY14" s="873"/>
      <c r="AZ14" s="873"/>
      <c r="BA14" s="873"/>
      <c r="BB14" s="873"/>
      <c r="BC14" s="873"/>
    </row>
    <row r="15" spans="1:66">
      <c r="A15" s="866"/>
      <c r="B15" s="867"/>
      <c r="C15" s="867"/>
      <c r="D15" s="867"/>
      <c r="E15" s="868"/>
      <c r="F15" s="869"/>
      <c r="G15" s="868"/>
      <c r="H15" s="868"/>
      <c r="I15" s="868"/>
      <c r="J15" s="870"/>
      <c r="K15" s="871"/>
      <c r="L15" s="868"/>
      <c r="M15" s="868"/>
      <c r="N15" s="871"/>
      <c r="O15" s="870"/>
      <c r="P15" s="868"/>
      <c r="Q15" s="868"/>
      <c r="R15" s="868"/>
      <c r="S15" s="871"/>
      <c r="T15" s="872"/>
      <c r="U15" s="873"/>
      <c r="V15" s="873"/>
      <c r="W15" s="873"/>
      <c r="X15" s="873"/>
      <c r="Y15" s="873"/>
      <c r="Z15" s="874"/>
      <c r="AA15" s="874"/>
      <c r="AB15" s="873"/>
      <c r="AC15" s="873"/>
      <c r="AD15" s="873"/>
      <c r="AE15" s="873"/>
      <c r="AF15" s="873"/>
      <c r="AG15" s="873"/>
      <c r="AH15" s="873"/>
      <c r="AI15" s="873"/>
      <c r="AJ15" s="873"/>
      <c r="AK15" s="873"/>
      <c r="AL15" s="873"/>
      <c r="AM15" s="873"/>
      <c r="AN15" s="873"/>
      <c r="AO15" s="873"/>
      <c r="AP15" s="873"/>
      <c r="AQ15" s="873"/>
      <c r="AR15" s="873"/>
      <c r="AS15" s="873"/>
      <c r="AT15" s="873"/>
      <c r="AU15" s="873"/>
      <c r="AV15" s="873"/>
      <c r="AW15" s="873"/>
      <c r="AX15" s="873"/>
      <c r="AY15" s="873"/>
      <c r="AZ15" s="873"/>
      <c r="BA15" s="873"/>
      <c r="BB15" s="873"/>
      <c r="BC15" s="873"/>
    </row>
    <row r="16" spans="1:66">
      <c r="A16" s="866"/>
      <c r="B16" s="867"/>
      <c r="C16" s="867"/>
      <c r="D16" s="867"/>
      <c r="E16" s="868"/>
      <c r="F16" s="869"/>
      <c r="G16" s="868"/>
      <c r="H16" s="868"/>
      <c r="I16" s="868"/>
      <c r="J16" s="870"/>
      <c r="K16" s="871"/>
      <c r="L16" s="868"/>
      <c r="M16" s="868"/>
      <c r="N16" s="871"/>
      <c r="O16" s="870"/>
      <c r="P16" s="868"/>
      <c r="Q16" s="868"/>
      <c r="R16" s="868"/>
      <c r="S16" s="871"/>
      <c r="T16" s="872"/>
      <c r="U16" s="873"/>
      <c r="V16" s="873"/>
      <c r="W16" s="873"/>
      <c r="X16" s="873"/>
      <c r="Y16" s="873"/>
      <c r="Z16" s="874"/>
      <c r="AA16" s="874"/>
      <c r="AB16" s="873"/>
      <c r="AC16" s="873"/>
      <c r="AD16" s="873"/>
      <c r="AE16" s="873"/>
      <c r="AF16" s="873"/>
      <c r="AG16" s="873"/>
      <c r="AH16" s="873"/>
      <c r="AI16" s="873"/>
      <c r="AJ16" s="873"/>
      <c r="AK16" s="873"/>
      <c r="AL16" s="873"/>
      <c r="AM16" s="873"/>
      <c r="AN16" s="873"/>
      <c r="AO16" s="873"/>
      <c r="AP16" s="873"/>
      <c r="AQ16" s="873"/>
      <c r="AR16" s="873"/>
      <c r="AS16" s="873"/>
      <c r="AT16" s="873"/>
      <c r="AU16" s="873"/>
      <c r="AV16" s="873"/>
      <c r="AW16" s="873"/>
      <c r="AX16" s="873"/>
      <c r="AY16" s="873"/>
      <c r="AZ16" s="873"/>
      <c r="BA16" s="873"/>
      <c r="BB16" s="873"/>
      <c r="BC16" s="873"/>
    </row>
    <row r="17" spans="1:55">
      <c r="A17" s="866"/>
      <c r="B17" s="867"/>
      <c r="C17" s="867"/>
      <c r="D17" s="867"/>
      <c r="E17" s="868"/>
      <c r="F17" s="869"/>
      <c r="G17" s="868"/>
      <c r="H17" s="868"/>
      <c r="I17" s="868"/>
      <c r="J17" s="870"/>
      <c r="K17" s="871"/>
      <c r="L17" s="868"/>
      <c r="M17" s="868"/>
      <c r="N17" s="871"/>
      <c r="O17" s="870"/>
      <c r="P17" s="868"/>
      <c r="Q17" s="868"/>
      <c r="R17" s="868"/>
      <c r="S17" s="871"/>
      <c r="T17" s="872"/>
      <c r="U17" s="873"/>
      <c r="V17" s="873"/>
      <c r="W17" s="873"/>
      <c r="X17" s="873"/>
      <c r="Y17" s="873"/>
      <c r="Z17" s="874"/>
      <c r="AA17" s="874"/>
      <c r="AB17" s="873"/>
      <c r="AC17" s="873"/>
      <c r="AD17" s="873"/>
      <c r="AE17" s="873"/>
      <c r="AF17" s="873"/>
      <c r="AG17" s="873"/>
      <c r="AH17" s="873"/>
      <c r="AI17" s="873"/>
      <c r="AJ17" s="873"/>
      <c r="AK17" s="873"/>
      <c r="AL17" s="873"/>
      <c r="AM17" s="873"/>
      <c r="AN17" s="873"/>
      <c r="AO17" s="873"/>
      <c r="AP17" s="873"/>
      <c r="AQ17" s="873"/>
      <c r="AR17" s="873"/>
      <c r="AS17" s="873"/>
      <c r="AT17" s="873"/>
      <c r="AU17" s="873"/>
      <c r="AV17" s="873"/>
      <c r="AW17" s="873"/>
      <c r="AX17" s="873"/>
      <c r="AY17" s="873"/>
      <c r="AZ17" s="873"/>
      <c r="BA17" s="873"/>
      <c r="BB17" s="873"/>
      <c r="BC17" s="873"/>
    </row>
    <row r="18" spans="1:55">
      <c r="A18" s="866"/>
      <c r="B18" s="867"/>
      <c r="C18" s="867"/>
      <c r="D18" s="867"/>
      <c r="E18" s="868"/>
      <c r="F18" s="869"/>
      <c r="G18" s="868"/>
      <c r="H18" s="868"/>
      <c r="I18" s="868"/>
      <c r="J18" s="870"/>
      <c r="K18" s="871"/>
      <c r="L18" s="868"/>
      <c r="M18" s="868"/>
      <c r="N18" s="871"/>
      <c r="O18" s="870"/>
      <c r="P18" s="868"/>
      <c r="Q18" s="868"/>
      <c r="R18" s="868"/>
      <c r="S18" s="871"/>
      <c r="T18" s="872"/>
      <c r="U18" s="873"/>
      <c r="V18" s="873"/>
      <c r="W18" s="873"/>
      <c r="X18" s="873"/>
      <c r="Y18" s="873"/>
      <c r="Z18" s="874"/>
      <c r="AA18" s="874"/>
      <c r="AB18" s="873"/>
      <c r="AC18" s="873"/>
      <c r="AD18" s="873"/>
      <c r="AE18" s="873"/>
      <c r="AF18" s="873"/>
      <c r="AG18" s="873"/>
      <c r="AH18" s="873"/>
      <c r="AI18" s="873"/>
      <c r="AJ18" s="873"/>
      <c r="AK18" s="873"/>
      <c r="AL18" s="873"/>
      <c r="AM18" s="873"/>
      <c r="AN18" s="873"/>
      <c r="AO18" s="873"/>
      <c r="AP18" s="873"/>
      <c r="AQ18" s="873"/>
      <c r="AR18" s="873"/>
      <c r="AS18" s="873"/>
      <c r="AT18" s="873"/>
      <c r="AU18" s="873"/>
      <c r="AV18" s="873"/>
      <c r="AW18" s="873"/>
      <c r="AX18" s="873"/>
      <c r="AY18" s="873"/>
      <c r="AZ18" s="873"/>
      <c r="BA18" s="873"/>
      <c r="BB18" s="873"/>
      <c r="BC18" s="873"/>
    </row>
    <row r="19" spans="1:55">
      <c r="A19" s="866"/>
      <c r="B19" s="867"/>
      <c r="C19" s="867"/>
      <c r="D19" s="867"/>
      <c r="E19" s="868"/>
      <c r="F19" s="869"/>
      <c r="G19" s="868"/>
      <c r="H19" s="868"/>
      <c r="I19" s="868"/>
      <c r="J19" s="870"/>
      <c r="K19" s="871"/>
      <c r="L19" s="868"/>
      <c r="M19" s="868"/>
      <c r="N19" s="871"/>
      <c r="O19" s="870"/>
      <c r="P19" s="868"/>
      <c r="Q19" s="868"/>
      <c r="R19" s="868"/>
      <c r="S19" s="871"/>
      <c r="T19" s="872"/>
      <c r="U19" s="873"/>
      <c r="V19" s="873"/>
      <c r="W19" s="873"/>
      <c r="X19" s="873"/>
      <c r="Y19" s="873"/>
      <c r="Z19" s="874"/>
      <c r="AA19" s="874"/>
      <c r="AB19" s="873"/>
      <c r="AC19" s="873"/>
      <c r="AD19" s="873"/>
      <c r="AE19" s="873"/>
      <c r="AF19" s="873"/>
      <c r="AG19" s="873"/>
      <c r="AH19" s="873"/>
      <c r="AI19" s="873"/>
      <c r="AJ19" s="873"/>
      <c r="AK19" s="873"/>
      <c r="AL19" s="873"/>
      <c r="AM19" s="873"/>
      <c r="AN19" s="873"/>
      <c r="AO19" s="873"/>
      <c r="AP19" s="873"/>
      <c r="AQ19" s="873"/>
      <c r="AR19" s="873"/>
      <c r="AS19" s="873"/>
      <c r="AT19" s="873"/>
      <c r="AU19" s="873"/>
      <c r="AV19" s="873"/>
      <c r="AW19" s="873"/>
      <c r="AX19" s="873"/>
      <c r="AY19" s="873"/>
      <c r="AZ19" s="873"/>
      <c r="BA19" s="873"/>
      <c r="BB19" s="873"/>
      <c r="BC19" s="873"/>
    </row>
    <row r="20" spans="1:55">
      <c r="A20" s="866"/>
      <c r="B20" s="867"/>
      <c r="C20" s="867"/>
      <c r="D20" s="867"/>
      <c r="E20" s="868"/>
      <c r="F20" s="869"/>
      <c r="G20" s="868"/>
      <c r="H20" s="868"/>
      <c r="I20" s="868"/>
      <c r="J20" s="870"/>
      <c r="K20" s="871"/>
      <c r="L20" s="868"/>
      <c r="M20" s="868"/>
      <c r="N20" s="871"/>
      <c r="O20" s="870"/>
      <c r="P20" s="868"/>
      <c r="Q20" s="868"/>
      <c r="R20" s="868"/>
      <c r="S20" s="871"/>
      <c r="T20" s="872"/>
      <c r="U20" s="873"/>
      <c r="V20" s="873"/>
      <c r="W20" s="873"/>
      <c r="X20" s="873"/>
      <c r="Y20" s="873"/>
      <c r="Z20" s="874"/>
      <c r="AA20" s="874"/>
      <c r="AB20" s="873"/>
      <c r="AC20" s="873"/>
      <c r="AD20" s="873"/>
      <c r="AE20" s="873"/>
      <c r="AF20" s="873"/>
      <c r="AG20" s="873"/>
      <c r="AH20" s="873"/>
      <c r="AI20" s="873"/>
      <c r="AJ20" s="873"/>
      <c r="AK20" s="873"/>
      <c r="AL20" s="873"/>
      <c r="AM20" s="873"/>
      <c r="AN20" s="873"/>
      <c r="AO20" s="873"/>
      <c r="AP20" s="873"/>
      <c r="AQ20" s="873"/>
      <c r="AR20" s="873"/>
      <c r="AS20" s="873"/>
      <c r="AT20" s="873"/>
      <c r="AU20" s="873"/>
      <c r="AV20" s="873"/>
      <c r="AW20" s="873"/>
      <c r="AX20" s="873"/>
      <c r="AY20" s="873"/>
      <c r="AZ20" s="873"/>
      <c r="BA20" s="873"/>
      <c r="BB20" s="873"/>
      <c r="BC20" s="873"/>
    </row>
    <row r="21" spans="1:55">
      <c r="A21" s="866"/>
      <c r="B21" s="867"/>
      <c r="C21" s="867"/>
      <c r="D21" s="867"/>
      <c r="E21" s="868"/>
      <c r="F21" s="869"/>
      <c r="G21" s="868"/>
      <c r="H21" s="868"/>
      <c r="I21" s="868"/>
      <c r="J21" s="870"/>
      <c r="K21" s="871"/>
      <c r="L21" s="868"/>
      <c r="M21" s="868"/>
      <c r="N21" s="871"/>
      <c r="O21" s="870"/>
      <c r="P21" s="868"/>
      <c r="Q21" s="868"/>
      <c r="R21" s="868"/>
      <c r="S21" s="871"/>
      <c r="T21" s="872"/>
      <c r="U21" s="873"/>
      <c r="V21" s="873"/>
      <c r="W21" s="873"/>
      <c r="X21" s="873"/>
      <c r="Y21" s="873"/>
      <c r="Z21" s="874"/>
      <c r="AA21" s="874"/>
      <c r="AB21" s="873"/>
      <c r="AC21" s="873"/>
      <c r="AD21" s="873"/>
      <c r="AE21" s="873"/>
      <c r="AF21" s="873"/>
      <c r="AG21" s="873"/>
      <c r="AH21" s="873"/>
      <c r="AI21" s="873"/>
      <c r="AJ21" s="873"/>
      <c r="AK21" s="873"/>
      <c r="AL21" s="873"/>
      <c r="AM21" s="873"/>
      <c r="AN21" s="873"/>
      <c r="AO21" s="873"/>
      <c r="AP21" s="873"/>
      <c r="AQ21" s="873"/>
      <c r="AR21" s="873"/>
      <c r="AS21" s="873"/>
      <c r="AT21" s="873"/>
      <c r="AU21" s="873"/>
      <c r="AV21" s="873"/>
      <c r="AW21" s="873"/>
      <c r="AX21" s="873"/>
      <c r="AY21" s="873"/>
      <c r="AZ21" s="873"/>
      <c r="BA21" s="873"/>
      <c r="BB21" s="873"/>
      <c r="BC21" s="873"/>
    </row>
    <row r="22" spans="1:55">
      <c r="A22" s="866"/>
      <c r="B22" s="867"/>
      <c r="C22" s="867"/>
      <c r="D22" s="867"/>
      <c r="E22" s="868"/>
      <c r="F22" s="869"/>
      <c r="G22" s="868"/>
      <c r="H22" s="868"/>
      <c r="I22" s="868"/>
      <c r="J22" s="870"/>
      <c r="K22" s="871"/>
      <c r="L22" s="868"/>
      <c r="M22" s="868"/>
      <c r="N22" s="871"/>
      <c r="O22" s="870"/>
      <c r="P22" s="868"/>
      <c r="Q22" s="868"/>
      <c r="R22" s="868"/>
      <c r="S22" s="871"/>
      <c r="T22" s="872"/>
      <c r="U22" s="873"/>
      <c r="V22" s="873"/>
      <c r="W22" s="873"/>
      <c r="X22" s="873"/>
      <c r="Y22" s="873"/>
      <c r="Z22" s="874"/>
      <c r="AA22" s="874"/>
      <c r="AB22" s="873"/>
      <c r="AC22" s="873"/>
      <c r="AD22" s="873"/>
      <c r="AE22" s="873"/>
      <c r="AF22" s="873"/>
      <c r="AG22" s="873"/>
      <c r="AH22" s="873"/>
      <c r="AI22" s="873"/>
      <c r="AJ22" s="873"/>
      <c r="AK22" s="873"/>
      <c r="AL22" s="873"/>
      <c r="AM22" s="873"/>
      <c r="AN22" s="873"/>
      <c r="AO22" s="873"/>
      <c r="AP22" s="873"/>
      <c r="AQ22" s="873"/>
      <c r="AR22" s="873"/>
      <c r="AS22" s="873"/>
      <c r="AT22" s="873"/>
      <c r="AU22" s="873"/>
      <c r="AV22" s="873"/>
      <c r="AW22" s="873"/>
      <c r="AX22" s="873"/>
      <c r="AY22" s="873"/>
      <c r="AZ22" s="873"/>
      <c r="BA22" s="873"/>
      <c r="BB22" s="873"/>
      <c r="BC22" s="873"/>
    </row>
    <row r="23" spans="1:55">
      <c r="A23" s="866"/>
      <c r="B23" s="867"/>
      <c r="C23" s="867"/>
      <c r="D23" s="867"/>
      <c r="E23" s="868"/>
      <c r="F23" s="869"/>
      <c r="G23" s="868"/>
      <c r="H23" s="868"/>
      <c r="I23" s="868"/>
      <c r="J23" s="870"/>
      <c r="K23" s="871"/>
      <c r="L23" s="868"/>
      <c r="M23" s="868"/>
      <c r="N23" s="871"/>
      <c r="O23" s="870"/>
      <c r="P23" s="868"/>
      <c r="Q23" s="868"/>
      <c r="R23" s="868"/>
      <c r="S23" s="871"/>
      <c r="T23" s="872"/>
      <c r="U23" s="873"/>
      <c r="V23" s="873"/>
      <c r="W23" s="873"/>
      <c r="X23" s="873"/>
      <c r="Y23" s="873"/>
      <c r="Z23" s="874"/>
      <c r="AA23" s="874"/>
      <c r="AB23" s="873"/>
      <c r="AC23" s="873"/>
      <c r="AD23" s="873"/>
      <c r="AE23" s="873"/>
      <c r="AF23" s="873"/>
      <c r="AG23" s="873"/>
      <c r="AH23" s="873"/>
      <c r="AI23" s="873"/>
      <c r="AJ23" s="873"/>
      <c r="AK23" s="873"/>
      <c r="AL23" s="873"/>
      <c r="AM23" s="873"/>
      <c r="AN23" s="873"/>
      <c r="AO23" s="873"/>
      <c r="AP23" s="873"/>
      <c r="AQ23" s="873"/>
      <c r="AR23" s="873"/>
      <c r="AS23" s="873"/>
      <c r="AT23" s="873"/>
      <c r="AU23" s="873"/>
      <c r="AV23" s="873"/>
      <c r="AW23" s="873"/>
      <c r="AX23" s="873"/>
      <c r="AY23" s="873"/>
      <c r="AZ23" s="873"/>
      <c r="BA23" s="873"/>
      <c r="BB23" s="873"/>
      <c r="BC23" s="873"/>
    </row>
    <row r="24" spans="1:55">
      <c r="A24" s="866"/>
      <c r="B24" s="867"/>
      <c r="C24" s="867"/>
      <c r="D24" s="867"/>
      <c r="E24" s="868"/>
      <c r="F24" s="869"/>
      <c r="G24" s="868"/>
      <c r="H24" s="868"/>
      <c r="I24" s="868"/>
      <c r="J24" s="870"/>
      <c r="K24" s="871"/>
      <c r="L24" s="868"/>
      <c r="M24" s="868"/>
      <c r="N24" s="871"/>
      <c r="O24" s="870"/>
      <c r="P24" s="868"/>
      <c r="Q24" s="868"/>
      <c r="R24" s="868"/>
      <c r="S24" s="871"/>
      <c r="T24" s="872"/>
      <c r="U24" s="873"/>
      <c r="V24" s="873"/>
      <c r="W24" s="873"/>
      <c r="X24" s="873"/>
      <c r="Y24" s="873"/>
      <c r="Z24" s="874"/>
      <c r="AA24" s="874"/>
      <c r="AB24" s="873"/>
      <c r="AC24" s="873"/>
      <c r="AD24" s="873"/>
      <c r="AE24" s="873"/>
      <c r="AF24" s="873"/>
      <c r="AG24" s="873"/>
      <c r="AH24" s="873"/>
      <c r="AI24" s="873"/>
      <c r="AJ24" s="873"/>
      <c r="AK24" s="873"/>
      <c r="AL24" s="873"/>
      <c r="AM24" s="873"/>
      <c r="AN24" s="873"/>
      <c r="AO24" s="873"/>
      <c r="AP24" s="873"/>
      <c r="AQ24" s="873"/>
      <c r="AR24" s="873"/>
      <c r="AS24" s="873"/>
      <c r="AT24" s="873"/>
      <c r="AU24" s="873"/>
      <c r="AV24" s="873"/>
      <c r="AW24" s="873"/>
      <c r="AX24" s="873"/>
      <c r="AY24" s="873"/>
      <c r="AZ24" s="873"/>
      <c r="BA24" s="873"/>
      <c r="BB24" s="873"/>
      <c r="BC24" s="873"/>
    </row>
    <row r="25" spans="1:55">
      <c r="A25" s="866"/>
      <c r="B25" s="867"/>
      <c r="C25" s="867"/>
      <c r="D25" s="867"/>
      <c r="E25" s="868"/>
      <c r="F25" s="869"/>
      <c r="G25" s="868"/>
      <c r="H25" s="868"/>
      <c r="I25" s="868"/>
      <c r="J25" s="870"/>
      <c r="K25" s="871"/>
      <c r="L25" s="868"/>
      <c r="M25" s="868"/>
      <c r="N25" s="871"/>
      <c r="O25" s="870"/>
      <c r="P25" s="868"/>
      <c r="Q25" s="868"/>
      <c r="R25" s="868"/>
      <c r="S25" s="871"/>
      <c r="T25" s="872"/>
      <c r="U25" s="873"/>
      <c r="V25" s="873"/>
      <c r="W25" s="873"/>
      <c r="X25" s="873"/>
      <c r="Y25" s="873"/>
      <c r="Z25" s="874"/>
      <c r="AA25" s="874"/>
      <c r="AB25" s="873"/>
      <c r="AC25" s="873"/>
      <c r="AD25" s="873"/>
      <c r="AE25" s="873"/>
      <c r="AF25" s="873"/>
      <c r="AG25" s="873"/>
      <c r="AH25" s="873"/>
      <c r="AI25" s="873"/>
      <c r="AJ25" s="873"/>
      <c r="AK25" s="873"/>
      <c r="AL25" s="873"/>
      <c r="AM25" s="873"/>
      <c r="AN25" s="873"/>
      <c r="AO25" s="873"/>
      <c r="AP25" s="873"/>
      <c r="AQ25" s="873"/>
      <c r="AR25" s="873"/>
      <c r="AS25" s="873"/>
      <c r="AT25" s="873"/>
      <c r="AU25" s="873"/>
      <c r="AV25" s="873"/>
      <c r="AW25" s="873"/>
      <c r="AX25" s="873"/>
      <c r="AY25" s="873"/>
      <c r="AZ25" s="873"/>
      <c r="BA25" s="873"/>
      <c r="BB25" s="873"/>
      <c r="BC25" s="873"/>
    </row>
    <row r="26" spans="1:55">
      <c r="A26" s="866"/>
      <c r="B26" s="867"/>
      <c r="C26" s="867"/>
      <c r="D26" s="867"/>
      <c r="E26" s="868"/>
      <c r="F26" s="869"/>
      <c r="G26" s="868"/>
      <c r="H26" s="868"/>
      <c r="I26" s="868"/>
      <c r="J26" s="870"/>
      <c r="K26" s="871"/>
      <c r="L26" s="868"/>
      <c r="M26" s="868"/>
      <c r="N26" s="871"/>
      <c r="O26" s="870"/>
      <c r="P26" s="868"/>
      <c r="Q26" s="868"/>
      <c r="R26" s="868"/>
      <c r="S26" s="871"/>
      <c r="T26" s="872"/>
      <c r="U26" s="873"/>
      <c r="V26" s="873"/>
      <c r="W26" s="873"/>
      <c r="X26" s="873"/>
      <c r="Y26" s="873"/>
      <c r="Z26" s="874"/>
      <c r="AA26" s="874"/>
      <c r="AB26" s="873"/>
      <c r="AC26" s="873"/>
      <c r="AD26" s="873"/>
      <c r="AE26" s="873"/>
      <c r="AF26" s="873"/>
      <c r="AG26" s="873"/>
      <c r="AH26" s="873"/>
      <c r="AI26" s="873"/>
      <c r="AJ26" s="873"/>
      <c r="AK26" s="873"/>
      <c r="AL26" s="873"/>
      <c r="AM26" s="873"/>
      <c r="AN26" s="873"/>
      <c r="AO26" s="873"/>
      <c r="AP26" s="873"/>
      <c r="AQ26" s="873"/>
      <c r="AR26" s="873"/>
      <c r="AS26" s="873"/>
      <c r="AT26" s="873"/>
      <c r="AU26" s="873"/>
      <c r="AV26" s="873"/>
      <c r="AW26" s="873"/>
      <c r="AX26" s="873"/>
      <c r="AY26" s="873"/>
      <c r="AZ26" s="873"/>
      <c r="BA26" s="873"/>
      <c r="BB26" s="873"/>
      <c r="BC26" s="873"/>
    </row>
    <row r="27" spans="1:55">
      <c r="A27" s="866"/>
      <c r="B27" s="867"/>
      <c r="C27" s="867"/>
      <c r="D27" s="867"/>
      <c r="E27" s="868"/>
      <c r="F27" s="869"/>
      <c r="G27" s="868"/>
      <c r="H27" s="868"/>
      <c r="I27" s="868"/>
      <c r="J27" s="870"/>
      <c r="K27" s="871"/>
      <c r="L27" s="868"/>
      <c r="M27" s="868"/>
      <c r="N27" s="871"/>
      <c r="O27" s="870"/>
      <c r="P27" s="868"/>
      <c r="Q27" s="868"/>
      <c r="R27" s="868"/>
      <c r="S27" s="871"/>
      <c r="T27" s="872"/>
      <c r="U27" s="873"/>
      <c r="V27" s="873"/>
      <c r="W27" s="873"/>
      <c r="X27" s="873"/>
      <c r="Y27" s="873"/>
      <c r="Z27" s="874"/>
      <c r="AA27" s="874"/>
      <c r="AB27" s="873"/>
      <c r="AC27" s="873"/>
      <c r="AD27" s="873"/>
      <c r="AE27" s="873"/>
      <c r="AF27" s="873"/>
      <c r="AG27" s="873"/>
      <c r="AH27" s="873"/>
      <c r="AI27" s="873"/>
      <c r="AJ27" s="873"/>
      <c r="AK27" s="873"/>
      <c r="AL27" s="873"/>
      <c r="AM27" s="873"/>
      <c r="AN27" s="873"/>
      <c r="AO27" s="873"/>
      <c r="AP27" s="873"/>
      <c r="AQ27" s="873"/>
      <c r="AR27" s="873"/>
      <c r="AS27" s="873"/>
      <c r="AT27" s="873"/>
      <c r="AU27" s="873"/>
      <c r="AV27" s="873"/>
      <c r="AW27" s="873"/>
      <c r="AX27" s="873"/>
      <c r="AY27" s="873"/>
      <c r="AZ27" s="873"/>
      <c r="BA27" s="873"/>
      <c r="BB27" s="873"/>
      <c r="BC27" s="873"/>
    </row>
    <row r="28" spans="1:55">
      <c r="A28" s="866"/>
      <c r="B28" s="867"/>
      <c r="C28" s="867"/>
      <c r="D28" s="867"/>
      <c r="E28" s="868"/>
      <c r="F28" s="869"/>
      <c r="G28" s="868"/>
      <c r="H28" s="868"/>
      <c r="I28" s="868"/>
      <c r="J28" s="870"/>
      <c r="K28" s="871"/>
      <c r="L28" s="868"/>
      <c r="M28" s="868"/>
      <c r="N28" s="871"/>
      <c r="O28" s="870"/>
      <c r="P28" s="868"/>
      <c r="Q28" s="868"/>
      <c r="R28" s="868"/>
      <c r="S28" s="871"/>
      <c r="T28" s="872"/>
      <c r="U28" s="873"/>
      <c r="V28" s="873"/>
      <c r="W28" s="873"/>
      <c r="X28" s="873"/>
      <c r="Y28" s="873"/>
      <c r="Z28" s="874"/>
      <c r="AA28" s="874"/>
      <c r="AB28" s="873"/>
      <c r="AC28" s="873"/>
      <c r="AD28" s="873"/>
      <c r="AE28" s="873"/>
      <c r="AF28" s="873"/>
      <c r="AG28" s="873"/>
      <c r="AH28" s="873"/>
      <c r="AI28" s="873"/>
      <c r="AJ28" s="873"/>
      <c r="AK28" s="873"/>
      <c r="AL28" s="873"/>
      <c r="AM28" s="873"/>
      <c r="AN28" s="873"/>
      <c r="AO28" s="873"/>
      <c r="AP28" s="873"/>
      <c r="AQ28" s="873"/>
      <c r="AR28" s="873"/>
      <c r="AS28" s="873"/>
      <c r="AT28" s="873"/>
      <c r="AU28" s="873"/>
      <c r="AV28" s="873"/>
      <c r="AW28" s="873"/>
      <c r="AX28" s="873"/>
      <c r="AY28" s="873"/>
      <c r="AZ28" s="873"/>
      <c r="BA28" s="873"/>
      <c r="BB28" s="873"/>
      <c r="BC28" s="873"/>
    </row>
    <row r="29" spans="1:55">
      <c r="A29" s="866"/>
      <c r="B29" s="867"/>
      <c r="C29" s="867"/>
      <c r="D29" s="867"/>
      <c r="E29" s="868"/>
      <c r="F29" s="869"/>
      <c r="G29" s="868"/>
      <c r="H29" s="868"/>
      <c r="I29" s="868"/>
      <c r="J29" s="870"/>
      <c r="K29" s="871"/>
      <c r="L29" s="868"/>
      <c r="M29" s="868"/>
      <c r="N29" s="871"/>
      <c r="O29" s="870"/>
      <c r="P29" s="868"/>
      <c r="Q29" s="868"/>
      <c r="R29" s="868"/>
      <c r="S29" s="871"/>
      <c r="T29" s="872"/>
      <c r="U29" s="873"/>
      <c r="V29" s="873"/>
      <c r="W29" s="873"/>
      <c r="X29" s="873"/>
      <c r="Y29" s="873"/>
      <c r="Z29" s="874"/>
      <c r="AA29" s="874"/>
      <c r="AB29" s="873"/>
      <c r="AC29" s="873"/>
      <c r="AD29" s="873"/>
      <c r="AE29" s="873"/>
      <c r="AF29" s="873"/>
      <c r="AG29" s="873"/>
      <c r="AH29" s="873"/>
      <c r="AI29" s="873"/>
      <c r="AJ29" s="873"/>
      <c r="AK29" s="873"/>
      <c r="AL29" s="873"/>
      <c r="AM29" s="873"/>
      <c r="AN29" s="873"/>
      <c r="AO29" s="873"/>
      <c r="AP29" s="873"/>
      <c r="AQ29" s="873"/>
      <c r="AR29" s="873"/>
      <c r="AS29" s="873"/>
      <c r="AT29" s="873"/>
      <c r="AU29" s="873"/>
      <c r="AV29" s="873"/>
      <c r="AW29" s="873"/>
      <c r="AX29" s="873"/>
      <c r="AY29" s="873"/>
      <c r="AZ29" s="873"/>
      <c r="BA29" s="873"/>
      <c r="BB29" s="873"/>
      <c r="BC29" s="873"/>
    </row>
    <row r="30" spans="1:55">
      <c r="A30" s="866"/>
      <c r="B30" s="867"/>
      <c r="C30" s="867"/>
      <c r="D30" s="867"/>
      <c r="E30" s="868"/>
      <c r="F30" s="869"/>
      <c r="G30" s="868"/>
      <c r="H30" s="868"/>
      <c r="I30" s="868"/>
      <c r="J30" s="870"/>
      <c r="K30" s="871"/>
      <c r="L30" s="868"/>
      <c r="M30" s="868"/>
      <c r="N30" s="871"/>
      <c r="O30" s="870"/>
      <c r="P30" s="868"/>
      <c r="Q30" s="868"/>
      <c r="R30" s="868"/>
      <c r="S30" s="871"/>
      <c r="T30" s="872"/>
      <c r="U30" s="873"/>
      <c r="V30" s="873"/>
      <c r="W30" s="873"/>
      <c r="X30" s="873"/>
      <c r="Y30" s="873"/>
      <c r="Z30" s="874"/>
      <c r="AA30" s="874"/>
      <c r="AB30" s="873"/>
      <c r="AC30" s="873"/>
      <c r="AD30" s="873"/>
      <c r="AE30" s="873"/>
      <c r="AF30" s="873"/>
      <c r="AG30" s="873"/>
      <c r="AH30" s="873"/>
      <c r="AI30" s="873"/>
      <c r="AJ30" s="873"/>
      <c r="AK30" s="873"/>
      <c r="AL30" s="873"/>
      <c r="AM30" s="873"/>
      <c r="AN30" s="873"/>
      <c r="AO30" s="873"/>
      <c r="AP30" s="873"/>
      <c r="AQ30" s="873"/>
      <c r="AR30" s="873"/>
      <c r="AS30" s="873"/>
      <c r="AT30" s="873"/>
      <c r="AU30" s="873"/>
      <c r="AV30" s="873"/>
      <c r="AW30" s="873"/>
      <c r="AX30" s="873"/>
      <c r="AY30" s="873"/>
      <c r="AZ30" s="873"/>
      <c r="BA30" s="873"/>
      <c r="BB30" s="873"/>
      <c r="BC30" s="873"/>
    </row>
    <row r="31" spans="1:55">
      <c r="A31" s="866"/>
      <c r="B31" s="867"/>
      <c r="C31" s="867"/>
      <c r="D31" s="867"/>
      <c r="E31" s="868"/>
      <c r="F31" s="869"/>
      <c r="G31" s="868"/>
      <c r="H31" s="868"/>
      <c r="I31" s="868"/>
      <c r="J31" s="870"/>
      <c r="K31" s="871"/>
      <c r="L31" s="868"/>
      <c r="M31" s="868"/>
      <c r="N31" s="871"/>
      <c r="O31" s="870"/>
      <c r="P31" s="868"/>
      <c r="Q31" s="868"/>
      <c r="R31" s="868"/>
      <c r="S31" s="871"/>
      <c r="T31" s="872"/>
      <c r="U31" s="873"/>
      <c r="V31" s="873"/>
      <c r="W31" s="873"/>
      <c r="X31" s="873"/>
      <c r="Y31" s="873"/>
      <c r="Z31" s="874"/>
      <c r="AA31" s="874"/>
      <c r="AB31" s="873"/>
      <c r="AC31" s="873"/>
      <c r="AD31" s="873"/>
      <c r="AE31" s="873"/>
      <c r="AF31" s="873"/>
      <c r="AG31" s="873"/>
      <c r="AH31" s="873"/>
      <c r="AI31" s="873"/>
      <c r="AJ31" s="873"/>
      <c r="AK31" s="873"/>
      <c r="AL31" s="873"/>
      <c r="AM31" s="873"/>
      <c r="AN31" s="873"/>
      <c r="AO31" s="873"/>
      <c r="AP31" s="873"/>
      <c r="AQ31" s="873"/>
      <c r="AR31" s="873"/>
      <c r="AS31" s="873"/>
      <c r="AT31" s="873"/>
      <c r="AU31" s="873"/>
      <c r="AV31" s="873"/>
      <c r="AW31" s="873"/>
      <c r="AX31" s="873"/>
      <c r="AY31" s="873"/>
      <c r="AZ31" s="873"/>
      <c r="BA31" s="873"/>
      <c r="BB31" s="873"/>
      <c r="BC31" s="873"/>
    </row>
    <row r="32" spans="1:55">
      <c r="A32" s="866"/>
      <c r="B32" s="867"/>
      <c r="C32" s="867"/>
      <c r="D32" s="867"/>
      <c r="E32" s="868"/>
      <c r="F32" s="869"/>
      <c r="G32" s="868"/>
      <c r="H32" s="868"/>
      <c r="I32" s="868"/>
      <c r="J32" s="870"/>
      <c r="K32" s="871"/>
      <c r="L32" s="868"/>
      <c r="M32" s="868"/>
      <c r="N32" s="871"/>
      <c r="O32" s="870"/>
      <c r="P32" s="868"/>
      <c r="Q32" s="868"/>
      <c r="R32" s="868"/>
      <c r="S32" s="871"/>
      <c r="T32" s="872"/>
      <c r="U32" s="873"/>
      <c r="V32" s="873"/>
      <c r="W32" s="873"/>
      <c r="X32" s="873"/>
      <c r="Y32" s="873"/>
      <c r="Z32" s="874"/>
      <c r="AA32" s="874"/>
      <c r="AB32" s="873"/>
      <c r="AC32" s="873"/>
      <c r="AD32" s="873"/>
      <c r="AE32" s="873"/>
      <c r="AF32" s="873"/>
      <c r="AG32" s="873"/>
      <c r="AH32" s="873"/>
      <c r="AI32" s="873"/>
      <c r="AJ32" s="873"/>
      <c r="AK32" s="873"/>
      <c r="AL32" s="873"/>
      <c r="AM32" s="873"/>
      <c r="AN32" s="873"/>
      <c r="AO32" s="873"/>
      <c r="AP32" s="873"/>
      <c r="AQ32" s="873"/>
      <c r="AR32" s="873"/>
      <c r="AS32" s="873"/>
      <c r="AT32" s="873"/>
      <c r="AU32" s="873"/>
      <c r="AV32" s="873"/>
      <c r="AW32" s="873"/>
      <c r="AX32" s="873"/>
      <c r="AY32" s="873"/>
      <c r="AZ32" s="873"/>
      <c r="BA32" s="873"/>
      <c r="BB32" s="873"/>
      <c r="BC32" s="873"/>
    </row>
    <row r="33" spans="1:55">
      <c r="A33" s="866"/>
      <c r="B33" s="867"/>
      <c r="C33" s="867"/>
      <c r="D33" s="867"/>
      <c r="E33" s="868"/>
      <c r="F33" s="869"/>
      <c r="G33" s="868"/>
      <c r="H33" s="868"/>
      <c r="I33" s="868"/>
      <c r="J33" s="870"/>
      <c r="K33" s="871"/>
      <c r="L33" s="868"/>
      <c r="M33" s="868"/>
      <c r="N33" s="871"/>
      <c r="O33" s="870"/>
      <c r="P33" s="868"/>
      <c r="Q33" s="868"/>
      <c r="R33" s="868"/>
      <c r="S33" s="871"/>
      <c r="T33" s="872"/>
      <c r="U33" s="873"/>
      <c r="V33" s="873"/>
      <c r="W33" s="873"/>
      <c r="X33" s="873"/>
      <c r="Y33" s="873"/>
      <c r="Z33" s="874"/>
      <c r="AA33" s="874"/>
      <c r="AB33" s="873"/>
      <c r="AC33" s="873"/>
      <c r="AD33" s="873"/>
      <c r="AE33" s="873"/>
      <c r="AF33" s="873"/>
      <c r="AG33" s="873"/>
      <c r="AH33" s="873"/>
      <c r="AI33" s="873"/>
      <c r="AJ33" s="873"/>
      <c r="AK33" s="873"/>
      <c r="AL33" s="873"/>
      <c r="AM33" s="873"/>
      <c r="AN33" s="873"/>
      <c r="AO33" s="873"/>
      <c r="AP33" s="873"/>
      <c r="AQ33" s="873"/>
      <c r="AR33" s="873"/>
      <c r="AS33" s="873"/>
      <c r="AT33" s="873"/>
      <c r="AU33" s="873"/>
      <c r="AV33" s="873"/>
      <c r="AW33" s="873"/>
      <c r="AX33" s="873"/>
      <c r="AY33" s="873"/>
      <c r="AZ33" s="873"/>
      <c r="BA33" s="873"/>
      <c r="BB33" s="873"/>
      <c r="BC33" s="873"/>
    </row>
    <row r="34" spans="1:55">
      <c r="A34" s="866"/>
      <c r="B34" s="867"/>
      <c r="C34" s="867"/>
      <c r="D34" s="867"/>
      <c r="E34" s="868"/>
      <c r="F34" s="869"/>
      <c r="G34" s="868"/>
      <c r="H34" s="868"/>
      <c r="I34" s="868"/>
      <c r="J34" s="870"/>
      <c r="K34" s="871"/>
      <c r="L34" s="868"/>
      <c r="M34" s="868"/>
      <c r="N34" s="871"/>
      <c r="O34" s="870"/>
      <c r="P34" s="868"/>
      <c r="Q34" s="868"/>
      <c r="R34" s="868"/>
      <c r="S34" s="871"/>
      <c r="T34" s="872"/>
      <c r="U34" s="873"/>
      <c r="V34" s="873"/>
      <c r="W34" s="873"/>
      <c r="X34" s="873"/>
      <c r="Y34" s="873"/>
      <c r="Z34" s="874"/>
      <c r="AA34" s="874"/>
      <c r="AB34" s="873"/>
      <c r="AC34" s="873"/>
      <c r="AD34" s="873"/>
      <c r="AE34" s="873"/>
      <c r="AF34" s="873"/>
      <c r="AG34" s="873"/>
      <c r="AH34" s="873"/>
      <c r="AI34" s="873"/>
      <c r="AJ34" s="873"/>
      <c r="AK34" s="873"/>
      <c r="AL34" s="873"/>
      <c r="AM34" s="873"/>
      <c r="AN34" s="873"/>
      <c r="AO34" s="873"/>
      <c r="AP34" s="873"/>
      <c r="AQ34" s="873"/>
      <c r="AR34" s="873"/>
      <c r="AS34" s="873"/>
      <c r="AT34" s="873"/>
      <c r="AU34" s="873"/>
      <c r="AV34" s="873"/>
      <c r="AW34" s="873"/>
      <c r="AX34" s="873"/>
      <c r="AY34" s="873"/>
      <c r="AZ34" s="873"/>
      <c r="BA34" s="873"/>
      <c r="BB34" s="873"/>
      <c r="BC34" s="873"/>
    </row>
    <row r="35" spans="1:55">
      <c r="A35" s="866"/>
      <c r="B35" s="867"/>
      <c r="C35" s="867"/>
      <c r="D35" s="867"/>
      <c r="E35" s="868"/>
      <c r="F35" s="869"/>
      <c r="G35" s="868"/>
      <c r="H35" s="868"/>
      <c r="I35" s="868"/>
      <c r="J35" s="870"/>
      <c r="K35" s="871"/>
      <c r="L35" s="868"/>
      <c r="M35" s="868"/>
      <c r="N35" s="871"/>
      <c r="O35" s="870"/>
      <c r="P35" s="868"/>
      <c r="Q35" s="868"/>
      <c r="R35" s="868"/>
      <c r="S35" s="871"/>
      <c r="T35" s="872"/>
      <c r="U35" s="873"/>
      <c r="V35" s="873"/>
      <c r="W35" s="873"/>
      <c r="X35" s="873"/>
      <c r="Y35" s="873"/>
      <c r="Z35" s="874"/>
      <c r="AA35" s="874"/>
      <c r="AB35" s="873"/>
      <c r="AC35" s="873"/>
      <c r="AD35" s="873"/>
      <c r="AE35" s="873"/>
      <c r="AF35" s="873"/>
      <c r="AG35" s="873"/>
      <c r="AH35" s="873"/>
      <c r="AI35" s="873"/>
      <c r="AJ35" s="873"/>
      <c r="AK35" s="873"/>
      <c r="AL35" s="873"/>
      <c r="AM35" s="873"/>
      <c r="AN35" s="873"/>
      <c r="AO35" s="873"/>
      <c r="AP35" s="873"/>
      <c r="AQ35" s="873"/>
      <c r="AR35" s="873"/>
      <c r="AS35" s="873"/>
      <c r="AT35" s="873"/>
      <c r="AU35" s="873"/>
      <c r="AV35" s="873"/>
      <c r="AW35" s="873"/>
      <c r="AX35" s="873"/>
      <c r="AY35" s="873"/>
      <c r="AZ35" s="873"/>
      <c r="BA35" s="873"/>
      <c r="BB35" s="873"/>
      <c r="BC35" s="873"/>
    </row>
    <row r="36" spans="1:55">
      <c r="A36" s="866"/>
      <c r="B36" s="867"/>
      <c r="C36" s="867"/>
      <c r="D36" s="867"/>
      <c r="E36" s="868"/>
      <c r="F36" s="869"/>
      <c r="G36" s="868"/>
      <c r="H36" s="868"/>
      <c r="I36" s="868"/>
      <c r="J36" s="870"/>
      <c r="K36" s="871"/>
      <c r="L36" s="868"/>
      <c r="M36" s="868"/>
      <c r="N36" s="871"/>
      <c r="O36" s="870"/>
      <c r="P36" s="868"/>
      <c r="Q36" s="868"/>
      <c r="R36" s="868"/>
      <c r="S36" s="871"/>
      <c r="T36" s="872"/>
      <c r="U36" s="873"/>
      <c r="V36" s="873"/>
      <c r="W36" s="873"/>
      <c r="X36" s="873"/>
      <c r="Y36" s="873"/>
      <c r="Z36" s="874"/>
      <c r="AA36" s="874"/>
      <c r="AB36" s="873"/>
      <c r="AC36" s="873"/>
      <c r="AD36" s="873"/>
      <c r="AE36" s="873"/>
      <c r="AF36" s="873"/>
      <c r="AG36" s="873"/>
      <c r="AH36" s="873"/>
      <c r="AI36" s="873"/>
      <c r="AJ36" s="873"/>
      <c r="AK36" s="873"/>
      <c r="AL36" s="873"/>
      <c r="AM36" s="873"/>
      <c r="AN36" s="873"/>
      <c r="AO36" s="873"/>
      <c r="AP36" s="873"/>
      <c r="AQ36" s="873"/>
      <c r="AR36" s="873"/>
      <c r="AS36" s="873"/>
      <c r="AT36" s="873"/>
      <c r="AU36" s="873"/>
      <c r="AV36" s="873"/>
      <c r="AW36" s="873"/>
      <c r="AX36" s="873"/>
      <c r="AY36" s="873"/>
      <c r="AZ36" s="873"/>
      <c r="BA36" s="873"/>
      <c r="BB36" s="873"/>
      <c r="BC36" s="873"/>
    </row>
    <row r="37" spans="1:55">
      <c r="A37" s="866"/>
      <c r="B37" s="867"/>
      <c r="C37" s="867"/>
      <c r="D37" s="867"/>
      <c r="E37" s="868"/>
      <c r="F37" s="869"/>
      <c r="G37" s="868"/>
      <c r="H37" s="868"/>
      <c r="I37" s="868"/>
      <c r="J37" s="870"/>
      <c r="K37" s="871"/>
      <c r="L37" s="868"/>
      <c r="M37" s="868"/>
      <c r="N37" s="871"/>
      <c r="O37" s="870"/>
      <c r="P37" s="868"/>
      <c r="Q37" s="868"/>
      <c r="R37" s="868"/>
      <c r="S37" s="871"/>
      <c r="T37" s="872"/>
      <c r="U37" s="873"/>
      <c r="V37" s="873"/>
      <c r="W37" s="873"/>
      <c r="X37" s="873"/>
      <c r="Y37" s="873"/>
      <c r="Z37" s="874"/>
      <c r="AA37" s="874"/>
      <c r="AB37" s="873"/>
      <c r="AC37" s="873"/>
      <c r="AD37" s="873"/>
      <c r="AE37" s="873"/>
      <c r="AF37" s="873"/>
      <c r="AG37" s="873"/>
      <c r="AH37" s="873"/>
      <c r="AI37" s="873"/>
      <c r="AJ37" s="873"/>
      <c r="AK37" s="873"/>
      <c r="AL37" s="873"/>
      <c r="AM37" s="873"/>
      <c r="AN37" s="873"/>
      <c r="AO37" s="873"/>
      <c r="AP37" s="873"/>
      <c r="AQ37" s="873"/>
      <c r="AR37" s="873"/>
      <c r="AS37" s="873"/>
      <c r="AT37" s="873"/>
      <c r="AU37" s="873"/>
      <c r="AV37" s="873"/>
      <c r="AW37" s="873"/>
      <c r="AX37" s="873"/>
      <c r="AY37" s="873"/>
      <c r="AZ37" s="873"/>
      <c r="BA37" s="873"/>
      <c r="BB37" s="873"/>
      <c r="BC37" s="873"/>
    </row>
    <row r="38" spans="1:55">
      <c r="A38" s="866"/>
      <c r="B38" s="867"/>
      <c r="C38" s="867"/>
      <c r="D38" s="867"/>
      <c r="E38" s="868"/>
      <c r="F38" s="869"/>
      <c r="G38" s="868"/>
      <c r="H38" s="868"/>
      <c r="I38" s="868"/>
      <c r="J38" s="870"/>
      <c r="K38" s="871"/>
      <c r="L38" s="868"/>
      <c r="M38" s="868"/>
      <c r="N38" s="871"/>
      <c r="O38" s="870"/>
      <c r="P38" s="868"/>
      <c r="Q38" s="868"/>
      <c r="R38" s="868"/>
      <c r="S38" s="871"/>
      <c r="T38" s="872"/>
      <c r="U38" s="873"/>
      <c r="V38" s="873"/>
      <c r="W38" s="873"/>
      <c r="X38" s="873"/>
      <c r="Y38" s="873"/>
      <c r="Z38" s="874"/>
      <c r="AA38" s="874"/>
      <c r="AB38" s="873"/>
      <c r="AC38" s="873"/>
      <c r="AD38" s="873"/>
      <c r="AE38" s="873"/>
      <c r="AF38" s="873"/>
      <c r="AG38" s="873"/>
      <c r="AH38" s="873"/>
      <c r="AI38" s="873"/>
      <c r="AJ38" s="873"/>
      <c r="AK38" s="873"/>
      <c r="AL38" s="873"/>
      <c r="AM38" s="873"/>
      <c r="AN38" s="873"/>
      <c r="AO38" s="873"/>
      <c r="AP38" s="873"/>
      <c r="AQ38" s="873"/>
      <c r="AR38" s="873"/>
      <c r="AS38" s="873"/>
      <c r="AT38" s="873"/>
      <c r="AU38" s="873"/>
      <c r="AV38" s="873"/>
      <c r="AW38" s="873"/>
      <c r="AX38" s="873"/>
      <c r="AY38" s="873"/>
      <c r="AZ38" s="873"/>
      <c r="BA38" s="873"/>
      <c r="BB38" s="873"/>
      <c r="BC38" s="873"/>
    </row>
    <row r="39" spans="1:55">
      <c r="A39" s="866"/>
      <c r="B39" s="867"/>
      <c r="C39" s="867"/>
      <c r="D39" s="867"/>
      <c r="E39" s="868"/>
      <c r="F39" s="869"/>
      <c r="G39" s="868"/>
      <c r="H39" s="868"/>
      <c r="I39" s="868"/>
      <c r="J39" s="870"/>
      <c r="K39" s="871"/>
      <c r="L39" s="868"/>
      <c r="M39" s="868"/>
      <c r="N39" s="871"/>
      <c r="O39" s="870"/>
      <c r="P39" s="868"/>
      <c r="Q39" s="868"/>
      <c r="R39" s="868"/>
      <c r="S39" s="871"/>
      <c r="T39" s="872"/>
      <c r="U39" s="873"/>
      <c r="V39" s="873"/>
      <c r="W39" s="873"/>
      <c r="X39" s="873"/>
      <c r="Y39" s="873"/>
      <c r="Z39" s="874"/>
      <c r="AA39" s="874"/>
      <c r="AB39" s="873"/>
      <c r="AC39" s="873"/>
      <c r="AD39" s="873"/>
      <c r="AE39" s="873"/>
      <c r="AF39" s="873"/>
      <c r="AG39" s="873"/>
      <c r="AH39" s="873"/>
      <c r="AI39" s="873"/>
      <c r="AJ39" s="873"/>
      <c r="AK39" s="873"/>
      <c r="AL39" s="873"/>
      <c r="AM39" s="873"/>
      <c r="AN39" s="873"/>
      <c r="AO39" s="873"/>
      <c r="AP39" s="873"/>
      <c r="AQ39" s="873"/>
      <c r="AR39" s="873"/>
      <c r="AS39" s="873"/>
      <c r="AT39" s="873"/>
      <c r="AU39" s="873"/>
      <c r="AV39" s="873"/>
      <c r="AW39" s="873"/>
      <c r="AX39" s="873"/>
      <c r="AY39" s="873"/>
      <c r="AZ39" s="873"/>
      <c r="BA39" s="873"/>
      <c r="BB39" s="873"/>
      <c r="BC39" s="873"/>
    </row>
    <row r="40" spans="1:55">
      <c r="A40" s="866"/>
      <c r="B40" s="867"/>
      <c r="C40" s="867"/>
      <c r="D40" s="867"/>
      <c r="E40" s="868"/>
      <c r="F40" s="869"/>
      <c r="G40" s="868"/>
      <c r="H40" s="868"/>
      <c r="I40" s="868"/>
      <c r="J40" s="870"/>
      <c r="K40" s="871"/>
      <c r="L40" s="868"/>
      <c r="M40" s="868"/>
      <c r="N40" s="871"/>
      <c r="O40" s="870"/>
      <c r="P40" s="868"/>
      <c r="Q40" s="868"/>
      <c r="R40" s="868"/>
      <c r="S40" s="871"/>
      <c r="T40" s="872"/>
      <c r="U40" s="873"/>
      <c r="V40" s="873"/>
      <c r="W40" s="873"/>
      <c r="X40" s="873"/>
      <c r="Y40" s="873"/>
      <c r="Z40" s="874"/>
      <c r="AA40" s="874"/>
      <c r="AB40" s="873"/>
      <c r="AC40" s="873"/>
      <c r="AD40" s="873"/>
      <c r="AE40" s="873"/>
      <c r="AF40" s="873"/>
      <c r="AG40" s="873"/>
      <c r="AH40" s="873"/>
      <c r="AI40" s="873"/>
      <c r="AJ40" s="873"/>
      <c r="AK40" s="873"/>
      <c r="AL40" s="873"/>
      <c r="AM40" s="873"/>
      <c r="AN40" s="873"/>
      <c r="AO40" s="873"/>
      <c r="AP40" s="873"/>
      <c r="AQ40" s="873"/>
      <c r="AR40" s="873"/>
      <c r="AS40" s="873"/>
      <c r="AT40" s="873"/>
      <c r="AU40" s="873"/>
      <c r="AV40" s="873"/>
      <c r="AW40" s="873"/>
      <c r="AX40" s="873"/>
      <c r="AY40" s="873"/>
      <c r="AZ40" s="873"/>
      <c r="BA40" s="873"/>
      <c r="BB40" s="873"/>
      <c r="BC40" s="873"/>
    </row>
    <row r="41" spans="1:55">
      <c r="A41" s="866"/>
      <c r="B41" s="867"/>
      <c r="C41" s="867"/>
      <c r="D41" s="867"/>
      <c r="E41" s="868"/>
      <c r="F41" s="869"/>
      <c r="G41" s="868"/>
      <c r="H41" s="868"/>
      <c r="I41" s="868"/>
      <c r="J41" s="870"/>
      <c r="K41" s="871"/>
      <c r="L41" s="868"/>
      <c r="M41" s="868"/>
      <c r="N41" s="871"/>
      <c r="O41" s="870"/>
      <c r="P41" s="868"/>
      <c r="Q41" s="868"/>
      <c r="R41" s="868"/>
      <c r="S41" s="871"/>
      <c r="T41" s="872"/>
      <c r="U41" s="873"/>
      <c r="V41" s="873"/>
      <c r="W41" s="873"/>
      <c r="X41" s="873"/>
      <c r="Y41" s="873"/>
      <c r="Z41" s="874"/>
      <c r="AA41" s="874"/>
      <c r="AB41" s="873"/>
      <c r="AC41" s="873"/>
      <c r="AD41" s="873"/>
      <c r="AE41" s="873"/>
      <c r="AF41" s="873"/>
      <c r="AG41" s="873"/>
      <c r="AH41" s="873"/>
      <c r="AI41" s="873"/>
      <c r="AJ41" s="873"/>
      <c r="AK41" s="873"/>
      <c r="AL41" s="873"/>
      <c r="AM41" s="873"/>
      <c r="AN41" s="873"/>
      <c r="AO41" s="873"/>
      <c r="AP41" s="873"/>
      <c r="AQ41" s="873"/>
      <c r="AR41" s="873"/>
      <c r="AS41" s="873"/>
      <c r="AT41" s="873"/>
      <c r="AU41" s="873"/>
      <c r="AV41" s="873"/>
      <c r="AW41" s="873"/>
      <c r="AX41" s="873"/>
      <c r="AY41" s="873"/>
      <c r="AZ41" s="873"/>
      <c r="BA41" s="873"/>
      <c r="BB41" s="873"/>
      <c r="BC41" s="873"/>
    </row>
    <row r="42" spans="1:55">
      <c r="A42" s="866"/>
      <c r="B42" s="867"/>
      <c r="C42" s="867"/>
      <c r="D42" s="867"/>
      <c r="E42" s="868"/>
      <c r="F42" s="869"/>
      <c r="G42" s="868"/>
      <c r="H42" s="868"/>
      <c r="I42" s="868"/>
      <c r="J42" s="870"/>
      <c r="K42" s="871"/>
      <c r="L42" s="868"/>
      <c r="M42" s="868"/>
      <c r="N42" s="871"/>
      <c r="O42" s="870"/>
      <c r="P42" s="868"/>
      <c r="Q42" s="868"/>
      <c r="R42" s="868"/>
      <c r="S42" s="871"/>
      <c r="T42" s="872"/>
      <c r="U42" s="873"/>
      <c r="V42" s="873"/>
      <c r="W42" s="873"/>
      <c r="X42" s="873"/>
      <c r="Y42" s="873"/>
      <c r="Z42" s="874"/>
      <c r="AA42" s="874"/>
      <c r="AB42" s="873"/>
      <c r="AC42" s="873"/>
      <c r="AD42" s="873"/>
      <c r="AE42" s="873"/>
      <c r="AF42" s="873"/>
      <c r="AG42" s="873"/>
      <c r="AH42" s="873"/>
      <c r="AI42" s="873"/>
      <c r="AJ42" s="873"/>
      <c r="AK42" s="873"/>
      <c r="AL42" s="873"/>
      <c r="AM42" s="873"/>
      <c r="AN42" s="873"/>
      <c r="AO42" s="873"/>
      <c r="AP42" s="873"/>
      <c r="AQ42" s="873"/>
      <c r="AR42" s="873"/>
      <c r="AS42" s="873"/>
      <c r="AT42" s="873"/>
      <c r="AU42" s="873"/>
      <c r="AV42" s="873"/>
      <c r="AW42" s="873"/>
      <c r="AX42" s="873"/>
      <c r="AY42" s="873"/>
      <c r="AZ42" s="873"/>
      <c r="BA42" s="873"/>
      <c r="BB42" s="873"/>
      <c r="BC42" s="873"/>
    </row>
    <row r="43" spans="1:55">
      <c r="A43" s="866"/>
      <c r="B43" s="867"/>
      <c r="C43" s="867"/>
      <c r="D43" s="867"/>
      <c r="E43" s="868"/>
      <c r="F43" s="869"/>
      <c r="G43" s="868"/>
      <c r="H43" s="868"/>
      <c r="I43" s="868"/>
      <c r="J43" s="870"/>
      <c r="K43" s="871"/>
      <c r="L43" s="868"/>
      <c r="M43" s="868"/>
      <c r="N43" s="871"/>
      <c r="O43" s="870"/>
      <c r="P43" s="868"/>
      <c r="Q43" s="868"/>
      <c r="R43" s="868"/>
      <c r="S43" s="871"/>
      <c r="T43" s="872"/>
      <c r="U43" s="873"/>
      <c r="V43" s="873"/>
      <c r="W43" s="873"/>
      <c r="X43" s="873"/>
      <c r="Y43" s="873"/>
      <c r="Z43" s="874"/>
      <c r="AA43" s="874"/>
      <c r="AB43" s="873"/>
      <c r="AC43" s="873"/>
      <c r="AD43" s="873"/>
      <c r="AE43" s="873"/>
      <c r="AF43" s="873"/>
      <c r="AG43" s="873"/>
      <c r="AH43" s="873"/>
      <c r="AI43" s="873"/>
      <c r="AJ43" s="873"/>
      <c r="AK43" s="873"/>
      <c r="AL43" s="873"/>
      <c r="AM43" s="873"/>
      <c r="AN43" s="873"/>
      <c r="AO43" s="873"/>
      <c r="AP43" s="873"/>
      <c r="AQ43" s="873"/>
      <c r="AR43" s="873"/>
      <c r="AS43" s="873"/>
      <c r="AT43" s="873"/>
      <c r="AU43" s="873"/>
      <c r="AV43" s="873"/>
      <c r="AW43" s="873"/>
      <c r="AX43" s="873"/>
      <c r="AY43" s="873"/>
      <c r="AZ43" s="873"/>
      <c r="BA43" s="873"/>
      <c r="BB43" s="873"/>
      <c r="BC43" s="873"/>
    </row>
    <row r="44" spans="1:55">
      <c r="A44" s="866"/>
      <c r="B44" s="867"/>
      <c r="C44" s="867"/>
      <c r="D44" s="867"/>
      <c r="E44" s="868"/>
      <c r="F44" s="869"/>
      <c r="G44" s="868"/>
      <c r="H44" s="868"/>
      <c r="I44" s="868"/>
      <c r="J44" s="870"/>
      <c r="K44" s="871"/>
      <c r="L44" s="868"/>
      <c r="M44" s="868"/>
      <c r="N44" s="871"/>
      <c r="O44" s="870"/>
      <c r="P44" s="868"/>
      <c r="Q44" s="868"/>
      <c r="R44" s="868"/>
      <c r="S44" s="871"/>
      <c r="T44" s="872"/>
      <c r="U44" s="873"/>
      <c r="V44" s="873"/>
      <c r="W44" s="873"/>
      <c r="X44" s="873"/>
      <c r="Y44" s="873"/>
      <c r="Z44" s="874"/>
      <c r="AA44" s="874"/>
      <c r="AB44" s="873"/>
      <c r="AC44" s="873"/>
      <c r="AD44" s="873"/>
      <c r="AE44" s="873"/>
      <c r="AF44" s="873"/>
      <c r="AG44" s="873"/>
      <c r="AH44" s="873"/>
      <c r="AI44" s="873"/>
      <c r="AJ44" s="873"/>
      <c r="AK44" s="873"/>
      <c r="AL44" s="873"/>
      <c r="AM44" s="873"/>
      <c r="AN44" s="873"/>
      <c r="AO44" s="873"/>
      <c r="AP44" s="873"/>
      <c r="AQ44" s="873"/>
      <c r="AR44" s="873"/>
      <c r="AS44" s="873"/>
      <c r="AT44" s="873"/>
      <c r="AU44" s="873"/>
      <c r="AV44" s="873"/>
      <c r="AW44" s="873"/>
      <c r="AX44" s="873"/>
      <c r="AY44" s="873"/>
      <c r="AZ44" s="873"/>
      <c r="BA44" s="873"/>
      <c r="BB44" s="873"/>
      <c r="BC44" s="873"/>
    </row>
    <row r="45" spans="1:55">
      <c r="A45" s="866"/>
      <c r="B45" s="867"/>
      <c r="C45" s="867"/>
      <c r="D45" s="867"/>
      <c r="E45" s="868"/>
      <c r="F45" s="869"/>
      <c r="G45" s="868"/>
      <c r="H45" s="868"/>
      <c r="I45" s="868"/>
      <c r="J45" s="870"/>
      <c r="K45" s="871"/>
      <c r="L45" s="868"/>
      <c r="M45" s="868"/>
      <c r="N45" s="871"/>
      <c r="O45" s="870"/>
      <c r="P45" s="868"/>
      <c r="Q45" s="868"/>
      <c r="R45" s="868"/>
      <c r="S45" s="871"/>
      <c r="T45" s="872"/>
      <c r="U45" s="873"/>
      <c r="V45" s="873"/>
      <c r="W45" s="873"/>
      <c r="X45" s="873"/>
      <c r="Y45" s="873"/>
      <c r="Z45" s="874"/>
      <c r="AA45" s="874"/>
      <c r="AB45" s="873"/>
      <c r="AC45" s="873"/>
      <c r="AD45" s="873"/>
      <c r="AE45" s="873"/>
      <c r="AF45" s="873"/>
      <c r="AG45" s="873"/>
      <c r="AH45" s="873"/>
      <c r="AI45" s="873"/>
      <c r="AJ45" s="873"/>
      <c r="AK45" s="873"/>
      <c r="AL45" s="873"/>
      <c r="AM45" s="873"/>
      <c r="AN45" s="873"/>
      <c r="AO45" s="873"/>
      <c r="AP45" s="873"/>
      <c r="AQ45" s="873"/>
      <c r="AR45" s="873"/>
      <c r="AS45" s="873"/>
      <c r="AT45" s="873"/>
      <c r="AU45" s="873"/>
      <c r="AV45" s="873"/>
      <c r="AW45" s="873"/>
      <c r="AX45" s="873"/>
      <c r="AY45" s="873"/>
      <c r="AZ45" s="873"/>
      <c r="BA45" s="873"/>
      <c r="BB45" s="873"/>
      <c r="BC45" s="873"/>
    </row>
    <row r="46" spans="1:55">
      <c r="A46" s="866"/>
      <c r="B46" s="867"/>
      <c r="C46" s="867"/>
      <c r="D46" s="867"/>
      <c r="E46" s="868"/>
      <c r="F46" s="869"/>
      <c r="G46" s="868"/>
      <c r="H46" s="868"/>
      <c r="I46" s="868"/>
      <c r="J46" s="870"/>
      <c r="K46" s="871"/>
      <c r="L46" s="868"/>
      <c r="M46" s="868"/>
      <c r="N46" s="871"/>
      <c r="O46" s="870"/>
      <c r="P46" s="868"/>
      <c r="Q46" s="868"/>
      <c r="R46" s="868"/>
      <c r="S46" s="871"/>
      <c r="T46" s="872"/>
      <c r="U46" s="873"/>
      <c r="V46" s="873"/>
      <c r="W46" s="873"/>
      <c r="X46" s="873"/>
      <c r="Y46" s="873"/>
      <c r="Z46" s="874"/>
      <c r="AA46" s="874"/>
      <c r="AB46" s="873"/>
      <c r="AC46" s="873"/>
      <c r="AD46" s="873"/>
      <c r="AE46" s="873"/>
      <c r="AF46" s="873"/>
      <c r="AG46" s="873"/>
      <c r="AH46" s="873"/>
      <c r="AI46" s="873"/>
      <c r="AJ46" s="873"/>
      <c r="AK46" s="873"/>
      <c r="AL46" s="873"/>
      <c r="AM46" s="873"/>
      <c r="AN46" s="873"/>
      <c r="AO46" s="873"/>
      <c r="AP46" s="873"/>
      <c r="AQ46" s="873"/>
      <c r="AR46" s="873"/>
      <c r="AS46" s="873"/>
      <c r="AT46" s="873"/>
      <c r="AU46" s="873"/>
      <c r="AV46" s="873"/>
      <c r="AW46" s="873"/>
      <c r="AX46" s="873"/>
      <c r="AY46" s="873"/>
      <c r="AZ46" s="873"/>
      <c r="BA46" s="873"/>
      <c r="BB46" s="873"/>
      <c r="BC46" s="873"/>
    </row>
    <row r="47" spans="1:55">
      <c r="A47" s="866"/>
      <c r="B47" s="867"/>
      <c r="C47" s="867"/>
      <c r="D47" s="867"/>
      <c r="E47" s="868"/>
      <c r="F47" s="869"/>
      <c r="G47" s="868"/>
      <c r="H47" s="868"/>
      <c r="I47" s="868"/>
      <c r="J47" s="870"/>
      <c r="K47" s="871"/>
      <c r="L47" s="868"/>
      <c r="M47" s="868"/>
      <c r="N47" s="871"/>
      <c r="O47" s="870"/>
      <c r="P47" s="868"/>
      <c r="Q47" s="868"/>
      <c r="R47" s="868"/>
      <c r="S47" s="871"/>
      <c r="T47" s="872"/>
      <c r="U47" s="873"/>
      <c r="V47" s="873"/>
      <c r="W47" s="873"/>
      <c r="X47" s="873"/>
      <c r="Y47" s="873"/>
      <c r="Z47" s="874"/>
      <c r="AA47" s="874"/>
      <c r="AB47" s="873"/>
      <c r="AC47" s="873"/>
      <c r="AD47" s="873"/>
      <c r="AE47" s="873"/>
      <c r="AF47" s="873"/>
      <c r="AG47" s="873"/>
      <c r="AH47" s="873"/>
      <c r="AI47" s="873"/>
      <c r="AJ47" s="873"/>
      <c r="AK47" s="873"/>
      <c r="AL47" s="873"/>
      <c r="AM47" s="873"/>
      <c r="AN47" s="873"/>
      <c r="AO47" s="873"/>
      <c r="AP47" s="873"/>
      <c r="AQ47" s="873"/>
      <c r="AR47" s="873"/>
      <c r="AS47" s="873"/>
      <c r="AT47" s="873"/>
      <c r="AU47" s="873"/>
      <c r="AV47" s="873"/>
      <c r="AW47" s="873"/>
      <c r="AX47" s="873"/>
      <c r="AY47" s="873"/>
      <c r="AZ47" s="873"/>
      <c r="BA47" s="873"/>
      <c r="BB47" s="873"/>
      <c r="BC47" s="873"/>
    </row>
    <row r="48" spans="1:55">
      <c r="A48" s="866"/>
      <c r="B48" s="867"/>
      <c r="C48" s="867"/>
      <c r="D48" s="867"/>
      <c r="E48" s="868"/>
      <c r="F48" s="869"/>
      <c r="G48" s="868"/>
      <c r="H48" s="868"/>
      <c r="I48" s="868"/>
      <c r="J48" s="870"/>
      <c r="K48" s="871"/>
      <c r="L48" s="868"/>
      <c r="M48" s="868"/>
      <c r="N48" s="871"/>
      <c r="O48" s="870"/>
      <c r="P48" s="868"/>
      <c r="Q48" s="868"/>
      <c r="R48" s="868"/>
      <c r="S48" s="871"/>
      <c r="T48" s="872"/>
      <c r="U48" s="873"/>
      <c r="V48" s="873"/>
      <c r="W48" s="873"/>
      <c r="X48" s="873"/>
      <c r="Y48" s="873"/>
      <c r="Z48" s="874"/>
      <c r="AA48" s="874"/>
      <c r="AB48" s="873"/>
      <c r="AC48" s="873"/>
      <c r="AD48" s="873"/>
      <c r="AE48" s="873"/>
      <c r="AF48" s="873"/>
      <c r="AG48" s="873"/>
      <c r="AH48" s="873"/>
      <c r="AI48" s="873"/>
      <c r="AJ48" s="873"/>
      <c r="AK48" s="873"/>
      <c r="AL48" s="873"/>
      <c r="AM48" s="873"/>
      <c r="AN48" s="873"/>
      <c r="AO48" s="873"/>
      <c r="AP48" s="873"/>
      <c r="AQ48" s="873"/>
      <c r="AR48" s="873"/>
      <c r="AS48" s="873"/>
      <c r="AT48" s="873"/>
      <c r="AU48" s="873"/>
      <c r="AV48" s="873"/>
      <c r="AW48" s="873"/>
      <c r="AX48" s="873"/>
      <c r="AY48" s="873"/>
      <c r="AZ48" s="873"/>
      <c r="BA48" s="873"/>
      <c r="BB48" s="873"/>
      <c r="BC48" s="873"/>
    </row>
    <row r="49" spans="1:55">
      <c r="A49" s="866"/>
      <c r="B49" s="867"/>
      <c r="C49" s="867"/>
      <c r="D49" s="867"/>
      <c r="E49" s="868"/>
      <c r="F49" s="869"/>
      <c r="G49" s="868"/>
      <c r="H49" s="868"/>
      <c r="I49" s="868"/>
      <c r="J49" s="870"/>
      <c r="K49" s="871"/>
      <c r="L49" s="868"/>
      <c r="M49" s="868"/>
      <c r="N49" s="871"/>
      <c r="O49" s="870"/>
      <c r="P49" s="868"/>
      <c r="Q49" s="868"/>
      <c r="R49" s="868"/>
      <c r="S49" s="871"/>
      <c r="T49" s="872"/>
      <c r="U49" s="873"/>
      <c r="V49" s="873"/>
      <c r="W49" s="873"/>
      <c r="X49" s="873"/>
      <c r="Y49" s="873"/>
      <c r="Z49" s="874"/>
      <c r="AA49" s="874"/>
      <c r="AB49" s="873"/>
      <c r="AC49" s="873"/>
      <c r="AD49" s="873"/>
      <c r="AE49" s="873"/>
      <c r="AF49" s="873"/>
      <c r="AG49" s="873"/>
      <c r="AH49" s="873"/>
      <c r="AI49" s="873"/>
      <c r="AJ49" s="873"/>
      <c r="AK49" s="873"/>
      <c r="AL49" s="873"/>
      <c r="AM49" s="873"/>
      <c r="AN49" s="873"/>
      <c r="AO49" s="873"/>
      <c r="AP49" s="873"/>
      <c r="AQ49" s="873"/>
      <c r="AR49" s="873"/>
      <c r="AS49" s="873"/>
      <c r="AT49" s="873"/>
      <c r="AU49" s="873"/>
      <c r="AV49" s="873"/>
      <c r="AW49" s="873"/>
      <c r="AX49" s="873"/>
      <c r="AY49" s="873"/>
      <c r="AZ49" s="873"/>
      <c r="BA49" s="873"/>
      <c r="BB49" s="873"/>
      <c r="BC49" s="873"/>
    </row>
    <row r="50" spans="1:55">
      <c r="A50" s="866"/>
      <c r="B50" s="867"/>
      <c r="C50" s="867"/>
      <c r="D50" s="867"/>
      <c r="E50" s="868"/>
      <c r="F50" s="869"/>
      <c r="G50" s="868"/>
      <c r="H50" s="868"/>
      <c r="I50" s="868"/>
      <c r="J50" s="870"/>
      <c r="K50" s="871"/>
      <c r="L50" s="868"/>
      <c r="M50" s="868"/>
      <c r="N50" s="871"/>
      <c r="O50" s="870"/>
      <c r="P50" s="868"/>
      <c r="Q50" s="868"/>
      <c r="R50" s="868"/>
      <c r="S50" s="871"/>
      <c r="T50" s="872"/>
      <c r="U50" s="873"/>
      <c r="V50" s="873"/>
      <c r="W50" s="873"/>
      <c r="X50" s="873"/>
      <c r="Y50" s="873"/>
      <c r="Z50" s="874"/>
      <c r="AA50" s="874"/>
      <c r="AB50" s="873"/>
      <c r="AC50" s="873"/>
      <c r="AD50" s="873"/>
      <c r="AE50" s="873"/>
      <c r="AF50" s="873"/>
      <c r="AG50" s="873"/>
      <c r="AH50" s="873"/>
      <c r="AI50" s="873"/>
      <c r="AJ50" s="873"/>
      <c r="AK50" s="873"/>
      <c r="AL50" s="873"/>
      <c r="AM50" s="873"/>
      <c r="AN50" s="873"/>
      <c r="AO50" s="873"/>
      <c r="AP50" s="873"/>
      <c r="AQ50" s="873"/>
      <c r="AR50" s="873"/>
      <c r="AS50" s="873"/>
      <c r="AT50" s="873"/>
      <c r="AU50" s="873"/>
      <c r="AV50" s="873"/>
      <c r="AW50" s="873"/>
      <c r="AX50" s="873"/>
      <c r="AY50" s="873"/>
      <c r="AZ50" s="873"/>
      <c r="BA50" s="873"/>
      <c r="BB50" s="873"/>
      <c r="BC50" s="873"/>
    </row>
    <row r="51" spans="1:55">
      <c r="A51" s="866"/>
      <c r="B51" s="867"/>
      <c r="C51" s="867"/>
      <c r="D51" s="867"/>
      <c r="E51" s="868"/>
      <c r="F51" s="869"/>
      <c r="G51" s="868"/>
      <c r="H51" s="868"/>
      <c r="I51" s="868"/>
      <c r="J51" s="870"/>
      <c r="K51" s="871"/>
      <c r="L51" s="868"/>
      <c r="M51" s="868"/>
      <c r="N51" s="871"/>
      <c r="O51" s="870"/>
      <c r="P51" s="868"/>
      <c r="Q51" s="868"/>
      <c r="R51" s="868"/>
      <c r="S51" s="871"/>
      <c r="T51" s="872"/>
      <c r="U51" s="873"/>
      <c r="V51" s="873"/>
      <c r="W51" s="873"/>
      <c r="X51" s="873"/>
      <c r="Y51" s="873"/>
      <c r="Z51" s="874"/>
      <c r="AA51" s="874"/>
      <c r="AB51" s="873"/>
      <c r="AC51" s="873"/>
      <c r="AD51" s="873"/>
      <c r="AE51" s="873"/>
      <c r="AF51" s="873"/>
      <c r="AG51" s="873"/>
      <c r="AH51" s="873"/>
      <c r="AI51" s="873"/>
      <c r="AJ51" s="873"/>
      <c r="AK51" s="873"/>
      <c r="AL51" s="873"/>
      <c r="AM51" s="873"/>
      <c r="AN51" s="873"/>
      <c r="AO51" s="873"/>
      <c r="AP51" s="873"/>
      <c r="AQ51" s="873"/>
      <c r="AR51" s="873"/>
      <c r="AS51" s="873"/>
      <c r="AT51" s="873"/>
      <c r="AU51" s="873"/>
      <c r="AV51" s="873"/>
      <c r="AW51" s="873"/>
      <c r="AX51" s="873"/>
      <c r="AY51" s="873"/>
      <c r="AZ51" s="873"/>
      <c r="BA51" s="873"/>
      <c r="BB51" s="873"/>
      <c r="BC51" s="873"/>
    </row>
    <row r="52" spans="1:55">
      <c r="A52" s="866"/>
      <c r="B52" s="867"/>
      <c r="C52" s="867"/>
      <c r="D52" s="867"/>
      <c r="E52" s="868"/>
      <c r="F52" s="869"/>
      <c r="G52" s="868"/>
      <c r="H52" s="868"/>
      <c r="I52" s="868"/>
      <c r="J52" s="870"/>
      <c r="K52" s="871"/>
      <c r="L52" s="868"/>
      <c r="M52" s="868"/>
      <c r="N52" s="871"/>
      <c r="O52" s="870"/>
      <c r="P52" s="868"/>
      <c r="Q52" s="868"/>
      <c r="R52" s="868"/>
      <c r="S52" s="871"/>
      <c r="T52" s="872"/>
      <c r="U52" s="873"/>
      <c r="V52" s="873"/>
      <c r="W52" s="873"/>
      <c r="X52" s="873"/>
      <c r="Y52" s="873"/>
      <c r="Z52" s="874"/>
      <c r="AA52" s="874"/>
      <c r="AB52" s="873"/>
      <c r="AC52" s="873"/>
      <c r="AD52" s="873"/>
      <c r="AE52" s="873"/>
      <c r="AF52" s="873"/>
      <c r="AG52" s="873"/>
      <c r="AH52" s="873"/>
      <c r="AI52" s="873"/>
      <c r="AJ52" s="873"/>
      <c r="AK52" s="873"/>
      <c r="AL52" s="873"/>
      <c r="AM52" s="873"/>
      <c r="AN52" s="873"/>
      <c r="AO52" s="873"/>
      <c r="AP52" s="873"/>
      <c r="AQ52" s="873"/>
      <c r="AR52" s="873"/>
      <c r="AS52" s="873"/>
      <c r="AT52" s="873"/>
      <c r="AU52" s="873"/>
      <c r="AV52" s="873"/>
      <c r="AW52" s="873"/>
      <c r="AX52" s="873"/>
      <c r="AY52" s="873"/>
      <c r="AZ52" s="873"/>
      <c r="BA52" s="873"/>
      <c r="BB52" s="873"/>
      <c r="BC52" s="873"/>
    </row>
    <row r="53" spans="1:55">
      <c r="A53" s="866"/>
      <c r="B53" s="867"/>
      <c r="C53" s="867"/>
      <c r="D53" s="867"/>
      <c r="E53" s="868"/>
      <c r="F53" s="869"/>
      <c r="G53" s="868"/>
      <c r="H53" s="868"/>
      <c r="I53" s="868"/>
      <c r="J53" s="870"/>
      <c r="K53" s="871"/>
      <c r="L53" s="868"/>
      <c r="M53" s="868"/>
      <c r="N53" s="871"/>
      <c r="O53" s="870"/>
      <c r="P53" s="868"/>
      <c r="Q53" s="868"/>
      <c r="R53" s="868"/>
      <c r="S53" s="871"/>
      <c r="T53" s="872"/>
      <c r="U53" s="873"/>
      <c r="V53" s="873"/>
      <c r="W53" s="873"/>
      <c r="X53" s="873"/>
      <c r="Y53" s="873"/>
      <c r="Z53" s="874"/>
      <c r="AA53" s="874"/>
      <c r="AB53" s="873"/>
      <c r="AC53" s="873"/>
      <c r="AD53" s="873"/>
      <c r="AE53" s="873"/>
      <c r="AF53" s="873"/>
      <c r="AG53" s="873"/>
      <c r="AH53" s="873"/>
      <c r="AI53" s="873"/>
      <c r="AJ53" s="873"/>
      <c r="AK53" s="873"/>
      <c r="AL53" s="873"/>
      <c r="AM53" s="873"/>
      <c r="AN53" s="873"/>
      <c r="AO53" s="873"/>
      <c r="AP53" s="873"/>
      <c r="AQ53" s="873"/>
      <c r="AR53" s="873"/>
      <c r="AS53" s="873"/>
      <c r="AT53" s="873"/>
      <c r="AU53" s="873"/>
      <c r="AV53" s="873"/>
      <c r="AW53" s="873"/>
      <c r="AX53" s="873"/>
      <c r="AY53" s="873"/>
      <c r="AZ53" s="873"/>
      <c r="BA53" s="873"/>
      <c r="BB53" s="873"/>
      <c r="BC53" s="873"/>
    </row>
    <row r="54" spans="1:55">
      <c r="A54" s="866"/>
      <c r="B54" s="867"/>
      <c r="C54" s="867"/>
      <c r="D54" s="867"/>
      <c r="E54" s="868"/>
      <c r="F54" s="869"/>
      <c r="G54" s="868"/>
      <c r="H54" s="868"/>
      <c r="I54" s="868"/>
      <c r="J54" s="870"/>
      <c r="K54" s="871"/>
      <c r="L54" s="868"/>
      <c r="M54" s="868"/>
      <c r="N54" s="871"/>
      <c r="O54" s="870"/>
      <c r="P54" s="868"/>
      <c r="Q54" s="868"/>
      <c r="R54" s="868"/>
      <c r="S54" s="871"/>
      <c r="T54" s="872"/>
      <c r="U54" s="873"/>
      <c r="V54" s="873"/>
      <c r="W54" s="873"/>
      <c r="X54" s="873"/>
      <c r="Y54" s="873"/>
      <c r="Z54" s="874"/>
      <c r="AA54" s="874"/>
      <c r="AB54" s="873"/>
      <c r="AC54" s="873"/>
      <c r="AD54" s="873"/>
      <c r="AE54" s="873"/>
      <c r="AF54" s="873"/>
      <c r="AG54" s="873"/>
      <c r="AH54" s="873"/>
      <c r="AI54" s="873"/>
      <c r="AJ54" s="873"/>
      <c r="AK54" s="873"/>
      <c r="AL54" s="873"/>
      <c r="AM54" s="873"/>
      <c r="AN54" s="873"/>
      <c r="AO54" s="873"/>
      <c r="AP54" s="873"/>
      <c r="AQ54" s="873"/>
      <c r="AR54" s="873"/>
      <c r="AS54" s="873"/>
      <c r="AT54" s="873"/>
      <c r="AU54" s="873"/>
      <c r="AV54" s="873"/>
      <c r="AW54" s="873"/>
      <c r="AX54" s="873"/>
      <c r="AY54" s="873"/>
      <c r="AZ54" s="873"/>
      <c r="BA54" s="873"/>
      <c r="BB54" s="873"/>
      <c r="BC54" s="873"/>
    </row>
    <row r="55" spans="1:55">
      <c r="A55" s="866"/>
      <c r="B55" s="867"/>
      <c r="C55" s="867"/>
      <c r="D55" s="867"/>
      <c r="E55" s="868"/>
      <c r="F55" s="869"/>
      <c r="G55" s="868"/>
      <c r="H55" s="868"/>
      <c r="I55" s="868"/>
      <c r="J55" s="870"/>
      <c r="K55" s="871"/>
      <c r="L55" s="868"/>
      <c r="M55" s="868"/>
      <c r="N55" s="871"/>
      <c r="O55" s="870"/>
      <c r="P55" s="868"/>
      <c r="Q55" s="868"/>
      <c r="R55" s="868"/>
      <c r="S55" s="871"/>
      <c r="T55" s="872"/>
      <c r="U55" s="873"/>
      <c r="V55" s="873"/>
      <c r="W55" s="873"/>
      <c r="X55" s="873"/>
      <c r="Y55" s="873"/>
      <c r="Z55" s="874"/>
      <c r="AA55" s="874"/>
      <c r="AB55" s="873"/>
      <c r="AC55" s="873"/>
      <c r="AD55" s="873"/>
      <c r="AE55" s="873"/>
      <c r="AF55" s="873"/>
      <c r="AG55" s="873"/>
      <c r="AH55" s="873"/>
      <c r="AI55" s="873"/>
      <c r="AJ55" s="873"/>
      <c r="AK55" s="873"/>
      <c r="AL55" s="873"/>
      <c r="AM55" s="873"/>
      <c r="AN55" s="873"/>
      <c r="AO55" s="873"/>
      <c r="AP55" s="873"/>
      <c r="AQ55" s="873"/>
      <c r="AR55" s="873"/>
      <c r="AS55" s="873"/>
      <c r="AT55" s="873"/>
      <c r="AU55" s="873"/>
      <c r="AV55" s="873"/>
      <c r="AW55" s="873"/>
      <c r="AX55" s="873"/>
      <c r="AY55" s="873"/>
      <c r="AZ55" s="873"/>
      <c r="BA55" s="873"/>
      <c r="BB55" s="873"/>
      <c r="BC55" s="873"/>
    </row>
    <row r="56" spans="1:55">
      <c r="A56" s="866"/>
      <c r="B56" s="867"/>
      <c r="C56" s="867"/>
      <c r="D56" s="867"/>
      <c r="E56" s="868"/>
      <c r="F56" s="869"/>
      <c r="G56" s="868"/>
      <c r="H56" s="868"/>
      <c r="I56" s="868"/>
      <c r="J56" s="870"/>
      <c r="K56" s="871"/>
      <c r="L56" s="868"/>
      <c r="M56" s="868"/>
      <c r="N56" s="871"/>
      <c r="O56" s="870"/>
      <c r="P56" s="868"/>
      <c r="Q56" s="868"/>
      <c r="R56" s="868"/>
      <c r="S56" s="871"/>
      <c r="T56" s="872"/>
      <c r="U56" s="873"/>
      <c r="V56" s="873"/>
      <c r="W56" s="873"/>
      <c r="X56" s="873"/>
      <c r="Y56" s="873"/>
      <c r="Z56" s="874"/>
      <c r="AA56" s="874"/>
      <c r="AB56" s="873"/>
      <c r="AC56" s="873"/>
      <c r="AD56" s="873"/>
      <c r="AE56" s="873"/>
      <c r="AF56" s="873"/>
      <c r="AG56" s="873"/>
      <c r="AH56" s="873"/>
      <c r="AI56" s="873"/>
      <c r="AJ56" s="873"/>
      <c r="AK56" s="873"/>
      <c r="AL56" s="873"/>
      <c r="AM56" s="873"/>
      <c r="AN56" s="873"/>
      <c r="AO56" s="873"/>
      <c r="AP56" s="873"/>
      <c r="AQ56" s="873"/>
      <c r="AR56" s="873"/>
      <c r="AS56" s="873"/>
      <c r="AT56" s="873"/>
      <c r="AU56" s="873"/>
      <c r="AV56" s="873"/>
      <c r="AW56" s="873"/>
      <c r="AX56" s="873"/>
      <c r="AY56" s="873"/>
      <c r="AZ56" s="873"/>
      <c r="BA56" s="873"/>
      <c r="BB56" s="873"/>
      <c r="BC56" s="873"/>
    </row>
    <row r="57" spans="1:55">
      <c r="A57" s="866"/>
      <c r="B57" s="867"/>
      <c r="C57" s="867"/>
      <c r="D57" s="867"/>
      <c r="E57" s="868"/>
      <c r="F57" s="869"/>
      <c r="G57" s="868"/>
      <c r="H57" s="868"/>
      <c r="I57" s="868"/>
      <c r="J57" s="870"/>
      <c r="K57" s="871"/>
      <c r="L57" s="868"/>
      <c r="M57" s="868"/>
      <c r="N57" s="871"/>
      <c r="O57" s="870"/>
      <c r="P57" s="868"/>
      <c r="Q57" s="868"/>
      <c r="R57" s="868"/>
      <c r="S57" s="871"/>
      <c r="T57" s="872"/>
      <c r="U57" s="873"/>
      <c r="V57" s="873"/>
      <c r="W57" s="873"/>
      <c r="X57" s="873"/>
      <c r="Y57" s="873"/>
      <c r="Z57" s="874"/>
      <c r="AA57" s="874"/>
      <c r="AB57" s="873"/>
      <c r="AC57" s="873"/>
      <c r="AD57" s="873"/>
      <c r="AE57" s="873"/>
      <c r="AF57" s="873"/>
      <c r="AG57" s="873"/>
      <c r="AH57" s="873"/>
      <c r="AI57" s="873"/>
      <c r="AJ57" s="873"/>
      <c r="AK57" s="873"/>
      <c r="AL57" s="873"/>
      <c r="AM57" s="873"/>
      <c r="AN57" s="873"/>
      <c r="AO57" s="873"/>
      <c r="AP57" s="873"/>
      <c r="AQ57" s="873"/>
      <c r="AR57" s="873"/>
      <c r="AS57" s="873"/>
      <c r="AT57" s="873"/>
      <c r="AU57" s="873"/>
      <c r="AV57" s="873"/>
      <c r="AW57" s="873"/>
      <c r="AX57" s="873"/>
      <c r="AY57" s="873"/>
      <c r="AZ57" s="873"/>
      <c r="BA57" s="873"/>
      <c r="BB57" s="873"/>
      <c r="BC57" s="873"/>
    </row>
    <row r="58" spans="1:55">
      <c r="A58" s="866"/>
      <c r="B58" s="867"/>
      <c r="C58" s="867"/>
      <c r="D58" s="867"/>
      <c r="E58" s="868"/>
      <c r="F58" s="869"/>
      <c r="G58" s="868"/>
      <c r="H58" s="868"/>
      <c r="I58" s="868"/>
      <c r="J58" s="870"/>
      <c r="K58" s="871"/>
      <c r="L58" s="868"/>
      <c r="M58" s="868"/>
      <c r="N58" s="871"/>
      <c r="O58" s="870"/>
      <c r="P58" s="868"/>
      <c r="Q58" s="868"/>
      <c r="R58" s="868"/>
      <c r="S58" s="871"/>
      <c r="T58" s="872"/>
      <c r="U58" s="873"/>
      <c r="V58" s="873"/>
      <c r="W58" s="873"/>
      <c r="X58" s="873"/>
      <c r="Y58" s="873"/>
      <c r="Z58" s="874"/>
      <c r="AA58" s="874"/>
      <c r="AB58" s="873"/>
      <c r="AC58" s="873"/>
      <c r="AD58" s="873"/>
      <c r="AE58" s="873"/>
      <c r="AF58" s="873"/>
      <c r="AG58" s="873"/>
      <c r="AH58" s="873"/>
      <c r="AI58" s="873"/>
      <c r="AJ58" s="873"/>
      <c r="AK58" s="873"/>
      <c r="AL58" s="873"/>
      <c r="AM58" s="873"/>
      <c r="AN58" s="873"/>
      <c r="AO58" s="873"/>
      <c r="AP58" s="873"/>
      <c r="AQ58" s="873"/>
      <c r="AR58" s="873"/>
      <c r="AS58" s="873"/>
      <c r="AT58" s="873"/>
      <c r="AU58" s="873"/>
      <c r="AV58" s="873"/>
      <c r="AW58" s="873"/>
      <c r="AX58" s="873"/>
      <c r="AY58" s="873"/>
      <c r="AZ58" s="873"/>
      <c r="BA58" s="873"/>
      <c r="BB58" s="873"/>
      <c r="BC58" s="873"/>
    </row>
    <row r="59" spans="1:55">
      <c r="A59" s="866"/>
      <c r="B59" s="867"/>
      <c r="C59" s="867"/>
      <c r="D59" s="867"/>
      <c r="E59" s="868"/>
      <c r="F59" s="869"/>
      <c r="G59" s="868"/>
      <c r="H59" s="868"/>
      <c r="I59" s="868"/>
      <c r="J59" s="870"/>
      <c r="K59" s="871"/>
      <c r="L59" s="868"/>
      <c r="M59" s="868"/>
      <c r="N59" s="871"/>
      <c r="O59" s="870"/>
      <c r="P59" s="868"/>
      <c r="Q59" s="868"/>
      <c r="R59" s="868"/>
      <c r="S59" s="871"/>
      <c r="T59" s="872"/>
      <c r="U59" s="873"/>
      <c r="V59" s="873"/>
      <c r="W59" s="873"/>
      <c r="X59" s="873"/>
      <c r="Y59" s="873"/>
      <c r="Z59" s="874"/>
      <c r="AA59" s="874"/>
      <c r="AB59" s="873"/>
      <c r="AC59" s="873"/>
      <c r="AD59" s="873"/>
      <c r="AE59" s="873"/>
      <c r="AF59" s="873"/>
      <c r="AG59" s="873"/>
      <c r="AH59" s="873"/>
      <c r="AI59" s="873"/>
      <c r="AJ59" s="873"/>
      <c r="AK59" s="873"/>
      <c r="AL59" s="873"/>
      <c r="AM59" s="873"/>
      <c r="AN59" s="873"/>
      <c r="AO59" s="873"/>
      <c r="AP59" s="873"/>
      <c r="AQ59" s="873"/>
      <c r="AR59" s="873"/>
      <c r="AS59" s="873"/>
      <c r="AT59" s="873"/>
      <c r="AU59" s="873"/>
      <c r="AV59" s="873"/>
      <c r="AW59" s="873"/>
      <c r="AX59" s="873"/>
      <c r="AY59" s="873"/>
      <c r="AZ59" s="873"/>
      <c r="BA59" s="873"/>
      <c r="BB59" s="873"/>
      <c r="BC59" s="873"/>
    </row>
    <row r="60" spans="1:55">
      <c r="A60" s="866"/>
      <c r="B60" s="867"/>
      <c r="C60" s="867"/>
      <c r="D60" s="867"/>
      <c r="E60" s="868"/>
      <c r="F60" s="869"/>
      <c r="G60" s="868"/>
      <c r="H60" s="868"/>
      <c r="I60" s="868"/>
      <c r="J60" s="870"/>
      <c r="K60" s="871"/>
      <c r="L60" s="868"/>
      <c r="M60" s="868"/>
      <c r="N60" s="871"/>
      <c r="O60" s="870"/>
      <c r="P60" s="868"/>
      <c r="Q60" s="868"/>
      <c r="R60" s="868"/>
      <c r="S60" s="871"/>
      <c r="T60" s="872"/>
      <c r="U60" s="873"/>
      <c r="V60" s="873"/>
      <c r="W60" s="873"/>
      <c r="X60" s="873"/>
      <c r="Y60" s="873"/>
      <c r="Z60" s="874"/>
      <c r="AA60" s="874"/>
      <c r="AB60" s="873"/>
      <c r="AC60" s="873"/>
      <c r="AD60" s="873"/>
      <c r="AE60" s="873"/>
      <c r="AF60" s="873"/>
      <c r="AG60" s="873"/>
      <c r="AH60" s="873"/>
      <c r="AI60" s="873"/>
      <c r="AJ60" s="873"/>
      <c r="AK60" s="873"/>
      <c r="AL60" s="873"/>
      <c r="AM60" s="873"/>
      <c r="AN60" s="873"/>
      <c r="AO60" s="873"/>
      <c r="AP60" s="873"/>
      <c r="AQ60" s="873"/>
      <c r="AR60" s="873"/>
      <c r="AS60" s="873"/>
      <c r="AT60" s="873"/>
      <c r="AU60" s="873"/>
      <c r="AV60" s="873"/>
      <c r="AW60" s="873"/>
      <c r="AX60" s="873"/>
      <c r="AY60" s="873"/>
      <c r="AZ60" s="873"/>
      <c r="BA60" s="873"/>
      <c r="BB60" s="873"/>
      <c r="BC60" s="873"/>
    </row>
    <row r="61" spans="1:55">
      <c r="A61" s="866"/>
      <c r="B61" s="867"/>
      <c r="C61" s="867"/>
      <c r="D61" s="867"/>
      <c r="E61" s="868"/>
      <c r="F61" s="869"/>
      <c r="G61" s="868"/>
      <c r="H61" s="868"/>
      <c r="I61" s="868"/>
      <c r="J61" s="870"/>
      <c r="K61" s="871"/>
      <c r="L61" s="868"/>
      <c r="M61" s="868"/>
      <c r="N61" s="871"/>
      <c r="O61" s="870"/>
      <c r="P61" s="868"/>
      <c r="Q61" s="868"/>
      <c r="R61" s="868"/>
      <c r="S61" s="871"/>
      <c r="T61" s="872"/>
      <c r="U61" s="873"/>
      <c r="V61" s="873"/>
      <c r="W61" s="873"/>
      <c r="X61" s="873"/>
      <c r="Y61" s="873"/>
      <c r="Z61" s="874"/>
      <c r="AA61" s="874"/>
      <c r="AB61" s="873"/>
      <c r="AC61" s="873"/>
      <c r="AD61" s="873"/>
      <c r="AE61" s="873"/>
      <c r="AF61" s="873"/>
      <c r="AG61" s="873"/>
      <c r="AH61" s="873"/>
      <c r="AI61" s="873"/>
      <c r="AJ61" s="873"/>
      <c r="AK61" s="873"/>
      <c r="AL61" s="873"/>
      <c r="AM61" s="873"/>
      <c r="AN61" s="873"/>
      <c r="AO61" s="873"/>
      <c r="AP61" s="873"/>
      <c r="AQ61" s="873"/>
      <c r="AR61" s="873"/>
      <c r="AS61" s="873"/>
      <c r="AT61" s="873"/>
      <c r="AU61" s="873"/>
      <c r="AV61" s="873"/>
      <c r="AW61" s="873"/>
      <c r="AX61" s="873"/>
      <c r="AY61" s="873"/>
      <c r="AZ61" s="873"/>
      <c r="BA61" s="873"/>
      <c r="BB61" s="873"/>
      <c r="BC61" s="873"/>
    </row>
    <row r="62" spans="1:55">
      <c r="A62" s="866"/>
      <c r="B62" s="867"/>
      <c r="C62" s="867"/>
      <c r="D62" s="867"/>
      <c r="E62" s="868"/>
      <c r="F62" s="869"/>
      <c r="G62" s="868"/>
      <c r="H62" s="868"/>
      <c r="I62" s="868"/>
      <c r="J62" s="870"/>
      <c r="K62" s="871"/>
      <c r="L62" s="868"/>
      <c r="M62" s="868"/>
      <c r="N62" s="871"/>
      <c r="O62" s="870"/>
      <c r="P62" s="868"/>
      <c r="Q62" s="868"/>
      <c r="R62" s="868"/>
      <c r="S62" s="871"/>
      <c r="T62" s="872"/>
      <c r="U62" s="873"/>
      <c r="V62" s="873"/>
      <c r="W62" s="873"/>
      <c r="X62" s="873"/>
      <c r="Y62" s="873"/>
      <c r="Z62" s="874"/>
      <c r="AA62" s="874"/>
      <c r="AB62" s="873"/>
      <c r="AC62" s="873"/>
      <c r="AD62" s="873"/>
      <c r="AE62" s="873"/>
      <c r="AF62" s="873"/>
      <c r="AG62" s="873"/>
      <c r="AH62" s="873"/>
      <c r="AI62" s="873"/>
      <c r="AJ62" s="873"/>
      <c r="AK62" s="873"/>
      <c r="AL62" s="873"/>
      <c r="AM62" s="873"/>
      <c r="AN62" s="873"/>
      <c r="AO62" s="873"/>
      <c r="AP62" s="873"/>
      <c r="AQ62" s="873"/>
      <c r="AR62" s="873"/>
      <c r="AS62" s="873"/>
      <c r="AT62" s="873"/>
      <c r="AU62" s="873"/>
      <c r="AV62" s="873"/>
      <c r="AW62" s="873"/>
      <c r="AX62" s="873"/>
      <c r="AY62" s="873"/>
      <c r="AZ62" s="873"/>
      <c r="BA62" s="873"/>
      <c r="BB62" s="873"/>
      <c r="BC62" s="873"/>
    </row>
    <row r="63" spans="1:55">
      <c r="A63" s="866"/>
      <c r="B63" s="867"/>
      <c r="C63" s="867"/>
      <c r="D63" s="867"/>
      <c r="E63" s="868"/>
      <c r="F63" s="869"/>
      <c r="G63" s="868"/>
      <c r="H63" s="868"/>
      <c r="I63" s="868"/>
      <c r="J63" s="870"/>
      <c r="K63" s="871"/>
      <c r="L63" s="868"/>
      <c r="M63" s="868"/>
      <c r="N63" s="871"/>
      <c r="O63" s="870"/>
      <c r="P63" s="868"/>
      <c r="Q63" s="868"/>
      <c r="R63" s="868"/>
      <c r="S63" s="871"/>
      <c r="T63" s="872"/>
      <c r="U63" s="873"/>
      <c r="V63" s="873"/>
      <c r="W63" s="873"/>
      <c r="X63" s="873"/>
      <c r="Y63" s="873"/>
      <c r="Z63" s="874"/>
      <c r="AA63" s="874"/>
      <c r="AB63" s="873"/>
      <c r="AC63" s="873"/>
      <c r="AD63" s="873"/>
      <c r="AE63" s="873"/>
      <c r="AF63" s="873"/>
      <c r="AG63" s="873"/>
      <c r="AH63" s="873"/>
      <c r="AI63" s="873"/>
      <c r="AJ63" s="873"/>
      <c r="AK63" s="873"/>
      <c r="AL63" s="873"/>
      <c r="AM63" s="873"/>
      <c r="AN63" s="873"/>
      <c r="AO63" s="873"/>
      <c r="AP63" s="873"/>
      <c r="AQ63" s="873"/>
      <c r="AR63" s="873"/>
      <c r="AS63" s="873"/>
      <c r="AT63" s="873"/>
      <c r="AU63" s="873"/>
      <c r="AV63" s="873"/>
      <c r="AW63" s="873"/>
      <c r="AX63" s="873"/>
      <c r="AY63" s="873"/>
      <c r="AZ63" s="873"/>
      <c r="BA63" s="873"/>
      <c r="BB63" s="873"/>
      <c r="BC63" s="873"/>
    </row>
    <row r="64" spans="1:55">
      <c r="A64" s="866"/>
      <c r="B64" s="867"/>
      <c r="C64" s="867"/>
      <c r="D64" s="867"/>
      <c r="E64" s="868"/>
      <c r="F64" s="869"/>
      <c r="G64" s="868"/>
      <c r="H64" s="868"/>
      <c r="I64" s="868"/>
      <c r="J64" s="870"/>
      <c r="K64" s="871"/>
      <c r="L64" s="868"/>
      <c r="M64" s="868"/>
      <c r="N64" s="871"/>
      <c r="O64" s="870"/>
      <c r="P64" s="868"/>
      <c r="Q64" s="868"/>
      <c r="R64" s="868"/>
      <c r="S64" s="871"/>
      <c r="T64" s="872"/>
      <c r="U64" s="873"/>
      <c r="V64" s="873"/>
      <c r="W64" s="873"/>
      <c r="X64" s="873"/>
      <c r="Y64" s="873"/>
      <c r="Z64" s="874"/>
      <c r="AA64" s="874"/>
      <c r="AB64" s="873"/>
      <c r="AC64" s="873"/>
      <c r="AD64" s="873"/>
      <c r="AE64" s="873"/>
      <c r="AF64" s="873"/>
      <c r="AG64" s="873"/>
      <c r="AH64" s="873"/>
      <c r="AI64" s="873"/>
      <c r="AJ64" s="873"/>
      <c r="AK64" s="873"/>
      <c r="AL64" s="873"/>
      <c r="AM64" s="873"/>
      <c r="AN64" s="873"/>
      <c r="AO64" s="873"/>
      <c r="AP64" s="873"/>
      <c r="AQ64" s="873"/>
      <c r="AR64" s="873"/>
      <c r="AS64" s="873"/>
      <c r="AT64" s="873"/>
      <c r="AU64" s="873"/>
      <c r="AV64" s="873"/>
      <c r="AW64" s="873"/>
      <c r="AX64" s="873"/>
      <c r="AY64" s="873"/>
      <c r="AZ64" s="873"/>
      <c r="BA64" s="873"/>
      <c r="BB64" s="873"/>
      <c r="BC64" s="873"/>
    </row>
    <row r="65" spans="1:55">
      <c r="A65" s="866"/>
      <c r="B65" s="867"/>
      <c r="C65" s="867"/>
      <c r="D65" s="867"/>
      <c r="E65" s="868"/>
      <c r="F65" s="869"/>
      <c r="G65" s="868"/>
      <c r="H65" s="868"/>
      <c r="I65" s="868"/>
      <c r="J65" s="870"/>
      <c r="K65" s="871"/>
      <c r="L65" s="868"/>
      <c r="M65" s="868"/>
      <c r="N65" s="871"/>
      <c r="O65" s="870"/>
      <c r="P65" s="868"/>
      <c r="Q65" s="868"/>
      <c r="R65" s="868"/>
      <c r="S65" s="871"/>
      <c r="T65" s="872"/>
      <c r="U65" s="873"/>
      <c r="V65" s="873"/>
      <c r="W65" s="873"/>
      <c r="X65" s="873"/>
      <c r="Y65" s="873"/>
      <c r="Z65" s="874"/>
      <c r="AA65" s="874"/>
      <c r="AB65" s="873"/>
      <c r="AC65" s="873"/>
      <c r="AD65" s="873"/>
      <c r="AE65" s="873"/>
      <c r="AF65" s="873"/>
      <c r="AG65" s="873"/>
      <c r="AH65" s="873"/>
      <c r="AI65" s="873"/>
      <c r="AJ65" s="873"/>
      <c r="AK65" s="873"/>
      <c r="AL65" s="873"/>
      <c r="AM65" s="873"/>
      <c r="AN65" s="873"/>
      <c r="AO65" s="873"/>
      <c r="AP65" s="873"/>
      <c r="AQ65" s="873"/>
      <c r="AR65" s="873"/>
      <c r="AS65" s="873"/>
      <c r="AT65" s="873"/>
      <c r="AU65" s="873"/>
      <c r="AV65" s="873"/>
      <c r="AW65" s="873"/>
      <c r="AX65" s="873"/>
      <c r="AY65" s="873"/>
      <c r="AZ65" s="873"/>
      <c r="BA65" s="873"/>
      <c r="BB65" s="873"/>
      <c r="BC65" s="873"/>
    </row>
    <row r="66" spans="1:55">
      <c r="A66" s="866"/>
      <c r="B66" s="867"/>
      <c r="C66" s="867"/>
      <c r="D66" s="867"/>
      <c r="E66" s="868"/>
      <c r="F66" s="869"/>
      <c r="G66" s="868"/>
      <c r="H66" s="868"/>
      <c r="I66" s="868"/>
      <c r="J66" s="870"/>
      <c r="K66" s="871"/>
      <c r="L66" s="868"/>
      <c r="M66" s="868"/>
      <c r="N66" s="871"/>
      <c r="O66" s="870"/>
      <c r="P66" s="868"/>
      <c r="Q66" s="868"/>
      <c r="R66" s="868"/>
      <c r="S66" s="871"/>
      <c r="T66" s="872"/>
      <c r="U66" s="873"/>
      <c r="V66" s="873"/>
      <c r="W66" s="873"/>
      <c r="X66" s="873"/>
      <c r="Y66" s="873"/>
      <c r="Z66" s="874"/>
      <c r="AA66" s="874"/>
      <c r="AB66" s="873"/>
      <c r="AC66" s="873"/>
      <c r="AD66" s="873"/>
      <c r="AE66" s="873"/>
      <c r="AF66" s="873"/>
      <c r="AG66" s="873"/>
      <c r="AH66" s="873"/>
      <c r="AI66" s="873"/>
      <c r="AJ66" s="873"/>
      <c r="AK66" s="873"/>
      <c r="AL66" s="873"/>
      <c r="AM66" s="873"/>
      <c r="AN66" s="873"/>
      <c r="AO66" s="873"/>
      <c r="AP66" s="873"/>
      <c r="AQ66" s="873"/>
      <c r="AR66" s="873"/>
      <c r="AS66" s="873"/>
      <c r="AT66" s="873"/>
      <c r="AU66" s="873"/>
      <c r="AV66" s="873"/>
      <c r="AW66" s="873"/>
      <c r="AX66" s="873"/>
      <c r="AY66" s="873"/>
      <c r="AZ66" s="873"/>
      <c r="BA66" s="873"/>
      <c r="BB66" s="873"/>
      <c r="BC66" s="873"/>
    </row>
    <row r="67" spans="1:55">
      <c r="A67" s="866"/>
      <c r="B67" s="867"/>
      <c r="C67" s="867"/>
      <c r="D67" s="867"/>
      <c r="E67" s="868"/>
      <c r="F67" s="869"/>
      <c r="G67" s="868"/>
      <c r="H67" s="868"/>
      <c r="I67" s="868"/>
      <c r="J67" s="870"/>
      <c r="K67" s="871"/>
      <c r="L67" s="868"/>
      <c r="M67" s="868"/>
      <c r="N67" s="871"/>
      <c r="O67" s="870"/>
      <c r="P67" s="868"/>
      <c r="Q67" s="868"/>
      <c r="R67" s="868"/>
      <c r="S67" s="871"/>
      <c r="T67" s="872"/>
      <c r="U67" s="873"/>
      <c r="V67" s="873"/>
      <c r="W67" s="873"/>
      <c r="X67" s="873"/>
      <c r="Y67" s="873"/>
      <c r="Z67" s="874"/>
      <c r="AA67" s="874"/>
      <c r="AB67" s="873"/>
      <c r="AC67" s="873"/>
      <c r="AD67" s="873"/>
      <c r="AE67" s="873"/>
      <c r="AF67" s="873"/>
      <c r="AG67" s="873"/>
      <c r="AH67" s="873"/>
      <c r="AI67" s="873"/>
      <c r="AJ67" s="873"/>
      <c r="AK67" s="873"/>
      <c r="AL67" s="873"/>
      <c r="AM67" s="873"/>
      <c r="AN67" s="873"/>
      <c r="AO67" s="873"/>
      <c r="AP67" s="873"/>
      <c r="AQ67" s="873"/>
      <c r="AR67" s="873"/>
      <c r="AS67" s="873"/>
      <c r="AT67" s="873"/>
      <c r="AU67" s="873"/>
      <c r="AV67" s="873"/>
      <c r="AW67" s="873"/>
      <c r="AX67" s="873"/>
      <c r="AY67" s="873"/>
      <c r="AZ67" s="873"/>
      <c r="BA67" s="873"/>
      <c r="BB67" s="873"/>
      <c r="BC67" s="873"/>
    </row>
    <row r="68" spans="1:55">
      <c r="A68" s="866"/>
      <c r="B68" s="867"/>
      <c r="C68" s="867"/>
      <c r="D68" s="867"/>
      <c r="E68" s="868"/>
      <c r="F68" s="869"/>
      <c r="G68" s="868"/>
      <c r="H68" s="868"/>
      <c r="I68" s="868"/>
      <c r="J68" s="870"/>
      <c r="K68" s="871"/>
      <c r="L68" s="868"/>
      <c r="M68" s="868"/>
      <c r="N68" s="871"/>
      <c r="O68" s="870"/>
      <c r="P68" s="868"/>
      <c r="Q68" s="868"/>
      <c r="R68" s="868"/>
      <c r="S68" s="871"/>
      <c r="T68" s="872"/>
      <c r="U68" s="873"/>
      <c r="V68" s="873"/>
      <c r="W68" s="873"/>
      <c r="X68" s="873"/>
      <c r="Y68" s="873"/>
      <c r="Z68" s="874"/>
      <c r="AA68" s="874"/>
      <c r="AB68" s="873"/>
      <c r="AC68" s="873"/>
      <c r="AD68" s="873"/>
      <c r="AE68" s="873"/>
      <c r="AF68" s="873"/>
      <c r="AG68" s="873"/>
      <c r="AH68" s="873"/>
      <c r="AI68" s="873"/>
      <c r="AJ68" s="873"/>
      <c r="AK68" s="873"/>
      <c r="AL68" s="873"/>
      <c r="AM68" s="873"/>
      <c r="AN68" s="873"/>
      <c r="AO68" s="873"/>
      <c r="AP68" s="873"/>
      <c r="AQ68" s="873"/>
      <c r="AR68" s="873"/>
      <c r="AS68" s="873"/>
      <c r="AT68" s="873"/>
      <c r="AU68" s="873"/>
      <c r="AV68" s="873"/>
      <c r="AW68" s="873"/>
      <c r="AX68" s="873"/>
      <c r="AY68" s="873"/>
      <c r="AZ68" s="873"/>
      <c r="BA68" s="873"/>
      <c r="BB68" s="873"/>
      <c r="BC68" s="873"/>
    </row>
    <row r="69" spans="1:55">
      <c r="A69" s="866"/>
      <c r="B69" s="867"/>
      <c r="C69" s="867"/>
      <c r="D69" s="867"/>
      <c r="E69" s="868"/>
      <c r="F69" s="869"/>
      <c r="G69" s="868"/>
      <c r="H69" s="868"/>
      <c r="I69" s="868"/>
      <c r="J69" s="870"/>
      <c r="K69" s="871"/>
      <c r="L69" s="868"/>
      <c r="M69" s="868"/>
      <c r="N69" s="871"/>
      <c r="O69" s="870"/>
      <c r="P69" s="868"/>
      <c r="Q69" s="868"/>
      <c r="R69" s="868"/>
      <c r="S69" s="871"/>
      <c r="T69" s="872"/>
      <c r="U69" s="873"/>
      <c r="V69" s="873"/>
      <c r="W69" s="873"/>
      <c r="X69" s="873"/>
      <c r="Y69" s="873"/>
      <c r="Z69" s="874"/>
      <c r="AA69" s="874"/>
      <c r="AB69" s="873"/>
      <c r="AC69" s="873"/>
      <c r="AD69" s="873"/>
      <c r="AE69" s="873"/>
      <c r="AF69" s="873"/>
      <c r="AG69" s="873"/>
      <c r="AH69" s="873"/>
      <c r="AI69" s="873"/>
      <c r="AJ69" s="873"/>
      <c r="AK69" s="873"/>
      <c r="AL69" s="873"/>
      <c r="AM69" s="873"/>
      <c r="AN69" s="873"/>
      <c r="AO69" s="873"/>
      <c r="AP69" s="873"/>
      <c r="AQ69" s="873"/>
      <c r="AR69" s="873"/>
      <c r="AS69" s="873"/>
      <c r="AT69" s="873"/>
      <c r="AU69" s="873"/>
      <c r="AV69" s="873"/>
      <c r="AW69" s="873"/>
      <c r="AX69" s="873"/>
      <c r="AY69" s="873"/>
      <c r="AZ69" s="873"/>
      <c r="BA69" s="873"/>
      <c r="BB69" s="873"/>
      <c r="BC69" s="873"/>
    </row>
    <row r="70" spans="1:55">
      <c r="A70" s="866"/>
      <c r="B70" s="867"/>
      <c r="C70" s="867"/>
      <c r="D70" s="867"/>
      <c r="E70" s="868"/>
      <c r="F70" s="869"/>
      <c r="G70" s="868"/>
      <c r="H70" s="868"/>
      <c r="I70" s="868"/>
      <c r="J70" s="870"/>
      <c r="K70" s="871"/>
      <c r="L70" s="868"/>
      <c r="M70" s="868"/>
      <c r="N70" s="871"/>
      <c r="O70" s="870"/>
      <c r="P70" s="868"/>
      <c r="Q70" s="868"/>
      <c r="R70" s="868"/>
      <c r="S70" s="871"/>
      <c r="T70" s="872"/>
      <c r="U70" s="873"/>
      <c r="V70" s="873"/>
      <c r="W70" s="873"/>
      <c r="X70" s="873"/>
      <c r="Y70" s="873"/>
      <c r="Z70" s="874"/>
      <c r="AA70" s="874"/>
      <c r="AB70" s="873"/>
      <c r="AC70" s="873"/>
      <c r="AD70" s="873"/>
      <c r="AE70" s="873"/>
      <c r="AF70" s="873"/>
      <c r="AG70" s="873"/>
      <c r="AH70" s="873"/>
      <c r="AI70" s="873"/>
      <c r="AJ70" s="873"/>
      <c r="AK70" s="873"/>
      <c r="AL70" s="873"/>
      <c r="AM70" s="873"/>
      <c r="AN70" s="873"/>
      <c r="AO70" s="873"/>
      <c r="AP70" s="873"/>
      <c r="AQ70" s="873"/>
      <c r="AR70" s="873"/>
      <c r="AS70" s="873"/>
      <c r="AT70" s="873"/>
      <c r="AU70" s="873"/>
      <c r="AV70" s="873"/>
      <c r="AW70" s="873"/>
      <c r="AX70" s="873"/>
      <c r="AY70" s="873"/>
      <c r="AZ70" s="873"/>
      <c r="BA70" s="873"/>
      <c r="BB70" s="873"/>
      <c r="BC70" s="873"/>
    </row>
    <row r="71" spans="1:55">
      <c r="A71" s="866"/>
      <c r="B71" s="867"/>
      <c r="C71" s="867"/>
      <c r="D71" s="867"/>
      <c r="E71" s="868"/>
      <c r="F71" s="869"/>
      <c r="G71" s="868"/>
      <c r="H71" s="868"/>
      <c r="I71" s="868"/>
      <c r="J71" s="870"/>
      <c r="K71" s="871"/>
      <c r="L71" s="868"/>
      <c r="M71" s="868"/>
      <c r="N71" s="871"/>
      <c r="O71" s="870"/>
      <c r="P71" s="868"/>
      <c r="Q71" s="868"/>
      <c r="R71" s="868"/>
      <c r="S71" s="871"/>
      <c r="T71" s="872"/>
      <c r="U71" s="873"/>
      <c r="V71" s="873"/>
      <c r="W71" s="873"/>
      <c r="X71" s="873"/>
      <c r="Y71" s="873"/>
      <c r="Z71" s="874"/>
      <c r="AA71" s="874"/>
      <c r="AB71" s="873"/>
      <c r="AC71" s="873"/>
      <c r="AD71" s="873"/>
      <c r="AE71" s="873"/>
      <c r="AF71" s="873"/>
      <c r="AG71" s="873"/>
      <c r="AH71" s="873"/>
      <c r="AI71" s="873"/>
      <c r="AJ71" s="873"/>
      <c r="AK71" s="873"/>
      <c r="AL71" s="873"/>
      <c r="AM71" s="873"/>
      <c r="AN71" s="873"/>
      <c r="AO71" s="873"/>
      <c r="AP71" s="873"/>
      <c r="AQ71" s="873"/>
      <c r="AR71" s="873"/>
      <c r="AS71" s="873"/>
      <c r="AT71" s="873"/>
      <c r="AU71" s="873"/>
      <c r="AV71" s="873"/>
      <c r="AW71" s="873"/>
      <c r="AX71" s="873"/>
      <c r="AY71" s="873"/>
      <c r="AZ71" s="873"/>
      <c r="BA71" s="873"/>
      <c r="BB71" s="873"/>
      <c r="BC71" s="873"/>
    </row>
    <row r="72" spans="1:55">
      <c r="A72" s="866"/>
      <c r="B72" s="867"/>
      <c r="C72" s="867"/>
      <c r="D72" s="867"/>
      <c r="E72" s="868"/>
      <c r="F72" s="869"/>
      <c r="G72" s="868"/>
      <c r="H72" s="868"/>
      <c r="I72" s="868"/>
      <c r="J72" s="870"/>
      <c r="K72" s="871"/>
      <c r="L72" s="868"/>
      <c r="M72" s="868"/>
      <c r="N72" s="871"/>
      <c r="O72" s="870"/>
      <c r="P72" s="868"/>
      <c r="Q72" s="868"/>
      <c r="R72" s="868"/>
      <c r="S72" s="871"/>
      <c r="T72" s="872"/>
      <c r="U72" s="873"/>
      <c r="V72" s="873"/>
      <c r="W72" s="873"/>
      <c r="X72" s="873"/>
      <c r="Y72" s="873"/>
      <c r="Z72" s="874"/>
      <c r="AA72" s="874"/>
      <c r="AB72" s="873"/>
      <c r="AC72" s="873"/>
      <c r="AD72" s="873"/>
      <c r="AE72" s="873"/>
      <c r="AF72" s="873"/>
      <c r="AG72" s="873"/>
      <c r="AH72" s="873"/>
      <c r="AI72" s="873"/>
      <c r="AJ72" s="873"/>
      <c r="AK72" s="873"/>
      <c r="AL72" s="873"/>
      <c r="AM72" s="873"/>
      <c r="AN72" s="873"/>
      <c r="AO72" s="873"/>
      <c r="AP72" s="873"/>
      <c r="AQ72" s="873"/>
      <c r="AR72" s="873"/>
      <c r="AS72" s="873"/>
      <c r="AT72" s="873"/>
      <c r="AU72" s="873"/>
      <c r="AV72" s="873"/>
      <c r="AW72" s="873"/>
      <c r="AX72" s="873"/>
      <c r="AY72" s="873"/>
      <c r="AZ72" s="873"/>
      <c r="BA72" s="873"/>
      <c r="BB72" s="873"/>
      <c r="BC72" s="873"/>
    </row>
    <row r="73" spans="1:55">
      <c r="A73" s="866"/>
      <c r="B73" s="867"/>
      <c r="C73" s="867"/>
      <c r="D73" s="867"/>
      <c r="E73" s="868"/>
      <c r="F73" s="869"/>
      <c r="G73" s="868"/>
      <c r="H73" s="868"/>
      <c r="I73" s="868"/>
      <c r="J73" s="870"/>
      <c r="K73" s="871"/>
      <c r="L73" s="868"/>
      <c r="M73" s="868"/>
      <c r="N73" s="871"/>
      <c r="O73" s="870"/>
      <c r="P73" s="868"/>
      <c r="Q73" s="868"/>
      <c r="R73" s="868"/>
      <c r="S73" s="871"/>
      <c r="T73" s="872"/>
      <c r="U73" s="873"/>
      <c r="V73" s="873"/>
      <c r="W73" s="873"/>
      <c r="X73" s="873"/>
      <c r="Y73" s="873"/>
      <c r="Z73" s="874"/>
      <c r="AA73" s="874"/>
      <c r="AB73" s="873"/>
      <c r="AC73" s="873"/>
      <c r="AD73" s="873"/>
      <c r="AE73" s="873"/>
      <c r="AF73" s="873"/>
      <c r="AG73" s="873"/>
      <c r="AH73" s="873"/>
      <c r="AI73" s="873"/>
      <c r="AJ73" s="873"/>
      <c r="AK73" s="873"/>
      <c r="AL73" s="873"/>
      <c r="AM73" s="873"/>
      <c r="AN73" s="873"/>
      <c r="AO73" s="873"/>
      <c r="AP73" s="873"/>
      <c r="AQ73" s="873"/>
      <c r="AR73" s="873"/>
      <c r="AS73" s="873"/>
      <c r="AT73" s="873"/>
      <c r="AU73" s="873"/>
      <c r="AV73" s="873"/>
      <c r="AW73" s="873"/>
      <c r="AX73" s="873"/>
      <c r="AY73" s="873"/>
      <c r="AZ73" s="873"/>
      <c r="BA73" s="873"/>
      <c r="BB73" s="873"/>
      <c r="BC73" s="873"/>
    </row>
    <row r="74" spans="1:55">
      <c r="A74" s="866"/>
      <c r="B74" s="867"/>
      <c r="C74" s="867"/>
      <c r="D74" s="867"/>
      <c r="E74" s="868"/>
      <c r="F74" s="869"/>
      <c r="G74" s="868"/>
      <c r="H74" s="868"/>
      <c r="I74" s="868"/>
      <c r="J74" s="870"/>
      <c r="K74" s="871"/>
      <c r="L74" s="868"/>
      <c r="M74" s="868"/>
      <c r="N74" s="871"/>
      <c r="O74" s="870"/>
      <c r="P74" s="868"/>
      <c r="Q74" s="868"/>
      <c r="R74" s="868"/>
      <c r="S74" s="871"/>
      <c r="T74" s="872"/>
      <c r="U74" s="873"/>
      <c r="V74" s="873"/>
      <c r="W74" s="873"/>
      <c r="X74" s="873"/>
      <c r="Y74" s="873"/>
      <c r="Z74" s="874"/>
      <c r="AA74" s="874"/>
      <c r="AB74" s="873"/>
      <c r="AC74" s="873"/>
      <c r="AD74" s="873"/>
      <c r="AE74" s="873"/>
      <c r="AF74" s="873"/>
      <c r="AG74" s="873"/>
      <c r="AH74" s="873"/>
      <c r="AI74" s="873"/>
      <c r="AJ74" s="873"/>
      <c r="AK74" s="873"/>
      <c r="AL74" s="873"/>
      <c r="AM74" s="873"/>
      <c r="AN74" s="873"/>
      <c r="AO74" s="873"/>
      <c r="AP74" s="873"/>
      <c r="AQ74" s="873"/>
      <c r="AR74" s="873"/>
      <c r="AS74" s="873"/>
      <c r="AT74" s="873"/>
      <c r="AU74" s="873"/>
      <c r="AV74" s="873"/>
      <c r="AW74" s="873"/>
      <c r="AX74" s="873"/>
      <c r="AY74" s="873"/>
      <c r="AZ74" s="873"/>
      <c r="BA74" s="873"/>
      <c r="BB74" s="873"/>
      <c r="BC74" s="873"/>
    </row>
    <row r="75" spans="1:55">
      <c r="A75" s="866"/>
      <c r="B75" s="867"/>
      <c r="C75" s="867"/>
      <c r="D75" s="867"/>
      <c r="E75" s="868"/>
      <c r="F75" s="869"/>
      <c r="G75" s="868"/>
      <c r="H75" s="868"/>
      <c r="I75" s="868"/>
      <c r="J75" s="870"/>
      <c r="K75" s="871"/>
      <c r="L75" s="868"/>
      <c r="M75" s="868"/>
      <c r="N75" s="871"/>
      <c r="O75" s="870"/>
      <c r="P75" s="868"/>
      <c r="Q75" s="868"/>
      <c r="R75" s="868"/>
      <c r="S75" s="871"/>
      <c r="T75" s="872"/>
      <c r="U75" s="873"/>
      <c r="V75" s="873"/>
      <c r="W75" s="873"/>
      <c r="X75" s="873"/>
      <c r="Y75" s="873"/>
      <c r="Z75" s="874"/>
      <c r="AA75" s="874"/>
      <c r="AB75" s="873"/>
      <c r="AC75" s="873"/>
      <c r="AD75" s="873"/>
      <c r="AE75" s="873"/>
      <c r="AF75" s="873"/>
      <c r="AG75" s="873"/>
      <c r="AH75" s="873"/>
      <c r="AI75" s="873"/>
      <c r="AJ75" s="873"/>
      <c r="AK75" s="873"/>
      <c r="AL75" s="873"/>
      <c r="AM75" s="873"/>
      <c r="AN75" s="873"/>
      <c r="AO75" s="873"/>
      <c r="AP75" s="873"/>
      <c r="AQ75" s="873"/>
      <c r="AR75" s="873"/>
      <c r="AS75" s="873"/>
      <c r="AT75" s="873"/>
      <c r="AU75" s="873"/>
      <c r="AV75" s="873"/>
      <c r="AW75" s="873"/>
      <c r="AX75" s="873"/>
      <c r="AY75" s="873"/>
      <c r="AZ75" s="873"/>
      <c r="BA75" s="873"/>
      <c r="BB75" s="873"/>
      <c r="BC75" s="873"/>
    </row>
    <row r="76" spans="1:55">
      <c r="A76" s="866"/>
      <c r="B76" s="867"/>
      <c r="C76" s="867"/>
      <c r="D76" s="867"/>
      <c r="E76" s="868"/>
      <c r="F76" s="869"/>
      <c r="G76" s="868"/>
      <c r="H76" s="868"/>
      <c r="I76" s="868"/>
      <c r="J76" s="870"/>
      <c r="K76" s="871"/>
      <c r="L76" s="868"/>
      <c r="M76" s="868"/>
      <c r="N76" s="871"/>
      <c r="O76" s="870"/>
      <c r="P76" s="868"/>
      <c r="Q76" s="868"/>
      <c r="R76" s="868"/>
      <c r="S76" s="871"/>
      <c r="T76" s="872"/>
      <c r="U76" s="873"/>
      <c r="V76" s="873"/>
      <c r="W76" s="873"/>
      <c r="X76" s="873"/>
      <c r="Y76" s="873"/>
      <c r="Z76" s="874"/>
      <c r="AA76" s="874"/>
      <c r="AB76" s="873"/>
      <c r="AC76" s="873"/>
      <c r="AD76" s="873"/>
      <c r="AE76" s="873"/>
      <c r="AF76" s="873"/>
      <c r="AG76" s="873"/>
      <c r="AH76" s="873"/>
      <c r="AI76" s="873"/>
      <c r="AJ76" s="873"/>
      <c r="AK76" s="873"/>
      <c r="AL76" s="873"/>
      <c r="AM76" s="873"/>
      <c r="AN76" s="873"/>
      <c r="AO76" s="873"/>
      <c r="AP76" s="873"/>
      <c r="AQ76" s="873"/>
      <c r="AR76" s="873"/>
      <c r="AS76" s="873"/>
      <c r="AT76" s="873"/>
      <c r="AU76" s="873"/>
      <c r="AV76" s="873"/>
      <c r="AW76" s="873"/>
      <c r="AX76" s="873"/>
      <c r="AY76" s="873"/>
      <c r="AZ76" s="873"/>
      <c r="BA76" s="873"/>
      <c r="BB76" s="873"/>
      <c r="BC76" s="873"/>
    </row>
    <row r="77" spans="1:55">
      <c r="A77" s="866"/>
      <c r="B77" s="867"/>
      <c r="C77" s="867"/>
      <c r="D77" s="867"/>
      <c r="E77" s="868"/>
      <c r="F77" s="869"/>
      <c r="G77" s="868"/>
      <c r="H77" s="868"/>
      <c r="I77" s="868"/>
      <c r="J77" s="870"/>
      <c r="K77" s="871"/>
      <c r="L77" s="868"/>
      <c r="M77" s="868"/>
      <c r="N77" s="871"/>
      <c r="O77" s="870"/>
      <c r="P77" s="868"/>
      <c r="Q77" s="868"/>
      <c r="R77" s="868"/>
      <c r="S77" s="871"/>
      <c r="T77" s="872"/>
      <c r="U77" s="873"/>
      <c r="V77" s="873"/>
      <c r="W77" s="873"/>
      <c r="X77" s="873"/>
      <c r="Y77" s="873"/>
      <c r="Z77" s="874"/>
      <c r="AA77" s="874"/>
      <c r="AB77" s="873"/>
      <c r="AC77" s="873"/>
      <c r="AD77" s="873"/>
      <c r="AE77" s="873"/>
      <c r="AF77" s="873"/>
      <c r="AG77" s="873"/>
      <c r="AH77" s="873"/>
      <c r="AI77" s="873"/>
      <c r="AJ77" s="873"/>
      <c r="AK77" s="873"/>
      <c r="AL77" s="873"/>
      <c r="AM77" s="873"/>
      <c r="AN77" s="873"/>
      <c r="AO77" s="873"/>
      <c r="AP77" s="873"/>
      <c r="AQ77" s="873"/>
      <c r="AR77" s="873"/>
      <c r="AS77" s="873"/>
      <c r="AT77" s="873"/>
      <c r="AU77" s="873"/>
      <c r="AV77" s="873"/>
      <c r="AW77" s="873"/>
      <c r="AX77" s="873"/>
      <c r="AY77" s="873"/>
      <c r="AZ77" s="873"/>
      <c r="BA77" s="873"/>
      <c r="BB77" s="873"/>
      <c r="BC77" s="873"/>
    </row>
    <row r="78" spans="1:55">
      <c r="A78" s="866"/>
      <c r="B78" s="867"/>
      <c r="C78" s="867"/>
      <c r="D78" s="867"/>
      <c r="E78" s="868"/>
      <c r="F78" s="869"/>
      <c r="G78" s="868"/>
      <c r="H78" s="868"/>
      <c r="I78" s="868"/>
      <c r="J78" s="870"/>
      <c r="K78" s="871"/>
      <c r="L78" s="868"/>
      <c r="M78" s="868"/>
      <c r="N78" s="871"/>
      <c r="O78" s="870"/>
      <c r="P78" s="868"/>
      <c r="Q78" s="868"/>
      <c r="R78" s="868"/>
      <c r="S78" s="871"/>
      <c r="T78" s="872"/>
      <c r="U78" s="873"/>
      <c r="V78" s="873"/>
      <c r="W78" s="873"/>
      <c r="X78" s="873"/>
      <c r="Y78" s="873"/>
      <c r="Z78" s="874"/>
      <c r="AA78" s="874"/>
      <c r="AB78" s="873"/>
      <c r="AC78" s="873"/>
      <c r="AD78" s="873"/>
      <c r="AE78" s="873"/>
      <c r="AF78" s="873"/>
      <c r="AG78" s="873"/>
      <c r="AH78" s="873"/>
      <c r="AI78" s="873"/>
      <c r="AJ78" s="873"/>
      <c r="AK78" s="873"/>
      <c r="AL78" s="873"/>
      <c r="AM78" s="873"/>
      <c r="AN78" s="873"/>
      <c r="AO78" s="873"/>
      <c r="AP78" s="873"/>
      <c r="AQ78" s="873"/>
      <c r="AR78" s="873"/>
      <c r="AS78" s="873"/>
      <c r="AT78" s="873"/>
      <c r="AU78" s="873"/>
      <c r="AV78" s="873"/>
      <c r="AW78" s="873"/>
      <c r="AX78" s="873"/>
      <c r="AY78" s="873"/>
      <c r="AZ78" s="873"/>
      <c r="BA78" s="873"/>
      <c r="BB78" s="873"/>
      <c r="BC78" s="873"/>
    </row>
    <row r="79" spans="1:55">
      <c r="A79" s="866"/>
      <c r="B79" s="867"/>
      <c r="C79" s="867"/>
      <c r="D79" s="867"/>
      <c r="E79" s="868"/>
      <c r="F79" s="869"/>
      <c r="G79" s="868"/>
      <c r="H79" s="868"/>
      <c r="I79" s="868"/>
      <c r="J79" s="870"/>
      <c r="K79" s="871"/>
      <c r="L79" s="868"/>
      <c r="M79" s="868"/>
      <c r="N79" s="871"/>
      <c r="O79" s="870"/>
      <c r="P79" s="868"/>
      <c r="Q79" s="868"/>
      <c r="R79" s="868"/>
      <c r="S79" s="871"/>
      <c r="T79" s="872"/>
      <c r="U79" s="873"/>
      <c r="V79" s="873"/>
      <c r="W79" s="873"/>
      <c r="X79" s="873"/>
      <c r="Y79" s="873"/>
      <c r="Z79" s="874"/>
      <c r="AA79" s="874"/>
      <c r="AB79" s="873"/>
      <c r="AC79" s="873"/>
      <c r="AD79" s="873"/>
      <c r="AE79" s="873"/>
      <c r="AF79" s="873"/>
      <c r="AG79" s="873"/>
      <c r="AH79" s="873"/>
      <c r="AI79" s="873"/>
      <c r="AJ79" s="873"/>
      <c r="AK79" s="873"/>
      <c r="AL79" s="873"/>
      <c r="AM79" s="873"/>
      <c r="AN79" s="873"/>
      <c r="AO79" s="873"/>
      <c r="AP79" s="873"/>
      <c r="AQ79" s="873"/>
      <c r="AR79" s="873"/>
      <c r="AS79" s="873"/>
      <c r="AT79" s="873"/>
      <c r="AU79" s="873"/>
      <c r="AV79" s="873"/>
      <c r="AW79" s="873"/>
      <c r="AX79" s="873"/>
      <c r="AY79" s="873"/>
      <c r="AZ79" s="873"/>
      <c r="BA79" s="873"/>
      <c r="BB79" s="873"/>
      <c r="BC79" s="873"/>
    </row>
    <row r="80" spans="1:55">
      <c r="A80" s="866"/>
      <c r="B80" s="867"/>
      <c r="C80" s="867"/>
      <c r="D80" s="867"/>
      <c r="E80" s="868"/>
      <c r="F80" s="869"/>
      <c r="G80" s="868"/>
      <c r="H80" s="868"/>
      <c r="I80" s="868"/>
      <c r="J80" s="870"/>
      <c r="K80" s="871"/>
      <c r="L80" s="868"/>
      <c r="M80" s="868"/>
      <c r="N80" s="871"/>
      <c r="O80" s="870"/>
      <c r="P80" s="868"/>
      <c r="Q80" s="868"/>
      <c r="R80" s="868"/>
      <c r="S80" s="871"/>
      <c r="T80" s="872"/>
      <c r="U80" s="873"/>
      <c r="V80" s="873"/>
      <c r="W80" s="873"/>
      <c r="X80" s="873"/>
      <c r="Y80" s="873"/>
      <c r="Z80" s="874"/>
      <c r="AA80" s="874"/>
      <c r="AB80" s="873"/>
      <c r="AC80" s="873"/>
      <c r="AD80" s="873"/>
      <c r="AE80" s="873"/>
      <c r="AF80" s="873"/>
      <c r="AG80" s="873"/>
      <c r="AH80" s="873"/>
      <c r="AI80" s="873"/>
      <c r="AJ80" s="873"/>
      <c r="AK80" s="873"/>
      <c r="AL80" s="873"/>
      <c r="AM80" s="873"/>
      <c r="AN80" s="873"/>
      <c r="AO80" s="873"/>
      <c r="AP80" s="873"/>
      <c r="AQ80" s="873"/>
      <c r="AR80" s="873"/>
      <c r="AS80" s="873"/>
      <c r="AT80" s="873"/>
      <c r="AU80" s="873"/>
      <c r="AV80" s="873"/>
      <c r="AW80" s="873"/>
      <c r="AX80" s="873"/>
      <c r="AY80" s="873"/>
      <c r="AZ80" s="873"/>
      <c r="BA80" s="873"/>
      <c r="BB80" s="873"/>
      <c r="BC80" s="873"/>
    </row>
    <row r="81" spans="1:55">
      <c r="A81" s="866"/>
      <c r="B81" s="867"/>
      <c r="C81" s="867"/>
      <c r="D81" s="867"/>
      <c r="E81" s="868"/>
      <c r="F81" s="869"/>
      <c r="G81" s="868"/>
      <c r="H81" s="868"/>
      <c r="I81" s="868"/>
      <c r="J81" s="870"/>
      <c r="K81" s="871"/>
      <c r="L81" s="868"/>
      <c r="M81" s="868"/>
      <c r="N81" s="871"/>
      <c r="O81" s="870"/>
      <c r="P81" s="868"/>
      <c r="Q81" s="868"/>
      <c r="R81" s="868"/>
      <c r="S81" s="871"/>
      <c r="T81" s="872"/>
      <c r="U81" s="873"/>
      <c r="V81" s="873"/>
      <c r="W81" s="873"/>
      <c r="X81" s="873"/>
      <c r="Y81" s="873"/>
      <c r="Z81" s="874"/>
      <c r="AA81" s="874"/>
      <c r="AB81" s="873"/>
      <c r="AC81" s="873"/>
      <c r="AD81" s="873"/>
      <c r="AE81" s="873"/>
      <c r="AF81" s="873"/>
      <c r="AG81" s="873"/>
      <c r="AH81" s="873"/>
      <c r="AI81" s="873"/>
      <c r="AJ81" s="873"/>
      <c r="AK81" s="873"/>
      <c r="AL81" s="873"/>
      <c r="AM81" s="873"/>
      <c r="AN81" s="873"/>
      <c r="AO81" s="873"/>
      <c r="AP81" s="873"/>
      <c r="AQ81" s="873"/>
      <c r="AR81" s="873"/>
      <c r="AS81" s="873"/>
      <c r="AT81" s="873"/>
      <c r="AU81" s="873"/>
      <c r="AV81" s="873"/>
      <c r="AW81" s="873"/>
      <c r="AX81" s="873"/>
      <c r="AY81" s="873"/>
      <c r="AZ81" s="873"/>
      <c r="BA81" s="873"/>
      <c r="BB81" s="873"/>
      <c r="BC81" s="873"/>
    </row>
    <row r="82" spans="1:55">
      <c r="A82" s="866"/>
      <c r="B82" s="867"/>
      <c r="C82" s="867"/>
      <c r="D82" s="867"/>
      <c r="E82" s="868"/>
      <c r="F82" s="869"/>
      <c r="G82" s="868"/>
      <c r="H82" s="868"/>
      <c r="I82" s="868"/>
      <c r="J82" s="870"/>
      <c r="K82" s="871"/>
      <c r="L82" s="868"/>
      <c r="M82" s="868"/>
      <c r="N82" s="871"/>
      <c r="O82" s="870"/>
      <c r="P82" s="868"/>
      <c r="Q82" s="868"/>
      <c r="R82" s="868"/>
      <c r="S82" s="871"/>
      <c r="T82" s="872"/>
      <c r="U82" s="873"/>
      <c r="V82" s="873"/>
      <c r="W82" s="873"/>
      <c r="X82" s="873"/>
      <c r="Y82" s="873"/>
      <c r="Z82" s="874"/>
      <c r="AA82" s="874"/>
      <c r="AB82" s="873"/>
      <c r="AC82" s="873"/>
      <c r="AD82" s="873"/>
      <c r="AE82" s="873"/>
      <c r="AF82" s="873"/>
      <c r="AG82" s="873"/>
      <c r="AH82" s="873"/>
      <c r="AI82" s="873"/>
      <c r="AJ82" s="873"/>
      <c r="AK82" s="873"/>
      <c r="AL82" s="873"/>
      <c r="AM82" s="873"/>
      <c r="AN82" s="873"/>
      <c r="AO82" s="873"/>
      <c r="AP82" s="873"/>
      <c r="AQ82" s="873"/>
      <c r="AR82" s="873"/>
      <c r="AS82" s="873"/>
      <c r="AT82" s="873"/>
      <c r="AU82" s="873"/>
      <c r="AV82" s="873"/>
      <c r="AW82" s="873"/>
      <c r="AX82" s="873"/>
      <c r="AY82" s="873"/>
      <c r="AZ82" s="873"/>
      <c r="BA82" s="873"/>
      <c r="BB82" s="873"/>
      <c r="BC82" s="873"/>
    </row>
    <row r="83" spans="1:55">
      <c r="A83" s="866"/>
      <c r="B83" s="867"/>
      <c r="C83" s="867"/>
      <c r="D83" s="867"/>
      <c r="E83" s="868"/>
      <c r="F83" s="869"/>
      <c r="G83" s="868"/>
      <c r="H83" s="868"/>
      <c r="I83" s="868"/>
      <c r="J83" s="870"/>
      <c r="K83" s="871"/>
      <c r="L83" s="868"/>
      <c r="M83" s="868"/>
      <c r="N83" s="871"/>
      <c r="O83" s="870"/>
      <c r="P83" s="868"/>
      <c r="Q83" s="868"/>
      <c r="R83" s="868"/>
      <c r="S83" s="871"/>
      <c r="T83" s="872"/>
      <c r="U83" s="873"/>
      <c r="V83" s="873"/>
      <c r="W83" s="873"/>
      <c r="X83" s="873"/>
      <c r="Y83" s="873"/>
      <c r="Z83" s="874"/>
      <c r="AA83" s="874"/>
      <c r="AB83" s="873"/>
      <c r="AC83" s="873"/>
      <c r="AD83" s="873"/>
      <c r="AE83" s="873"/>
      <c r="AF83" s="873"/>
      <c r="AG83" s="873"/>
      <c r="AH83" s="873"/>
      <c r="AI83" s="873"/>
      <c r="AJ83" s="873"/>
      <c r="AK83" s="873"/>
      <c r="AL83" s="873"/>
      <c r="AM83" s="873"/>
      <c r="AN83" s="873"/>
      <c r="AO83" s="873"/>
      <c r="AP83" s="873"/>
      <c r="AQ83" s="873"/>
      <c r="AR83" s="873"/>
      <c r="AS83" s="873"/>
      <c r="AT83" s="873"/>
      <c r="AU83" s="873"/>
      <c r="AV83" s="873"/>
      <c r="AW83" s="873"/>
      <c r="AX83" s="873"/>
      <c r="AY83" s="873"/>
      <c r="AZ83" s="873"/>
      <c r="BA83" s="873"/>
      <c r="BB83" s="873"/>
      <c r="BC83" s="873"/>
    </row>
    <row r="84" spans="1:55">
      <c r="A84" s="866"/>
      <c r="B84" s="867"/>
      <c r="C84" s="867"/>
      <c r="D84" s="867"/>
      <c r="E84" s="868"/>
      <c r="F84" s="869"/>
      <c r="G84" s="868"/>
      <c r="H84" s="868"/>
      <c r="I84" s="868"/>
      <c r="J84" s="870"/>
      <c r="K84" s="871"/>
      <c r="L84" s="868"/>
      <c r="M84" s="868"/>
      <c r="N84" s="871"/>
      <c r="O84" s="870"/>
      <c r="P84" s="868"/>
      <c r="Q84" s="868"/>
      <c r="R84" s="868"/>
      <c r="S84" s="871"/>
      <c r="T84" s="872"/>
      <c r="U84" s="873"/>
      <c r="V84" s="873"/>
      <c r="W84" s="873"/>
      <c r="X84" s="873"/>
      <c r="Y84" s="873"/>
      <c r="Z84" s="874"/>
      <c r="AA84" s="874"/>
      <c r="AB84" s="873"/>
      <c r="AC84" s="873"/>
      <c r="AD84" s="873"/>
      <c r="AE84" s="873"/>
      <c r="AF84" s="873"/>
      <c r="AG84" s="873"/>
      <c r="AH84" s="873"/>
      <c r="AI84" s="873"/>
      <c r="AJ84" s="873"/>
      <c r="AK84" s="873"/>
      <c r="AL84" s="873"/>
      <c r="AM84" s="873"/>
      <c r="AN84" s="873"/>
      <c r="AO84" s="873"/>
      <c r="AP84" s="873"/>
      <c r="AQ84" s="873"/>
      <c r="AR84" s="873"/>
      <c r="AS84" s="873"/>
      <c r="AT84" s="873"/>
      <c r="AU84" s="873"/>
      <c r="AV84" s="873"/>
      <c r="AW84" s="873"/>
      <c r="AX84" s="873"/>
      <c r="AY84" s="873"/>
      <c r="AZ84" s="873"/>
      <c r="BA84" s="873"/>
      <c r="BB84" s="873"/>
      <c r="BC84" s="873"/>
    </row>
    <row r="85" spans="1:55">
      <c r="A85" s="866"/>
      <c r="B85" s="867"/>
      <c r="C85" s="867"/>
      <c r="D85" s="867"/>
      <c r="E85" s="868"/>
      <c r="F85" s="869"/>
      <c r="G85" s="868"/>
      <c r="H85" s="868"/>
      <c r="I85" s="868"/>
      <c r="J85" s="870"/>
      <c r="K85" s="871"/>
      <c r="L85" s="868"/>
      <c r="M85" s="868"/>
      <c r="N85" s="871"/>
      <c r="O85" s="870"/>
      <c r="P85" s="868"/>
      <c r="Q85" s="868"/>
      <c r="R85" s="868"/>
      <c r="S85" s="871"/>
      <c r="T85" s="872"/>
      <c r="U85" s="873"/>
      <c r="V85" s="873"/>
      <c r="W85" s="873"/>
      <c r="X85" s="873"/>
      <c r="Y85" s="873"/>
      <c r="Z85" s="874"/>
      <c r="AA85" s="874"/>
      <c r="AB85" s="873"/>
      <c r="AC85" s="873"/>
      <c r="AD85" s="873"/>
      <c r="AE85" s="873"/>
      <c r="AF85" s="873"/>
      <c r="AG85" s="873"/>
      <c r="AH85" s="873"/>
      <c r="AI85" s="873"/>
      <c r="AJ85" s="873"/>
      <c r="AK85" s="873"/>
      <c r="AL85" s="873"/>
      <c r="AM85" s="873"/>
      <c r="AN85" s="873"/>
      <c r="AO85" s="873"/>
      <c r="AP85" s="873"/>
      <c r="AQ85" s="873"/>
      <c r="AR85" s="873"/>
      <c r="AS85" s="873"/>
      <c r="AT85" s="873"/>
      <c r="AU85" s="873"/>
      <c r="AV85" s="873"/>
      <c r="AW85" s="873"/>
      <c r="AX85" s="873"/>
      <c r="AY85" s="873"/>
      <c r="AZ85" s="873"/>
      <c r="BA85" s="873"/>
      <c r="BB85" s="873"/>
      <c r="BC85" s="873"/>
    </row>
    <row r="86" spans="1:55">
      <c r="A86" s="866"/>
      <c r="B86" s="867"/>
      <c r="C86" s="867"/>
      <c r="D86" s="867"/>
      <c r="E86" s="868"/>
      <c r="F86" s="869"/>
      <c r="G86" s="868"/>
      <c r="H86" s="868"/>
      <c r="I86" s="868"/>
      <c r="J86" s="870"/>
      <c r="K86" s="871"/>
      <c r="L86" s="868"/>
      <c r="M86" s="868"/>
      <c r="N86" s="871"/>
      <c r="O86" s="870"/>
      <c r="P86" s="868"/>
      <c r="Q86" s="868"/>
      <c r="R86" s="868"/>
      <c r="S86" s="871"/>
      <c r="T86" s="872"/>
      <c r="U86" s="873"/>
      <c r="V86" s="873"/>
      <c r="W86" s="873"/>
      <c r="X86" s="873"/>
      <c r="Y86" s="873"/>
      <c r="Z86" s="874"/>
      <c r="AA86" s="874"/>
      <c r="AB86" s="873"/>
      <c r="AC86" s="873"/>
      <c r="AD86" s="873"/>
      <c r="AE86" s="873"/>
      <c r="AF86" s="873"/>
      <c r="AG86" s="873"/>
      <c r="AH86" s="873"/>
      <c r="AI86" s="873"/>
      <c r="AJ86" s="873"/>
      <c r="AK86" s="873"/>
      <c r="AL86" s="873"/>
      <c r="AM86" s="873"/>
      <c r="AN86" s="873"/>
      <c r="AO86" s="873"/>
      <c r="AP86" s="873"/>
      <c r="AQ86" s="873"/>
      <c r="AR86" s="873"/>
      <c r="AS86" s="873"/>
      <c r="AT86" s="873"/>
      <c r="AU86" s="873"/>
      <c r="AV86" s="873"/>
      <c r="AW86" s="873"/>
      <c r="AX86" s="873"/>
      <c r="AY86" s="873"/>
      <c r="AZ86" s="873"/>
      <c r="BA86" s="873"/>
      <c r="BB86" s="873"/>
      <c r="BC86" s="873"/>
    </row>
    <row r="87" spans="1:55">
      <c r="A87" s="866"/>
      <c r="B87" s="867"/>
      <c r="C87" s="867"/>
      <c r="D87" s="867"/>
      <c r="E87" s="868"/>
      <c r="F87" s="869"/>
      <c r="G87" s="868"/>
      <c r="H87" s="868"/>
      <c r="I87" s="868"/>
      <c r="J87" s="870"/>
      <c r="K87" s="871"/>
      <c r="L87" s="868"/>
      <c r="M87" s="868"/>
      <c r="N87" s="871"/>
      <c r="O87" s="870"/>
      <c r="P87" s="868"/>
      <c r="Q87" s="868"/>
      <c r="R87" s="868"/>
      <c r="S87" s="871"/>
      <c r="T87" s="872"/>
      <c r="U87" s="873"/>
      <c r="V87" s="873"/>
      <c r="W87" s="873"/>
      <c r="X87" s="873"/>
      <c r="Y87" s="873"/>
      <c r="Z87" s="874"/>
      <c r="AA87" s="874"/>
      <c r="AB87" s="873"/>
      <c r="AC87" s="873"/>
      <c r="AD87" s="873"/>
      <c r="AE87" s="873"/>
      <c r="AF87" s="873"/>
      <c r="AG87" s="873"/>
      <c r="AH87" s="873"/>
      <c r="AI87" s="873"/>
      <c r="AJ87" s="873"/>
      <c r="AK87" s="873"/>
      <c r="AL87" s="873"/>
      <c r="AM87" s="873"/>
      <c r="AN87" s="873"/>
      <c r="AO87" s="873"/>
      <c r="AP87" s="873"/>
      <c r="AQ87" s="873"/>
      <c r="AR87" s="873"/>
      <c r="AS87" s="873"/>
      <c r="AT87" s="873"/>
      <c r="AU87" s="873"/>
      <c r="AV87" s="873"/>
      <c r="AW87" s="873"/>
      <c r="AX87" s="873"/>
      <c r="AY87" s="873"/>
      <c r="AZ87" s="873"/>
      <c r="BA87" s="873"/>
      <c r="BB87" s="873"/>
      <c r="BC87" s="873"/>
    </row>
    <row r="88" spans="1:55">
      <c r="A88" s="866"/>
      <c r="B88" s="867"/>
      <c r="C88" s="867"/>
      <c r="D88" s="867"/>
      <c r="E88" s="868"/>
      <c r="F88" s="869"/>
      <c r="G88" s="868"/>
      <c r="H88" s="868"/>
      <c r="I88" s="868"/>
      <c r="J88" s="870"/>
      <c r="K88" s="871"/>
      <c r="L88" s="868"/>
      <c r="M88" s="868"/>
      <c r="N88" s="871"/>
      <c r="O88" s="870"/>
      <c r="P88" s="868"/>
      <c r="Q88" s="868"/>
      <c r="R88" s="868"/>
      <c r="S88" s="871"/>
      <c r="T88" s="872"/>
      <c r="U88" s="873"/>
      <c r="V88" s="873"/>
      <c r="W88" s="873"/>
      <c r="X88" s="873"/>
      <c r="Y88" s="873"/>
      <c r="Z88" s="874"/>
      <c r="AA88" s="874"/>
      <c r="AB88" s="873"/>
      <c r="AC88" s="873"/>
      <c r="AD88" s="873"/>
      <c r="AE88" s="873"/>
      <c r="AF88" s="873"/>
      <c r="AG88" s="873"/>
      <c r="AH88" s="873"/>
      <c r="AI88" s="873"/>
      <c r="AJ88" s="873"/>
      <c r="AK88" s="873"/>
      <c r="AL88" s="873"/>
      <c r="AM88" s="873"/>
      <c r="AN88" s="873"/>
      <c r="AO88" s="873"/>
      <c r="AP88" s="873"/>
      <c r="AQ88" s="873"/>
      <c r="AR88" s="873"/>
      <c r="AS88" s="873"/>
      <c r="AT88" s="873"/>
      <c r="AU88" s="873"/>
      <c r="AV88" s="873"/>
      <c r="AW88" s="873"/>
      <c r="AX88" s="873"/>
      <c r="AY88" s="873"/>
      <c r="AZ88" s="873"/>
      <c r="BA88" s="873"/>
      <c r="BB88" s="873"/>
      <c r="BC88" s="873"/>
    </row>
    <row r="89" spans="1:55">
      <c r="A89" s="866"/>
      <c r="B89" s="867"/>
      <c r="C89" s="867"/>
      <c r="D89" s="867"/>
      <c r="E89" s="868"/>
      <c r="F89" s="869"/>
      <c r="G89" s="868"/>
      <c r="H89" s="868"/>
      <c r="I89" s="868"/>
      <c r="J89" s="870"/>
      <c r="K89" s="871"/>
      <c r="L89" s="868"/>
      <c r="M89" s="868"/>
      <c r="N89" s="871"/>
      <c r="O89" s="870"/>
      <c r="P89" s="868"/>
      <c r="Q89" s="868"/>
      <c r="R89" s="868"/>
      <c r="S89" s="871"/>
      <c r="T89" s="872"/>
      <c r="U89" s="873"/>
      <c r="V89" s="873"/>
      <c r="W89" s="873"/>
      <c r="X89" s="873"/>
      <c r="Y89" s="873"/>
      <c r="Z89" s="874"/>
      <c r="AA89" s="874"/>
      <c r="AB89" s="873"/>
      <c r="AC89" s="873"/>
      <c r="AD89" s="873"/>
      <c r="AE89" s="873"/>
      <c r="AF89" s="873"/>
      <c r="AG89" s="873"/>
      <c r="AH89" s="873"/>
      <c r="AI89" s="873"/>
      <c r="AJ89" s="873"/>
      <c r="AK89" s="873"/>
      <c r="AL89" s="873"/>
      <c r="AM89" s="873"/>
      <c r="AN89" s="873"/>
      <c r="AO89" s="873"/>
      <c r="AP89" s="873"/>
      <c r="AQ89" s="873"/>
      <c r="AR89" s="873"/>
      <c r="AS89" s="873"/>
      <c r="AT89" s="873"/>
      <c r="AU89" s="873"/>
      <c r="AV89" s="873"/>
      <c r="AW89" s="873"/>
      <c r="AX89" s="873"/>
      <c r="AY89" s="873"/>
      <c r="AZ89" s="873"/>
      <c r="BA89" s="873"/>
      <c r="BB89" s="873"/>
      <c r="BC89" s="873"/>
    </row>
    <row r="90" spans="1:55">
      <c r="A90" s="866"/>
      <c r="B90" s="867"/>
      <c r="C90" s="867"/>
      <c r="D90" s="867"/>
      <c r="E90" s="868"/>
      <c r="F90" s="869"/>
      <c r="G90" s="868"/>
      <c r="H90" s="868"/>
      <c r="I90" s="868"/>
      <c r="J90" s="870"/>
      <c r="K90" s="871"/>
      <c r="L90" s="868"/>
      <c r="M90" s="868"/>
      <c r="N90" s="871"/>
      <c r="O90" s="870"/>
      <c r="P90" s="868"/>
      <c r="Q90" s="868"/>
      <c r="R90" s="868"/>
      <c r="S90" s="871"/>
      <c r="T90" s="872"/>
      <c r="U90" s="873"/>
      <c r="V90" s="873"/>
      <c r="W90" s="873"/>
      <c r="X90" s="873"/>
      <c r="Y90" s="873"/>
      <c r="Z90" s="874"/>
      <c r="AA90" s="874"/>
      <c r="AB90" s="873"/>
      <c r="AC90" s="873"/>
      <c r="AD90" s="873"/>
      <c r="AE90" s="873"/>
      <c r="AF90" s="873"/>
      <c r="AG90" s="873"/>
      <c r="AH90" s="873"/>
      <c r="AI90" s="873"/>
      <c r="AJ90" s="873"/>
      <c r="AK90" s="873"/>
      <c r="AL90" s="873"/>
      <c r="AM90" s="873"/>
      <c r="AN90" s="873"/>
      <c r="AO90" s="873"/>
      <c r="AP90" s="873"/>
      <c r="AQ90" s="873"/>
      <c r="AR90" s="873"/>
      <c r="AS90" s="873"/>
      <c r="AT90" s="873"/>
      <c r="AU90" s="873"/>
      <c r="AV90" s="873"/>
      <c r="AW90" s="873"/>
      <c r="AX90" s="873"/>
      <c r="AY90" s="873"/>
      <c r="AZ90" s="873"/>
      <c r="BA90" s="873"/>
      <c r="BB90" s="873"/>
      <c r="BC90" s="873"/>
    </row>
    <row r="91" spans="1:55">
      <c r="A91" s="866"/>
      <c r="B91" s="867"/>
      <c r="C91" s="867"/>
      <c r="D91" s="867"/>
      <c r="E91" s="868"/>
      <c r="F91" s="869"/>
      <c r="G91" s="868"/>
      <c r="H91" s="868"/>
      <c r="I91" s="868"/>
      <c r="J91" s="870"/>
      <c r="K91" s="871"/>
      <c r="L91" s="868"/>
      <c r="M91" s="868"/>
      <c r="N91" s="871"/>
      <c r="O91" s="870"/>
      <c r="P91" s="868"/>
      <c r="Q91" s="868"/>
      <c r="R91" s="868"/>
      <c r="S91" s="871"/>
      <c r="T91" s="872"/>
      <c r="U91" s="873"/>
      <c r="V91" s="873"/>
      <c r="W91" s="873"/>
      <c r="X91" s="873"/>
      <c r="Y91" s="873"/>
      <c r="Z91" s="874"/>
      <c r="AA91" s="874"/>
      <c r="AB91" s="873"/>
      <c r="AC91" s="873"/>
      <c r="AD91" s="873"/>
      <c r="AE91" s="873"/>
      <c r="AF91" s="873"/>
      <c r="AG91" s="873"/>
      <c r="AH91" s="873"/>
      <c r="AI91" s="873"/>
      <c r="AJ91" s="873"/>
      <c r="AK91" s="873"/>
      <c r="AL91" s="873"/>
      <c r="AM91" s="873"/>
      <c r="AN91" s="873"/>
      <c r="AO91" s="873"/>
      <c r="AP91" s="873"/>
      <c r="AQ91" s="873"/>
      <c r="AR91" s="873"/>
      <c r="AS91" s="873"/>
      <c r="AT91" s="873"/>
      <c r="AU91" s="873"/>
      <c r="AV91" s="873"/>
      <c r="AW91" s="873"/>
      <c r="AX91" s="873"/>
      <c r="AY91" s="873"/>
      <c r="AZ91" s="873"/>
      <c r="BA91" s="873"/>
      <c r="BB91" s="873"/>
      <c r="BC91" s="873"/>
    </row>
    <row r="92" spans="1:55">
      <c r="A92" s="866"/>
      <c r="B92" s="867"/>
      <c r="C92" s="867"/>
      <c r="D92" s="867"/>
      <c r="E92" s="868"/>
      <c r="F92" s="869"/>
      <c r="G92" s="868"/>
      <c r="H92" s="868"/>
      <c r="I92" s="868"/>
      <c r="J92" s="870"/>
      <c r="K92" s="871"/>
      <c r="L92" s="868"/>
      <c r="M92" s="868"/>
      <c r="N92" s="871"/>
      <c r="O92" s="870"/>
      <c r="P92" s="868"/>
      <c r="Q92" s="868"/>
      <c r="R92" s="868"/>
      <c r="S92" s="871"/>
      <c r="T92" s="872"/>
      <c r="U92" s="873"/>
      <c r="V92" s="873"/>
      <c r="W92" s="873"/>
      <c r="X92" s="873"/>
      <c r="Y92" s="873"/>
      <c r="Z92" s="874"/>
      <c r="AA92" s="874"/>
      <c r="AB92" s="873"/>
      <c r="AC92" s="873"/>
      <c r="AD92" s="873"/>
      <c r="AE92" s="873"/>
      <c r="AF92" s="873"/>
      <c r="AG92" s="873"/>
      <c r="AH92" s="873"/>
      <c r="AI92" s="873"/>
      <c r="AJ92" s="873"/>
      <c r="AK92" s="873"/>
      <c r="AL92" s="873"/>
      <c r="AM92" s="873"/>
      <c r="AN92" s="873"/>
      <c r="AO92" s="873"/>
      <c r="AP92" s="873"/>
      <c r="AQ92" s="873"/>
      <c r="AR92" s="873"/>
      <c r="AS92" s="873"/>
      <c r="AT92" s="873"/>
      <c r="AU92" s="873"/>
      <c r="AV92" s="873"/>
      <c r="AW92" s="873"/>
      <c r="AX92" s="873"/>
      <c r="AY92" s="873"/>
      <c r="AZ92" s="873"/>
      <c r="BA92" s="873"/>
      <c r="BB92" s="873"/>
      <c r="BC92" s="873"/>
    </row>
    <row r="93" spans="1:55">
      <c r="A93" s="866"/>
      <c r="B93" s="867"/>
      <c r="C93" s="867"/>
      <c r="D93" s="867"/>
      <c r="E93" s="868"/>
      <c r="F93" s="869"/>
      <c r="G93" s="868"/>
      <c r="H93" s="868"/>
      <c r="I93" s="868"/>
      <c r="J93" s="870"/>
      <c r="K93" s="871"/>
      <c r="L93" s="868"/>
      <c r="M93" s="868"/>
      <c r="N93" s="871"/>
      <c r="O93" s="870"/>
      <c r="P93" s="868"/>
      <c r="Q93" s="868"/>
      <c r="R93" s="868"/>
      <c r="S93" s="871"/>
      <c r="T93" s="872"/>
      <c r="U93" s="873"/>
      <c r="V93" s="873"/>
      <c r="W93" s="873"/>
      <c r="X93" s="873"/>
      <c r="Y93" s="873"/>
      <c r="Z93" s="874"/>
      <c r="AA93" s="874"/>
      <c r="AB93" s="873"/>
      <c r="AC93" s="873"/>
      <c r="AD93" s="873"/>
      <c r="AE93" s="873"/>
      <c r="AF93" s="873"/>
      <c r="AG93" s="873"/>
      <c r="AH93" s="873"/>
      <c r="AI93" s="873"/>
      <c r="AJ93" s="873"/>
      <c r="AK93" s="873"/>
      <c r="AL93" s="873"/>
      <c r="AM93" s="873"/>
      <c r="AN93" s="873"/>
      <c r="AO93" s="873"/>
      <c r="AP93" s="873"/>
      <c r="AQ93" s="873"/>
      <c r="AR93" s="873"/>
      <c r="AS93" s="873"/>
      <c r="AT93" s="873"/>
      <c r="AU93" s="873"/>
      <c r="AV93" s="873"/>
      <c r="AW93" s="873"/>
      <c r="AX93" s="873"/>
      <c r="AY93" s="873"/>
      <c r="AZ93" s="873"/>
      <c r="BA93" s="873"/>
      <c r="BB93" s="873"/>
      <c r="BC93" s="873"/>
    </row>
    <row r="94" spans="1:55">
      <c r="A94" s="866"/>
      <c r="B94" s="867"/>
      <c r="C94" s="867"/>
      <c r="D94" s="867"/>
      <c r="E94" s="868"/>
      <c r="F94" s="869"/>
      <c r="G94" s="868"/>
      <c r="H94" s="868"/>
      <c r="I94" s="868"/>
      <c r="J94" s="870"/>
      <c r="K94" s="871"/>
      <c r="L94" s="868"/>
      <c r="M94" s="868"/>
      <c r="N94" s="871"/>
      <c r="O94" s="870"/>
      <c r="P94" s="868"/>
      <c r="Q94" s="868"/>
      <c r="R94" s="868"/>
      <c r="S94" s="871"/>
      <c r="T94" s="872"/>
      <c r="U94" s="873"/>
      <c r="V94" s="873"/>
      <c r="W94" s="873"/>
      <c r="X94" s="873"/>
      <c r="Y94" s="873"/>
      <c r="Z94" s="874"/>
      <c r="AA94" s="874"/>
      <c r="AB94" s="873"/>
      <c r="AC94" s="873"/>
      <c r="AD94" s="873"/>
      <c r="AE94" s="873"/>
      <c r="AF94" s="873"/>
      <c r="AG94" s="873"/>
      <c r="AH94" s="873"/>
      <c r="AI94" s="873"/>
      <c r="AJ94" s="873"/>
      <c r="AK94" s="873"/>
      <c r="AL94" s="873"/>
      <c r="AM94" s="873"/>
      <c r="AN94" s="873"/>
      <c r="AO94" s="873"/>
      <c r="AP94" s="873"/>
      <c r="AQ94" s="873"/>
      <c r="AR94" s="873"/>
      <c r="AS94" s="873"/>
      <c r="AT94" s="873"/>
      <c r="AU94" s="873"/>
      <c r="AV94" s="873"/>
      <c r="AW94" s="873"/>
      <c r="AX94" s="873"/>
      <c r="AY94" s="873"/>
      <c r="AZ94" s="873"/>
      <c r="BA94" s="873"/>
      <c r="BB94" s="873"/>
      <c r="BC94" s="873"/>
    </row>
    <row r="95" spans="1:55">
      <c r="A95" s="866"/>
      <c r="B95" s="867"/>
      <c r="C95" s="867"/>
      <c r="D95" s="867"/>
      <c r="E95" s="868"/>
      <c r="F95" s="869"/>
      <c r="G95" s="868"/>
      <c r="H95" s="868"/>
      <c r="I95" s="868"/>
      <c r="J95" s="870"/>
      <c r="K95" s="871"/>
      <c r="L95" s="868"/>
      <c r="M95" s="868"/>
      <c r="N95" s="871"/>
      <c r="O95" s="870"/>
      <c r="P95" s="868"/>
      <c r="Q95" s="868"/>
      <c r="R95" s="868"/>
      <c r="S95" s="871"/>
      <c r="T95" s="872"/>
      <c r="U95" s="873"/>
      <c r="V95" s="873"/>
      <c r="W95" s="873"/>
      <c r="X95" s="873"/>
      <c r="Y95" s="873"/>
      <c r="Z95" s="874"/>
      <c r="AA95" s="874"/>
      <c r="AB95" s="873"/>
      <c r="AC95" s="873"/>
      <c r="AD95" s="873"/>
      <c r="AE95" s="873"/>
      <c r="AF95" s="873"/>
      <c r="AG95" s="873"/>
      <c r="AH95" s="873"/>
      <c r="AI95" s="873"/>
      <c r="AJ95" s="873"/>
      <c r="AK95" s="873"/>
      <c r="AL95" s="873"/>
      <c r="AM95" s="873"/>
      <c r="AN95" s="873"/>
      <c r="AO95" s="873"/>
      <c r="AP95" s="873"/>
      <c r="AQ95" s="873"/>
      <c r="AR95" s="873"/>
      <c r="AS95" s="873"/>
      <c r="AT95" s="873"/>
      <c r="AU95" s="873"/>
      <c r="AV95" s="873"/>
      <c r="AW95" s="873"/>
      <c r="AX95" s="873"/>
      <c r="AY95" s="873"/>
      <c r="AZ95" s="873"/>
      <c r="BA95" s="873"/>
      <c r="BB95" s="873"/>
      <c r="BC95" s="873"/>
    </row>
    <row r="96" spans="1:55">
      <c r="A96" s="866"/>
      <c r="B96" s="867"/>
      <c r="C96" s="867"/>
      <c r="D96" s="867"/>
      <c r="E96" s="868"/>
      <c r="F96" s="869"/>
      <c r="G96" s="868"/>
      <c r="H96" s="868"/>
      <c r="I96" s="868"/>
      <c r="J96" s="870"/>
      <c r="K96" s="871"/>
      <c r="L96" s="868"/>
      <c r="M96" s="868"/>
      <c r="N96" s="871"/>
      <c r="O96" s="870"/>
      <c r="P96" s="868"/>
      <c r="Q96" s="868"/>
      <c r="R96" s="868"/>
      <c r="S96" s="871"/>
      <c r="T96" s="872"/>
      <c r="U96" s="873"/>
      <c r="V96" s="873"/>
      <c r="W96" s="873"/>
      <c r="X96" s="873"/>
      <c r="Y96" s="873"/>
      <c r="Z96" s="874"/>
      <c r="AA96" s="874"/>
      <c r="AB96" s="873"/>
      <c r="AC96" s="873"/>
      <c r="AD96" s="873"/>
      <c r="AE96" s="873"/>
      <c r="AF96" s="873"/>
      <c r="AG96" s="873"/>
      <c r="AH96" s="873"/>
      <c r="AI96" s="873"/>
      <c r="AJ96" s="873"/>
      <c r="AK96" s="873"/>
      <c r="AL96" s="873"/>
      <c r="AM96" s="873"/>
      <c r="AN96" s="873"/>
      <c r="AO96" s="873"/>
      <c r="AP96" s="873"/>
      <c r="AQ96" s="873"/>
      <c r="AR96" s="873"/>
      <c r="AS96" s="873"/>
      <c r="AT96" s="873"/>
      <c r="AU96" s="873"/>
      <c r="AV96" s="873"/>
      <c r="AW96" s="873"/>
      <c r="AX96" s="873"/>
      <c r="AY96" s="873"/>
      <c r="AZ96" s="873"/>
      <c r="BA96" s="873"/>
      <c r="BB96" s="873"/>
      <c r="BC96" s="873"/>
    </row>
    <row r="97" spans="1:55">
      <c r="A97" s="866"/>
      <c r="B97" s="867"/>
      <c r="C97" s="867"/>
      <c r="D97" s="867"/>
      <c r="E97" s="868"/>
      <c r="F97" s="869"/>
      <c r="G97" s="868"/>
      <c r="H97" s="868"/>
      <c r="I97" s="868"/>
      <c r="J97" s="870"/>
      <c r="K97" s="871"/>
      <c r="L97" s="868"/>
      <c r="M97" s="868"/>
      <c r="N97" s="871"/>
      <c r="O97" s="870"/>
      <c r="P97" s="868"/>
      <c r="Q97" s="868"/>
      <c r="R97" s="868"/>
      <c r="S97" s="871"/>
      <c r="T97" s="872"/>
      <c r="U97" s="873"/>
      <c r="V97" s="873"/>
      <c r="W97" s="873"/>
      <c r="X97" s="873"/>
      <c r="Y97" s="873"/>
      <c r="Z97" s="874"/>
      <c r="AA97" s="874"/>
      <c r="AB97" s="873"/>
      <c r="AC97" s="873"/>
      <c r="AD97" s="873"/>
      <c r="AE97" s="873"/>
      <c r="AF97" s="873"/>
      <c r="AG97" s="873"/>
      <c r="AH97" s="873"/>
      <c r="AI97" s="873"/>
      <c r="AJ97" s="873"/>
      <c r="AK97" s="873"/>
      <c r="AL97" s="873"/>
      <c r="AM97" s="873"/>
      <c r="AN97" s="873"/>
      <c r="AO97" s="873"/>
      <c r="AP97" s="873"/>
      <c r="AQ97" s="873"/>
      <c r="AR97" s="873"/>
      <c r="AS97" s="873"/>
      <c r="AT97" s="873"/>
      <c r="AU97" s="873"/>
      <c r="AV97" s="873"/>
      <c r="AW97" s="873"/>
      <c r="AX97" s="873"/>
      <c r="AY97" s="873"/>
      <c r="AZ97" s="873"/>
      <c r="BA97" s="873"/>
      <c r="BB97" s="873"/>
      <c r="BC97" s="873"/>
    </row>
    <row r="98" spans="1:55">
      <c r="A98" s="866"/>
      <c r="B98" s="867"/>
      <c r="C98" s="867"/>
      <c r="D98" s="867"/>
      <c r="E98" s="868"/>
      <c r="F98" s="869"/>
      <c r="G98" s="868"/>
      <c r="H98" s="868"/>
      <c r="I98" s="868"/>
      <c r="J98" s="870"/>
      <c r="K98" s="871"/>
      <c r="L98" s="868"/>
      <c r="M98" s="868"/>
      <c r="N98" s="871"/>
      <c r="O98" s="870"/>
      <c r="P98" s="868"/>
      <c r="Q98" s="868"/>
      <c r="R98" s="868"/>
      <c r="S98" s="871"/>
      <c r="T98" s="872"/>
      <c r="U98" s="873"/>
      <c r="V98" s="873"/>
      <c r="W98" s="873"/>
      <c r="X98" s="873"/>
      <c r="Y98" s="873"/>
      <c r="Z98" s="874"/>
      <c r="AA98" s="874"/>
      <c r="AB98" s="873"/>
      <c r="AC98" s="873"/>
      <c r="AD98" s="873"/>
      <c r="AE98" s="873"/>
      <c r="AF98" s="873"/>
      <c r="AG98" s="873"/>
      <c r="AH98" s="873"/>
      <c r="AI98" s="873"/>
      <c r="AJ98" s="873"/>
      <c r="AK98" s="873"/>
      <c r="AL98" s="873"/>
      <c r="AM98" s="873"/>
      <c r="AN98" s="873"/>
      <c r="AO98" s="873"/>
      <c r="AP98" s="873"/>
      <c r="AQ98" s="873"/>
      <c r="AR98" s="873"/>
      <c r="AS98" s="873"/>
      <c r="AT98" s="873"/>
      <c r="AU98" s="873"/>
      <c r="AV98" s="873"/>
      <c r="AW98" s="873"/>
      <c r="AX98" s="873"/>
      <c r="AY98" s="873"/>
      <c r="AZ98" s="873"/>
      <c r="BA98" s="873"/>
      <c r="BB98" s="873"/>
      <c r="BC98" s="873"/>
    </row>
    <row r="99" spans="1:55">
      <c r="A99" s="866"/>
      <c r="B99" s="867"/>
      <c r="C99" s="867"/>
      <c r="D99" s="867"/>
      <c r="E99" s="868"/>
      <c r="F99" s="869"/>
      <c r="G99" s="868"/>
      <c r="H99" s="868"/>
      <c r="I99" s="868"/>
      <c r="J99" s="870"/>
      <c r="K99" s="871"/>
      <c r="L99" s="868"/>
      <c r="M99" s="868"/>
      <c r="N99" s="871"/>
      <c r="O99" s="870"/>
      <c r="P99" s="868"/>
      <c r="Q99" s="868"/>
      <c r="R99" s="868"/>
      <c r="S99" s="871"/>
      <c r="T99" s="872"/>
      <c r="U99" s="873"/>
      <c r="V99" s="873"/>
      <c r="W99" s="873"/>
      <c r="X99" s="873"/>
      <c r="Y99" s="873"/>
      <c r="Z99" s="874"/>
      <c r="AA99" s="874"/>
      <c r="AB99" s="873"/>
      <c r="AC99" s="873"/>
      <c r="AD99" s="873"/>
      <c r="AE99" s="873"/>
      <c r="AF99" s="873"/>
      <c r="AG99" s="873"/>
      <c r="AH99" s="873"/>
      <c r="AI99" s="873"/>
      <c r="AJ99" s="873"/>
      <c r="AK99" s="873"/>
      <c r="AL99" s="873"/>
      <c r="AM99" s="873"/>
      <c r="AN99" s="873"/>
      <c r="AO99" s="873"/>
      <c r="AP99" s="873"/>
      <c r="AQ99" s="873"/>
      <c r="AR99" s="873"/>
      <c r="AS99" s="873"/>
      <c r="AT99" s="873"/>
      <c r="AU99" s="873"/>
      <c r="AV99" s="873"/>
      <c r="AW99" s="873"/>
      <c r="AX99" s="873"/>
      <c r="AY99" s="873"/>
      <c r="AZ99" s="873"/>
      <c r="BA99" s="873"/>
      <c r="BB99" s="873"/>
      <c r="BC99" s="873"/>
    </row>
    <row r="100" spans="1:55">
      <c r="A100" s="866"/>
      <c r="B100" s="867"/>
      <c r="C100" s="867"/>
      <c r="D100" s="867"/>
      <c r="E100" s="868"/>
      <c r="F100" s="869"/>
      <c r="G100" s="868"/>
      <c r="H100" s="868"/>
      <c r="I100" s="868"/>
      <c r="J100" s="870"/>
      <c r="K100" s="871"/>
      <c r="L100" s="868"/>
      <c r="M100" s="868"/>
      <c r="N100" s="871"/>
      <c r="O100" s="870"/>
      <c r="P100" s="868"/>
      <c r="Q100" s="868"/>
      <c r="R100" s="868"/>
      <c r="S100" s="871"/>
      <c r="T100" s="872"/>
      <c r="U100" s="873"/>
      <c r="V100" s="873"/>
      <c r="W100" s="873"/>
      <c r="X100" s="873"/>
      <c r="Y100" s="873"/>
      <c r="Z100" s="874"/>
      <c r="AA100" s="874"/>
      <c r="AB100" s="873"/>
      <c r="AC100" s="873"/>
      <c r="AD100" s="873"/>
      <c r="AE100" s="873"/>
      <c r="AF100" s="873"/>
      <c r="AG100" s="873"/>
      <c r="AH100" s="873"/>
      <c r="AI100" s="873"/>
      <c r="AJ100" s="873"/>
      <c r="AK100" s="873"/>
      <c r="AL100" s="873"/>
      <c r="AM100" s="873"/>
      <c r="AN100" s="873"/>
      <c r="AO100" s="873"/>
      <c r="AP100" s="873"/>
      <c r="AQ100" s="873"/>
      <c r="AR100" s="873"/>
      <c r="AS100" s="873"/>
      <c r="AT100" s="873"/>
      <c r="AU100" s="873"/>
      <c r="AV100" s="873"/>
      <c r="AW100" s="873"/>
      <c r="AX100" s="873"/>
      <c r="AY100" s="873"/>
      <c r="AZ100" s="873"/>
      <c r="BA100" s="873"/>
      <c r="BB100" s="873"/>
      <c r="BC100" s="873"/>
    </row>
    <row r="101" spans="1:55">
      <c r="A101" s="866"/>
      <c r="B101" s="867"/>
      <c r="C101" s="867"/>
      <c r="D101" s="867"/>
      <c r="E101" s="868"/>
      <c r="F101" s="869"/>
      <c r="G101" s="868"/>
      <c r="H101" s="868"/>
      <c r="I101" s="868"/>
      <c r="J101" s="870"/>
      <c r="K101" s="871"/>
      <c r="L101" s="868"/>
      <c r="M101" s="868"/>
      <c r="N101" s="871"/>
      <c r="O101" s="870"/>
      <c r="P101" s="868"/>
      <c r="Q101" s="868"/>
      <c r="R101" s="868"/>
      <c r="S101" s="871"/>
      <c r="T101" s="872"/>
      <c r="U101" s="873"/>
      <c r="V101" s="873"/>
      <c r="W101" s="873"/>
      <c r="X101" s="873"/>
      <c r="Y101" s="873"/>
      <c r="Z101" s="874"/>
      <c r="AA101" s="874"/>
      <c r="AB101" s="873"/>
      <c r="AC101" s="873"/>
      <c r="AD101" s="873"/>
      <c r="AE101" s="873"/>
      <c r="AF101" s="873"/>
      <c r="AG101" s="873"/>
      <c r="AH101" s="873"/>
      <c r="AI101" s="873"/>
      <c r="AJ101" s="873"/>
      <c r="AK101" s="873"/>
      <c r="AL101" s="873"/>
      <c r="AM101" s="873"/>
      <c r="AN101" s="873"/>
      <c r="AO101" s="873"/>
      <c r="AP101" s="873"/>
      <c r="AQ101" s="873"/>
      <c r="AR101" s="873"/>
      <c r="AS101" s="873"/>
      <c r="AT101" s="873"/>
      <c r="AU101" s="873"/>
      <c r="AV101" s="873"/>
      <c r="AW101" s="873"/>
      <c r="AX101" s="873"/>
      <c r="AY101" s="873"/>
      <c r="AZ101" s="873"/>
      <c r="BA101" s="873"/>
      <c r="BB101" s="873"/>
      <c r="BC101" s="873"/>
    </row>
    <row r="102" spans="1:55">
      <c r="A102" s="866"/>
      <c r="B102" s="867"/>
      <c r="C102" s="867"/>
      <c r="D102" s="867"/>
      <c r="E102" s="868"/>
      <c r="F102" s="869"/>
      <c r="G102" s="868"/>
      <c r="H102" s="868"/>
      <c r="I102" s="868"/>
      <c r="J102" s="870"/>
      <c r="K102" s="871"/>
      <c r="L102" s="868"/>
      <c r="M102" s="868"/>
      <c r="N102" s="871"/>
      <c r="O102" s="870"/>
      <c r="P102" s="868"/>
      <c r="Q102" s="868"/>
      <c r="R102" s="868"/>
      <c r="S102" s="871"/>
      <c r="T102" s="872"/>
      <c r="U102" s="873"/>
      <c r="V102" s="873"/>
      <c r="W102" s="873"/>
      <c r="X102" s="873"/>
      <c r="Y102" s="873"/>
      <c r="Z102" s="874"/>
      <c r="AA102" s="874"/>
      <c r="AB102" s="873"/>
      <c r="AC102" s="873"/>
      <c r="AD102" s="873"/>
      <c r="AE102" s="873"/>
      <c r="AF102" s="873"/>
      <c r="AG102" s="873"/>
      <c r="AH102" s="873"/>
      <c r="AI102" s="873"/>
      <c r="AJ102" s="873"/>
      <c r="AK102" s="873"/>
      <c r="AL102" s="873"/>
      <c r="AM102" s="873"/>
      <c r="AN102" s="873"/>
      <c r="AO102" s="873"/>
      <c r="AP102" s="873"/>
      <c r="AQ102" s="873"/>
      <c r="AR102" s="873"/>
      <c r="AS102" s="873"/>
      <c r="AT102" s="873"/>
      <c r="AU102" s="873"/>
      <c r="AV102" s="873"/>
      <c r="AW102" s="873"/>
      <c r="AX102" s="873"/>
      <c r="AY102" s="873"/>
      <c r="AZ102" s="873"/>
      <c r="BA102" s="873"/>
      <c r="BB102" s="873"/>
      <c r="BC102" s="873"/>
    </row>
    <row r="103" spans="1:55">
      <c r="A103" s="866"/>
      <c r="B103" s="867"/>
      <c r="C103" s="867"/>
      <c r="D103" s="867"/>
      <c r="E103" s="868"/>
      <c r="F103" s="869"/>
      <c r="G103" s="868"/>
      <c r="H103" s="868"/>
      <c r="I103" s="868"/>
      <c r="J103" s="870"/>
      <c r="K103" s="871"/>
      <c r="L103" s="868"/>
      <c r="M103" s="868"/>
      <c r="N103" s="871"/>
      <c r="O103" s="870"/>
      <c r="P103" s="868"/>
      <c r="Q103" s="868"/>
      <c r="R103" s="868"/>
      <c r="S103" s="871"/>
      <c r="T103" s="872"/>
      <c r="U103" s="873"/>
      <c r="V103" s="873"/>
      <c r="W103" s="873"/>
      <c r="X103" s="873"/>
      <c r="Y103" s="873"/>
      <c r="Z103" s="874"/>
      <c r="AA103" s="874"/>
      <c r="AB103" s="873"/>
      <c r="AC103" s="873"/>
      <c r="AD103" s="873"/>
      <c r="AE103" s="873"/>
      <c r="AF103" s="873"/>
      <c r="AG103" s="873"/>
      <c r="AH103" s="873"/>
      <c r="AI103" s="873"/>
      <c r="AJ103" s="873"/>
      <c r="AK103" s="873"/>
      <c r="AL103" s="873"/>
      <c r="AM103" s="873"/>
      <c r="AN103" s="873"/>
      <c r="AO103" s="873"/>
      <c r="AP103" s="873"/>
      <c r="AQ103" s="873"/>
      <c r="AR103" s="873"/>
      <c r="AS103" s="873"/>
      <c r="AT103" s="873"/>
      <c r="AU103" s="873"/>
      <c r="AV103" s="873"/>
      <c r="AW103" s="873"/>
      <c r="AX103" s="873"/>
      <c r="AY103" s="873"/>
      <c r="AZ103" s="873"/>
      <c r="BA103" s="873"/>
      <c r="BB103" s="873"/>
      <c r="BC103" s="873"/>
    </row>
    <row r="104" spans="1:55">
      <c r="A104" s="866"/>
      <c r="B104" s="867"/>
      <c r="C104" s="867"/>
      <c r="D104" s="867"/>
      <c r="E104" s="868"/>
      <c r="F104" s="869"/>
      <c r="G104" s="868"/>
      <c r="H104" s="868"/>
      <c r="I104" s="868"/>
      <c r="J104" s="870"/>
      <c r="K104" s="871"/>
      <c r="L104" s="868"/>
      <c r="M104" s="868"/>
      <c r="N104" s="871"/>
      <c r="O104" s="870"/>
      <c r="P104" s="868"/>
      <c r="Q104" s="868"/>
      <c r="R104" s="868"/>
      <c r="S104" s="871"/>
      <c r="T104" s="872"/>
      <c r="U104" s="873"/>
      <c r="V104" s="873"/>
      <c r="W104" s="873"/>
      <c r="X104" s="873"/>
      <c r="Y104" s="873"/>
      <c r="Z104" s="874"/>
      <c r="AA104" s="874"/>
      <c r="AB104" s="873"/>
      <c r="AC104" s="873"/>
      <c r="AD104" s="873"/>
      <c r="AE104" s="873"/>
      <c r="AF104" s="873"/>
      <c r="AG104" s="873"/>
      <c r="AH104" s="873"/>
      <c r="AI104" s="873"/>
      <c r="AJ104" s="873"/>
      <c r="AK104" s="873"/>
      <c r="AL104" s="873"/>
      <c r="AM104" s="873"/>
      <c r="AN104" s="873"/>
      <c r="AO104" s="873"/>
      <c r="AP104" s="873"/>
      <c r="AQ104" s="873"/>
      <c r="AR104" s="873"/>
      <c r="AS104" s="873"/>
      <c r="AT104" s="873"/>
      <c r="AU104" s="873"/>
      <c r="AV104" s="873"/>
      <c r="AW104" s="873"/>
      <c r="AX104" s="873"/>
      <c r="AY104" s="873"/>
      <c r="AZ104" s="873"/>
      <c r="BA104" s="873"/>
      <c r="BB104" s="873"/>
      <c r="BC104" s="873"/>
    </row>
    <row r="105" spans="1:55">
      <c r="A105" s="866"/>
      <c r="B105" s="867"/>
      <c r="C105" s="867"/>
      <c r="D105" s="867"/>
      <c r="E105" s="868"/>
      <c r="F105" s="869"/>
      <c r="G105" s="868"/>
      <c r="H105" s="868"/>
      <c r="I105" s="868"/>
      <c r="J105" s="870"/>
      <c r="K105" s="871"/>
      <c r="L105" s="868"/>
      <c r="M105" s="868"/>
      <c r="N105" s="871"/>
      <c r="O105" s="870"/>
      <c r="P105" s="868"/>
      <c r="Q105" s="868"/>
      <c r="R105" s="868"/>
      <c r="S105" s="871"/>
      <c r="T105" s="872"/>
      <c r="U105" s="873"/>
      <c r="V105" s="873"/>
      <c r="W105" s="873"/>
      <c r="X105" s="873"/>
      <c r="Y105" s="873"/>
      <c r="Z105" s="874"/>
      <c r="AA105" s="874"/>
      <c r="AB105" s="873"/>
      <c r="AC105" s="873"/>
      <c r="AD105" s="873"/>
      <c r="AE105" s="873"/>
      <c r="AF105" s="873"/>
      <c r="AG105" s="873"/>
      <c r="AH105" s="873"/>
      <c r="AI105" s="873"/>
      <c r="AJ105" s="873"/>
      <c r="AK105" s="873"/>
      <c r="AL105" s="873"/>
      <c r="AM105" s="873"/>
      <c r="AN105" s="873"/>
      <c r="AO105" s="873"/>
      <c r="AP105" s="873"/>
      <c r="AQ105" s="873"/>
      <c r="AR105" s="873"/>
      <c r="AS105" s="873"/>
      <c r="AT105" s="873"/>
      <c r="AU105" s="873"/>
      <c r="AV105" s="873"/>
      <c r="AW105" s="873"/>
      <c r="AX105" s="873"/>
      <c r="AY105" s="873"/>
      <c r="AZ105" s="873"/>
      <c r="BA105" s="873"/>
      <c r="BB105" s="873"/>
      <c r="BC105" s="873"/>
    </row>
    <row r="106" spans="1:55">
      <c r="A106" s="866"/>
      <c r="B106" s="867"/>
      <c r="C106" s="867"/>
      <c r="D106" s="867"/>
      <c r="E106" s="868"/>
      <c r="F106" s="869"/>
      <c r="G106" s="868"/>
      <c r="H106" s="868"/>
      <c r="I106" s="868"/>
      <c r="J106" s="870"/>
      <c r="K106" s="871"/>
      <c r="L106" s="868"/>
      <c r="M106" s="868"/>
      <c r="N106" s="871"/>
      <c r="O106" s="870"/>
      <c r="P106" s="868"/>
      <c r="Q106" s="868"/>
      <c r="R106" s="868"/>
      <c r="S106" s="871"/>
      <c r="T106" s="872"/>
      <c r="U106" s="873"/>
      <c r="V106" s="873"/>
      <c r="W106" s="873"/>
      <c r="X106" s="873"/>
      <c r="Y106" s="873"/>
      <c r="Z106" s="874"/>
      <c r="AA106" s="874"/>
      <c r="AB106" s="873"/>
      <c r="AC106" s="873"/>
      <c r="AD106" s="873"/>
      <c r="AE106" s="873"/>
      <c r="AF106" s="873"/>
      <c r="AG106" s="873"/>
      <c r="AH106" s="873"/>
      <c r="AI106" s="873"/>
      <c r="AJ106" s="873"/>
      <c r="AK106" s="873"/>
      <c r="AL106" s="873"/>
      <c r="AM106" s="873"/>
      <c r="AN106" s="873"/>
      <c r="AO106" s="873"/>
      <c r="AP106" s="873"/>
      <c r="AQ106" s="873"/>
      <c r="AR106" s="873"/>
      <c r="AS106" s="873"/>
      <c r="AT106" s="873"/>
      <c r="AU106" s="873"/>
      <c r="AV106" s="873"/>
      <c r="AW106" s="873"/>
      <c r="AX106" s="873"/>
      <c r="AY106" s="873"/>
      <c r="AZ106" s="873"/>
      <c r="BA106" s="873"/>
      <c r="BB106" s="873"/>
      <c r="BC106" s="873"/>
    </row>
    <row r="107" spans="1:55">
      <c r="A107" s="866"/>
      <c r="B107" s="867"/>
      <c r="C107" s="867"/>
      <c r="D107" s="867"/>
      <c r="E107" s="868"/>
      <c r="F107" s="869"/>
      <c r="G107" s="868"/>
      <c r="H107" s="868"/>
      <c r="I107" s="868"/>
      <c r="J107" s="870"/>
      <c r="K107" s="871"/>
      <c r="L107" s="868"/>
      <c r="M107" s="868"/>
      <c r="N107" s="871"/>
      <c r="O107" s="870"/>
      <c r="P107" s="868"/>
      <c r="Q107" s="868"/>
      <c r="R107" s="868"/>
      <c r="S107" s="871"/>
      <c r="T107" s="872"/>
      <c r="U107" s="873"/>
      <c r="V107" s="873"/>
      <c r="W107" s="873"/>
      <c r="X107" s="873"/>
      <c r="Y107" s="873"/>
      <c r="Z107" s="874"/>
      <c r="AA107" s="874"/>
      <c r="AB107" s="873"/>
      <c r="AC107" s="873"/>
      <c r="AD107" s="873"/>
      <c r="AE107" s="873"/>
      <c r="AF107" s="873"/>
      <c r="AG107" s="873"/>
      <c r="AH107" s="873"/>
      <c r="AI107" s="873"/>
      <c r="AJ107" s="873"/>
      <c r="AK107" s="873"/>
      <c r="AL107" s="873"/>
      <c r="AM107" s="873"/>
      <c r="AN107" s="873"/>
      <c r="AO107" s="873"/>
      <c r="AP107" s="873"/>
      <c r="AQ107" s="873"/>
      <c r="AR107" s="873"/>
      <c r="AS107" s="873"/>
      <c r="AT107" s="873"/>
      <c r="AU107" s="873"/>
      <c r="AV107" s="873"/>
      <c r="AW107" s="873"/>
      <c r="AX107" s="873"/>
      <c r="AY107" s="873"/>
      <c r="AZ107" s="873"/>
      <c r="BA107" s="873"/>
      <c r="BB107" s="873"/>
      <c r="BC107" s="873"/>
    </row>
    <row r="108" spans="1:55">
      <c r="A108" s="866"/>
      <c r="B108" s="867"/>
      <c r="C108" s="867"/>
      <c r="D108" s="867"/>
      <c r="E108" s="868"/>
      <c r="F108" s="869"/>
      <c r="G108" s="868"/>
      <c r="H108" s="868"/>
      <c r="I108" s="868"/>
      <c r="J108" s="870"/>
      <c r="K108" s="871"/>
      <c r="L108" s="868"/>
      <c r="M108" s="868"/>
      <c r="N108" s="871"/>
      <c r="O108" s="870"/>
      <c r="P108" s="868"/>
      <c r="Q108" s="868"/>
      <c r="R108" s="868"/>
      <c r="S108" s="871"/>
      <c r="T108" s="872"/>
      <c r="U108" s="873"/>
      <c r="V108" s="873"/>
      <c r="W108" s="873"/>
      <c r="X108" s="873"/>
      <c r="Y108" s="873"/>
      <c r="Z108" s="874"/>
      <c r="AA108" s="874"/>
      <c r="AB108" s="873"/>
      <c r="AC108" s="873"/>
      <c r="AD108" s="873"/>
      <c r="AE108" s="873"/>
      <c r="AF108" s="873"/>
      <c r="AG108" s="873"/>
      <c r="AH108" s="873"/>
      <c r="AI108" s="873"/>
      <c r="AJ108" s="873"/>
      <c r="AK108" s="873"/>
      <c r="AL108" s="873"/>
      <c r="AM108" s="873"/>
      <c r="AN108" s="873"/>
      <c r="AO108" s="873"/>
      <c r="AP108" s="873"/>
      <c r="AQ108" s="873"/>
      <c r="AR108" s="873"/>
      <c r="AS108" s="873"/>
      <c r="AT108" s="873"/>
      <c r="AU108" s="873"/>
      <c r="AV108" s="873"/>
      <c r="AW108" s="873"/>
      <c r="AX108" s="873"/>
      <c r="AY108" s="873"/>
      <c r="AZ108" s="873"/>
      <c r="BA108" s="873"/>
      <c r="BB108" s="873"/>
      <c r="BC108" s="873"/>
    </row>
    <row r="109" spans="1:55">
      <c r="A109" s="866"/>
      <c r="B109" s="867"/>
      <c r="C109" s="867"/>
      <c r="D109" s="867"/>
      <c r="E109" s="868"/>
      <c r="F109" s="869"/>
      <c r="G109" s="868"/>
      <c r="H109" s="868"/>
      <c r="I109" s="868"/>
      <c r="J109" s="870"/>
      <c r="K109" s="871"/>
      <c r="L109" s="868"/>
      <c r="M109" s="868"/>
      <c r="N109" s="871"/>
      <c r="O109" s="870"/>
      <c r="P109" s="868"/>
      <c r="Q109" s="868"/>
      <c r="R109" s="868"/>
      <c r="S109" s="871"/>
      <c r="T109" s="872"/>
      <c r="U109" s="873"/>
      <c r="V109" s="873"/>
      <c r="W109" s="873"/>
      <c r="X109" s="873"/>
      <c r="Y109" s="873"/>
      <c r="Z109" s="874"/>
      <c r="AA109" s="874"/>
      <c r="AB109" s="873"/>
      <c r="AC109" s="873"/>
      <c r="AD109" s="873"/>
      <c r="AE109" s="873"/>
      <c r="AF109" s="873"/>
      <c r="AG109" s="873"/>
      <c r="AH109" s="873"/>
      <c r="AI109" s="873"/>
      <c r="AJ109" s="873"/>
      <c r="AK109" s="873"/>
      <c r="AL109" s="873"/>
      <c r="AM109" s="873"/>
      <c r="AN109" s="873"/>
      <c r="AO109" s="873"/>
      <c r="AP109" s="873"/>
      <c r="AQ109" s="873"/>
      <c r="AR109" s="873"/>
      <c r="AS109" s="873"/>
      <c r="AT109" s="873"/>
      <c r="AU109" s="873"/>
      <c r="AV109" s="873"/>
      <c r="AW109" s="873"/>
      <c r="AX109" s="873"/>
      <c r="AY109" s="873"/>
      <c r="AZ109" s="873"/>
      <c r="BA109" s="873"/>
      <c r="BB109" s="873"/>
      <c r="BC109" s="873"/>
    </row>
    <row r="110" spans="1:55">
      <c r="A110" s="866"/>
      <c r="B110" s="867"/>
      <c r="C110" s="867"/>
      <c r="D110" s="867"/>
      <c r="E110" s="868"/>
      <c r="F110" s="869"/>
      <c r="G110" s="868"/>
      <c r="H110" s="868"/>
      <c r="I110" s="868"/>
      <c r="J110" s="870"/>
      <c r="K110" s="871"/>
      <c r="L110" s="868"/>
      <c r="M110" s="868"/>
      <c r="N110" s="871"/>
      <c r="O110" s="870"/>
      <c r="P110" s="868"/>
      <c r="Q110" s="868"/>
      <c r="R110" s="868"/>
      <c r="S110" s="871"/>
      <c r="T110" s="872"/>
      <c r="U110" s="873"/>
      <c r="V110" s="873"/>
      <c r="W110" s="873"/>
      <c r="X110" s="873"/>
      <c r="Y110" s="873"/>
      <c r="Z110" s="874"/>
      <c r="AA110" s="874"/>
      <c r="AB110" s="873"/>
      <c r="AC110" s="873"/>
      <c r="AD110" s="873"/>
      <c r="AE110" s="873"/>
      <c r="AF110" s="873"/>
      <c r="AG110" s="873"/>
      <c r="AH110" s="873"/>
      <c r="AI110" s="873"/>
      <c r="AJ110" s="873"/>
      <c r="AK110" s="873"/>
      <c r="AL110" s="873"/>
      <c r="AM110" s="873"/>
      <c r="AN110" s="873"/>
      <c r="AO110" s="873"/>
      <c r="AP110" s="873"/>
      <c r="AQ110" s="873"/>
      <c r="AR110" s="873"/>
      <c r="AS110" s="873"/>
      <c r="AT110" s="873"/>
      <c r="AU110" s="873"/>
      <c r="AV110" s="873"/>
      <c r="AW110" s="873"/>
      <c r="AX110" s="873"/>
      <c r="AY110" s="873"/>
      <c r="AZ110" s="873"/>
      <c r="BA110" s="873"/>
      <c r="BB110" s="873"/>
      <c r="BC110" s="873"/>
    </row>
    <row r="111" spans="1:55">
      <c r="A111" s="866"/>
      <c r="B111" s="867"/>
      <c r="C111" s="867"/>
      <c r="D111" s="867"/>
      <c r="E111" s="868"/>
      <c r="F111" s="869"/>
      <c r="G111" s="868"/>
      <c r="H111" s="868"/>
      <c r="I111" s="868"/>
      <c r="J111" s="870"/>
      <c r="K111" s="871"/>
      <c r="L111" s="868"/>
      <c r="M111" s="868"/>
      <c r="N111" s="871"/>
      <c r="O111" s="870"/>
      <c r="P111" s="868"/>
      <c r="Q111" s="868"/>
      <c r="R111" s="868"/>
      <c r="S111" s="871"/>
      <c r="T111" s="872"/>
      <c r="U111" s="873"/>
      <c r="V111" s="873"/>
      <c r="W111" s="873"/>
      <c r="X111" s="873"/>
      <c r="Y111" s="873"/>
      <c r="Z111" s="874"/>
      <c r="AA111" s="874"/>
      <c r="AB111" s="873"/>
      <c r="AC111" s="873"/>
      <c r="AD111" s="873"/>
      <c r="AE111" s="873"/>
      <c r="AF111" s="873"/>
      <c r="AG111" s="873"/>
      <c r="AH111" s="873"/>
      <c r="AI111" s="873"/>
      <c r="AJ111" s="873"/>
      <c r="AK111" s="873"/>
      <c r="AL111" s="873"/>
      <c r="AM111" s="873"/>
      <c r="AN111" s="873"/>
      <c r="AO111" s="873"/>
      <c r="AP111" s="873"/>
      <c r="AQ111" s="873"/>
      <c r="AR111" s="873"/>
      <c r="AS111" s="873"/>
      <c r="AT111" s="873"/>
      <c r="AU111" s="873"/>
      <c r="AV111" s="873"/>
      <c r="AW111" s="873"/>
      <c r="AX111" s="873"/>
      <c r="AY111" s="873"/>
      <c r="AZ111" s="873"/>
      <c r="BA111" s="873"/>
      <c r="BB111" s="873"/>
      <c r="BC111" s="873"/>
    </row>
    <row r="112" spans="1:55">
      <c r="A112" s="866"/>
      <c r="B112" s="867"/>
      <c r="C112" s="867"/>
      <c r="D112" s="867"/>
      <c r="E112" s="868"/>
      <c r="F112" s="869"/>
      <c r="G112" s="868"/>
      <c r="H112" s="868"/>
      <c r="I112" s="868"/>
      <c r="J112" s="870"/>
      <c r="K112" s="871"/>
      <c r="L112" s="868"/>
      <c r="M112" s="868"/>
      <c r="N112" s="871"/>
      <c r="O112" s="870"/>
      <c r="P112" s="868"/>
      <c r="Q112" s="868"/>
      <c r="R112" s="868"/>
      <c r="S112" s="871"/>
      <c r="T112" s="872"/>
      <c r="U112" s="873"/>
      <c r="V112" s="873"/>
      <c r="W112" s="873"/>
      <c r="X112" s="873"/>
      <c r="Y112" s="873"/>
      <c r="Z112" s="874"/>
      <c r="AA112" s="874"/>
      <c r="AB112" s="873"/>
      <c r="AC112" s="873"/>
      <c r="AD112" s="873"/>
      <c r="AE112" s="873"/>
      <c r="AF112" s="873"/>
      <c r="AG112" s="873"/>
      <c r="AH112" s="873"/>
      <c r="AI112" s="873"/>
      <c r="AJ112" s="873"/>
      <c r="AK112" s="873"/>
      <c r="AL112" s="873"/>
      <c r="AM112" s="873"/>
      <c r="AN112" s="873"/>
      <c r="AO112" s="873"/>
      <c r="AP112" s="873"/>
      <c r="AQ112" s="873"/>
      <c r="AR112" s="873"/>
      <c r="AS112" s="873"/>
      <c r="AT112" s="873"/>
      <c r="AU112" s="873"/>
      <c r="AV112" s="873"/>
      <c r="AW112" s="873"/>
      <c r="AX112" s="873"/>
      <c r="AY112" s="873"/>
      <c r="AZ112" s="873"/>
      <c r="BA112" s="873"/>
      <c r="BB112" s="873"/>
      <c r="BC112" s="873"/>
    </row>
    <row r="113" spans="1:55">
      <c r="A113" s="866"/>
      <c r="B113" s="867"/>
      <c r="C113" s="867"/>
      <c r="D113" s="867"/>
      <c r="E113" s="868"/>
      <c r="F113" s="869"/>
      <c r="G113" s="868"/>
      <c r="H113" s="868"/>
      <c r="I113" s="868"/>
      <c r="J113" s="870"/>
      <c r="K113" s="871"/>
      <c r="L113" s="868"/>
      <c r="M113" s="868"/>
      <c r="N113" s="871"/>
      <c r="O113" s="870"/>
      <c r="P113" s="868"/>
      <c r="Q113" s="868"/>
      <c r="R113" s="868"/>
      <c r="S113" s="871"/>
      <c r="T113" s="872"/>
      <c r="U113" s="873"/>
      <c r="V113" s="873"/>
      <c r="W113" s="873"/>
      <c r="X113" s="873"/>
      <c r="Y113" s="873"/>
      <c r="Z113" s="874"/>
      <c r="AA113" s="874"/>
      <c r="AB113" s="873"/>
      <c r="AC113" s="873"/>
      <c r="AD113" s="873"/>
      <c r="AE113" s="873"/>
      <c r="AF113" s="873"/>
      <c r="AG113" s="873"/>
      <c r="AH113" s="873"/>
      <c r="AI113" s="873"/>
      <c r="AJ113" s="873"/>
      <c r="AK113" s="873"/>
      <c r="AL113" s="873"/>
      <c r="AM113" s="873"/>
      <c r="AN113" s="873"/>
      <c r="AO113" s="873"/>
      <c r="AP113" s="873"/>
      <c r="AQ113" s="873"/>
      <c r="AR113" s="873"/>
      <c r="AS113" s="873"/>
      <c r="AT113" s="873"/>
      <c r="AU113" s="873"/>
      <c r="AV113" s="873"/>
      <c r="AW113" s="873"/>
      <c r="AX113" s="873"/>
      <c r="AY113" s="873"/>
      <c r="AZ113" s="873"/>
      <c r="BA113" s="873"/>
      <c r="BB113" s="873"/>
      <c r="BC113" s="873"/>
    </row>
    <row r="114" spans="1:55">
      <c r="A114" s="866"/>
      <c r="B114" s="867"/>
      <c r="C114" s="867"/>
      <c r="D114" s="867"/>
      <c r="E114" s="868"/>
      <c r="F114" s="869"/>
      <c r="G114" s="868"/>
      <c r="H114" s="868"/>
      <c r="I114" s="868"/>
      <c r="J114" s="870"/>
      <c r="K114" s="871"/>
      <c r="L114" s="868"/>
      <c r="M114" s="868"/>
      <c r="N114" s="871"/>
      <c r="O114" s="870"/>
      <c r="P114" s="868"/>
      <c r="Q114" s="868"/>
      <c r="R114" s="868"/>
      <c r="S114" s="871"/>
      <c r="T114" s="872"/>
      <c r="U114" s="873"/>
      <c r="V114" s="873"/>
      <c r="W114" s="873"/>
      <c r="X114" s="873"/>
      <c r="Y114" s="873"/>
      <c r="Z114" s="874"/>
      <c r="AA114" s="874"/>
      <c r="AB114" s="873"/>
      <c r="AC114" s="873"/>
      <c r="AD114" s="873"/>
      <c r="AE114" s="873"/>
      <c r="AF114" s="873"/>
      <c r="AG114" s="873"/>
      <c r="AH114" s="873"/>
      <c r="AI114" s="873"/>
      <c r="AJ114" s="873"/>
      <c r="AK114" s="873"/>
      <c r="AL114" s="873"/>
      <c r="AM114" s="873"/>
      <c r="AN114" s="873"/>
      <c r="AO114" s="873"/>
      <c r="AP114" s="873"/>
      <c r="AQ114" s="873"/>
      <c r="AR114" s="873"/>
      <c r="AS114" s="873"/>
      <c r="AT114" s="873"/>
      <c r="AU114" s="873"/>
      <c r="AV114" s="873"/>
      <c r="AW114" s="873"/>
      <c r="AX114" s="873"/>
      <c r="AY114" s="873"/>
      <c r="AZ114" s="873"/>
      <c r="BA114" s="873"/>
      <c r="BB114" s="873"/>
      <c r="BC114" s="873"/>
    </row>
    <row r="115" spans="1:55">
      <c r="A115" s="866"/>
      <c r="B115" s="867"/>
      <c r="C115" s="867"/>
      <c r="D115" s="867"/>
      <c r="E115" s="868"/>
      <c r="F115" s="869"/>
      <c r="G115" s="868"/>
      <c r="H115" s="868"/>
      <c r="I115" s="868"/>
      <c r="J115" s="870"/>
      <c r="K115" s="871"/>
      <c r="L115" s="868"/>
      <c r="M115" s="868"/>
      <c r="N115" s="871"/>
      <c r="O115" s="870"/>
      <c r="P115" s="868"/>
      <c r="Q115" s="868"/>
      <c r="R115" s="868"/>
      <c r="S115" s="871"/>
      <c r="T115" s="872"/>
      <c r="U115" s="873"/>
      <c r="V115" s="873"/>
      <c r="W115" s="873"/>
      <c r="X115" s="873"/>
      <c r="Y115" s="873"/>
      <c r="Z115" s="874"/>
      <c r="AA115" s="874"/>
      <c r="AB115" s="873"/>
      <c r="AC115" s="873"/>
      <c r="AD115" s="873"/>
      <c r="AE115" s="873"/>
      <c r="AF115" s="873"/>
      <c r="AG115" s="873"/>
      <c r="AH115" s="873"/>
      <c r="AI115" s="873"/>
      <c r="AJ115" s="873"/>
      <c r="AK115" s="873"/>
      <c r="AL115" s="873"/>
      <c r="AM115" s="873"/>
      <c r="AN115" s="873"/>
      <c r="AO115" s="873"/>
      <c r="AP115" s="873"/>
      <c r="AQ115" s="873"/>
      <c r="AR115" s="873"/>
      <c r="AS115" s="873"/>
      <c r="AT115" s="873"/>
      <c r="AU115" s="873"/>
      <c r="AV115" s="873"/>
      <c r="AW115" s="873"/>
      <c r="AX115" s="873"/>
      <c r="AY115" s="873"/>
      <c r="AZ115" s="873"/>
      <c r="BA115" s="873"/>
      <c r="BB115" s="873"/>
      <c r="BC115" s="873"/>
    </row>
    <row r="116" spans="1:55">
      <c r="A116" s="866"/>
      <c r="B116" s="867"/>
      <c r="C116" s="867"/>
      <c r="D116" s="867"/>
      <c r="E116" s="868"/>
      <c r="F116" s="869"/>
      <c r="G116" s="868"/>
      <c r="H116" s="868"/>
      <c r="I116" s="868"/>
      <c r="J116" s="870"/>
      <c r="K116" s="871"/>
      <c r="L116" s="868"/>
      <c r="M116" s="868"/>
      <c r="N116" s="871"/>
      <c r="O116" s="870"/>
      <c r="P116" s="868"/>
      <c r="Q116" s="868"/>
      <c r="R116" s="868"/>
      <c r="S116" s="871"/>
      <c r="T116" s="872"/>
      <c r="U116" s="873"/>
      <c r="V116" s="873"/>
      <c r="W116" s="873"/>
      <c r="X116" s="873"/>
      <c r="Y116" s="873"/>
      <c r="Z116" s="874"/>
      <c r="AA116" s="874"/>
      <c r="AB116" s="873"/>
      <c r="AC116" s="873"/>
      <c r="AD116" s="873"/>
      <c r="AE116" s="873"/>
      <c r="AF116" s="873"/>
      <c r="AG116" s="873"/>
      <c r="AH116" s="873"/>
      <c r="AI116" s="873"/>
      <c r="AJ116" s="873"/>
      <c r="AK116" s="873"/>
      <c r="AL116" s="873"/>
      <c r="AM116" s="873"/>
      <c r="AN116" s="873"/>
      <c r="AO116" s="873"/>
      <c r="AP116" s="873"/>
      <c r="AQ116" s="873"/>
      <c r="AR116" s="873"/>
      <c r="AS116" s="873"/>
      <c r="AT116" s="873"/>
      <c r="AU116" s="873"/>
      <c r="AV116" s="873"/>
      <c r="AW116" s="873"/>
      <c r="AX116" s="873"/>
      <c r="AY116" s="873"/>
      <c r="AZ116" s="873"/>
      <c r="BA116" s="873"/>
      <c r="BB116" s="873"/>
      <c r="BC116" s="873"/>
    </row>
    <row r="117" spans="1:55">
      <c r="A117" s="866"/>
      <c r="B117" s="867"/>
      <c r="C117" s="867"/>
      <c r="D117" s="867"/>
      <c r="E117" s="868"/>
      <c r="F117" s="869"/>
      <c r="G117" s="868"/>
      <c r="H117" s="868"/>
      <c r="I117" s="868"/>
      <c r="J117" s="870"/>
      <c r="K117" s="871"/>
      <c r="L117" s="868"/>
      <c r="M117" s="868"/>
      <c r="N117" s="871"/>
      <c r="O117" s="870"/>
      <c r="P117" s="868"/>
      <c r="Q117" s="868"/>
      <c r="R117" s="868"/>
      <c r="S117" s="871"/>
      <c r="T117" s="872"/>
      <c r="U117" s="873"/>
      <c r="V117" s="873"/>
      <c r="W117" s="873"/>
      <c r="X117" s="873"/>
      <c r="Y117" s="873"/>
      <c r="Z117" s="874"/>
      <c r="AA117" s="874"/>
      <c r="AB117" s="873"/>
      <c r="AC117" s="873"/>
      <c r="AD117" s="873"/>
      <c r="AE117" s="873"/>
      <c r="AF117" s="873"/>
      <c r="AG117" s="873"/>
      <c r="AH117" s="873"/>
      <c r="AI117" s="873"/>
      <c r="AJ117" s="873"/>
      <c r="AK117" s="873"/>
      <c r="AL117" s="873"/>
      <c r="AM117" s="873"/>
      <c r="AN117" s="873"/>
      <c r="AO117" s="873"/>
      <c r="AP117" s="873"/>
      <c r="AQ117" s="873"/>
      <c r="AR117" s="873"/>
      <c r="AS117" s="873"/>
      <c r="AT117" s="873"/>
      <c r="AU117" s="873"/>
      <c r="AV117" s="873"/>
      <c r="AW117" s="873"/>
      <c r="AX117" s="873"/>
      <c r="AY117" s="873"/>
      <c r="AZ117" s="873"/>
      <c r="BA117" s="873"/>
      <c r="BB117" s="873"/>
      <c r="BC117" s="873"/>
    </row>
    <row r="118" spans="1:55">
      <c r="A118" s="866"/>
      <c r="B118" s="867"/>
      <c r="C118" s="867"/>
      <c r="D118" s="867"/>
      <c r="E118" s="868"/>
      <c r="F118" s="869"/>
      <c r="G118" s="868"/>
      <c r="H118" s="868"/>
      <c r="I118" s="868"/>
      <c r="J118" s="870"/>
      <c r="K118" s="871"/>
      <c r="L118" s="868"/>
      <c r="M118" s="868"/>
      <c r="N118" s="871"/>
      <c r="O118" s="870"/>
      <c r="P118" s="868"/>
      <c r="Q118" s="868"/>
      <c r="R118" s="868"/>
      <c r="S118" s="871"/>
      <c r="T118" s="872"/>
      <c r="U118" s="873"/>
      <c r="V118" s="873"/>
      <c r="W118" s="873"/>
      <c r="X118" s="873"/>
      <c r="Y118" s="873"/>
      <c r="Z118" s="874"/>
      <c r="AA118" s="874"/>
      <c r="AB118" s="873"/>
      <c r="AC118" s="873"/>
      <c r="AD118" s="873"/>
      <c r="AE118" s="873"/>
      <c r="AF118" s="873"/>
      <c r="AG118" s="873"/>
      <c r="AH118" s="873"/>
      <c r="AI118" s="873"/>
      <c r="AJ118" s="873"/>
      <c r="AK118" s="873"/>
      <c r="AL118" s="873"/>
      <c r="AM118" s="873"/>
      <c r="AN118" s="873"/>
      <c r="AO118" s="873"/>
      <c r="AP118" s="873"/>
      <c r="AQ118" s="873"/>
      <c r="AR118" s="873"/>
      <c r="AS118" s="873"/>
      <c r="AT118" s="873"/>
      <c r="AU118" s="873"/>
      <c r="AV118" s="873"/>
      <c r="AW118" s="873"/>
      <c r="AX118" s="873"/>
      <c r="AY118" s="873"/>
      <c r="AZ118" s="873"/>
      <c r="BA118" s="873"/>
      <c r="BB118" s="873"/>
      <c r="BC118" s="873"/>
    </row>
    <row r="119" spans="1:55">
      <c r="A119" s="866"/>
      <c r="B119" s="867"/>
      <c r="C119" s="867"/>
      <c r="D119" s="867"/>
      <c r="E119" s="868"/>
      <c r="F119" s="869"/>
      <c r="G119" s="868"/>
      <c r="H119" s="868"/>
      <c r="I119" s="868"/>
      <c r="J119" s="870"/>
      <c r="K119" s="871"/>
      <c r="L119" s="868"/>
      <c r="M119" s="868"/>
      <c r="N119" s="871"/>
      <c r="O119" s="870"/>
      <c r="P119" s="868"/>
      <c r="Q119" s="868"/>
      <c r="R119" s="868"/>
      <c r="S119" s="871"/>
      <c r="T119" s="872"/>
      <c r="U119" s="873"/>
      <c r="V119" s="873"/>
      <c r="W119" s="873"/>
      <c r="X119" s="873"/>
      <c r="Y119" s="873"/>
      <c r="Z119" s="874"/>
      <c r="AA119" s="874"/>
      <c r="AB119" s="873"/>
      <c r="AC119" s="873"/>
      <c r="AD119" s="873"/>
      <c r="AE119" s="873"/>
      <c r="AF119" s="873"/>
      <c r="AG119" s="873"/>
      <c r="AH119" s="873"/>
      <c r="AI119" s="873"/>
      <c r="AJ119" s="873"/>
      <c r="AK119" s="873"/>
      <c r="AL119" s="873"/>
      <c r="AM119" s="873"/>
      <c r="AN119" s="873"/>
      <c r="AO119" s="873"/>
      <c r="AP119" s="873"/>
      <c r="AQ119" s="873"/>
      <c r="AR119" s="873"/>
      <c r="AS119" s="873"/>
      <c r="AT119" s="873"/>
      <c r="AU119" s="873"/>
      <c r="AV119" s="873"/>
      <c r="AW119" s="873"/>
      <c r="AX119" s="873"/>
      <c r="AY119" s="873"/>
      <c r="AZ119" s="873"/>
      <c r="BA119" s="873"/>
      <c r="BB119" s="873"/>
      <c r="BC119" s="873"/>
    </row>
    <row r="120" spans="1:55">
      <c r="A120" s="866"/>
      <c r="B120" s="867"/>
      <c r="C120" s="867"/>
      <c r="D120" s="867"/>
      <c r="E120" s="868"/>
      <c r="F120" s="869"/>
      <c r="G120" s="868"/>
      <c r="H120" s="868"/>
      <c r="I120" s="868"/>
      <c r="J120" s="870"/>
      <c r="K120" s="871"/>
      <c r="L120" s="868"/>
      <c r="M120" s="868"/>
      <c r="N120" s="871"/>
      <c r="O120" s="870"/>
      <c r="P120" s="868"/>
      <c r="Q120" s="868"/>
      <c r="R120" s="868"/>
      <c r="S120" s="871"/>
      <c r="T120" s="872"/>
      <c r="U120" s="873"/>
      <c r="V120" s="873"/>
      <c r="W120" s="873"/>
      <c r="X120" s="873"/>
      <c r="Y120" s="873"/>
      <c r="Z120" s="874"/>
      <c r="AA120" s="874"/>
      <c r="AB120" s="873"/>
      <c r="AC120" s="873"/>
      <c r="AD120" s="873"/>
      <c r="AE120" s="873"/>
      <c r="AF120" s="873"/>
      <c r="AG120" s="873"/>
      <c r="AH120" s="873"/>
      <c r="AI120" s="873"/>
      <c r="AJ120" s="873"/>
      <c r="AK120" s="873"/>
      <c r="AL120" s="873"/>
      <c r="AM120" s="873"/>
      <c r="AN120" s="873"/>
      <c r="AO120" s="873"/>
      <c r="AP120" s="873"/>
      <c r="AQ120" s="873"/>
      <c r="AR120" s="873"/>
      <c r="AS120" s="873"/>
      <c r="AT120" s="873"/>
      <c r="AU120" s="873"/>
      <c r="AV120" s="873"/>
      <c r="AW120" s="873"/>
      <c r="AX120" s="873"/>
      <c r="AY120" s="873"/>
      <c r="AZ120" s="873"/>
      <c r="BA120" s="873"/>
      <c r="BB120" s="873"/>
      <c r="BC120" s="873"/>
    </row>
    <row r="121" spans="1:55">
      <c r="A121" s="866"/>
      <c r="B121" s="867"/>
      <c r="C121" s="867"/>
      <c r="D121" s="867"/>
      <c r="E121" s="868"/>
      <c r="F121" s="869"/>
      <c r="G121" s="868"/>
      <c r="H121" s="868"/>
      <c r="I121" s="868"/>
      <c r="J121" s="870"/>
      <c r="K121" s="871"/>
      <c r="L121" s="868"/>
      <c r="M121" s="868"/>
      <c r="N121" s="871"/>
      <c r="O121" s="870"/>
      <c r="P121" s="868"/>
      <c r="Q121" s="868"/>
      <c r="R121" s="868"/>
      <c r="S121" s="871"/>
      <c r="T121" s="872"/>
      <c r="U121" s="873"/>
      <c r="V121" s="873"/>
      <c r="W121" s="873"/>
      <c r="X121" s="873"/>
      <c r="Y121" s="873"/>
      <c r="Z121" s="874"/>
      <c r="AA121" s="874"/>
      <c r="AB121" s="873"/>
      <c r="AC121" s="873"/>
      <c r="AD121" s="873"/>
      <c r="AE121" s="873"/>
      <c r="AF121" s="873"/>
      <c r="AG121" s="873"/>
      <c r="AH121" s="873"/>
      <c r="AI121" s="873"/>
      <c r="AJ121" s="873"/>
      <c r="AK121" s="873"/>
      <c r="AL121" s="873"/>
      <c r="AM121" s="873"/>
      <c r="AN121" s="873"/>
      <c r="AO121" s="873"/>
      <c r="AP121" s="873"/>
      <c r="AQ121" s="873"/>
      <c r="AR121" s="873"/>
      <c r="AS121" s="873"/>
      <c r="AT121" s="873"/>
      <c r="AU121" s="873"/>
      <c r="AV121" s="873"/>
      <c r="AW121" s="873"/>
      <c r="AX121" s="873"/>
      <c r="AY121" s="873"/>
      <c r="AZ121" s="873"/>
      <c r="BA121" s="873"/>
      <c r="BB121" s="873"/>
      <c r="BC121" s="873"/>
    </row>
    <row r="122" spans="1:55">
      <c r="A122" s="866"/>
      <c r="B122" s="867"/>
      <c r="C122" s="867"/>
      <c r="D122" s="867"/>
      <c r="E122" s="868"/>
      <c r="F122" s="869"/>
      <c r="G122" s="868"/>
      <c r="H122" s="868"/>
      <c r="I122" s="868"/>
      <c r="J122" s="870"/>
      <c r="K122" s="871"/>
      <c r="L122" s="868"/>
      <c r="M122" s="868"/>
      <c r="N122" s="871"/>
      <c r="O122" s="870"/>
      <c r="P122" s="868"/>
      <c r="Q122" s="868"/>
      <c r="R122" s="868"/>
      <c r="S122" s="871"/>
      <c r="T122" s="872"/>
      <c r="U122" s="873"/>
      <c r="V122" s="873"/>
      <c r="W122" s="873"/>
      <c r="X122" s="873"/>
      <c r="Y122" s="873"/>
      <c r="Z122" s="874"/>
      <c r="AA122" s="874"/>
      <c r="AB122" s="873"/>
      <c r="AC122" s="873"/>
      <c r="AD122" s="873"/>
      <c r="AE122" s="873"/>
      <c r="AF122" s="873"/>
      <c r="AG122" s="873"/>
      <c r="AH122" s="873"/>
      <c r="AI122" s="873"/>
      <c r="AJ122" s="873"/>
      <c r="AK122" s="873"/>
      <c r="AL122" s="873"/>
      <c r="AM122" s="873"/>
      <c r="AN122" s="873"/>
      <c r="AO122" s="873"/>
      <c r="AP122" s="873"/>
      <c r="AQ122" s="873"/>
      <c r="AR122" s="873"/>
      <c r="AS122" s="873"/>
      <c r="AT122" s="873"/>
      <c r="AU122" s="873"/>
      <c r="AV122" s="873"/>
      <c r="AW122" s="873"/>
      <c r="AX122" s="873"/>
      <c r="AY122" s="873"/>
      <c r="AZ122" s="873"/>
      <c r="BA122" s="873"/>
      <c r="BB122" s="873"/>
      <c r="BC122" s="873"/>
    </row>
    <row r="123" spans="1:55">
      <c r="A123" s="866"/>
      <c r="B123" s="867"/>
      <c r="C123" s="867"/>
      <c r="D123" s="867"/>
      <c r="E123" s="868"/>
      <c r="F123" s="869"/>
      <c r="G123" s="868"/>
      <c r="H123" s="868"/>
      <c r="I123" s="868"/>
      <c r="J123" s="870"/>
      <c r="K123" s="871"/>
      <c r="L123" s="868"/>
      <c r="M123" s="868"/>
      <c r="N123" s="871"/>
      <c r="O123" s="870"/>
      <c r="P123" s="868"/>
      <c r="Q123" s="868"/>
      <c r="R123" s="868"/>
      <c r="S123" s="871"/>
      <c r="T123" s="872"/>
      <c r="U123" s="873"/>
      <c r="V123" s="873"/>
      <c r="W123" s="873"/>
      <c r="X123" s="873"/>
      <c r="Y123" s="873"/>
      <c r="Z123" s="874"/>
      <c r="AA123" s="874"/>
      <c r="AB123" s="873"/>
      <c r="AC123" s="873"/>
      <c r="AD123" s="873"/>
      <c r="AE123" s="873"/>
      <c r="AF123" s="873"/>
      <c r="AG123" s="873"/>
      <c r="AH123" s="873"/>
      <c r="AI123" s="873"/>
      <c r="AJ123" s="873"/>
      <c r="AK123" s="873"/>
      <c r="AL123" s="873"/>
      <c r="AM123" s="873"/>
      <c r="AN123" s="873"/>
      <c r="AO123" s="873"/>
      <c r="AP123" s="873"/>
      <c r="AQ123" s="873"/>
      <c r="AR123" s="873"/>
      <c r="AS123" s="873"/>
      <c r="AT123" s="873"/>
      <c r="AU123" s="873"/>
      <c r="AV123" s="873"/>
      <c r="AW123" s="873"/>
      <c r="AX123" s="873"/>
      <c r="AY123" s="873"/>
      <c r="AZ123" s="873"/>
      <c r="BA123" s="873"/>
      <c r="BB123" s="873"/>
      <c r="BC123" s="873"/>
    </row>
    <row r="124" spans="1:55">
      <c r="A124" s="866"/>
      <c r="B124" s="867"/>
      <c r="C124" s="867"/>
      <c r="D124" s="867"/>
      <c r="E124" s="868"/>
      <c r="F124" s="869"/>
      <c r="G124" s="868"/>
      <c r="H124" s="868"/>
      <c r="I124" s="868"/>
      <c r="J124" s="870"/>
      <c r="K124" s="871"/>
      <c r="L124" s="868"/>
      <c r="M124" s="868"/>
      <c r="N124" s="871"/>
      <c r="O124" s="870"/>
      <c r="P124" s="868"/>
      <c r="Q124" s="868"/>
      <c r="R124" s="868"/>
      <c r="S124" s="871"/>
      <c r="T124" s="872"/>
      <c r="U124" s="873"/>
      <c r="V124" s="873"/>
      <c r="W124" s="873"/>
      <c r="X124" s="873"/>
      <c r="Y124" s="873"/>
      <c r="Z124" s="874"/>
      <c r="AA124" s="874"/>
      <c r="AB124" s="873"/>
      <c r="AC124" s="873"/>
      <c r="AD124" s="873"/>
      <c r="AE124" s="873"/>
      <c r="AF124" s="873"/>
      <c r="AG124" s="873"/>
      <c r="AH124" s="873"/>
      <c r="AI124" s="873"/>
      <c r="AJ124" s="873"/>
      <c r="AK124" s="873"/>
      <c r="AL124" s="873"/>
      <c r="AM124" s="873"/>
      <c r="AN124" s="873"/>
      <c r="AO124" s="873"/>
      <c r="AP124" s="873"/>
      <c r="AQ124" s="873"/>
      <c r="AR124" s="873"/>
      <c r="AS124" s="873"/>
      <c r="AT124" s="873"/>
      <c r="AU124" s="873"/>
      <c r="AV124" s="873"/>
      <c r="AW124" s="873"/>
      <c r="AX124" s="873"/>
      <c r="AY124" s="873"/>
      <c r="AZ124" s="873"/>
      <c r="BA124" s="873"/>
      <c r="BB124" s="873"/>
      <c r="BC124" s="873"/>
    </row>
    <row r="125" spans="1:55">
      <c r="A125" s="866"/>
      <c r="B125" s="867"/>
      <c r="C125" s="867"/>
      <c r="D125" s="867"/>
      <c r="E125" s="868"/>
      <c r="F125" s="869"/>
      <c r="G125" s="868"/>
      <c r="H125" s="868"/>
      <c r="I125" s="868"/>
      <c r="J125" s="870"/>
      <c r="K125" s="871"/>
      <c r="L125" s="868"/>
      <c r="M125" s="868"/>
      <c r="N125" s="871"/>
      <c r="O125" s="870"/>
      <c r="P125" s="868"/>
      <c r="Q125" s="868"/>
      <c r="R125" s="868"/>
      <c r="S125" s="871"/>
      <c r="T125" s="872"/>
      <c r="U125" s="873"/>
      <c r="V125" s="873"/>
      <c r="W125" s="873"/>
      <c r="X125" s="873"/>
      <c r="Y125" s="873"/>
      <c r="Z125" s="874"/>
      <c r="AA125" s="874"/>
      <c r="AB125" s="873"/>
      <c r="AC125" s="873"/>
      <c r="AD125" s="873"/>
      <c r="AE125" s="873"/>
      <c r="AF125" s="873"/>
      <c r="AG125" s="873"/>
      <c r="AH125" s="873"/>
      <c r="AI125" s="873"/>
      <c r="AJ125" s="873"/>
      <c r="AK125" s="873"/>
      <c r="AL125" s="873"/>
      <c r="AM125" s="873"/>
      <c r="AN125" s="873"/>
      <c r="AO125" s="873"/>
      <c r="AP125" s="873"/>
      <c r="AQ125" s="873"/>
      <c r="AR125" s="873"/>
      <c r="AS125" s="873"/>
      <c r="AT125" s="873"/>
      <c r="AU125" s="873"/>
      <c r="AV125" s="873"/>
      <c r="AW125" s="873"/>
      <c r="AX125" s="873"/>
      <c r="AY125" s="873"/>
      <c r="AZ125" s="873"/>
      <c r="BA125" s="873"/>
      <c r="BB125" s="873"/>
      <c r="BC125" s="873"/>
    </row>
    <row r="126" spans="1:55">
      <c r="A126" s="866"/>
      <c r="B126" s="867"/>
      <c r="C126" s="867"/>
      <c r="D126" s="867"/>
      <c r="E126" s="868"/>
      <c r="F126" s="869"/>
      <c r="G126" s="868"/>
      <c r="H126" s="868"/>
      <c r="I126" s="868"/>
      <c r="J126" s="870"/>
      <c r="K126" s="871"/>
      <c r="L126" s="868"/>
      <c r="M126" s="868"/>
      <c r="N126" s="871"/>
      <c r="O126" s="870"/>
      <c r="P126" s="868"/>
      <c r="Q126" s="868"/>
      <c r="R126" s="868"/>
      <c r="S126" s="871"/>
      <c r="T126" s="872"/>
      <c r="U126" s="873"/>
      <c r="V126" s="873"/>
      <c r="W126" s="873"/>
      <c r="X126" s="873"/>
      <c r="Y126" s="873"/>
      <c r="Z126" s="874"/>
      <c r="AA126" s="874"/>
      <c r="AB126" s="873"/>
      <c r="AC126" s="873"/>
      <c r="AD126" s="873"/>
      <c r="AE126" s="873"/>
      <c r="AF126" s="873"/>
      <c r="AG126" s="873"/>
      <c r="AH126" s="873"/>
      <c r="AI126" s="873"/>
      <c r="AJ126" s="873"/>
      <c r="AK126" s="873"/>
      <c r="AL126" s="873"/>
      <c r="AM126" s="873"/>
      <c r="AN126" s="873"/>
      <c r="AO126" s="873"/>
      <c r="AP126" s="873"/>
      <c r="AQ126" s="873"/>
      <c r="AR126" s="873"/>
      <c r="AS126" s="873"/>
      <c r="AT126" s="873"/>
      <c r="AU126" s="873"/>
      <c r="AV126" s="873"/>
      <c r="AW126" s="873"/>
      <c r="AX126" s="873"/>
      <c r="AY126" s="873"/>
      <c r="AZ126" s="873"/>
      <c r="BA126" s="873"/>
      <c r="BB126" s="873"/>
      <c r="BC126" s="873"/>
    </row>
    <row r="127" spans="1:55">
      <c r="A127" s="866"/>
      <c r="B127" s="867"/>
      <c r="C127" s="867"/>
      <c r="D127" s="867"/>
      <c r="E127" s="868"/>
      <c r="F127" s="869"/>
      <c r="G127" s="868"/>
      <c r="H127" s="868"/>
      <c r="I127" s="868"/>
      <c r="J127" s="870"/>
      <c r="K127" s="871"/>
      <c r="L127" s="868"/>
      <c r="M127" s="868"/>
      <c r="N127" s="871"/>
      <c r="O127" s="870"/>
      <c r="P127" s="868"/>
      <c r="Q127" s="868"/>
      <c r="R127" s="868"/>
      <c r="S127" s="871"/>
      <c r="T127" s="872"/>
      <c r="U127" s="873"/>
      <c r="V127" s="873"/>
      <c r="W127" s="873"/>
      <c r="X127" s="873"/>
      <c r="Y127" s="873"/>
      <c r="Z127" s="874"/>
      <c r="AA127" s="874"/>
      <c r="AB127" s="873"/>
      <c r="AC127" s="873"/>
      <c r="AD127" s="873"/>
      <c r="AE127" s="873"/>
      <c r="AF127" s="873"/>
      <c r="AG127" s="873"/>
      <c r="AH127" s="873"/>
      <c r="AI127" s="873"/>
      <c r="AJ127" s="873"/>
      <c r="AK127" s="873"/>
      <c r="AL127" s="873"/>
      <c r="AM127" s="873"/>
      <c r="AN127" s="873"/>
      <c r="AO127" s="873"/>
      <c r="AP127" s="873"/>
      <c r="AQ127" s="873"/>
      <c r="AR127" s="873"/>
      <c r="AS127" s="873"/>
      <c r="AT127" s="873"/>
      <c r="AU127" s="873"/>
      <c r="AV127" s="873"/>
      <c r="AW127" s="873"/>
      <c r="AX127" s="873"/>
      <c r="AY127" s="873"/>
      <c r="AZ127" s="873"/>
      <c r="BA127" s="873"/>
      <c r="BB127" s="873"/>
      <c r="BC127" s="873"/>
    </row>
    <row r="128" spans="1:55">
      <c r="A128" s="866"/>
      <c r="B128" s="867"/>
      <c r="C128" s="867"/>
      <c r="D128" s="867"/>
      <c r="E128" s="868"/>
      <c r="F128" s="869"/>
      <c r="G128" s="868"/>
      <c r="H128" s="868"/>
      <c r="I128" s="868"/>
      <c r="J128" s="870"/>
      <c r="K128" s="871"/>
      <c r="L128" s="868"/>
      <c r="M128" s="868"/>
      <c r="N128" s="871"/>
      <c r="O128" s="870"/>
      <c r="P128" s="868"/>
      <c r="Q128" s="868"/>
      <c r="R128" s="868"/>
      <c r="S128" s="871"/>
      <c r="T128" s="872"/>
      <c r="U128" s="873"/>
      <c r="V128" s="873"/>
      <c r="W128" s="873"/>
      <c r="X128" s="873"/>
      <c r="Y128" s="873"/>
      <c r="Z128" s="874"/>
      <c r="AA128" s="874"/>
      <c r="AB128" s="873"/>
      <c r="AC128" s="873"/>
      <c r="AD128" s="873"/>
      <c r="AE128" s="873"/>
      <c r="AF128" s="873"/>
      <c r="AG128" s="873"/>
      <c r="AH128" s="873"/>
      <c r="AI128" s="873"/>
      <c r="AJ128" s="873"/>
      <c r="AK128" s="873"/>
      <c r="AL128" s="873"/>
      <c r="AM128" s="873"/>
      <c r="AN128" s="873"/>
      <c r="AO128" s="873"/>
      <c r="AP128" s="873"/>
      <c r="AQ128" s="873"/>
      <c r="AR128" s="873"/>
      <c r="AS128" s="873"/>
      <c r="AT128" s="873"/>
      <c r="AU128" s="873"/>
      <c r="AV128" s="873"/>
      <c r="AW128" s="873"/>
      <c r="AX128" s="873"/>
      <c r="AY128" s="873"/>
      <c r="AZ128" s="873"/>
      <c r="BA128" s="873"/>
      <c r="BB128" s="873"/>
      <c r="BC128" s="873"/>
    </row>
    <row r="129" spans="1:55">
      <c r="A129" s="866"/>
      <c r="B129" s="867"/>
      <c r="C129" s="867"/>
      <c r="D129" s="867"/>
      <c r="E129" s="868"/>
      <c r="F129" s="869"/>
      <c r="G129" s="868"/>
      <c r="H129" s="868"/>
      <c r="I129" s="868"/>
      <c r="J129" s="870"/>
      <c r="K129" s="871"/>
      <c r="L129" s="868"/>
      <c r="M129" s="868"/>
      <c r="N129" s="871"/>
      <c r="O129" s="870"/>
      <c r="P129" s="868"/>
      <c r="Q129" s="868"/>
      <c r="R129" s="868"/>
      <c r="S129" s="871"/>
      <c r="T129" s="872"/>
      <c r="U129" s="873"/>
      <c r="V129" s="873"/>
      <c r="W129" s="873"/>
      <c r="X129" s="873"/>
      <c r="Y129" s="873"/>
      <c r="Z129" s="874"/>
      <c r="AA129" s="874"/>
      <c r="AB129" s="873"/>
      <c r="AC129" s="873"/>
      <c r="AD129" s="873"/>
      <c r="AE129" s="873"/>
      <c r="AF129" s="873"/>
      <c r="AG129" s="873"/>
      <c r="AH129" s="873"/>
      <c r="AI129" s="873"/>
      <c r="AJ129" s="873"/>
      <c r="AK129" s="873"/>
      <c r="AL129" s="873"/>
      <c r="AM129" s="873"/>
      <c r="AN129" s="873"/>
      <c r="AO129" s="873"/>
      <c r="AP129" s="873"/>
      <c r="AQ129" s="873"/>
      <c r="AR129" s="873"/>
      <c r="AS129" s="873"/>
      <c r="AT129" s="873"/>
      <c r="AU129" s="873"/>
      <c r="AV129" s="873"/>
      <c r="AW129" s="873"/>
      <c r="AX129" s="873"/>
      <c r="AY129" s="873"/>
      <c r="AZ129" s="873"/>
      <c r="BA129" s="873"/>
      <c r="BB129" s="873"/>
      <c r="BC129" s="873"/>
    </row>
    <row r="130" spans="1:55">
      <c r="A130" s="866"/>
      <c r="B130" s="867"/>
      <c r="C130" s="867"/>
      <c r="D130" s="867"/>
      <c r="E130" s="868"/>
      <c r="F130" s="869"/>
      <c r="G130" s="868"/>
      <c r="H130" s="868"/>
      <c r="I130" s="868"/>
      <c r="J130" s="870"/>
      <c r="K130" s="871"/>
      <c r="L130" s="868"/>
      <c r="M130" s="868"/>
      <c r="N130" s="871"/>
      <c r="O130" s="870"/>
      <c r="P130" s="868"/>
      <c r="Q130" s="868"/>
      <c r="R130" s="868"/>
      <c r="S130" s="871"/>
      <c r="T130" s="872"/>
      <c r="U130" s="873"/>
      <c r="V130" s="873"/>
      <c r="W130" s="873"/>
      <c r="X130" s="873"/>
      <c r="Y130" s="873"/>
      <c r="Z130" s="874"/>
      <c r="AA130" s="874"/>
      <c r="AB130" s="873"/>
      <c r="AC130" s="873"/>
      <c r="AD130" s="873"/>
      <c r="AE130" s="873"/>
      <c r="AF130" s="873"/>
      <c r="AG130" s="873"/>
      <c r="AH130" s="873"/>
      <c r="AI130" s="873"/>
      <c r="AJ130" s="873"/>
      <c r="AK130" s="873"/>
      <c r="AL130" s="873"/>
      <c r="AM130" s="873"/>
      <c r="AN130" s="873"/>
      <c r="AO130" s="873"/>
      <c r="AP130" s="873"/>
      <c r="AQ130" s="873"/>
      <c r="AR130" s="873"/>
      <c r="AS130" s="873"/>
      <c r="AT130" s="873"/>
      <c r="AU130" s="873"/>
      <c r="AV130" s="873"/>
      <c r="AW130" s="873"/>
      <c r="AX130" s="873"/>
      <c r="AY130" s="873"/>
      <c r="AZ130" s="873"/>
      <c r="BA130" s="873"/>
      <c r="BB130" s="873"/>
      <c r="BC130" s="873"/>
    </row>
    <row r="131" spans="1:55">
      <c r="A131" s="866"/>
      <c r="B131" s="867"/>
      <c r="C131" s="867"/>
      <c r="D131" s="867"/>
      <c r="E131" s="868"/>
      <c r="F131" s="869"/>
      <c r="G131" s="868"/>
      <c r="H131" s="868"/>
      <c r="I131" s="868"/>
      <c r="J131" s="870"/>
      <c r="K131" s="871"/>
      <c r="L131" s="868"/>
      <c r="M131" s="868"/>
      <c r="N131" s="871"/>
      <c r="O131" s="870"/>
      <c r="P131" s="868"/>
      <c r="Q131" s="868"/>
      <c r="R131" s="868"/>
      <c r="S131" s="871"/>
      <c r="T131" s="872"/>
      <c r="U131" s="873"/>
      <c r="V131" s="873"/>
      <c r="W131" s="873"/>
      <c r="X131" s="873"/>
      <c r="Y131" s="873"/>
      <c r="Z131" s="874"/>
      <c r="AA131" s="874"/>
      <c r="AB131" s="873"/>
      <c r="AC131" s="873"/>
      <c r="AD131" s="873"/>
      <c r="AE131" s="873"/>
      <c r="AF131" s="873"/>
      <c r="AG131" s="873"/>
      <c r="AH131" s="873"/>
      <c r="AI131" s="873"/>
      <c r="AJ131" s="873"/>
      <c r="AK131" s="873"/>
      <c r="AL131" s="873"/>
      <c r="AM131" s="873"/>
      <c r="AN131" s="873"/>
      <c r="AO131" s="873"/>
      <c r="AP131" s="873"/>
      <c r="AQ131" s="873"/>
      <c r="AR131" s="873"/>
      <c r="AS131" s="873"/>
      <c r="AT131" s="873"/>
      <c r="AU131" s="873"/>
      <c r="AV131" s="873"/>
      <c r="AW131" s="873"/>
      <c r="AX131" s="873"/>
      <c r="AY131" s="873"/>
      <c r="AZ131" s="873"/>
      <c r="BA131" s="873"/>
      <c r="BB131" s="873"/>
      <c r="BC131" s="873"/>
    </row>
    <row r="132" spans="1:55">
      <c r="A132" s="866"/>
      <c r="B132" s="867"/>
      <c r="C132" s="867"/>
      <c r="D132" s="867"/>
      <c r="E132" s="868"/>
      <c r="F132" s="869"/>
      <c r="G132" s="868"/>
      <c r="H132" s="868"/>
      <c r="I132" s="868"/>
      <c r="J132" s="870"/>
      <c r="K132" s="871"/>
      <c r="L132" s="868"/>
      <c r="M132" s="868"/>
      <c r="N132" s="871"/>
      <c r="O132" s="870"/>
      <c r="P132" s="868"/>
      <c r="Q132" s="868"/>
      <c r="R132" s="868"/>
      <c r="S132" s="871"/>
      <c r="T132" s="872"/>
      <c r="U132" s="873"/>
      <c r="V132" s="873"/>
      <c r="W132" s="873"/>
      <c r="X132" s="873"/>
      <c r="Y132" s="873"/>
      <c r="Z132" s="874"/>
      <c r="AA132" s="874"/>
      <c r="AB132" s="873"/>
      <c r="AC132" s="873"/>
      <c r="AD132" s="873"/>
      <c r="AE132" s="873"/>
      <c r="AF132" s="873"/>
      <c r="AG132" s="873"/>
      <c r="AH132" s="873"/>
      <c r="AI132" s="873"/>
      <c r="AJ132" s="873"/>
      <c r="AK132" s="873"/>
      <c r="AL132" s="873"/>
      <c r="AM132" s="873"/>
      <c r="AN132" s="873"/>
      <c r="AO132" s="873"/>
      <c r="AP132" s="873"/>
      <c r="AQ132" s="873"/>
      <c r="AR132" s="873"/>
      <c r="AS132" s="873"/>
      <c r="AT132" s="873"/>
      <c r="AU132" s="873"/>
      <c r="AV132" s="873"/>
      <c r="AW132" s="873"/>
      <c r="AX132" s="873"/>
      <c r="AY132" s="873"/>
      <c r="AZ132" s="873"/>
      <c r="BA132" s="873"/>
      <c r="BB132" s="873"/>
      <c r="BC132" s="873"/>
    </row>
    <row r="133" spans="1:55">
      <c r="A133" s="866"/>
      <c r="B133" s="867"/>
      <c r="C133" s="867"/>
      <c r="D133" s="867"/>
      <c r="E133" s="868"/>
      <c r="F133" s="869"/>
      <c r="G133" s="868"/>
      <c r="H133" s="868"/>
      <c r="I133" s="868"/>
      <c r="J133" s="870"/>
      <c r="K133" s="871"/>
      <c r="L133" s="868"/>
      <c r="M133" s="868"/>
      <c r="N133" s="871"/>
      <c r="O133" s="870"/>
      <c r="P133" s="868"/>
      <c r="Q133" s="868"/>
      <c r="R133" s="868"/>
      <c r="S133" s="871"/>
      <c r="T133" s="872"/>
      <c r="U133" s="873"/>
      <c r="V133" s="873"/>
      <c r="W133" s="873"/>
      <c r="X133" s="873"/>
      <c r="Y133" s="873"/>
      <c r="Z133" s="874"/>
      <c r="AA133" s="874"/>
      <c r="AB133" s="873"/>
      <c r="AC133" s="873"/>
      <c r="AD133" s="873"/>
      <c r="AE133" s="873"/>
      <c r="AF133" s="873"/>
      <c r="AG133" s="873"/>
      <c r="AH133" s="873"/>
      <c r="AI133" s="873"/>
      <c r="AJ133" s="873"/>
      <c r="AK133" s="873"/>
      <c r="AL133" s="873"/>
      <c r="AM133" s="873"/>
      <c r="AN133" s="873"/>
      <c r="AO133" s="873"/>
      <c r="AP133" s="873"/>
      <c r="AQ133" s="873"/>
      <c r="AR133" s="873"/>
      <c r="AS133" s="873"/>
      <c r="AT133" s="873"/>
      <c r="AU133" s="873"/>
      <c r="AV133" s="873"/>
      <c r="AW133" s="873"/>
      <c r="AX133" s="873"/>
      <c r="AY133" s="873"/>
      <c r="AZ133" s="873"/>
      <c r="BA133" s="873"/>
      <c r="BB133" s="873"/>
      <c r="BC133" s="873"/>
    </row>
    <row r="134" spans="1:55">
      <c r="A134" s="866"/>
      <c r="B134" s="867"/>
      <c r="C134" s="867"/>
      <c r="D134" s="867"/>
      <c r="E134" s="868"/>
      <c r="F134" s="869"/>
      <c r="G134" s="868"/>
      <c r="H134" s="868"/>
      <c r="I134" s="868"/>
      <c r="J134" s="870"/>
      <c r="K134" s="871"/>
      <c r="L134" s="868"/>
      <c r="M134" s="868"/>
      <c r="N134" s="871"/>
      <c r="O134" s="870"/>
      <c r="P134" s="868"/>
      <c r="Q134" s="868"/>
      <c r="R134" s="868"/>
      <c r="S134" s="871"/>
      <c r="T134" s="872"/>
      <c r="U134" s="873"/>
      <c r="V134" s="873"/>
      <c r="W134" s="873"/>
      <c r="X134" s="873"/>
      <c r="Y134" s="873"/>
      <c r="Z134" s="874"/>
      <c r="AA134" s="874"/>
      <c r="AB134" s="873"/>
      <c r="AC134" s="873"/>
      <c r="AD134" s="873"/>
      <c r="AE134" s="873"/>
      <c r="AF134" s="873"/>
      <c r="AG134" s="873"/>
      <c r="AH134" s="873"/>
      <c r="AI134" s="873"/>
      <c r="AJ134" s="873"/>
      <c r="AK134" s="873"/>
      <c r="AL134" s="873"/>
      <c r="AM134" s="873"/>
      <c r="AN134" s="873"/>
      <c r="AO134" s="873"/>
      <c r="AP134" s="873"/>
      <c r="AQ134" s="873"/>
      <c r="AR134" s="873"/>
      <c r="AS134" s="873"/>
      <c r="AT134" s="873"/>
      <c r="AU134" s="873"/>
      <c r="AV134" s="873"/>
      <c r="AW134" s="873"/>
      <c r="AX134" s="873"/>
      <c r="AY134" s="873"/>
      <c r="AZ134" s="873"/>
      <c r="BA134" s="873"/>
      <c r="BB134" s="873"/>
      <c r="BC134" s="873"/>
    </row>
    <row r="135" spans="1:55">
      <c r="A135" s="866"/>
      <c r="B135" s="867"/>
      <c r="C135" s="867"/>
      <c r="D135" s="867"/>
      <c r="E135" s="868"/>
      <c r="F135" s="869"/>
      <c r="G135" s="868"/>
      <c r="H135" s="868"/>
      <c r="I135" s="868"/>
      <c r="J135" s="870"/>
      <c r="K135" s="871"/>
      <c r="L135" s="868"/>
      <c r="M135" s="868"/>
      <c r="N135" s="871"/>
      <c r="O135" s="870"/>
      <c r="P135" s="868"/>
      <c r="Q135" s="868"/>
      <c r="R135" s="868"/>
      <c r="S135" s="871"/>
      <c r="T135" s="872"/>
      <c r="U135" s="873"/>
      <c r="V135" s="873"/>
      <c r="W135" s="873"/>
      <c r="X135" s="873"/>
      <c r="Y135" s="873"/>
      <c r="Z135" s="874"/>
      <c r="AA135" s="874"/>
      <c r="AB135" s="873"/>
      <c r="AC135" s="873"/>
      <c r="AD135" s="873"/>
      <c r="AE135" s="873"/>
      <c r="AF135" s="873"/>
      <c r="AG135" s="873"/>
      <c r="AH135" s="873"/>
      <c r="AI135" s="873"/>
      <c r="AJ135" s="873"/>
      <c r="AK135" s="873"/>
      <c r="AL135" s="873"/>
      <c r="AM135" s="873"/>
      <c r="AN135" s="873"/>
      <c r="AO135" s="873"/>
      <c r="AP135" s="873"/>
      <c r="AQ135" s="873"/>
      <c r="AR135" s="873"/>
      <c r="AS135" s="873"/>
      <c r="AT135" s="873"/>
      <c r="AU135" s="873"/>
      <c r="AV135" s="873"/>
      <c r="AW135" s="873"/>
      <c r="AX135" s="873"/>
      <c r="AY135" s="873"/>
      <c r="AZ135" s="873"/>
      <c r="BA135" s="873"/>
      <c r="BB135" s="873"/>
      <c r="BC135" s="873"/>
    </row>
    <row r="136" spans="1:55">
      <c r="A136" s="866"/>
      <c r="B136" s="867"/>
      <c r="C136" s="867"/>
      <c r="D136" s="867"/>
      <c r="E136" s="868"/>
      <c r="F136" s="869"/>
      <c r="G136" s="868"/>
      <c r="H136" s="868"/>
      <c r="I136" s="868"/>
      <c r="J136" s="870"/>
      <c r="K136" s="871"/>
      <c r="L136" s="868"/>
      <c r="M136" s="868"/>
      <c r="N136" s="871"/>
      <c r="O136" s="870"/>
      <c r="P136" s="868"/>
      <c r="Q136" s="868"/>
      <c r="R136" s="868"/>
      <c r="S136" s="871"/>
      <c r="T136" s="872"/>
      <c r="U136" s="873"/>
      <c r="V136" s="873"/>
      <c r="W136" s="873"/>
      <c r="X136" s="873"/>
      <c r="Y136" s="873"/>
      <c r="Z136" s="874"/>
      <c r="AA136" s="874"/>
      <c r="AB136" s="873"/>
      <c r="AC136" s="873"/>
      <c r="AD136" s="873"/>
      <c r="AE136" s="873"/>
      <c r="AF136" s="873"/>
      <c r="AG136" s="873"/>
      <c r="AH136" s="873"/>
      <c r="AI136" s="873"/>
      <c r="AJ136" s="873"/>
      <c r="AK136" s="873"/>
      <c r="AL136" s="873"/>
      <c r="AM136" s="873"/>
      <c r="AN136" s="873"/>
      <c r="AO136" s="873"/>
      <c r="AP136" s="873"/>
      <c r="AQ136" s="873"/>
      <c r="AR136" s="873"/>
      <c r="AS136" s="873"/>
      <c r="AT136" s="873"/>
      <c r="AU136" s="873"/>
      <c r="AV136" s="873"/>
      <c r="AW136" s="873"/>
      <c r="AX136" s="873"/>
      <c r="AY136" s="873"/>
      <c r="AZ136" s="873"/>
      <c r="BA136" s="873"/>
      <c r="BB136" s="873"/>
      <c r="BC136" s="873"/>
    </row>
    <row r="137" spans="1:55">
      <c r="A137" s="866"/>
      <c r="B137" s="867"/>
      <c r="C137" s="867"/>
      <c r="D137" s="867"/>
      <c r="E137" s="868"/>
      <c r="F137" s="869"/>
      <c r="G137" s="868"/>
      <c r="H137" s="868"/>
      <c r="I137" s="868"/>
      <c r="J137" s="870"/>
      <c r="K137" s="871"/>
      <c r="L137" s="868"/>
      <c r="M137" s="868"/>
      <c r="N137" s="871"/>
      <c r="O137" s="870"/>
      <c r="P137" s="868"/>
      <c r="Q137" s="868"/>
      <c r="R137" s="868"/>
      <c r="S137" s="871"/>
      <c r="T137" s="872"/>
      <c r="U137" s="873"/>
      <c r="V137" s="873"/>
      <c r="W137" s="873"/>
      <c r="X137" s="873"/>
      <c r="Y137" s="873"/>
      <c r="Z137" s="874"/>
      <c r="AA137" s="874"/>
      <c r="AB137" s="873"/>
      <c r="AC137" s="873"/>
      <c r="AD137" s="873"/>
      <c r="AE137" s="873"/>
      <c r="AF137" s="873"/>
      <c r="AG137" s="873"/>
      <c r="AH137" s="873"/>
      <c r="AI137" s="873"/>
      <c r="AJ137" s="873"/>
      <c r="AK137" s="873"/>
      <c r="AL137" s="873"/>
      <c r="AM137" s="873"/>
      <c r="AN137" s="873"/>
      <c r="AO137" s="873"/>
      <c r="AP137" s="873"/>
      <c r="AQ137" s="873"/>
      <c r="AR137" s="873"/>
      <c r="AS137" s="873"/>
      <c r="AT137" s="873"/>
      <c r="AU137" s="873"/>
      <c r="AV137" s="873"/>
      <c r="AW137" s="873"/>
      <c r="AX137" s="873"/>
      <c r="AY137" s="873"/>
      <c r="AZ137" s="873"/>
      <c r="BA137" s="873"/>
      <c r="BB137" s="873"/>
      <c r="BC137" s="873"/>
    </row>
    <row r="138" spans="1:55">
      <c r="A138" s="866"/>
      <c r="B138" s="867"/>
      <c r="C138" s="867"/>
      <c r="D138" s="867"/>
      <c r="E138" s="868"/>
      <c r="F138" s="869"/>
      <c r="G138" s="868"/>
      <c r="H138" s="868"/>
      <c r="I138" s="868"/>
      <c r="J138" s="870"/>
      <c r="K138" s="871"/>
      <c r="L138" s="868"/>
      <c r="M138" s="868"/>
      <c r="N138" s="871"/>
      <c r="O138" s="870"/>
      <c r="P138" s="868"/>
      <c r="Q138" s="868"/>
      <c r="R138" s="868"/>
      <c r="S138" s="871"/>
      <c r="T138" s="872"/>
      <c r="U138" s="873"/>
      <c r="V138" s="873"/>
      <c r="W138" s="873"/>
      <c r="X138" s="873"/>
      <c r="Y138" s="873"/>
      <c r="Z138" s="874"/>
      <c r="AA138" s="874"/>
      <c r="AB138" s="873"/>
      <c r="AC138" s="873"/>
      <c r="AD138" s="873"/>
      <c r="AE138" s="873"/>
      <c r="AF138" s="873"/>
      <c r="AG138" s="873"/>
      <c r="AH138" s="873"/>
      <c r="AI138" s="873"/>
      <c r="AJ138" s="873"/>
      <c r="AK138" s="873"/>
      <c r="AL138" s="873"/>
      <c r="AM138" s="873"/>
      <c r="AN138" s="873"/>
      <c r="AO138" s="873"/>
      <c r="AP138" s="873"/>
      <c r="AQ138" s="873"/>
      <c r="AR138" s="873"/>
      <c r="AS138" s="873"/>
      <c r="AT138" s="873"/>
      <c r="AU138" s="873"/>
      <c r="AV138" s="873"/>
      <c r="AW138" s="873"/>
      <c r="AX138" s="873"/>
      <c r="AY138" s="873"/>
      <c r="AZ138" s="873"/>
      <c r="BA138" s="873"/>
      <c r="BB138" s="873"/>
      <c r="BC138" s="873"/>
    </row>
    <row r="139" spans="1:55">
      <c r="A139" s="866"/>
      <c r="B139" s="867"/>
      <c r="C139" s="867"/>
      <c r="D139" s="867"/>
      <c r="E139" s="868"/>
      <c r="F139" s="869"/>
      <c r="G139" s="868"/>
      <c r="H139" s="868"/>
      <c r="I139" s="868"/>
      <c r="J139" s="870"/>
      <c r="K139" s="871"/>
      <c r="L139" s="868"/>
      <c r="M139" s="868"/>
      <c r="N139" s="871"/>
      <c r="O139" s="870"/>
      <c r="P139" s="868"/>
      <c r="Q139" s="868"/>
      <c r="R139" s="868"/>
      <c r="S139" s="871"/>
      <c r="T139" s="872"/>
      <c r="U139" s="873"/>
      <c r="V139" s="873"/>
      <c r="W139" s="873"/>
      <c r="X139" s="873"/>
      <c r="Y139" s="873"/>
      <c r="Z139" s="874"/>
      <c r="AA139" s="874"/>
      <c r="AB139" s="873"/>
      <c r="AC139" s="873"/>
      <c r="AD139" s="873"/>
      <c r="AE139" s="873"/>
      <c r="AF139" s="873"/>
      <c r="AG139" s="873"/>
      <c r="AH139" s="873"/>
      <c r="AI139" s="873"/>
      <c r="AJ139" s="873"/>
      <c r="AK139" s="873"/>
      <c r="AL139" s="873"/>
      <c r="AM139" s="873"/>
      <c r="AN139" s="873"/>
      <c r="AO139" s="873"/>
      <c r="AP139" s="873"/>
      <c r="AQ139" s="873"/>
      <c r="AR139" s="873"/>
      <c r="AS139" s="873"/>
      <c r="AT139" s="873"/>
      <c r="AU139" s="873"/>
      <c r="AV139" s="873"/>
      <c r="AW139" s="873"/>
      <c r="AX139" s="873"/>
      <c r="AY139" s="873"/>
      <c r="AZ139" s="873"/>
      <c r="BA139" s="873"/>
      <c r="BB139" s="873"/>
      <c r="BC139" s="873"/>
    </row>
    <row r="140" spans="1:55">
      <c r="A140" s="866"/>
      <c r="B140" s="867"/>
      <c r="C140" s="867"/>
      <c r="D140" s="867"/>
      <c r="E140" s="868"/>
      <c r="F140" s="869"/>
      <c r="G140" s="868"/>
      <c r="H140" s="868"/>
      <c r="I140" s="868"/>
      <c r="J140" s="870"/>
      <c r="K140" s="871"/>
      <c r="L140" s="868"/>
      <c r="M140" s="868"/>
      <c r="N140" s="871"/>
      <c r="O140" s="870"/>
      <c r="P140" s="868"/>
      <c r="Q140" s="868"/>
      <c r="R140" s="868"/>
      <c r="S140" s="871"/>
      <c r="T140" s="872"/>
      <c r="U140" s="873"/>
      <c r="V140" s="873"/>
      <c r="W140" s="873"/>
      <c r="X140" s="873"/>
      <c r="Y140" s="873"/>
      <c r="Z140" s="874"/>
      <c r="AA140" s="874"/>
      <c r="AB140" s="873"/>
      <c r="AC140" s="873"/>
      <c r="AD140" s="873"/>
      <c r="AE140" s="873"/>
      <c r="AF140" s="873"/>
      <c r="AG140" s="873"/>
      <c r="AH140" s="873"/>
      <c r="AI140" s="873"/>
      <c r="AJ140" s="873"/>
      <c r="AK140" s="873"/>
      <c r="AL140" s="873"/>
      <c r="AM140" s="873"/>
      <c r="AN140" s="873"/>
      <c r="AO140" s="873"/>
      <c r="AP140" s="873"/>
      <c r="AQ140" s="873"/>
      <c r="AR140" s="873"/>
      <c r="AS140" s="873"/>
      <c r="AT140" s="873"/>
      <c r="AU140" s="873"/>
      <c r="AV140" s="873"/>
      <c r="AW140" s="873"/>
      <c r="AX140" s="873"/>
      <c r="AY140" s="873"/>
      <c r="AZ140" s="873"/>
      <c r="BA140" s="873"/>
      <c r="BB140" s="873"/>
      <c r="BC140" s="873"/>
    </row>
    <row r="141" spans="1:55">
      <c r="A141" s="866"/>
      <c r="B141" s="867"/>
      <c r="C141" s="867"/>
      <c r="D141" s="867"/>
      <c r="E141" s="868"/>
      <c r="F141" s="869"/>
      <c r="G141" s="868"/>
      <c r="H141" s="868"/>
      <c r="I141" s="868"/>
      <c r="J141" s="870"/>
      <c r="K141" s="871"/>
      <c r="L141" s="868"/>
      <c r="M141" s="868"/>
      <c r="N141" s="871"/>
      <c r="O141" s="870"/>
      <c r="P141" s="868"/>
      <c r="Q141" s="868"/>
      <c r="R141" s="868"/>
      <c r="S141" s="871"/>
      <c r="T141" s="872"/>
      <c r="U141" s="873"/>
      <c r="V141" s="873"/>
      <c r="W141" s="873"/>
      <c r="X141" s="873"/>
      <c r="Y141" s="873"/>
      <c r="Z141" s="874"/>
      <c r="AA141" s="874"/>
      <c r="AB141" s="873"/>
      <c r="AC141" s="873"/>
      <c r="AD141" s="873"/>
      <c r="AE141" s="873"/>
      <c r="AF141" s="873"/>
      <c r="AG141" s="873"/>
      <c r="AH141" s="873"/>
      <c r="AI141" s="873"/>
      <c r="AJ141" s="873"/>
      <c r="AK141" s="873"/>
      <c r="AL141" s="873"/>
      <c r="AM141" s="873"/>
      <c r="AN141" s="873"/>
      <c r="AO141" s="873"/>
      <c r="AP141" s="873"/>
      <c r="AQ141" s="873"/>
      <c r="AR141" s="873"/>
      <c r="AS141" s="873"/>
      <c r="AT141" s="873"/>
      <c r="AU141" s="873"/>
      <c r="AV141" s="873"/>
      <c r="AW141" s="873"/>
      <c r="AX141" s="873"/>
      <c r="AY141" s="873"/>
      <c r="AZ141" s="873"/>
      <c r="BA141" s="873"/>
      <c r="BB141" s="873"/>
      <c r="BC141" s="873"/>
    </row>
    <row r="142" spans="1:55">
      <c r="A142" s="866"/>
      <c r="B142" s="867"/>
      <c r="C142" s="867"/>
      <c r="D142" s="867"/>
      <c r="E142" s="868"/>
      <c r="F142" s="869"/>
      <c r="G142" s="868"/>
      <c r="H142" s="868"/>
      <c r="I142" s="868"/>
      <c r="J142" s="870"/>
      <c r="K142" s="871"/>
      <c r="L142" s="868"/>
      <c r="M142" s="868"/>
      <c r="N142" s="871"/>
      <c r="O142" s="870"/>
      <c r="P142" s="868"/>
      <c r="Q142" s="868"/>
      <c r="R142" s="868"/>
      <c r="S142" s="871"/>
      <c r="T142" s="872"/>
      <c r="U142" s="873"/>
      <c r="V142" s="873"/>
      <c r="W142" s="873"/>
      <c r="X142" s="873"/>
      <c r="Y142" s="873"/>
      <c r="Z142" s="874"/>
      <c r="AA142" s="874"/>
      <c r="AB142" s="873"/>
      <c r="AC142" s="873"/>
      <c r="AD142" s="873"/>
      <c r="AE142" s="873"/>
      <c r="AF142" s="873"/>
      <c r="AG142" s="873"/>
      <c r="AH142" s="873"/>
      <c r="AI142" s="873"/>
      <c r="AJ142" s="873"/>
      <c r="AK142" s="873"/>
      <c r="AL142" s="873"/>
      <c r="AM142" s="873"/>
      <c r="AN142" s="873"/>
      <c r="AO142" s="873"/>
      <c r="AP142" s="873"/>
      <c r="AQ142" s="873"/>
      <c r="AR142" s="873"/>
      <c r="AS142" s="873"/>
      <c r="AT142" s="873"/>
      <c r="AU142" s="873"/>
      <c r="AV142" s="873"/>
      <c r="AW142" s="873"/>
      <c r="AX142" s="873"/>
      <c r="AY142" s="873"/>
      <c r="AZ142" s="873"/>
      <c r="BA142" s="873"/>
      <c r="BB142" s="873"/>
      <c r="BC142" s="873"/>
    </row>
    <row r="143" spans="1:55">
      <c r="A143" s="866"/>
      <c r="B143" s="867"/>
      <c r="C143" s="867"/>
      <c r="D143" s="867"/>
      <c r="E143" s="868"/>
      <c r="F143" s="869"/>
      <c r="G143" s="868"/>
      <c r="H143" s="868"/>
      <c r="I143" s="868"/>
      <c r="J143" s="870"/>
      <c r="K143" s="871"/>
      <c r="L143" s="868"/>
      <c r="M143" s="868"/>
      <c r="N143" s="871"/>
      <c r="O143" s="870"/>
      <c r="P143" s="868"/>
      <c r="Q143" s="868"/>
      <c r="R143" s="868"/>
      <c r="S143" s="871"/>
      <c r="T143" s="872"/>
      <c r="U143" s="873"/>
      <c r="V143" s="873"/>
      <c r="W143" s="873"/>
      <c r="X143" s="873"/>
      <c r="Y143" s="873"/>
      <c r="Z143" s="874"/>
      <c r="AA143" s="874"/>
      <c r="AB143" s="873"/>
      <c r="AC143" s="873"/>
      <c r="AD143" s="873"/>
      <c r="AE143" s="873"/>
      <c r="AF143" s="873"/>
      <c r="AG143" s="873"/>
      <c r="AH143" s="873"/>
      <c r="AI143" s="873"/>
      <c r="AJ143" s="873"/>
      <c r="AK143" s="873"/>
      <c r="AL143" s="873"/>
      <c r="AM143" s="873"/>
      <c r="AN143" s="873"/>
      <c r="AO143" s="873"/>
      <c r="AP143" s="873"/>
      <c r="AQ143" s="873"/>
      <c r="AR143" s="873"/>
      <c r="AS143" s="873"/>
      <c r="AT143" s="873"/>
      <c r="AU143" s="873"/>
      <c r="AV143" s="873"/>
      <c r="AW143" s="873"/>
      <c r="AX143" s="873"/>
      <c r="AY143" s="873"/>
      <c r="AZ143" s="873"/>
      <c r="BA143" s="873"/>
      <c r="BB143" s="873"/>
      <c r="BC143" s="873"/>
    </row>
    <row r="144" spans="1:55">
      <c r="A144" s="866"/>
      <c r="B144" s="867"/>
      <c r="C144" s="867"/>
      <c r="D144" s="867"/>
      <c r="E144" s="868"/>
      <c r="F144" s="869"/>
      <c r="G144" s="868"/>
      <c r="H144" s="868"/>
      <c r="I144" s="868"/>
      <c r="J144" s="870"/>
      <c r="K144" s="871"/>
      <c r="L144" s="868"/>
      <c r="M144" s="868"/>
      <c r="N144" s="871"/>
      <c r="O144" s="870"/>
      <c r="P144" s="868"/>
      <c r="Q144" s="868"/>
      <c r="R144" s="868"/>
      <c r="S144" s="871"/>
      <c r="T144" s="872"/>
      <c r="U144" s="873"/>
      <c r="V144" s="873"/>
      <c r="W144" s="873"/>
      <c r="X144" s="873"/>
      <c r="Y144" s="873"/>
      <c r="Z144" s="874"/>
      <c r="AA144" s="874"/>
      <c r="AB144" s="873"/>
      <c r="AC144" s="873"/>
      <c r="AD144" s="873"/>
      <c r="AE144" s="873"/>
      <c r="AF144" s="873"/>
      <c r="AG144" s="873"/>
      <c r="AH144" s="873"/>
      <c r="AI144" s="873"/>
      <c r="AJ144" s="873"/>
      <c r="AK144" s="873"/>
      <c r="AL144" s="873"/>
      <c r="AM144" s="873"/>
      <c r="AN144" s="873"/>
      <c r="AO144" s="873"/>
      <c r="AP144" s="873"/>
      <c r="AQ144" s="873"/>
      <c r="AR144" s="873"/>
      <c r="AS144" s="873"/>
      <c r="AT144" s="873"/>
      <c r="AU144" s="873"/>
      <c r="AV144" s="873"/>
      <c r="AW144" s="873"/>
      <c r="AX144" s="873"/>
      <c r="AY144" s="873"/>
      <c r="AZ144" s="873"/>
      <c r="BA144" s="873"/>
      <c r="BB144" s="873"/>
      <c r="BC144" s="873"/>
    </row>
    <row r="145" spans="1:55">
      <c r="A145" s="866"/>
      <c r="B145" s="867"/>
      <c r="C145" s="867"/>
      <c r="D145" s="867"/>
      <c r="E145" s="868"/>
      <c r="F145" s="869"/>
      <c r="G145" s="868"/>
      <c r="H145" s="868"/>
      <c r="I145" s="868"/>
      <c r="J145" s="870"/>
      <c r="K145" s="871"/>
      <c r="L145" s="868"/>
      <c r="M145" s="868"/>
      <c r="N145" s="871"/>
      <c r="O145" s="870"/>
      <c r="P145" s="868"/>
      <c r="Q145" s="868"/>
      <c r="R145" s="868"/>
      <c r="S145" s="871"/>
      <c r="T145" s="872"/>
      <c r="U145" s="873"/>
      <c r="V145" s="873"/>
      <c r="W145" s="873"/>
      <c r="X145" s="873"/>
      <c r="Y145" s="873"/>
      <c r="Z145" s="874"/>
      <c r="AA145" s="874"/>
      <c r="AB145" s="873"/>
      <c r="AC145" s="873"/>
      <c r="AD145" s="873"/>
      <c r="AE145" s="873"/>
      <c r="AF145" s="873"/>
      <c r="AG145" s="873"/>
      <c r="AH145" s="873"/>
      <c r="AI145" s="873"/>
      <c r="AJ145" s="873"/>
      <c r="AK145" s="873"/>
      <c r="AL145" s="873"/>
      <c r="AM145" s="873"/>
      <c r="AN145" s="873"/>
      <c r="AO145" s="873"/>
      <c r="AP145" s="873"/>
      <c r="AQ145" s="873"/>
      <c r="AR145" s="873"/>
      <c r="AS145" s="873"/>
      <c r="AT145" s="873"/>
      <c r="AU145" s="873"/>
      <c r="AV145" s="873"/>
      <c r="AW145" s="873"/>
      <c r="AX145" s="873"/>
      <c r="AY145" s="873"/>
      <c r="AZ145" s="873"/>
      <c r="BA145" s="873"/>
      <c r="BB145" s="873"/>
      <c r="BC145" s="873"/>
    </row>
    <row r="146" spans="1:55">
      <c r="A146" s="866"/>
      <c r="B146" s="867"/>
      <c r="C146" s="867"/>
      <c r="D146" s="867"/>
      <c r="E146" s="868"/>
      <c r="F146" s="869"/>
      <c r="G146" s="868"/>
      <c r="H146" s="868"/>
      <c r="I146" s="868"/>
      <c r="J146" s="870"/>
      <c r="K146" s="871"/>
      <c r="L146" s="868"/>
      <c r="M146" s="868"/>
      <c r="N146" s="871"/>
      <c r="O146" s="870"/>
      <c r="P146" s="868"/>
      <c r="Q146" s="868"/>
      <c r="R146" s="868"/>
      <c r="S146" s="871"/>
      <c r="T146" s="872"/>
      <c r="U146" s="873"/>
      <c r="V146" s="873"/>
      <c r="W146" s="873"/>
      <c r="X146" s="873"/>
      <c r="Y146" s="873"/>
      <c r="Z146" s="874"/>
      <c r="AA146" s="874"/>
      <c r="AB146" s="873"/>
      <c r="AC146" s="873"/>
      <c r="AD146" s="873"/>
      <c r="AE146" s="873"/>
      <c r="AF146" s="873"/>
      <c r="AG146" s="873"/>
      <c r="AH146" s="873"/>
      <c r="AI146" s="873"/>
      <c r="AJ146" s="873"/>
      <c r="AK146" s="873"/>
      <c r="AL146" s="873"/>
      <c r="AM146" s="873"/>
      <c r="AN146" s="873"/>
      <c r="AO146" s="873"/>
      <c r="AP146" s="873"/>
      <c r="AQ146" s="873"/>
      <c r="AR146" s="873"/>
      <c r="AS146" s="873"/>
      <c r="AT146" s="873"/>
      <c r="AU146" s="873"/>
      <c r="AV146" s="873"/>
      <c r="AW146" s="873"/>
      <c r="AX146" s="873"/>
      <c r="AY146" s="873"/>
      <c r="AZ146" s="873"/>
      <c r="BA146" s="873"/>
      <c r="BB146" s="873"/>
      <c r="BC146" s="873"/>
    </row>
    <row r="147" spans="1:55">
      <c r="A147" s="866"/>
      <c r="B147" s="867"/>
      <c r="C147" s="867"/>
      <c r="D147" s="867"/>
      <c r="E147" s="868"/>
      <c r="F147" s="869"/>
      <c r="G147" s="868"/>
      <c r="H147" s="868"/>
      <c r="I147" s="868"/>
      <c r="J147" s="870"/>
      <c r="K147" s="871"/>
      <c r="L147" s="868"/>
      <c r="M147" s="868"/>
      <c r="N147" s="871"/>
      <c r="O147" s="870"/>
      <c r="P147" s="868"/>
      <c r="Q147" s="868"/>
      <c r="R147" s="868"/>
      <c r="S147" s="871"/>
      <c r="T147" s="872"/>
      <c r="U147" s="873"/>
      <c r="V147" s="873"/>
      <c r="W147" s="873"/>
      <c r="X147" s="873"/>
      <c r="Y147" s="873"/>
      <c r="Z147" s="874"/>
      <c r="AA147" s="874"/>
      <c r="AB147" s="873"/>
      <c r="AC147" s="873"/>
      <c r="AD147" s="873"/>
      <c r="AE147" s="873"/>
      <c r="AF147" s="873"/>
      <c r="AG147" s="873"/>
      <c r="AH147" s="873"/>
      <c r="AI147" s="873"/>
      <c r="AJ147" s="873"/>
      <c r="AK147" s="873"/>
      <c r="AL147" s="873"/>
      <c r="AM147" s="873"/>
      <c r="AN147" s="873"/>
      <c r="AO147" s="873"/>
      <c r="AP147" s="873"/>
      <c r="AQ147" s="873"/>
      <c r="AR147" s="873"/>
      <c r="AS147" s="873"/>
      <c r="AT147" s="873"/>
      <c r="AU147" s="873"/>
      <c r="AV147" s="873"/>
      <c r="AW147" s="873"/>
      <c r="AX147" s="873"/>
      <c r="AY147" s="873"/>
      <c r="AZ147" s="873"/>
      <c r="BA147" s="873"/>
      <c r="BB147" s="873"/>
      <c r="BC147" s="873"/>
    </row>
    <row r="148" spans="1:55">
      <c r="A148" s="866"/>
      <c r="B148" s="867"/>
      <c r="C148" s="867"/>
      <c r="D148" s="867"/>
      <c r="E148" s="868"/>
      <c r="F148" s="869"/>
      <c r="G148" s="868"/>
      <c r="H148" s="868"/>
      <c r="I148" s="868"/>
      <c r="J148" s="870"/>
      <c r="K148" s="871"/>
      <c r="L148" s="868"/>
      <c r="M148" s="868"/>
      <c r="N148" s="871"/>
      <c r="O148" s="870"/>
      <c r="P148" s="868"/>
      <c r="Q148" s="868"/>
      <c r="R148" s="868"/>
      <c r="S148" s="871"/>
      <c r="T148" s="872"/>
      <c r="U148" s="873"/>
      <c r="V148" s="873"/>
      <c r="W148" s="873"/>
      <c r="X148" s="873"/>
      <c r="Y148" s="873"/>
      <c r="Z148" s="874"/>
      <c r="AA148" s="874"/>
      <c r="AB148" s="873"/>
      <c r="AC148" s="873"/>
      <c r="AD148" s="873"/>
      <c r="AE148" s="873"/>
      <c r="AF148" s="873"/>
      <c r="AG148" s="873"/>
      <c r="AH148" s="873"/>
      <c r="AI148" s="873"/>
      <c r="AJ148" s="873"/>
      <c r="AK148" s="873"/>
      <c r="AL148" s="873"/>
      <c r="AM148" s="873"/>
      <c r="AN148" s="873"/>
      <c r="AO148" s="873"/>
      <c r="AP148" s="873"/>
      <c r="AQ148" s="873"/>
      <c r="AR148" s="873"/>
      <c r="AS148" s="873"/>
      <c r="AT148" s="873"/>
      <c r="AU148" s="873"/>
      <c r="AV148" s="873"/>
      <c r="AW148" s="873"/>
      <c r="AX148" s="873"/>
      <c r="AY148" s="873"/>
      <c r="AZ148" s="873"/>
      <c r="BA148" s="873"/>
      <c r="BB148" s="873"/>
      <c r="BC148" s="873"/>
    </row>
    <row r="149" spans="1:55">
      <c r="A149" s="866"/>
      <c r="B149" s="867"/>
      <c r="C149" s="867"/>
      <c r="D149" s="867"/>
      <c r="E149" s="868"/>
      <c r="F149" s="869"/>
      <c r="G149" s="868"/>
      <c r="H149" s="868"/>
      <c r="I149" s="868"/>
      <c r="J149" s="870"/>
      <c r="K149" s="871"/>
      <c r="L149" s="868"/>
      <c r="M149" s="868"/>
      <c r="N149" s="871"/>
      <c r="O149" s="870"/>
      <c r="P149" s="868"/>
      <c r="Q149" s="868"/>
      <c r="R149" s="868"/>
      <c r="S149" s="871"/>
      <c r="T149" s="872"/>
      <c r="U149" s="873"/>
      <c r="V149" s="873"/>
      <c r="W149" s="873"/>
      <c r="X149" s="873"/>
      <c r="Y149" s="873"/>
      <c r="Z149" s="874"/>
      <c r="AA149" s="874"/>
      <c r="AB149" s="873"/>
      <c r="AC149" s="873"/>
      <c r="AD149" s="873"/>
      <c r="AE149" s="873"/>
      <c r="AF149" s="873"/>
      <c r="AG149" s="873"/>
      <c r="AH149" s="873"/>
      <c r="AI149" s="873"/>
      <c r="AJ149" s="873"/>
      <c r="AK149" s="873"/>
      <c r="AL149" s="873"/>
      <c r="AM149" s="873"/>
      <c r="AN149" s="873"/>
      <c r="AO149" s="873"/>
      <c r="AP149" s="873"/>
      <c r="AQ149" s="873"/>
      <c r="AR149" s="873"/>
      <c r="AS149" s="873"/>
      <c r="AT149" s="873"/>
      <c r="AU149" s="873"/>
      <c r="AV149" s="873"/>
      <c r="AW149" s="873"/>
      <c r="AX149" s="873"/>
      <c r="AY149" s="873"/>
      <c r="AZ149" s="873"/>
      <c r="BA149" s="873"/>
      <c r="BB149" s="873"/>
      <c r="BC149" s="873"/>
    </row>
    <row r="150" spans="1:55">
      <c r="A150" s="866"/>
      <c r="B150" s="867"/>
      <c r="C150" s="867"/>
      <c r="D150" s="867"/>
      <c r="E150" s="868"/>
      <c r="F150" s="869"/>
      <c r="G150" s="868"/>
      <c r="H150" s="868"/>
      <c r="I150" s="868"/>
      <c r="J150" s="870"/>
      <c r="K150" s="871"/>
      <c r="L150" s="868"/>
      <c r="M150" s="868"/>
      <c r="N150" s="871"/>
      <c r="O150" s="870"/>
      <c r="P150" s="868"/>
      <c r="Q150" s="868"/>
      <c r="R150" s="868"/>
      <c r="S150" s="871"/>
      <c r="T150" s="872"/>
      <c r="U150" s="873"/>
      <c r="V150" s="873"/>
      <c r="W150" s="873"/>
      <c r="X150" s="873"/>
      <c r="Y150" s="873"/>
      <c r="Z150" s="874"/>
      <c r="AA150" s="874"/>
      <c r="AB150" s="873"/>
      <c r="AC150" s="873"/>
      <c r="AD150" s="873"/>
      <c r="AE150" s="873"/>
      <c r="AF150" s="873"/>
      <c r="AG150" s="873"/>
      <c r="AH150" s="873"/>
      <c r="AI150" s="873"/>
      <c r="AJ150" s="873"/>
      <c r="AK150" s="873"/>
      <c r="AL150" s="873"/>
      <c r="AM150" s="873"/>
      <c r="AN150" s="873"/>
      <c r="AO150" s="873"/>
      <c r="AP150" s="873"/>
      <c r="AQ150" s="873"/>
      <c r="AR150" s="873"/>
      <c r="AS150" s="873"/>
      <c r="AT150" s="873"/>
      <c r="AU150" s="873"/>
      <c r="AV150" s="873"/>
      <c r="AW150" s="873"/>
      <c r="AX150" s="873"/>
      <c r="AY150" s="873"/>
      <c r="AZ150" s="873"/>
      <c r="BA150" s="873"/>
      <c r="BB150" s="873"/>
      <c r="BC150" s="873"/>
    </row>
    <row r="151" spans="1:55">
      <c r="A151" s="866"/>
      <c r="B151" s="867"/>
      <c r="C151" s="867"/>
      <c r="D151" s="867"/>
      <c r="E151" s="868"/>
      <c r="F151" s="869"/>
      <c r="G151" s="868"/>
      <c r="H151" s="868"/>
      <c r="I151" s="868"/>
      <c r="J151" s="870"/>
      <c r="K151" s="871"/>
      <c r="L151" s="868"/>
      <c r="M151" s="868"/>
      <c r="N151" s="871"/>
      <c r="O151" s="870"/>
      <c r="P151" s="868"/>
      <c r="Q151" s="868"/>
      <c r="R151" s="868"/>
      <c r="S151" s="871"/>
      <c r="T151" s="872"/>
      <c r="U151" s="873"/>
      <c r="V151" s="873"/>
      <c r="W151" s="873"/>
      <c r="X151" s="873"/>
      <c r="Y151" s="873"/>
      <c r="Z151" s="874"/>
      <c r="AA151" s="874"/>
      <c r="AB151" s="873"/>
      <c r="AC151" s="873"/>
      <c r="AD151" s="873"/>
      <c r="AE151" s="873"/>
      <c r="AF151" s="873"/>
      <c r="AG151" s="873"/>
      <c r="AH151" s="873"/>
      <c r="AI151" s="873"/>
      <c r="AJ151" s="873"/>
      <c r="AK151" s="873"/>
      <c r="AL151" s="873"/>
      <c r="AM151" s="873"/>
      <c r="AN151" s="873"/>
      <c r="AO151" s="873"/>
      <c r="AP151" s="873"/>
      <c r="AQ151" s="873"/>
      <c r="AR151" s="873"/>
      <c r="AS151" s="873"/>
      <c r="AT151" s="873"/>
      <c r="AU151" s="873"/>
      <c r="AV151" s="873"/>
      <c r="AW151" s="873"/>
      <c r="AX151" s="873"/>
      <c r="AY151" s="873"/>
      <c r="AZ151" s="873"/>
      <c r="BA151" s="873"/>
      <c r="BB151" s="873"/>
      <c r="BC151" s="873"/>
    </row>
    <row r="152" spans="1:55">
      <c r="A152" s="866"/>
      <c r="B152" s="867"/>
      <c r="C152" s="867"/>
      <c r="D152" s="867"/>
      <c r="E152" s="868"/>
      <c r="F152" s="869"/>
      <c r="G152" s="868"/>
      <c r="H152" s="868"/>
      <c r="I152" s="868"/>
      <c r="J152" s="870"/>
      <c r="K152" s="871"/>
      <c r="L152" s="868"/>
      <c r="M152" s="868"/>
      <c r="N152" s="871"/>
      <c r="O152" s="870"/>
      <c r="P152" s="868"/>
      <c r="Q152" s="868"/>
      <c r="R152" s="868"/>
      <c r="S152" s="871"/>
      <c r="T152" s="872"/>
      <c r="U152" s="873"/>
      <c r="V152" s="873"/>
      <c r="W152" s="873"/>
      <c r="X152" s="873"/>
      <c r="Y152" s="873"/>
      <c r="Z152" s="874"/>
      <c r="AA152" s="874"/>
      <c r="AB152" s="873"/>
      <c r="AC152" s="873"/>
      <c r="AD152" s="873"/>
      <c r="AE152" s="873"/>
      <c r="AF152" s="873"/>
      <c r="AG152" s="873"/>
      <c r="AH152" s="873"/>
      <c r="AI152" s="873"/>
      <c r="AJ152" s="873"/>
      <c r="AK152" s="873"/>
      <c r="AL152" s="873"/>
      <c r="AM152" s="873"/>
      <c r="AN152" s="873"/>
      <c r="AO152" s="873"/>
      <c r="AP152" s="873"/>
      <c r="AQ152" s="873"/>
      <c r="AR152" s="873"/>
      <c r="AS152" s="873"/>
      <c r="AT152" s="873"/>
      <c r="AU152" s="873"/>
      <c r="AV152" s="873"/>
      <c r="AW152" s="873"/>
      <c r="AX152" s="873"/>
      <c r="AY152" s="873"/>
      <c r="AZ152" s="873"/>
      <c r="BA152" s="873"/>
      <c r="BB152" s="873"/>
      <c r="BC152" s="873"/>
    </row>
    <row r="153" spans="1:55">
      <c r="A153" s="866"/>
      <c r="B153" s="867"/>
      <c r="C153" s="867"/>
      <c r="D153" s="867"/>
      <c r="E153" s="868"/>
      <c r="F153" s="869"/>
      <c r="G153" s="868"/>
      <c r="H153" s="868"/>
      <c r="I153" s="868"/>
      <c r="J153" s="870"/>
      <c r="K153" s="871"/>
      <c r="L153" s="868"/>
      <c r="M153" s="868"/>
      <c r="N153" s="871"/>
      <c r="O153" s="870"/>
      <c r="P153" s="868"/>
      <c r="Q153" s="868"/>
      <c r="R153" s="868"/>
      <c r="S153" s="871"/>
      <c r="T153" s="872"/>
      <c r="U153" s="873"/>
      <c r="V153" s="873"/>
      <c r="W153" s="873"/>
      <c r="X153" s="873"/>
      <c r="Y153" s="873"/>
      <c r="Z153" s="874"/>
      <c r="AA153" s="874"/>
      <c r="AB153" s="873"/>
      <c r="AC153" s="873"/>
      <c r="AD153" s="873"/>
      <c r="AE153" s="873"/>
      <c r="AF153" s="873"/>
      <c r="AG153" s="873"/>
      <c r="AH153" s="873"/>
      <c r="AI153" s="873"/>
      <c r="AJ153" s="873"/>
      <c r="AK153" s="873"/>
      <c r="AL153" s="873"/>
      <c r="AM153" s="873"/>
      <c r="AN153" s="873"/>
      <c r="AO153" s="873"/>
      <c r="AP153" s="873"/>
      <c r="AQ153" s="873"/>
      <c r="AR153" s="873"/>
      <c r="AS153" s="873"/>
      <c r="AT153" s="873"/>
      <c r="AU153" s="873"/>
      <c r="AV153" s="873"/>
      <c r="AW153" s="873"/>
      <c r="AX153" s="873"/>
      <c r="AY153" s="873"/>
      <c r="AZ153" s="873"/>
      <c r="BA153" s="873"/>
      <c r="BB153" s="873"/>
      <c r="BC153" s="873"/>
    </row>
    <row r="154" spans="1:55">
      <c r="A154" s="866"/>
      <c r="B154" s="867"/>
      <c r="C154" s="867"/>
      <c r="D154" s="867"/>
      <c r="E154" s="868"/>
      <c r="F154" s="869"/>
      <c r="G154" s="868"/>
      <c r="H154" s="868"/>
      <c r="I154" s="868"/>
      <c r="J154" s="870"/>
      <c r="K154" s="871"/>
      <c r="L154" s="868"/>
      <c r="M154" s="868"/>
      <c r="N154" s="871"/>
      <c r="O154" s="870"/>
      <c r="P154" s="868"/>
      <c r="Q154" s="868"/>
      <c r="R154" s="868"/>
      <c r="S154" s="871"/>
      <c r="T154" s="872"/>
      <c r="U154" s="873"/>
      <c r="V154" s="873"/>
      <c r="W154" s="873"/>
      <c r="X154" s="873"/>
      <c r="Y154" s="873"/>
      <c r="Z154" s="874"/>
      <c r="AA154" s="874"/>
      <c r="AB154" s="873"/>
      <c r="AC154" s="873"/>
      <c r="AD154" s="873"/>
      <c r="AE154" s="873"/>
      <c r="AF154" s="873"/>
      <c r="AG154" s="873"/>
      <c r="AH154" s="873"/>
      <c r="AI154" s="873"/>
      <c r="AJ154" s="873"/>
      <c r="AK154" s="873"/>
      <c r="AL154" s="873"/>
      <c r="AM154" s="873"/>
      <c r="AN154" s="873"/>
      <c r="AO154" s="873"/>
      <c r="AP154" s="873"/>
      <c r="AQ154" s="873"/>
      <c r="AR154" s="873"/>
      <c r="AS154" s="873"/>
      <c r="AT154" s="873"/>
      <c r="AU154" s="873"/>
      <c r="AV154" s="873"/>
      <c r="AW154" s="873"/>
      <c r="AX154" s="873"/>
      <c r="AY154" s="873"/>
      <c r="AZ154" s="873"/>
      <c r="BA154" s="873"/>
      <c r="BB154" s="873"/>
      <c r="BC154" s="873"/>
    </row>
    <row r="155" spans="1:55">
      <c r="A155" s="866"/>
      <c r="B155" s="867"/>
      <c r="C155" s="867"/>
      <c r="D155" s="867"/>
      <c r="E155" s="868"/>
      <c r="F155" s="869"/>
      <c r="G155" s="868"/>
      <c r="H155" s="868"/>
      <c r="I155" s="868"/>
      <c r="J155" s="870"/>
      <c r="K155" s="871"/>
      <c r="L155" s="868"/>
      <c r="M155" s="868"/>
      <c r="N155" s="871"/>
      <c r="O155" s="870"/>
      <c r="P155" s="868"/>
      <c r="Q155" s="868"/>
      <c r="R155" s="868"/>
      <c r="S155" s="871"/>
      <c r="T155" s="872"/>
      <c r="U155" s="873"/>
      <c r="V155" s="873"/>
      <c r="W155" s="873"/>
      <c r="X155" s="873"/>
      <c r="Y155" s="873"/>
      <c r="Z155" s="874"/>
      <c r="AA155" s="874"/>
      <c r="AB155" s="873"/>
      <c r="AC155" s="873"/>
      <c r="AD155" s="873"/>
      <c r="AE155" s="873"/>
      <c r="AF155" s="873"/>
      <c r="AG155" s="873"/>
      <c r="AH155" s="873"/>
      <c r="AI155" s="873"/>
      <c r="AJ155" s="873"/>
      <c r="AK155" s="873"/>
      <c r="AL155" s="873"/>
      <c r="AM155" s="873"/>
      <c r="AN155" s="873"/>
      <c r="AO155" s="873"/>
      <c r="AP155" s="873"/>
      <c r="AQ155" s="873"/>
      <c r="AR155" s="873"/>
      <c r="AS155" s="873"/>
      <c r="AT155" s="873"/>
      <c r="AU155" s="873"/>
      <c r="AV155" s="873"/>
      <c r="AW155" s="873"/>
      <c r="AX155" s="873"/>
      <c r="AY155" s="873"/>
      <c r="AZ155" s="873"/>
      <c r="BA155" s="873"/>
      <c r="BB155" s="873"/>
      <c r="BC155" s="873"/>
    </row>
    <row r="156" spans="1:55">
      <c r="A156" s="866"/>
      <c r="B156" s="867"/>
      <c r="C156" s="867"/>
      <c r="D156" s="867"/>
      <c r="E156" s="868"/>
      <c r="F156" s="869"/>
      <c r="G156" s="868"/>
      <c r="H156" s="868"/>
      <c r="I156" s="868"/>
      <c r="J156" s="870"/>
      <c r="K156" s="871"/>
      <c r="L156" s="868"/>
      <c r="M156" s="868"/>
      <c r="N156" s="871"/>
      <c r="O156" s="870"/>
      <c r="P156" s="868"/>
      <c r="Q156" s="868"/>
      <c r="R156" s="868"/>
      <c r="S156" s="871"/>
      <c r="T156" s="872"/>
      <c r="U156" s="873"/>
      <c r="V156" s="873"/>
      <c r="W156" s="873"/>
      <c r="X156" s="873"/>
      <c r="Y156" s="873"/>
      <c r="Z156" s="874"/>
      <c r="AA156" s="874"/>
      <c r="AB156" s="873"/>
      <c r="AC156" s="873"/>
      <c r="AD156" s="873"/>
      <c r="AE156" s="873"/>
      <c r="AF156" s="873"/>
      <c r="AG156" s="873"/>
      <c r="AH156" s="873"/>
      <c r="AI156" s="873"/>
      <c r="AJ156" s="873"/>
      <c r="AK156" s="873"/>
      <c r="AL156" s="873"/>
      <c r="AM156" s="873"/>
      <c r="AN156" s="873"/>
      <c r="AO156" s="873"/>
      <c r="AP156" s="873"/>
      <c r="AQ156" s="873"/>
      <c r="AR156" s="873"/>
      <c r="AS156" s="873"/>
      <c r="AT156" s="873"/>
      <c r="AU156" s="873"/>
      <c r="AV156" s="873"/>
      <c r="AW156" s="873"/>
      <c r="AX156" s="873"/>
      <c r="AY156" s="873"/>
      <c r="AZ156" s="873"/>
      <c r="BA156" s="873"/>
      <c r="BB156" s="873"/>
      <c r="BC156" s="873"/>
    </row>
    <row r="157" spans="1:55">
      <c r="A157" s="866"/>
      <c r="B157" s="867"/>
      <c r="C157" s="867"/>
      <c r="D157" s="867"/>
      <c r="E157" s="868"/>
      <c r="F157" s="869"/>
      <c r="G157" s="868"/>
      <c r="H157" s="868"/>
      <c r="I157" s="868"/>
      <c r="J157" s="870"/>
      <c r="K157" s="871"/>
      <c r="L157" s="868"/>
      <c r="M157" s="868"/>
      <c r="N157" s="871"/>
      <c r="O157" s="870"/>
      <c r="P157" s="868"/>
      <c r="Q157" s="868"/>
      <c r="R157" s="868"/>
      <c r="S157" s="871"/>
      <c r="T157" s="872"/>
      <c r="U157" s="873"/>
      <c r="V157" s="873"/>
      <c r="W157" s="873"/>
      <c r="X157" s="873"/>
      <c r="Y157" s="873"/>
      <c r="Z157" s="874"/>
      <c r="AA157" s="874"/>
      <c r="AB157" s="873"/>
      <c r="AC157" s="873"/>
      <c r="AD157" s="873"/>
      <c r="AE157" s="873"/>
      <c r="AF157" s="873"/>
      <c r="AG157" s="873"/>
      <c r="AH157" s="873"/>
      <c r="AI157" s="873"/>
      <c r="AJ157" s="873"/>
      <c r="AK157" s="873"/>
      <c r="AL157" s="873"/>
      <c r="AM157" s="873"/>
      <c r="AN157" s="873"/>
      <c r="AO157" s="873"/>
      <c r="AP157" s="873"/>
      <c r="AQ157" s="873"/>
      <c r="AR157" s="873"/>
      <c r="AS157" s="873"/>
      <c r="AT157" s="873"/>
      <c r="AU157" s="873"/>
      <c r="AV157" s="873"/>
      <c r="AW157" s="873"/>
      <c r="AX157" s="873"/>
      <c r="AY157" s="873"/>
      <c r="AZ157" s="873"/>
      <c r="BA157" s="873"/>
      <c r="BB157" s="873"/>
      <c r="BC157" s="873"/>
    </row>
    <row r="158" spans="1:55">
      <c r="A158" s="866"/>
      <c r="B158" s="867"/>
      <c r="C158" s="867"/>
      <c r="D158" s="867"/>
      <c r="E158" s="868"/>
      <c r="F158" s="869"/>
      <c r="G158" s="868"/>
      <c r="H158" s="868"/>
      <c r="I158" s="868"/>
      <c r="J158" s="870"/>
      <c r="K158" s="871"/>
      <c r="L158" s="868"/>
      <c r="M158" s="868"/>
      <c r="N158" s="871"/>
      <c r="O158" s="870"/>
      <c r="P158" s="868"/>
      <c r="Q158" s="868"/>
      <c r="R158" s="868"/>
      <c r="S158" s="871"/>
      <c r="T158" s="872"/>
      <c r="U158" s="873"/>
      <c r="V158" s="873"/>
      <c r="W158" s="873"/>
      <c r="X158" s="873"/>
      <c r="Y158" s="873"/>
      <c r="Z158" s="874"/>
      <c r="AA158" s="874"/>
      <c r="AB158" s="873"/>
      <c r="AC158" s="873"/>
      <c r="AD158" s="873"/>
      <c r="AE158" s="873"/>
      <c r="AF158" s="873"/>
      <c r="AG158" s="873"/>
      <c r="AH158" s="873"/>
      <c r="AI158" s="873"/>
      <c r="AJ158" s="873"/>
      <c r="AK158" s="873"/>
      <c r="AL158" s="873"/>
      <c r="AM158" s="873"/>
      <c r="AN158" s="873"/>
      <c r="AO158" s="873"/>
      <c r="AP158" s="873"/>
      <c r="AQ158" s="873"/>
      <c r="AR158" s="873"/>
      <c r="AS158" s="873"/>
      <c r="AT158" s="873"/>
      <c r="AU158" s="873"/>
      <c r="AV158" s="873"/>
      <c r="AW158" s="873"/>
      <c r="AX158" s="873"/>
      <c r="AY158" s="873"/>
      <c r="AZ158" s="873"/>
      <c r="BA158" s="873"/>
      <c r="BB158" s="873"/>
      <c r="BC158" s="873"/>
    </row>
    <row r="159" spans="1:55">
      <c r="A159" s="866"/>
      <c r="B159" s="867"/>
      <c r="C159" s="867"/>
      <c r="D159" s="867"/>
      <c r="E159" s="868"/>
      <c r="F159" s="869"/>
      <c r="G159" s="868"/>
      <c r="H159" s="868"/>
      <c r="I159" s="868"/>
      <c r="J159" s="870"/>
      <c r="K159" s="871"/>
      <c r="L159" s="868"/>
      <c r="M159" s="868"/>
      <c r="N159" s="871"/>
      <c r="O159" s="870"/>
      <c r="P159" s="868"/>
      <c r="Q159" s="868"/>
      <c r="R159" s="868"/>
      <c r="S159" s="871"/>
      <c r="T159" s="872"/>
      <c r="U159" s="873"/>
      <c r="V159" s="873"/>
      <c r="W159" s="873"/>
      <c r="X159" s="873"/>
      <c r="Y159" s="873"/>
      <c r="Z159" s="874"/>
      <c r="AA159" s="874"/>
      <c r="AB159" s="873"/>
      <c r="AC159" s="873"/>
      <c r="AD159" s="873"/>
      <c r="AE159" s="873"/>
      <c r="AF159" s="873"/>
      <c r="AG159" s="873"/>
      <c r="AH159" s="873"/>
      <c r="AI159" s="873"/>
      <c r="AJ159" s="873"/>
      <c r="AK159" s="873"/>
      <c r="AL159" s="873"/>
      <c r="AM159" s="873"/>
      <c r="AN159" s="873"/>
      <c r="AO159" s="873"/>
      <c r="AP159" s="873"/>
      <c r="AQ159" s="873"/>
      <c r="AR159" s="873"/>
      <c r="AS159" s="873"/>
      <c r="AT159" s="873"/>
      <c r="AU159" s="873"/>
      <c r="AV159" s="873"/>
      <c r="AW159" s="873"/>
      <c r="AX159" s="873"/>
      <c r="AY159" s="873"/>
      <c r="AZ159" s="873"/>
      <c r="BA159" s="873"/>
      <c r="BB159" s="873"/>
      <c r="BC159" s="873"/>
    </row>
    <row r="160" spans="1:55">
      <c r="A160" s="866"/>
      <c r="B160" s="867"/>
      <c r="C160" s="867"/>
      <c r="D160" s="867"/>
      <c r="E160" s="868"/>
      <c r="F160" s="869"/>
      <c r="G160" s="868"/>
      <c r="H160" s="868"/>
      <c r="I160" s="868"/>
      <c r="J160" s="870"/>
      <c r="K160" s="871"/>
      <c r="L160" s="868"/>
      <c r="M160" s="868"/>
      <c r="N160" s="871"/>
      <c r="O160" s="870"/>
      <c r="P160" s="868"/>
      <c r="Q160" s="868"/>
      <c r="R160" s="868"/>
      <c r="S160" s="871"/>
      <c r="T160" s="872"/>
      <c r="U160" s="873"/>
      <c r="V160" s="873"/>
      <c r="W160" s="873"/>
      <c r="X160" s="873"/>
      <c r="Y160" s="873"/>
      <c r="Z160" s="874"/>
      <c r="AA160" s="874"/>
      <c r="AB160" s="873"/>
      <c r="AC160" s="873"/>
      <c r="AD160" s="873"/>
      <c r="AE160" s="873"/>
      <c r="AF160" s="873"/>
      <c r="AG160" s="873"/>
      <c r="AH160" s="873"/>
      <c r="AI160" s="873"/>
      <c r="AJ160" s="873"/>
      <c r="AK160" s="873"/>
      <c r="AL160" s="873"/>
      <c r="AM160" s="873"/>
      <c r="AN160" s="873"/>
      <c r="AO160" s="873"/>
      <c r="AP160" s="873"/>
      <c r="AQ160" s="873"/>
      <c r="AR160" s="873"/>
      <c r="AS160" s="873"/>
      <c r="AT160" s="873"/>
      <c r="AU160" s="873"/>
      <c r="AV160" s="873"/>
      <c r="AW160" s="873"/>
      <c r="AX160" s="873"/>
      <c r="AY160" s="873"/>
      <c r="AZ160" s="873"/>
      <c r="BA160" s="873"/>
      <c r="BB160" s="873"/>
      <c r="BC160" s="873"/>
    </row>
    <row r="161" spans="1:55">
      <c r="A161" s="866"/>
      <c r="B161" s="867"/>
      <c r="C161" s="867"/>
      <c r="D161" s="867"/>
      <c r="E161" s="868"/>
      <c r="F161" s="869"/>
      <c r="G161" s="868"/>
      <c r="H161" s="868"/>
      <c r="I161" s="868"/>
      <c r="J161" s="870"/>
      <c r="K161" s="871"/>
      <c r="L161" s="868"/>
      <c r="M161" s="868"/>
      <c r="N161" s="871"/>
      <c r="O161" s="870"/>
      <c r="P161" s="868"/>
      <c r="Q161" s="868"/>
      <c r="R161" s="868"/>
      <c r="S161" s="871"/>
      <c r="T161" s="872"/>
      <c r="U161" s="873"/>
      <c r="V161" s="873"/>
      <c r="W161" s="873"/>
      <c r="X161" s="873"/>
      <c r="Y161" s="873"/>
      <c r="Z161" s="874"/>
      <c r="AA161" s="874"/>
      <c r="AB161" s="873"/>
      <c r="AC161" s="873"/>
      <c r="AD161" s="873"/>
      <c r="AE161" s="873"/>
      <c r="AF161" s="873"/>
      <c r="AG161" s="873"/>
      <c r="AH161" s="873"/>
      <c r="AI161" s="873"/>
      <c r="AJ161" s="873"/>
      <c r="AK161" s="873"/>
      <c r="AL161" s="873"/>
      <c r="AM161" s="873"/>
      <c r="AN161" s="873"/>
      <c r="AO161" s="873"/>
      <c r="AP161" s="873"/>
      <c r="AQ161" s="873"/>
      <c r="AR161" s="873"/>
      <c r="AS161" s="873"/>
      <c r="AT161" s="873"/>
      <c r="AU161" s="873"/>
      <c r="AV161" s="873"/>
      <c r="AW161" s="873"/>
      <c r="AX161" s="873"/>
      <c r="AY161" s="873"/>
      <c r="AZ161" s="873"/>
      <c r="BA161" s="873"/>
      <c r="BB161" s="873"/>
      <c r="BC161" s="873"/>
    </row>
    <row r="162" spans="1:55">
      <c r="A162" s="866"/>
      <c r="B162" s="867"/>
      <c r="C162" s="867"/>
      <c r="D162" s="867"/>
      <c r="E162" s="868"/>
      <c r="F162" s="869"/>
      <c r="G162" s="868"/>
      <c r="H162" s="868"/>
      <c r="I162" s="868"/>
      <c r="J162" s="870"/>
      <c r="K162" s="871"/>
      <c r="L162" s="868"/>
      <c r="M162" s="868"/>
      <c r="N162" s="871"/>
      <c r="O162" s="870"/>
      <c r="P162" s="868"/>
      <c r="Q162" s="868"/>
      <c r="R162" s="868"/>
      <c r="S162" s="871"/>
      <c r="T162" s="872"/>
      <c r="U162" s="873"/>
      <c r="V162" s="873"/>
      <c r="W162" s="873"/>
      <c r="X162" s="873"/>
      <c r="Y162" s="873"/>
      <c r="Z162" s="874"/>
      <c r="AA162" s="874"/>
      <c r="AB162" s="873"/>
      <c r="AC162" s="873"/>
      <c r="AD162" s="873"/>
      <c r="AE162" s="873"/>
      <c r="AF162" s="873"/>
      <c r="AG162" s="873"/>
      <c r="AH162" s="873"/>
      <c r="AI162" s="873"/>
      <c r="AJ162" s="873"/>
      <c r="AK162" s="873"/>
      <c r="AL162" s="873"/>
      <c r="AM162" s="873"/>
      <c r="AN162" s="873"/>
      <c r="AO162" s="873"/>
      <c r="AP162" s="873"/>
      <c r="AQ162" s="873"/>
      <c r="AR162" s="873"/>
      <c r="AS162" s="873"/>
      <c r="AT162" s="873"/>
      <c r="AU162" s="873"/>
      <c r="AV162" s="873"/>
      <c r="AW162" s="873"/>
      <c r="AX162" s="873"/>
      <c r="AY162" s="873"/>
      <c r="AZ162" s="873"/>
      <c r="BA162" s="873"/>
      <c r="BB162" s="873"/>
      <c r="BC162" s="873"/>
    </row>
    <row r="163" spans="1:55">
      <c r="A163" s="866"/>
      <c r="B163" s="867"/>
      <c r="C163" s="867"/>
      <c r="D163" s="867"/>
      <c r="E163" s="868"/>
      <c r="F163" s="869"/>
      <c r="G163" s="868"/>
      <c r="H163" s="868"/>
      <c r="I163" s="868"/>
      <c r="J163" s="870"/>
      <c r="K163" s="871"/>
      <c r="L163" s="868"/>
      <c r="M163" s="868"/>
      <c r="N163" s="871"/>
      <c r="O163" s="870"/>
      <c r="P163" s="868"/>
      <c r="Q163" s="868"/>
      <c r="R163" s="868"/>
      <c r="S163" s="871"/>
      <c r="T163" s="872"/>
      <c r="U163" s="873"/>
      <c r="V163" s="873"/>
      <c r="W163" s="873"/>
      <c r="X163" s="873"/>
      <c r="Y163" s="873"/>
      <c r="Z163" s="874"/>
      <c r="AA163" s="874"/>
      <c r="AB163" s="873"/>
      <c r="AC163" s="873"/>
      <c r="AD163" s="873"/>
      <c r="AE163" s="873"/>
      <c r="AF163" s="873"/>
      <c r="AG163" s="873"/>
      <c r="AH163" s="873"/>
      <c r="AI163" s="873"/>
      <c r="AJ163" s="873"/>
      <c r="AK163" s="873"/>
      <c r="AL163" s="873"/>
      <c r="AM163" s="873"/>
      <c r="AN163" s="873"/>
      <c r="AO163" s="873"/>
      <c r="AP163" s="873"/>
      <c r="AQ163" s="873"/>
      <c r="AR163" s="873"/>
      <c r="AS163" s="873"/>
      <c r="AT163" s="873"/>
      <c r="AU163" s="873"/>
      <c r="AV163" s="873"/>
      <c r="AW163" s="873"/>
      <c r="AX163" s="873"/>
      <c r="AY163" s="873"/>
      <c r="AZ163" s="873"/>
      <c r="BA163" s="873"/>
      <c r="BB163" s="873"/>
      <c r="BC163" s="873"/>
    </row>
    <row r="164" spans="1:55">
      <c r="A164" s="866"/>
      <c r="B164" s="867"/>
      <c r="C164" s="867"/>
      <c r="D164" s="867"/>
      <c r="E164" s="868"/>
      <c r="F164" s="869"/>
      <c r="G164" s="868"/>
      <c r="H164" s="868"/>
      <c r="I164" s="868"/>
      <c r="J164" s="870"/>
      <c r="K164" s="871"/>
      <c r="L164" s="868"/>
      <c r="M164" s="868"/>
      <c r="N164" s="871"/>
      <c r="O164" s="870"/>
      <c r="P164" s="868"/>
      <c r="Q164" s="868"/>
      <c r="R164" s="868"/>
      <c r="S164" s="871"/>
      <c r="T164" s="872"/>
      <c r="U164" s="873"/>
      <c r="V164" s="873"/>
      <c r="W164" s="873"/>
      <c r="X164" s="873"/>
      <c r="Y164" s="873"/>
      <c r="Z164" s="874"/>
      <c r="AA164" s="874"/>
      <c r="AB164" s="873"/>
      <c r="AC164" s="873"/>
      <c r="AD164" s="873"/>
      <c r="AE164" s="873"/>
      <c r="AF164" s="873"/>
      <c r="AG164" s="873"/>
      <c r="AH164" s="873"/>
      <c r="AI164" s="873"/>
      <c r="AJ164" s="873"/>
      <c r="AK164" s="873"/>
      <c r="AL164" s="873"/>
      <c r="AM164" s="873"/>
      <c r="AN164" s="873"/>
      <c r="AO164" s="873"/>
      <c r="AP164" s="873"/>
      <c r="AQ164" s="873"/>
      <c r="AR164" s="873"/>
      <c r="AS164" s="873"/>
      <c r="AT164" s="873"/>
      <c r="AU164" s="873"/>
      <c r="AV164" s="873"/>
      <c r="AW164" s="873"/>
      <c r="AX164" s="873"/>
      <c r="AY164" s="873"/>
      <c r="AZ164" s="873"/>
      <c r="BA164" s="873"/>
      <c r="BB164" s="873"/>
      <c r="BC164" s="873"/>
    </row>
    <row r="165" spans="1:55">
      <c r="A165" s="866"/>
      <c r="B165" s="867"/>
      <c r="C165" s="867"/>
      <c r="D165" s="867"/>
      <c r="E165" s="868"/>
      <c r="F165" s="869"/>
      <c r="G165" s="868"/>
      <c r="H165" s="868"/>
      <c r="I165" s="868"/>
      <c r="J165" s="870"/>
      <c r="K165" s="871"/>
      <c r="L165" s="868"/>
      <c r="M165" s="868"/>
      <c r="N165" s="871"/>
      <c r="O165" s="870"/>
      <c r="P165" s="868"/>
      <c r="Q165" s="868"/>
      <c r="R165" s="868"/>
      <c r="S165" s="871"/>
      <c r="T165" s="872"/>
      <c r="U165" s="873"/>
      <c r="V165" s="873"/>
      <c r="W165" s="873"/>
      <c r="X165" s="873"/>
      <c r="Y165" s="873"/>
      <c r="Z165" s="874"/>
      <c r="AA165" s="874"/>
      <c r="AB165" s="873"/>
      <c r="AC165" s="873"/>
      <c r="AD165" s="873"/>
      <c r="AE165" s="873"/>
      <c r="AF165" s="873"/>
      <c r="AG165" s="873"/>
      <c r="AH165" s="873"/>
      <c r="AI165" s="873"/>
      <c r="AJ165" s="873"/>
      <c r="AK165" s="873"/>
      <c r="AL165" s="873"/>
      <c r="AM165" s="873"/>
      <c r="AN165" s="873"/>
      <c r="AO165" s="873"/>
      <c r="AP165" s="873"/>
      <c r="AQ165" s="873"/>
      <c r="AR165" s="873"/>
      <c r="AS165" s="873"/>
      <c r="AT165" s="873"/>
      <c r="AU165" s="873"/>
      <c r="AV165" s="873"/>
      <c r="AW165" s="873"/>
      <c r="AX165" s="873"/>
      <c r="AY165" s="873"/>
      <c r="AZ165" s="873"/>
      <c r="BA165" s="873"/>
      <c r="BB165" s="873"/>
      <c r="BC165" s="873"/>
    </row>
    <row r="166" spans="1:55">
      <c r="A166" s="866"/>
      <c r="B166" s="867"/>
      <c r="C166" s="867"/>
      <c r="D166" s="867"/>
      <c r="E166" s="868"/>
      <c r="F166" s="869"/>
      <c r="G166" s="868"/>
      <c r="H166" s="868"/>
      <c r="I166" s="868"/>
      <c r="J166" s="870"/>
      <c r="K166" s="871"/>
      <c r="L166" s="868"/>
      <c r="M166" s="868"/>
      <c r="N166" s="871"/>
      <c r="O166" s="870"/>
      <c r="P166" s="868"/>
      <c r="Q166" s="868"/>
      <c r="R166" s="868"/>
      <c r="S166" s="871"/>
      <c r="T166" s="872"/>
      <c r="U166" s="873"/>
      <c r="V166" s="873"/>
      <c r="W166" s="873"/>
      <c r="X166" s="873"/>
      <c r="Y166" s="873"/>
      <c r="Z166" s="874"/>
      <c r="AA166" s="874"/>
      <c r="AB166" s="873"/>
      <c r="AC166" s="873"/>
      <c r="AD166" s="873"/>
      <c r="AE166" s="873"/>
      <c r="AF166" s="873"/>
      <c r="AG166" s="873"/>
      <c r="AH166" s="873"/>
      <c r="AI166" s="873"/>
      <c r="AJ166" s="873"/>
      <c r="AK166" s="873"/>
      <c r="AL166" s="873"/>
      <c r="AM166" s="873"/>
      <c r="AN166" s="873"/>
      <c r="AO166" s="873"/>
      <c r="AP166" s="873"/>
      <c r="AQ166" s="873"/>
      <c r="AR166" s="873"/>
      <c r="AS166" s="873"/>
      <c r="AT166" s="873"/>
      <c r="AU166" s="873"/>
      <c r="AV166" s="873"/>
      <c r="AW166" s="873"/>
      <c r="AX166" s="873"/>
      <c r="AY166" s="873"/>
      <c r="AZ166" s="873"/>
      <c r="BA166" s="873"/>
      <c r="BB166" s="873"/>
      <c r="BC166" s="873"/>
    </row>
    <row r="167" spans="1:55">
      <c r="A167" s="866"/>
      <c r="B167" s="867"/>
      <c r="C167" s="867"/>
      <c r="D167" s="867"/>
      <c r="E167" s="868"/>
      <c r="F167" s="869"/>
      <c r="G167" s="868"/>
      <c r="H167" s="868"/>
      <c r="I167" s="868"/>
      <c r="J167" s="870"/>
      <c r="K167" s="871"/>
      <c r="L167" s="868"/>
      <c r="M167" s="868"/>
      <c r="N167" s="871"/>
      <c r="O167" s="870"/>
      <c r="P167" s="868"/>
      <c r="Q167" s="868"/>
      <c r="R167" s="868"/>
      <c r="S167" s="871"/>
      <c r="T167" s="872"/>
      <c r="U167" s="873"/>
      <c r="V167" s="873"/>
      <c r="W167" s="873"/>
      <c r="X167" s="873"/>
      <c r="Y167" s="873"/>
      <c r="Z167" s="874"/>
      <c r="AA167" s="874"/>
      <c r="AB167" s="873"/>
      <c r="AC167" s="873"/>
      <c r="AD167" s="873"/>
      <c r="AE167" s="873"/>
      <c r="AF167" s="873"/>
      <c r="AG167" s="873"/>
      <c r="AH167" s="873"/>
      <c r="AI167" s="873"/>
      <c r="AJ167" s="873"/>
      <c r="AK167" s="873"/>
      <c r="AL167" s="873"/>
      <c r="AM167" s="873"/>
      <c r="AN167" s="873"/>
      <c r="AO167" s="873"/>
      <c r="AP167" s="873"/>
      <c r="AQ167" s="873"/>
      <c r="AR167" s="873"/>
      <c r="AS167" s="873"/>
      <c r="AT167" s="873"/>
      <c r="AU167" s="873"/>
      <c r="AV167" s="873"/>
      <c r="AW167" s="873"/>
      <c r="AX167" s="873"/>
      <c r="AY167" s="873"/>
      <c r="AZ167" s="873"/>
      <c r="BA167" s="873"/>
      <c r="BB167" s="873"/>
      <c r="BC167" s="873"/>
    </row>
    <row r="168" spans="1:55">
      <c r="A168" s="866"/>
      <c r="B168" s="867"/>
      <c r="C168" s="867"/>
      <c r="D168" s="867"/>
      <c r="E168" s="868"/>
      <c r="F168" s="869"/>
      <c r="G168" s="868"/>
      <c r="H168" s="868"/>
      <c r="I168" s="868"/>
      <c r="J168" s="870"/>
      <c r="K168" s="871"/>
      <c r="L168" s="868"/>
      <c r="M168" s="868"/>
      <c r="N168" s="871"/>
      <c r="O168" s="870"/>
      <c r="P168" s="868"/>
      <c r="Q168" s="868"/>
      <c r="R168" s="868"/>
      <c r="S168" s="871"/>
      <c r="T168" s="872"/>
      <c r="U168" s="873"/>
      <c r="V168" s="873"/>
      <c r="W168" s="873"/>
      <c r="X168" s="873"/>
      <c r="Y168" s="873"/>
      <c r="Z168" s="874"/>
      <c r="AA168" s="874"/>
      <c r="AB168" s="873"/>
      <c r="AC168" s="873"/>
      <c r="AD168" s="873"/>
      <c r="AE168" s="873"/>
      <c r="AF168" s="873"/>
      <c r="AG168" s="873"/>
      <c r="AH168" s="873"/>
      <c r="AI168" s="873"/>
      <c r="AJ168" s="873"/>
      <c r="AK168" s="873"/>
      <c r="AL168" s="873"/>
      <c r="AM168" s="873"/>
      <c r="AN168" s="873"/>
      <c r="AO168" s="873"/>
      <c r="AP168" s="873"/>
      <c r="AQ168" s="873"/>
      <c r="AR168" s="873"/>
      <c r="AS168" s="873"/>
      <c r="AT168" s="873"/>
      <c r="AU168" s="873"/>
      <c r="AV168" s="873"/>
      <c r="AW168" s="873"/>
      <c r="AX168" s="873"/>
      <c r="AY168" s="873"/>
      <c r="AZ168" s="873"/>
      <c r="BA168" s="873"/>
      <c r="BB168" s="873"/>
      <c r="BC168" s="873"/>
    </row>
    <row r="169" spans="1:55">
      <c r="A169" s="866"/>
      <c r="B169" s="867"/>
      <c r="C169" s="867"/>
      <c r="D169" s="867"/>
      <c r="E169" s="868"/>
      <c r="F169" s="869"/>
      <c r="G169" s="868"/>
      <c r="H169" s="868"/>
      <c r="I169" s="868"/>
      <c r="J169" s="870"/>
      <c r="K169" s="871"/>
      <c r="L169" s="868"/>
      <c r="M169" s="868"/>
      <c r="N169" s="871"/>
      <c r="O169" s="870"/>
      <c r="P169" s="868"/>
      <c r="Q169" s="868"/>
      <c r="R169" s="868"/>
      <c r="S169" s="871"/>
      <c r="T169" s="872"/>
      <c r="U169" s="873"/>
      <c r="V169" s="873"/>
      <c r="W169" s="873"/>
      <c r="X169" s="873"/>
      <c r="Y169" s="873"/>
      <c r="Z169" s="874"/>
      <c r="AA169" s="874"/>
      <c r="AB169" s="873"/>
      <c r="AC169" s="873"/>
      <c r="AD169" s="873"/>
      <c r="AE169" s="873"/>
      <c r="AF169" s="873"/>
      <c r="AG169" s="873"/>
      <c r="AH169" s="873"/>
      <c r="AI169" s="873"/>
      <c r="AJ169" s="873"/>
      <c r="AK169" s="873"/>
      <c r="AL169" s="873"/>
      <c r="AM169" s="873"/>
      <c r="AN169" s="873"/>
      <c r="AO169" s="873"/>
      <c r="AP169" s="873"/>
      <c r="AQ169" s="873"/>
      <c r="AR169" s="873"/>
      <c r="AS169" s="873"/>
      <c r="AT169" s="873"/>
      <c r="AU169" s="873"/>
      <c r="AV169" s="873"/>
      <c r="AW169" s="873"/>
      <c r="AX169" s="873"/>
      <c r="AY169" s="873"/>
      <c r="AZ169" s="873"/>
      <c r="BA169" s="873"/>
      <c r="BB169" s="873"/>
      <c r="BC169" s="873"/>
    </row>
    <row r="170" spans="1:55">
      <c r="A170" s="866"/>
      <c r="B170" s="867"/>
      <c r="C170" s="867"/>
      <c r="D170" s="867"/>
      <c r="E170" s="868"/>
      <c r="F170" s="869"/>
      <c r="G170" s="868"/>
      <c r="H170" s="868"/>
      <c r="I170" s="868"/>
      <c r="J170" s="870"/>
      <c r="K170" s="871"/>
      <c r="L170" s="868"/>
      <c r="M170" s="868"/>
      <c r="N170" s="871"/>
      <c r="O170" s="870"/>
      <c r="P170" s="868"/>
      <c r="Q170" s="868"/>
      <c r="R170" s="868"/>
      <c r="S170" s="871"/>
      <c r="T170" s="872"/>
      <c r="U170" s="873"/>
      <c r="V170" s="873"/>
      <c r="W170" s="873"/>
      <c r="X170" s="873"/>
      <c r="Y170" s="873"/>
      <c r="Z170" s="874"/>
      <c r="AA170" s="874"/>
      <c r="AB170" s="873"/>
      <c r="AC170" s="873"/>
      <c r="AD170" s="873"/>
      <c r="AE170" s="873"/>
      <c r="AF170" s="873"/>
      <c r="AG170" s="873"/>
      <c r="AH170" s="873"/>
      <c r="AI170" s="873"/>
      <c r="AJ170" s="873"/>
      <c r="AK170" s="873"/>
      <c r="AL170" s="873"/>
      <c r="AM170" s="873"/>
      <c r="AN170" s="873"/>
      <c r="AO170" s="873"/>
      <c r="AP170" s="873"/>
      <c r="AQ170" s="873"/>
      <c r="AR170" s="873"/>
      <c r="AS170" s="873"/>
      <c r="AT170" s="873"/>
      <c r="AU170" s="873"/>
      <c r="AV170" s="873"/>
      <c r="AW170" s="873"/>
      <c r="AX170" s="873"/>
      <c r="AY170" s="873"/>
      <c r="AZ170" s="873"/>
      <c r="BA170" s="873"/>
      <c r="BB170" s="873"/>
      <c r="BC170" s="873"/>
    </row>
    <row r="171" spans="1:55">
      <c r="A171" s="866"/>
      <c r="B171" s="867"/>
      <c r="C171" s="867"/>
      <c r="D171" s="867"/>
      <c r="E171" s="868"/>
      <c r="F171" s="869"/>
      <c r="G171" s="868"/>
      <c r="H171" s="868"/>
      <c r="I171" s="868"/>
      <c r="J171" s="870"/>
      <c r="K171" s="871"/>
      <c r="L171" s="868"/>
      <c r="M171" s="868"/>
      <c r="N171" s="871"/>
      <c r="O171" s="870"/>
      <c r="P171" s="868"/>
      <c r="Q171" s="868"/>
      <c r="R171" s="868"/>
      <c r="S171" s="871"/>
      <c r="T171" s="872"/>
      <c r="U171" s="873"/>
      <c r="V171" s="873"/>
      <c r="W171" s="873"/>
      <c r="X171" s="873"/>
      <c r="Y171" s="873"/>
      <c r="Z171" s="874"/>
      <c r="AA171" s="874"/>
      <c r="AB171" s="873"/>
      <c r="AC171" s="873"/>
      <c r="AD171" s="873"/>
      <c r="AE171" s="873"/>
      <c r="AF171" s="873"/>
      <c r="AG171" s="873"/>
      <c r="AH171" s="873"/>
      <c r="AI171" s="873"/>
      <c r="AJ171" s="873"/>
      <c r="AK171" s="873"/>
      <c r="AL171" s="873"/>
      <c r="AM171" s="873"/>
      <c r="AN171" s="873"/>
      <c r="AO171" s="873"/>
      <c r="AP171" s="873"/>
      <c r="AQ171" s="873"/>
      <c r="AR171" s="873"/>
      <c r="AS171" s="873"/>
      <c r="AT171" s="873"/>
      <c r="AU171" s="873"/>
      <c r="AV171" s="873"/>
      <c r="AW171" s="873"/>
      <c r="AX171" s="873"/>
      <c r="AY171" s="873"/>
      <c r="AZ171" s="873"/>
      <c r="BA171" s="873"/>
      <c r="BB171" s="873"/>
      <c r="BC171" s="873"/>
    </row>
    <row r="172" spans="1:55">
      <c r="A172" s="866"/>
      <c r="B172" s="867"/>
      <c r="C172" s="867"/>
      <c r="D172" s="867"/>
      <c r="E172" s="868"/>
      <c r="F172" s="869"/>
      <c r="G172" s="868"/>
      <c r="H172" s="868"/>
      <c r="I172" s="868"/>
      <c r="J172" s="870"/>
      <c r="K172" s="871"/>
      <c r="L172" s="868"/>
      <c r="M172" s="868"/>
      <c r="N172" s="871"/>
      <c r="O172" s="870"/>
      <c r="P172" s="868"/>
      <c r="Q172" s="868"/>
      <c r="R172" s="868"/>
      <c r="S172" s="871"/>
      <c r="T172" s="872"/>
      <c r="U172" s="873"/>
      <c r="V172" s="873"/>
      <c r="W172" s="873"/>
      <c r="X172" s="873"/>
      <c r="Y172" s="873"/>
      <c r="Z172" s="874"/>
      <c r="AA172" s="874"/>
      <c r="AB172" s="873"/>
      <c r="AC172" s="873"/>
      <c r="AD172" s="873"/>
      <c r="AE172" s="873"/>
      <c r="AF172" s="873"/>
      <c r="AG172" s="873"/>
      <c r="AH172" s="873"/>
      <c r="AI172" s="873"/>
      <c r="AJ172" s="873"/>
      <c r="AK172" s="873"/>
      <c r="AL172" s="873"/>
      <c r="AM172" s="873"/>
      <c r="AN172" s="873"/>
      <c r="AO172" s="873"/>
      <c r="AP172" s="873"/>
      <c r="AQ172" s="873"/>
      <c r="AR172" s="873"/>
      <c r="AS172" s="873"/>
      <c r="AT172" s="873"/>
      <c r="AU172" s="873"/>
      <c r="AV172" s="873"/>
      <c r="AW172" s="873"/>
      <c r="AX172" s="873"/>
      <c r="AY172" s="873"/>
      <c r="AZ172" s="873"/>
      <c r="BA172" s="873"/>
      <c r="BB172" s="873"/>
      <c r="BC172" s="873"/>
    </row>
    <row r="173" spans="1:55">
      <c r="A173" s="866"/>
      <c r="B173" s="867"/>
      <c r="C173" s="867"/>
      <c r="D173" s="867"/>
      <c r="E173" s="868"/>
      <c r="F173" s="869"/>
      <c r="G173" s="868"/>
      <c r="H173" s="868"/>
      <c r="I173" s="868"/>
      <c r="J173" s="870"/>
      <c r="K173" s="871"/>
      <c r="L173" s="868"/>
      <c r="M173" s="868"/>
      <c r="N173" s="871"/>
      <c r="O173" s="870"/>
      <c r="P173" s="868"/>
      <c r="Q173" s="868"/>
      <c r="R173" s="868"/>
      <c r="S173" s="871"/>
      <c r="T173" s="872"/>
      <c r="U173" s="873"/>
      <c r="V173" s="873"/>
      <c r="W173" s="873"/>
      <c r="X173" s="873"/>
      <c r="Y173" s="873"/>
      <c r="Z173" s="874"/>
      <c r="AA173" s="874"/>
      <c r="AB173" s="873"/>
      <c r="AC173" s="873"/>
      <c r="AD173" s="873"/>
      <c r="AE173" s="873"/>
      <c r="AF173" s="873"/>
      <c r="AG173" s="873"/>
      <c r="AH173" s="873"/>
      <c r="AI173" s="873"/>
      <c r="AJ173" s="873"/>
      <c r="AK173" s="873"/>
      <c r="AL173" s="873"/>
      <c r="AM173" s="873"/>
      <c r="AN173" s="873"/>
      <c r="AO173" s="873"/>
      <c r="AP173" s="873"/>
      <c r="AQ173" s="873"/>
      <c r="AR173" s="873"/>
      <c r="AS173" s="873"/>
      <c r="AT173" s="873"/>
      <c r="AU173" s="873"/>
      <c r="AV173" s="873"/>
      <c r="AW173" s="873"/>
      <c r="AX173" s="873"/>
      <c r="AY173" s="873"/>
      <c r="AZ173" s="873"/>
      <c r="BA173" s="873"/>
      <c r="BB173" s="873"/>
      <c r="BC173" s="873"/>
    </row>
    <row r="174" spans="1:55">
      <c r="A174" s="866"/>
      <c r="B174" s="867"/>
      <c r="C174" s="867"/>
      <c r="D174" s="867"/>
      <c r="E174" s="868"/>
      <c r="F174" s="869"/>
      <c r="G174" s="868"/>
      <c r="H174" s="868"/>
      <c r="I174" s="868"/>
      <c r="J174" s="870"/>
      <c r="K174" s="871"/>
      <c r="L174" s="868"/>
      <c r="M174" s="868"/>
      <c r="N174" s="871"/>
      <c r="O174" s="870"/>
      <c r="P174" s="868"/>
      <c r="Q174" s="868"/>
      <c r="R174" s="868"/>
      <c r="S174" s="871"/>
      <c r="T174" s="872"/>
      <c r="U174" s="873"/>
      <c r="V174" s="873"/>
      <c r="W174" s="873"/>
      <c r="X174" s="873"/>
      <c r="Y174" s="873"/>
      <c r="Z174" s="874"/>
      <c r="AA174" s="874"/>
      <c r="AB174" s="873"/>
      <c r="AC174" s="873"/>
      <c r="AD174" s="873"/>
      <c r="AE174" s="873"/>
      <c r="AF174" s="873"/>
      <c r="AG174" s="873"/>
      <c r="AH174" s="873"/>
      <c r="AI174" s="873"/>
      <c r="AJ174" s="873"/>
      <c r="AK174" s="873"/>
      <c r="AL174" s="873"/>
      <c r="AM174" s="873"/>
      <c r="AN174" s="873"/>
      <c r="AO174" s="873"/>
      <c r="AP174" s="873"/>
      <c r="AQ174" s="873"/>
      <c r="AR174" s="873"/>
      <c r="AS174" s="873"/>
      <c r="AT174" s="873"/>
      <c r="AU174" s="873"/>
      <c r="AV174" s="873"/>
      <c r="AW174" s="873"/>
      <c r="AX174" s="873"/>
      <c r="AY174" s="873"/>
      <c r="AZ174" s="873"/>
      <c r="BA174" s="873"/>
      <c r="BB174" s="873"/>
      <c r="BC174" s="873"/>
    </row>
    <row r="175" spans="1:55">
      <c r="A175" s="866"/>
      <c r="B175" s="867"/>
      <c r="C175" s="867"/>
      <c r="D175" s="867"/>
      <c r="E175" s="868"/>
      <c r="F175" s="869"/>
      <c r="G175" s="868"/>
      <c r="H175" s="868"/>
      <c r="I175" s="868"/>
      <c r="J175" s="870"/>
      <c r="K175" s="871"/>
      <c r="L175" s="868"/>
      <c r="M175" s="868"/>
      <c r="N175" s="871"/>
      <c r="O175" s="870"/>
      <c r="P175" s="868"/>
      <c r="Q175" s="868"/>
      <c r="R175" s="868"/>
      <c r="S175" s="871"/>
      <c r="T175" s="872"/>
      <c r="U175" s="873"/>
      <c r="V175" s="873"/>
      <c r="W175" s="873"/>
      <c r="X175" s="873"/>
      <c r="Y175" s="873"/>
      <c r="Z175" s="874"/>
      <c r="AA175" s="874"/>
      <c r="AB175" s="873"/>
      <c r="AC175" s="873"/>
      <c r="AD175" s="873"/>
      <c r="AE175" s="873"/>
      <c r="AF175" s="873"/>
      <c r="AG175" s="873"/>
      <c r="AH175" s="873"/>
      <c r="AI175" s="873"/>
      <c r="AJ175" s="873"/>
      <c r="AK175" s="873"/>
      <c r="AL175" s="873"/>
      <c r="AM175" s="873"/>
      <c r="AN175" s="873"/>
      <c r="AO175" s="873"/>
      <c r="AP175" s="873"/>
      <c r="AQ175" s="873"/>
      <c r="AR175" s="873"/>
      <c r="AS175" s="873"/>
      <c r="AT175" s="873"/>
      <c r="AU175" s="873"/>
      <c r="AV175" s="873"/>
      <c r="AW175" s="873"/>
      <c r="AX175" s="873"/>
      <c r="AY175" s="873"/>
      <c r="AZ175" s="873"/>
      <c r="BA175" s="873"/>
      <c r="BB175" s="873"/>
      <c r="BC175" s="873"/>
    </row>
    <row r="176" spans="1:55">
      <c r="A176" s="866"/>
      <c r="B176" s="867"/>
      <c r="C176" s="867"/>
      <c r="D176" s="867"/>
      <c r="E176" s="868"/>
      <c r="F176" s="869"/>
      <c r="G176" s="868"/>
      <c r="H176" s="868"/>
      <c r="I176" s="868"/>
      <c r="J176" s="870"/>
      <c r="K176" s="871"/>
      <c r="L176" s="868"/>
      <c r="M176" s="868"/>
      <c r="N176" s="871"/>
      <c r="O176" s="870"/>
      <c r="P176" s="868"/>
      <c r="Q176" s="868"/>
      <c r="R176" s="868"/>
      <c r="S176" s="871"/>
      <c r="T176" s="872"/>
      <c r="U176" s="873"/>
      <c r="V176" s="873"/>
      <c r="W176" s="873"/>
      <c r="X176" s="873"/>
      <c r="Y176" s="873"/>
      <c r="Z176" s="874"/>
      <c r="AA176" s="874"/>
      <c r="AB176" s="873"/>
      <c r="AC176" s="873"/>
      <c r="AD176" s="873"/>
      <c r="AE176" s="873"/>
      <c r="AF176" s="873"/>
      <c r="AG176" s="873"/>
      <c r="AH176" s="873"/>
      <c r="AI176" s="873"/>
      <c r="AJ176" s="873"/>
      <c r="AK176" s="873"/>
      <c r="AL176" s="873"/>
      <c r="AM176" s="873"/>
      <c r="AN176" s="873"/>
      <c r="AO176" s="873"/>
      <c r="AP176" s="873"/>
      <c r="AQ176" s="873"/>
      <c r="AR176" s="873"/>
      <c r="AS176" s="873"/>
      <c r="AT176" s="873"/>
      <c r="AU176" s="873"/>
      <c r="AV176" s="873"/>
      <c r="AW176" s="873"/>
      <c r="AX176" s="873"/>
      <c r="AY176" s="873"/>
      <c r="AZ176" s="873"/>
      <c r="BA176" s="873"/>
      <c r="BB176" s="873"/>
      <c r="BC176" s="873"/>
    </row>
    <row r="177" spans="1:55">
      <c r="A177" s="866"/>
      <c r="B177" s="867"/>
      <c r="C177" s="867"/>
      <c r="D177" s="867"/>
      <c r="E177" s="868"/>
      <c r="F177" s="869"/>
      <c r="G177" s="868"/>
      <c r="H177" s="868"/>
      <c r="I177" s="868"/>
      <c r="J177" s="870"/>
      <c r="K177" s="871"/>
      <c r="L177" s="868"/>
      <c r="M177" s="868"/>
      <c r="N177" s="871"/>
      <c r="O177" s="870"/>
      <c r="P177" s="868"/>
      <c r="Q177" s="868"/>
      <c r="R177" s="868"/>
      <c r="S177" s="871"/>
      <c r="T177" s="872"/>
      <c r="U177" s="873"/>
      <c r="V177" s="873"/>
      <c r="W177" s="873"/>
      <c r="X177" s="873"/>
      <c r="Y177" s="873"/>
      <c r="Z177" s="874"/>
      <c r="AA177" s="874"/>
      <c r="AB177" s="873"/>
      <c r="AC177" s="873"/>
      <c r="AD177" s="873"/>
      <c r="AE177" s="873"/>
      <c r="AF177" s="873"/>
      <c r="AG177" s="873"/>
      <c r="AH177" s="873"/>
      <c r="AI177" s="873"/>
      <c r="AJ177" s="873"/>
      <c r="AK177" s="873"/>
      <c r="AL177" s="873"/>
      <c r="AM177" s="873"/>
      <c r="AN177" s="873"/>
      <c r="AO177" s="873"/>
      <c r="AP177" s="873"/>
      <c r="AQ177" s="873"/>
      <c r="AR177" s="873"/>
      <c r="AS177" s="873"/>
      <c r="AT177" s="873"/>
      <c r="AU177" s="873"/>
      <c r="AV177" s="873"/>
      <c r="AW177" s="873"/>
      <c r="AX177" s="873"/>
      <c r="AY177" s="873"/>
      <c r="AZ177" s="873"/>
      <c r="BA177" s="873"/>
      <c r="BB177" s="873"/>
      <c r="BC177" s="873"/>
    </row>
    <row r="178" spans="1:55">
      <c r="A178" s="866"/>
      <c r="B178" s="867"/>
      <c r="C178" s="867"/>
      <c r="D178" s="867"/>
      <c r="E178" s="868"/>
      <c r="F178" s="869"/>
      <c r="G178" s="868"/>
      <c r="H178" s="868"/>
      <c r="I178" s="868"/>
      <c r="J178" s="870"/>
      <c r="K178" s="871"/>
      <c r="L178" s="868"/>
      <c r="M178" s="868"/>
      <c r="N178" s="871"/>
      <c r="O178" s="870"/>
      <c r="P178" s="868"/>
      <c r="Q178" s="868"/>
      <c r="R178" s="868"/>
      <c r="S178" s="871"/>
      <c r="T178" s="872"/>
      <c r="U178" s="873"/>
      <c r="V178" s="873"/>
      <c r="W178" s="873"/>
      <c r="X178" s="873"/>
      <c r="Y178" s="873"/>
      <c r="Z178" s="874"/>
      <c r="AA178" s="874"/>
      <c r="AB178" s="873"/>
      <c r="AC178" s="873"/>
      <c r="AD178" s="873"/>
      <c r="AE178" s="873"/>
      <c r="AF178" s="873"/>
      <c r="AG178" s="873"/>
      <c r="AH178" s="873"/>
      <c r="AI178" s="873"/>
      <c r="AJ178" s="873"/>
      <c r="AK178" s="873"/>
      <c r="AL178" s="873"/>
      <c r="AM178" s="873"/>
      <c r="AN178" s="873"/>
      <c r="AO178" s="873"/>
      <c r="AP178" s="873"/>
      <c r="AQ178" s="873"/>
      <c r="AR178" s="873"/>
      <c r="AS178" s="873"/>
      <c r="AT178" s="873"/>
      <c r="AU178" s="873"/>
      <c r="AV178" s="873"/>
      <c r="AW178" s="873"/>
      <c r="AX178" s="873"/>
      <c r="AY178" s="873"/>
      <c r="AZ178" s="873"/>
      <c r="BA178" s="873"/>
      <c r="BB178" s="873"/>
      <c r="BC178" s="873"/>
    </row>
    <row r="179" spans="1:55">
      <c r="A179" s="866"/>
      <c r="B179" s="867"/>
      <c r="C179" s="867"/>
      <c r="D179" s="867"/>
      <c r="E179" s="868"/>
      <c r="F179" s="869"/>
      <c r="G179" s="868"/>
      <c r="H179" s="868"/>
      <c r="I179" s="868"/>
      <c r="J179" s="870"/>
      <c r="K179" s="871"/>
      <c r="L179" s="868"/>
      <c r="M179" s="868"/>
      <c r="N179" s="871"/>
      <c r="O179" s="870"/>
      <c r="P179" s="868"/>
      <c r="Q179" s="868"/>
      <c r="R179" s="868"/>
      <c r="S179" s="871"/>
      <c r="T179" s="872"/>
      <c r="U179" s="873"/>
      <c r="V179" s="873"/>
      <c r="W179" s="873"/>
      <c r="X179" s="873"/>
      <c r="Y179" s="873"/>
      <c r="Z179" s="874"/>
      <c r="AA179" s="874"/>
      <c r="AB179" s="873"/>
      <c r="AC179" s="873"/>
      <c r="AD179" s="873"/>
      <c r="AE179" s="873"/>
      <c r="AF179" s="873"/>
      <c r="AG179" s="873"/>
      <c r="AH179" s="873"/>
      <c r="AI179" s="873"/>
      <c r="AJ179" s="873"/>
      <c r="AK179" s="873"/>
      <c r="AL179" s="873"/>
      <c r="AM179" s="873"/>
      <c r="AN179" s="873"/>
      <c r="AO179" s="873"/>
      <c r="AP179" s="873"/>
      <c r="AQ179" s="873"/>
      <c r="AR179" s="873"/>
      <c r="AS179" s="873"/>
      <c r="AT179" s="873"/>
      <c r="AU179" s="873"/>
      <c r="AV179" s="873"/>
      <c r="AW179" s="873"/>
      <c r="AX179" s="873"/>
      <c r="AY179" s="873"/>
      <c r="AZ179" s="873"/>
      <c r="BA179" s="873"/>
      <c r="BB179" s="873"/>
      <c r="BC179" s="873"/>
    </row>
    <row r="180" spans="1:55">
      <c r="A180" s="866"/>
      <c r="B180" s="867"/>
      <c r="C180" s="867"/>
      <c r="D180" s="867"/>
      <c r="E180" s="868"/>
      <c r="F180" s="869"/>
      <c r="G180" s="868"/>
      <c r="H180" s="868"/>
      <c r="I180" s="868"/>
      <c r="J180" s="870"/>
      <c r="K180" s="871"/>
      <c r="L180" s="868"/>
      <c r="M180" s="868"/>
      <c r="N180" s="871"/>
      <c r="O180" s="870"/>
      <c r="P180" s="868"/>
      <c r="Q180" s="868"/>
      <c r="R180" s="868"/>
      <c r="S180" s="871"/>
      <c r="T180" s="872"/>
      <c r="U180" s="873"/>
      <c r="V180" s="873"/>
      <c r="W180" s="873"/>
      <c r="X180" s="873"/>
      <c r="Y180" s="873"/>
      <c r="Z180" s="874"/>
      <c r="AA180" s="874"/>
      <c r="AB180" s="873"/>
      <c r="AC180" s="873"/>
      <c r="AD180" s="873"/>
      <c r="AE180" s="873"/>
      <c r="AF180" s="873"/>
      <c r="AG180" s="873"/>
      <c r="AH180" s="873"/>
      <c r="AI180" s="873"/>
      <c r="AJ180" s="873"/>
      <c r="AK180" s="873"/>
      <c r="AL180" s="873"/>
      <c r="AM180" s="873"/>
      <c r="AN180" s="873"/>
      <c r="AO180" s="873"/>
      <c r="AP180" s="873"/>
      <c r="AQ180" s="873"/>
      <c r="AR180" s="873"/>
      <c r="AS180" s="873"/>
      <c r="AT180" s="873"/>
      <c r="AU180" s="873"/>
      <c r="AV180" s="873"/>
      <c r="AW180" s="873"/>
      <c r="AX180" s="873"/>
      <c r="AY180" s="873"/>
      <c r="AZ180" s="873"/>
      <c r="BA180" s="873"/>
      <c r="BB180" s="873"/>
      <c r="BC180" s="873"/>
    </row>
    <row r="181" spans="1:55">
      <c r="A181" s="866"/>
      <c r="B181" s="867"/>
      <c r="C181" s="867"/>
      <c r="D181" s="867"/>
      <c r="E181" s="868"/>
      <c r="F181" s="869"/>
      <c r="G181" s="868"/>
      <c r="H181" s="868"/>
      <c r="I181" s="868"/>
      <c r="J181" s="870"/>
      <c r="K181" s="871"/>
      <c r="L181" s="868"/>
      <c r="M181" s="868"/>
      <c r="N181" s="871"/>
      <c r="O181" s="870"/>
      <c r="P181" s="868"/>
      <c r="Q181" s="868"/>
      <c r="R181" s="868"/>
      <c r="S181" s="871"/>
      <c r="T181" s="872"/>
      <c r="U181" s="873"/>
      <c r="V181" s="873"/>
      <c r="W181" s="873"/>
      <c r="X181" s="873"/>
      <c r="Y181" s="873"/>
      <c r="Z181" s="874"/>
      <c r="AA181" s="874"/>
      <c r="AB181" s="873"/>
      <c r="AC181" s="873"/>
      <c r="AD181" s="873"/>
      <c r="AE181" s="873"/>
      <c r="AF181" s="873"/>
      <c r="AG181" s="873"/>
      <c r="AH181" s="873"/>
      <c r="AI181" s="873"/>
      <c r="AJ181" s="873"/>
      <c r="AK181" s="873"/>
      <c r="AL181" s="873"/>
      <c r="AM181" s="873"/>
      <c r="AN181" s="873"/>
      <c r="AO181" s="873"/>
      <c r="AP181" s="873"/>
      <c r="AQ181" s="873"/>
      <c r="AR181" s="873"/>
      <c r="AS181" s="873"/>
      <c r="AT181" s="873"/>
      <c r="AU181" s="873"/>
      <c r="AV181" s="873"/>
      <c r="AW181" s="873"/>
      <c r="AX181" s="873"/>
      <c r="AY181" s="873"/>
      <c r="AZ181" s="873"/>
      <c r="BA181" s="873"/>
      <c r="BB181" s="873"/>
      <c r="BC181" s="873"/>
    </row>
    <row r="182" spans="1:55">
      <c r="A182" s="866"/>
      <c r="B182" s="867"/>
      <c r="C182" s="867"/>
      <c r="D182" s="867"/>
      <c r="E182" s="868"/>
      <c r="F182" s="869"/>
      <c r="G182" s="868"/>
      <c r="H182" s="868"/>
      <c r="I182" s="868"/>
      <c r="J182" s="870"/>
      <c r="K182" s="871"/>
      <c r="L182" s="868"/>
      <c r="M182" s="868"/>
      <c r="N182" s="871"/>
      <c r="O182" s="870"/>
      <c r="P182" s="868"/>
      <c r="Q182" s="868"/>
      <c r="R182" s="868"/>
      <c r="S182" s="871"/>
      <c r="T182" s="872"/>
      <c r="U182" s="873"/>
      <c r="V182" s="873"/>
      <c r="W182" s="873"/>
      <c r="X182" s="873"/>
      <c r="Y182" s="873"/>
      <c r="Z182" s="874"/>
      <c r="AA182" s="874"/>
      <c r="AB182" s="873"/>
      <c r="AC182" s="873"/>
      <c r="AD182" s="873"/>
      <c r="AE182" s="873"/>
      <c r="AF182" s="873"/>
      <c r="AG182" s="873"/>
      <c r="AH182" s="873"/>
      <c r="AI182" s="873"/>
      <c r="AJ182" s="873"/>
      <c r="AK182" s="873"/>
      <c r="AL182" s="873"/>
      <c r="AM182" s="873"/>
      <c r="AN182" s="873"/>
      <c r="AO182" s="873"/>
      <c r="AP182" s="873"/>
      <c r="AQ182" s="873"/>
      <c r="AR182" s="873"/>
      <c r="AS182" s="873"/>
      <c r="AT182" s="873"/>
      <c r="AU182" s="873"/>
      <c r="AV182" s="873"/>
      <c r="AW182" s="873"/>
      <c r="AX182" s="873"/>
      <c r="AY182" s="873"/>
      <c r="AZ182" s="873"/>
      <c r="BA182" s="873"/>
      <c r="BB182" s="873"/>
      <c r="BC182" s="873"/>
    </row>
    <row r="183" spans="1:55">
      <c r="A183" s="866"/>
      <c r="B183" s="867"/>
      <c r="C183" s="867"/>
      <c r="D183" s="867"/>
      <c r="E183" s="868"/>
      <c r="F183" s="869"/>
      <c r="G183" s="868"/>
      <c r="H183" s="868"/>
      <c r="I183" s="868"/>
      <c r="J183" s="870"/>
      <c r="K183" s="871"/>
      <c r="L183" s="868"/>
      <c r="M183" s="868"/>
      <c r="N183" s="871"/>
      <c r="O183" s="870"/>
      <c r="P183" s="868"/>
      <c r="Q183" s="868"/>
      <c r="R183" s="868"/>
      <c r="S183" s="871"/>
      <c r="T183" s="872"/>
      <c r="U183" s="873"/>
      <c r="V183" s="873"/>
      <c r="W183" s="873"/>
      <c r="X183" s="873"/>
      <c r="Y183" s="873"/>
      <c r="Z183" s="874"/>
      <c r="AA183" s="874"/>
      <c r="AB183" s="873"/>
      <c r="AC183" s="873"/>
      <c r="AD183" s="873"/>
      <c r="AE183" s="873"/>
      <c r="AF183" s="873"/>
      <c r="AG183" s="873"/>
      <c r="AH183" s="873"/>
      <c r="AI183" s="873"/>
      <c r="AJ183" s="873"/>
      <c r="AK183" s="873"/>
      <c r="AL183" s="873"/>
      <c r="AM183" s="873"/>
      <c r="AN183" s="873"/>
      <c r="AO183" s="873"/>
      <c r="AP183" s="873"/>
      <c r="AQ183" s="873"/>
      <c r="AR183" s="873"/>
      <c r="AS183" s="873"/>
      <c r="AT183" s="873"/>
      <c r="AU183" s="873"/>
      <c r="AV183" s="873"/>
      <c r="AW183" s="873"/>
      <c r="AX183" s="873"/>
      <c r="AY183" s="873"/>
      <c r="AZ183" s="873"/>
      <c r="BA183" s="873"/>
      <c r="BB183" s="873"/>
      <c r="BC183" s="873"/>
    </row>
    <row r="184" spans="1:55">
      <c r="A184" s="866"/>
      <c r="B184" s="867"/>
      <c r="C184" s="867"/>
      <c r="D184" s="867"/>
      <c r="E184" s="868"/>
      <c r="F184" s="869"/>
      <c r="G184" s="868"/>
      <c r="H184" s="868"/>
      <c r="I184" s="868"/>
      <c r="J184" s="870"/>
      <c r="K184" s="871"/>
      <c r="L184" s="868"/>
      <c r="M184" s="868"/>
      <c r="N184" s="871"/>
      <c r="O184" s="870"/>
      <c r="P184" s="868"/>
      <c r="Q184" s="868"/>
      <c r="R184" s="868"/>
      <c r="S184" s="871"/>
      <c r="T184" s="872"/>
      <c r="U184" s="873"/>
      <c r="V184" s="873"/>
      <c r="W184" s="873"/>
      <c r="X184" s="873"/>
      <c r="Y184" s="873"/>
      <c r="Z184" s="874"/>
      <c r="AA184" s="874"/>
      <c r="AB184" s="873"/>
      <c r="AC184" s="873"/>
      <c r="AD184" s="873"/>
      <c r="AE184" s="873"/>
      <c r="AF184" s="873"/>
      <c r="AG184" s="873"/>
      <c r="AH184" s="873"/>
      <c r="AI184" s="873"/>
      <c r="AJ184" s="873"/>
      <c r="AK184" s="873"/>
      <c r="AL184" s="873"/>
      <c r="AM184" s="873"/>
      <c r="AN184" s="873"/>
      <c r="AO184" s="873"/>
      <c r="AP184" s="873"/>
      <c r="AQ184" s="873"/>
      <c r="AR184" s="873"/>
      <c r="AS184" s="873"/>
      <c r="AT184" s="873"/>
      <c r="AU184" s="873"/>
      <c r="AV184" s="873"/>
      <c r="AW184" s="873"/>
      <c r="AX184" s="873"/>
      <c r="AY184" s="873"/>
      <c r="AZ184" s="873"/>
      <c r="BA184" s="873"/>
      <c r="BB184" s="873"/>
      <c r="BC184" s="873"/>
    </row>
    <row r="185" spans="1:55">
      <c r="A185" s="866"/>
      <c r="B185" s="867"/>
      <c r="C185" s="867"/>
      <c r="D185" s="867"/>
      <c r="E185" s="868"/>
      <c r="F185" s="869"/>
      <c r="G185" s="868"/>
      <c r="H185" s="868"/>
      <c r="I185" s="868"/>
      <c r="J185" s="870"/>
      <c r="K185" s="871"/>
      <c r="L185" s="868"/>
      <c r="M185" s="868"/>
      <c r="N185" s="871"/>
      <c r="O185" s="870"/>
      <c r="P185" s="868"/>
      <c r="Q185" s="868"/>
      <c r="R185" s="868"/>
      <c r="S185" s="871"/>
      <c r="T185" s="872"/>
      <c r="U185" s="873"/>
      <c r="V185" s="873"/>
      <c r="W185" s="873"/>
      <c r="X185" s="873"/>
      <c r="Y185" s="873"/>
      <c r="Z185" s="874"/>
      <c r="AA185" s="874"/>
      <c r="AB185" s="873"/>
      <c r="AC185" s="873"/>
      <c r="AD185" s="873"/>
      <c r="AE185" s="873"/>
      <c r="AF185" s="873"/>
      <c r="AG185" s="873"/>
      <c r="AH185" s="873"/>
      <c r="AI185" s="873"/>
      <c r="AJ185" s="873"/>
      <c r="AK185" s="873"/>
      <c r="AL185" s="873"/>
      <c r="AM185" s="873"/>
      <c r="AN185" s="873"/>
      <c r="AO185" s="873"/>
      <c r="AP185" s="873"/>
      <c r="AQ185" s="873"/>
      <c r="AR185" s="873"/>
      <c r="AS185" s="873"/>
      <c r="AT185" s="873"/>
      <c r="AU185" s="873"/>
      <c r="AV185" s="873"/>
      <c r="AW185" s="873"/>
      <c r="AX185" s="873"/>
      <c r="AY185" s="873"/>
      <c r="AZ185" s="873"/>
      <c r="BA185" s="873"/>
      <c r="BB185" s="873"/>
      <c r="BC185" s="873"/>
    </row>
    <row r="186" spans="1:55">
      <c r="A186" s="866"/>
      <c r="B186" s="867"/>
      <c r="C186" s="867"/>
      <c r="D186" s="867"/>
      <c r="E186" s="868"/>
      <c r="F186" s="869"/>
      <c r="G186" s="868"/>
      <c r="H186" s="868"/>
      <c r="I186" s="868"/>
      <c r="J186" s="870"/>
      <c r="K186" s="871"/>
      <c r="L186" s="868"/>
      <c r="M186" s="868"/>
      <c r="N186" s="871"/>
      <c r="O186" s="870"/>
      <c r="P186" s="868"/>
      <c r="Q186" s="868"/>
      <c r="R186" s="868"/>
      <c r="S186" s="871"/>
      <c r="T186" s="872"/>
      <c r="U186" s="873"/>
      <c r="V186" s="873"/>
      <c r="W186" s="873"/>
      <c r="X186" s="873"/>
      <c r="Y186" s="873"/>
      <c r="Z186" s="874"/>
      <c r="AA186" s="874"/>
      <c r="AB186" s="873"/>
      <c r="AC186" s="873"/>
      <c r="AD186" s="873"/>
      <c r="AE186" s="873"/>
      <c r="AF186" s="873"/>
      <c r="AG186" s="873"/>
      <c r="AH186" s="873"/>
      <c r="AI186" s="873"/>
      <c r="AJ186" s="873"/>
      <c r="AK186" s="873"/>
      <c r="AL186" s="873"/>
      <c r="AM186" s="873"/>
      <c r="AN186" s="873"/>
      <c r="AO186" s="873"/>
      <c r="AP186" s="873"/>
      <c r="AQ186" s="873"/>
      <c r="AR186" s="873"/>
      <c r="AS186" s="873"/>
      <c r="AT186" s="873"/>
      <c r="AU186" s="873"/>
      <c r="AV186" s="873"/>
      <c r="AW186" s="873"/>
      <c r="AX186" s="873"/>
      <c r="AY186" s="873"/>
      <c r="AZ186" s="873"/>
      <c r="BA186" s="873"/>
      <c r="BB186" s="873"/>
      <c r="BC186" s="873"/>
    </row>
    <row r="187" spans="1:55">
      <c r="A187" s="866"/>
      <c r="B187" s="867"/>
      <c r="C187" s="867"/>
      <c r="D187" s="867"/>
      <c r="E187" s="868"/>
      <c r="F187" s="869"/>
      <c r="G187" s="868"/>
      <c r="H187" s="868"/>
      <c r="I187" s="868"/>
      <c r="J187" s="870"/>
      <c r="K187" s="871"/>
      <c r="L187" s="868"/>
      <c r="M187" s="868"/>
      <c r="N187" s="871"/>
      <c r="O187" s="870"/>
      <c r="P187" s="868"/>
      <c r="Q187" s="868"/>
      <c r="R187" s="868"/>
      <c r="S187" s="871"/>
      <c r="T187" s="872"/>
      <c r="U187" s="873"/>
      <c r="V187" s="873"/>
      <c r="W187" s="873"/>
      <c r="X187" s="873"/>
      <c r="Y187" s="873"/>
      <c r="Z187" s="874"/>
      <c r="AA187" s="874"/>
      <c r="AB187" s="873"/>
      <c r="AC187" s="873"/>
      <c r="AD187" s="873"/>
      <c r="AE187" s="873"/>
      <c r="AF187" s="873"/>
      <c r="AG187" s="873"/>
      <c r="AH187" s="873"/>
      <c r="AI187" s="873"/>
      <c r="AJ187" s="873"/>
      <c r="AK187" s="873"/>
      <c r="AL187" s="873"/>
      <c r="AM187" s="873"/>
      <c r="AN187" s="873"/>
      <c r="AO187" s="873"/>
      <c r="AP187" s="873"/>
      <c r="AQ187" s="873"/>
      <c r="AR187" s="873"/>
      <c r="AS187" s="873"/>
      <c r="AT187" s="873"/>
      <c r="AU187" s="873"/>
      <c r="AV187" s="873"/>
      <c r="AW187" s="873"/>
      <c r="AX187" s="873"/>
      <c r="AY187" s="873"/>
      <c r="AZ187" s="873"/>
      <c r="BA187" s="873"/>
      <c r="BB187" s="873"/>
      <c r="BC187" s="873"/>
    </row>
    <row r="188" spans="1:55">
      <c r="A188" s="866"/>
      <c r="B188" s="867"/>
      <c r="C188" s="867"/>
      <c r="D188" s="867"/>
      <c r="E188" s="868"/>
      <c r="F188" s="869"/>
      <c r="G188" s="868"/>
      <c r="H188" s="868"/>
      <c r="I188" s="868"/>
      <c r="J188" s="870"/>
      <c r="K188" s="871"/>
      <c r="L188" s="868"/>
      <c r="M188" s="868"/>
      <c r="N188" s="871"/>
      <c r="O188" s="870"/>
      <c r="P188" s="868"/>
      <c r="Q188" s="868"/>
      <c r="R188" s="868"/>
      <c r="S188" s="871"/>
      <c r="T188" s="872"/>
      <c r="U188" s="873"/>
      <c r="V188" s="873"/>
      <c r="W188" s="873"/>
      <c r="X188" s="873"/>
      <c r="Y188" s="873"/>
      <c r="Z188" s="874"/>
      <c r="AA188" s="874"/>
      <c r="AB188" s="873"/>
      <c r="AC188" s="873"/>
      <c r="AD188" s="873"/>
      <c r="AE188" s="873"/>
      <c r="AF188" s="873"/>
      <c r="AG188" s="873"/>
      <c r="AH188" s="873"/>
      <c r="AI188" s="873"/>
      <c r="AJ188" s="873"/>
      <c r="AK188" s="873"/>
      <c r="AL188" s="873"/>
      <c r="AM188" s="873"/>
      <c r="AN188" s="873"/>
      <c r="AO188" s="873"/>
      <c r="AP188" s="873"/>
      <c r="AQ188" s="873"/>
      <c r="AR188" s="873"/>
      <c r="AS188" s="873"/>
      <c r="AT188" s="873"/>
      <c r="AU188" s="873"/>
      <c r="AV188" s="873"/>
      <c r="AW188" s="873"/>
      <c r="AX188" s="873"/>
      <c r="AY188" s="873"/>
      <c r="AZ188" s="873"/>
      <c r="BA188" s="873"/>
      <c r="BB188" s="873"/>
      <c r="BC188" s="873"/>
    </row>
    <row r="189" spans="1:55">
      <c r="A189" s="866"/>
      <c r="B189" s="867"/>
      <c r="C189" s="867"/>
      <c r="D189" s="867"/>
      <c r="E189" s="868"/>
      <c r="F189" s="869"/>
      <c r="G189" s="868"/>
      <c r="H189" s="868"/>
      <c r="I189" s="868"/>
      <c r="J189" s="870"/>
      <c r="K189" s="871"/>
      <c r="L189" s="868"/>
      <c r="M189" s="868"/>
      <c r="N189" s="871"/>
      <c r="O189" s="870"/>
      <c r="P189" s="868"/>
      <c r="Q189" s="868"/>
      <c r="R189" s="868"/>
      <c r="S189" s="871"/>
      <c r="T189" s="872"/>
      <c r="U189" s="873"/>
      <c r="V189" s="873"/>
      <c r="W189" s="873"/>
      <c r="X189" s="873"/>
      <c r="Y189" s="873"/>
      <c r="Z189" s="874"/>
      <c r="AA189" s="874"/>
      <c r="AB189" s="873"/>
      <c r="AC189" s="873"/>
      <c r="AD189" s="873"/>
      <c r="AE189" s="873"/>
      <c r="AF189" s="873"/>
      <c r="AG189" s="873"/>
      <c r="AH189" s="873"/>
      <c r="AI189" s="873"/>
      <c r="AJ189" s="873"/>
      <c r="AK189" s="873"/>
      <c r="AL189" s="873"/>
      <c r="AM189" s="873"/>
      <c r="AN189" s="873"/>
      <c r="AO189" s="873"/>
      <c r="AP189" s="873"/>
      <c r="AQ189" s="873"/>
      <c r="AR189" s="873"/>
      <c r="AS189" s="873"/>
      <c r="AT189" s="873"/>
      <c r="AU189" s="873"/>
      <c r="AV189" s="873"/>
      <c r="AW189" s="873"/>
      <c r="AX189" s="873"/>
      <c r="AY189" s="873"/>
      <c r="AZ189" s="873"/>
      <c r="BA189" s="873"/>
      <c r="BB189" s="873"/>
      <c r="BC189" s="873"/>
    </row>
    <row r="190" spans="1:55">
      <c r="A190" s="866"/>
      <c r="B190" s="867"/>
      <c r="C190" s="867"/>
      <c r="D190" s="867"/>
      <c r="E190" s="868"/>
      <c r="F190" s="869"/>
      <c r="G190" s="868"/>
      <c r="H190" s="868"/>
      <c r="I190" s="868"/>
      <c r="J190" s="870"/>
      <c r="K190" s="871"/>
      <c r="L190" s="868"/>
      <c r="M190" s="868"/>
      <c r="N190" s="871"/>
      <c r="O190" s="870"/>
      <c r="P190" s="868"/>
      <c r="Q190" s="868"/>
      <c r="R190" s="868"/>
      <c r="S190" s="871"/>
      <c r="T190" s="872"/>
      <c r="U190" s="873"/>
      <c r="V190" s="873"/>
      <c r="W190" s="873"/>
      <c r="X190" s="873"/>
      <c r="Y190" s="873"/>
      <c r="Z190" s="874"/>
      <c r="AA190" s="874"/>
      <c r="AB190" s="873"/>
      <c r="AC190" s="873"/>
      <c r="AD190" s="873"/>
      <c r="AE190" s="873"/>
      <c r="AF190" s="873"/>
      <c r="AG190" s="873"/>
      <c r="AH190" s="873"/>
      <c r="AI190" s="873"/>
      <c r="AJ190" s="873"/>
      <c r="AK190" s="873"/>
      <c r="AL190" s="873"/>
      <c r="AM190" s="873"/>
      <c r="AN190" s="873"/>
      <c r="AO190" s="873"/>
      <c r="AP190" s="873"/>
      <c r="AQ190" s="873"/>
      <c r="AR190" s="873"/>
      <c r="AS190" s="873"/>
      <c r="AT190" s="873"/>
      <c r="AU190" s="873"/>
      <c r="AV190" s="873"/>
      <c r="AW190" s="873"/>
      <c r="AX190" s="873"/>
      <c r="AY190" s="873"/>
      <c r="AZ190" s="873"/>
      <c r="BA190" s="873"/>
      <c r="BB190" s="873"/>
      <c r="BC190" s="873"/>
    </row>
    <row r="191" spans="1:55">
      <c r="A191" s="866"/>
      <c r="B191" s="867"/>
      <c r="C191" s="867"/>
      <c r="D191" s="867"/>
      <c r="E191" s="868"/>
      <c r="F191" s="869"/>
      <c r="G191" s="868"/>
      <c r="H191" s="868"/>
      <c r="I191" s="868"/>
      <c r="J191" s="870"/>
      <c r="K191" s="871"/>
      <c r="L191" s="868"/>
      <c r="M191" s="868"/>
      <c r="N191" s="871"/>
      <c r="O191" s="870"/>
      <c r="P191" s="868"/>
      <c r="Q191" s="868"/>
      <c r="R191" s="868"/>
      <c r="S191" s="871"/>
      <c r="T191" s="872"/>
      <c r="U191" s="873"/>
      <c r="V191" s="873"/>
      <c r="W191" s="873"/>
      <c r="X191" s="873"/>
      <c r="Y191" s="873"/>
      <c r="Z191" s="874"/>
      <c r="AA191" s="874"/>
      <c r="AB191" s="873"/>
      <c r="AC191" s="873"/>
      <c r="AD191" s="873"/>
      <c r="AE191" s="873"/>
      <c r="AF191" s="873"/>
      <c r="AG191" s="873"/>
      <c r="AH191" s="873"/>
      <c r="AI191" s="873"/>
      <c r="AJ191" s="873"/>
      <c r="AK191" s="873"/>
      <c r="AL191" s="873"/>
      <c r="AM191" s="873"/>
      <c r="AN191" s="873"/>
      <c r="AO191" s="873"/>
      <c r="AP191" s="873"/>
      <c r="AQ191" s="873"/>
      <c r="AR191" s="873"/>
      <c r="AS191" s="873"/>
      <c r="AT191" s="873"/>
      <c r="AU191" s="873"/>
      <c r="AV191" s="873"/>
      <c r="AW191" s="873"/>
      <c r="AX191" s="873"/>
      <c r="AY191" s="873"/>
      <c r="AZ191" s="873"/>
      <c r="BA191" s="873"/>
      <c r="BB191" s="873"/>
      <c r="BC191" s="873"/>
    </row>
    <row r="192" spans="1:55">
      <c r="A192" s="866"/>
      <c r="B192" s="867"/>
      <c r="C192" s="867"/>
      <c r="D192" s="867"/>
      <c r="E192" s="868"/>
      <c r="F192" s="869"/>
      <c r="G192" s="868"/>
      <c r="H192" s="868"/>
      <c r="I192" s="868"/>
      <c r="J192" s="870"/>
      <c r="K192" s="871"/>
      <c r="L192" s="868"/>
      <c r="M192" s="868"/>
      <c r="N192" s="871"/>
      <c r="O192" s="870"/>
      <c r="P192" s="868"/>
      <c r="Q192" s="868"/>
      <c r="R192" s="868"/>
      <c r="S192" s="871"/>
      <c r="T192" s="872"/>
      <c r="U192" s="873"/>
      <c r="V192" s="873"/>
      <c r="W192" s="873"/>
      <c r="X192" s="873"/>
      <c r="Y192" s="873"/>
      <c r="Z192" s="874"/>
      <c r="AA192" s="874"/>
      <c r="AB192" s="873"/>
      <c r="AC192" s="873"/>
      <c r="AD192" s="873"/>
      <c r="AE192" s="873"/>
      <c r="AF192" s="873"/>
      <c r="AG192" s="873"/>
      <c r="AH192" s="873"/>
      <c r="AI192" s="873"/>
      <c r="AJ192" s="873"/>
      <c r="AK192" s="873"/>
      <c r="AL192" s="873"/>
      <c r="AM192" s="873"/>
      <c r="AN192" s="873"/>
      <c r="AO192" s="873"/>
      <c r="AP192" s="873"/>
      <c r="AQ192" s="873"/>
      <c r="AR192" s="873"/>
      <c r="AS192" s="873"/>
      <c r="AT192" s="873"/>
      <c r="AU192" s="873"/>
      <c r="AV192" s="873"/>
      <c r="AW192" s="873"/>
      <c r="AX192" s="873"/>
      <c r="AY192" s="873"/>
      <c r="AZ192" s="873"/>
      <c r="BA192" s="873"/>
      <c r="BB192" s="873"/>
      <c r="BC192" s="873"/>
    </row>
    <row r="193" spans="1:55">
      <c r="A193" s="866"/>
      <c r="B193" s="867"/>
      <c r="C193" s="867"/>
      <c r="D193" s="867"/>
      <c r="E193" s="868"/>
      <c r="F193" s="869"/>
      <c r="G193" s="868"/>
      <c r="H193" s="868"/>
      <c r="I193" s="868"/>
      <c r="J193" s="870"/>
      <c r="K193" s="871"/>
      <c r="L193" s="868"/>
      <c r="M193" s="868"/>
      <c r="N193" s="871"/>
      <c r="O193" s="870"/>
      <c r="P193" s="868"/>
      <c r="Q193" s="868"/>
      <c r="R193" s="868"/>
      <c r="S193" s="871"/>
      <c r="T193" s="872"/>
      <c r="U193" s="873"/>
      <c r="V193" s="873"/>
      <c r="W193" s="873"/>
      <c r="X193" s="873"/>
      <c r="Y193" s="873"/>
      <c r="Z193" s="874"/>
      <c r="AA193" s="874"/>
      <c r="AB193" s="873"/>
      <c r="AC193" s="873"/>
      <c r="AD193" s="873"/>
      <c r="AE193" s="873"/>
      <c r="AF193" s="873"/>
      <c r="AG193" s="873"/>
      <c r="AH193" s="873"/>
      <c r="AI193" s="873"/>
      <c r="AJ193" s="873"/>
      <c r="AK193" s="873"/>
      <c r="AL193" s="873"/>
      <c r="AM193" s="873"/>
      <c r="AN193" s="873"/>
      <c r="AO193" s="873"/>
      <c r="AP193" s="873"/>
      <c r="AQ193" s="873"/>
      <c r="AR193" s="873"/>
      <c r="AS193" s="873"/>
      <c r="AT193" s="873"/>
      <c r="AU193" s="873"/>
      <c r="AV193" s="873"/>
      <c r="AW193" s="873"/>
      <c r="AX193" s="873"/>
      <c r="AY193" s="873"/>
      <c r="AZ193" s="873"/>
      <c r="BA193" s="873"/>
      <c r="BB193" s="873"/>
      <c r="BC193" s="873"/>
    </row>
    <row r="194" spans="1:55">
      <c r="A194" s="866"/>
      <c r="B194" s="867"/>
      <c r="C194" s="867"/>
      <c r="D194" s="867"/>
      <c r="E194" s="868"/>
      <c r="F194" s="869"/>
      <c r="G194" s="868"/>
      <c r="H194" s="868"/>
      <c r="I194" s="868"/>
      <c r="J194" s="870"/>
      <c r="K194" s="871"/>
      <c r="L194" s="868"/>
      <c r="M194" s="868"/>
      <c r="N194" s="871"/>
      <c r="O194" s="870"/>
      <c r="P194" s="868"/>
      <c r="Q194" s="868"/>
      <c r="R194" s="868"/>
      <c r="S194" s="871"/>
      <c r="T194" s="872"/>
      <c r="U194" s="873"/>
      <c r="V194" s="873"/>
      <c r="W194" s="873"/>
      <c r="X194" s="873"/>
      <c r="Y194" s="873"/>
      <c r="Z194" s="874"/>
      <c r="AA194" s="874"/>
      <c r="AB194" s="873"/>
      <c r="AC194" s="873"/>
      <c r="AD194" s="873"/>
      <c r="AE194" s="873"/>
      <c r="AF194" s="873"/>
      <c r="AG194" s="873"/>
      <c r="AH194" s="873"/>
      <c r="AI194" s="873"/>
      <c r="AJ194" s="873"/>
      <c r="AK194" s="873"/>
      <c r="AL194" s="873"/>
      <c r="AM194" s="873"/>
      <c r="AN194" s="873"/>
      <c r="AO194" s="873"/>
      <c r="AP194" s="873"/>
      <c r="AQ194" s="873"/>
      <c r="AR194" s="873"/>
      <c r="AS194" s="873"/>
      <c r="AT194" s="873"/>
      <c r="AU194" s="873"/>
      <c r="AV194" s="873"/>
      <c r="AW194" s="873"/>
      <c r="AX194" s="873"/>
      <c r="AY194" s="873"/>
      <c r="AZ194" s="873"/>
      <c r="BA194" s="873"/>
      <c r="BB194" s="873"/>
      <c r="BC194" s="873"/>
    </row>
    <row r="195" spans="1:55">
      <c r="A195" s="866"/>
      <c r="B195" s="867"/>
      <c r="C195" s="867"/>
      <c r="D195" s="867"/>
      <c r="E195" s="868"/>
      <c r="F195" s="869"/>
      <c r="G195" s="868"/>
      <c r="H195" s="868"/>
      <c r="I195" s="868"/>
      <c r="J195" s="870"/>
      <c r="K195" s="871"/>
      <c r="L195" s="868"/>
      <c r="M195" s="868"/>
      <c r="N195" s="871"/>
      <c r="O195" s="870"/>
      <c r="P195" s="868"/>
      <c r="Q195" s="868"/>
      <c r="R195" s="868"/>
      <c r="S195" s="871"/>
      <c r="T195" s="872"/>
      <c r="U195" s="873"/>
      <c r="V195" s="873"/>
      <c r="W195" s="873"/>
      <c r="X195" s="873"/>
      <c r="Y195" s="873"/>
      <c r="Z195" s="874"/>
      <c r="AA195" s="874"/>
      <c r="AB195" s="873"/>
      <c r="AC195" s="873"/>
      <c r="AD195" s="873"/>
      <c r="AE195" s="873"/>
      <c r="AF195" s="873"/>
      <c r="AG195" s="873"/>
      <c r="AH195" s="873"/>
      <c r="AI195" s="873"/>
      <c r="AJ195" s="873"/>
      <c r="AK195" s="873"/>
      <c r="AL195" s="873"/>
      <c r="AM195" s="873"/>
      <c r="AN195" s="873"/>
      <c r="AO195" s="873"/>
      <c r="AP195" s="873"/>
      <c r="AQ195" s="873"/>
      <c r="AR195" s="873"/>
      <c r="AS195" s="873"/>
      <c r="AT195" s="873"/>
      <c r="AU195" s="873"/>
      <c r="AV195" s="873"/>
      <c r="AW195" s="873"/>
      <c r="AX195" s="873"/>
      <c r="AY195" s="873"/>
      <c r="AZ195" s="873"/>
      <c r="BA195" s="873"/>
      <c r="BB195" s="873"/>
      <c r="BC195" s="873"/>
    </row>
    <row r="196" spans="1:55">
      <c r="A196" s="866"/>
      <c r="B196" s="867"/>
      <c r="C196" s="867"/>
      <c r="D196" s="867"/>
      <c r="E196" s="868"/>
      <c r="F196" s="869"/>
      <c r="G196" s="868"/>
      <c r="H196" s="868"/>
      <c r="I196" s="868"/>
      <c r="J196" s="870"/>
      <c r="K196" s="871"/>
      <c r="L196" s="868"/>
      <c r="M196" s="868"/>
      <c r="N196" s="871"/>
      <c r="O196" s="870"/>
      <c r="P196" s="868"/>
      <c r="Q196" s="868"/>
      <c r="R196" s="868"/>
      <c r="S196" s="871"/>
      <c r="T196" s="872"/>
      <c r="U196" s="873"/>
      <c r="V196" s="873"/>
      <c r="W196" s="873"/>
      <c r="X196" s="873"/>
      <c r="Y196" s="873"/>
      <c r="Z196" s="874"/>
      <c r="AA196" s="874"/>
      <c r="AB196" s="873"/>
      <c r="AC196" s="873"/>
      <c r="AD196" s="873"/>
      <c r="AE196" s="873"/>
      <c r="AF196" s="873"/>
      <c r="AG196" s="873"/>
      <c r="AH196" s="873"/>
      <c r="AI196" s="873"/>
      <c r="AJ196" s="873"/>
      <c r="AK196" s="873"/>
      <c r="AL196" s="873"/>
      <c r="AM196" s="873"/>
      <c r="AN196" s="873"/>
      <c r="AO196" s="873"/>
      <c r="AP196" s="873"/>
      <c r="AQ196" s="873"/>
      <c r="AR196" s="873"/>
      <c r="AS196" s="873"/>
      <c r="AT196" s="873"/>
      <c r="AU196" s="873"/>
      <c r="AV196" s="873"/>
      <c r="AW196" s="873"/>
      <c r="AX196" s="873"/>
      <c r="AY196" s="873"/>
      <c r="AZ196" s="873"/>
      <c r="BA196" s="873"/>
      <c r="BB196" s="873"/>
      <c r="BC196" s="873"/>
    </row>
    <row r="197" spans="1:55">
      <c r="A197" s="866"/>
      <c r="B197" s="867"/>
      <c r="C197" s="867"/>
      <c r="D197" s="867"/>
      <c r="E197" s="868"/>
      <c r="F197" s="869"/>
      <c r="G197" s="868"/>
      <c r="H197" s="868"/>
      <c r="I197" s="868"/>
      <c r="J197" s="870"/>
      <c r="K197" s="871"/>
      <c r="L197" s="868"/>
      <c r="M197" s="868"/>
      <c r="N197" s="871"/>
      <c r="O197" s="870"/>
      <c r="P197" s="868"/>
      <c r="Q197" s="868"/>
      <c r="R197" s="868"/>
      <c r="S197" s="871"/>
      <c r="T197" s="872"/>
      <c r="U197" s="873"/>
      <c r="V197" s="873"/>
      <c r="W197" s="873"/>
      <c r="X197" s="873"/>
      <c r="Y197" s="873"/>
      <c r="Z197" s="874"/>
      <c r="AA197" s="874"/>
      <c r="AB197" s="873"/>
      <c r="AC197" s="873"/>
      <c r="AD197" s="873"/>
      <c r="AE197" s="873"/>
      <c r="AF197" s="873"/>
      <c r="AG197" s="873"/>
      <c r="AH197" s="873"/>
      <c r="AI197" s="873"/>
      <c r="AJ197" s="873"/>
      <c r="AK197" s="873"/>
      <c r="AL197" s="873"/>
      <c r="AM197" s="873"/>
      <c r="AN197" s="873"/>
      <c r="AO197" s="873"/>
      <c r="AP197" s="873"/>
      <c r="AQ197" s="873"/>
      <c r="AR197" s="873"/>
      <c r="AS197" s="873"/>
      <c r="AT197" s="873"/>
      <c r="AU197" s="873"/>
      <c r="AV197" s="873"/>
      <c r="AW197" s="873"/>
      <c r="AX197" s="873"/>
      <c r="AY197" s="873"/>
      <c r="AZ197" s="873"/>
      <c r="BA197" s="873"/>
      <c r="BB197" s="873"/>
      <c r="BC197" s="873"/>
    </row>
    <row r="198" spans="1:55">
      <c r="A198" s="866"/>
      <c r="B198" s="867"/>
      <c r="C198" s="867"/>
      <c r="D198" s="867"/>
      <c r="E198" s="868"/>
      <c r="F198" s="869"/>
      <c r="G198" s="868"/>
      <c r="H198" s="868"/>
      <c r="I198" s="868"/>
      <c r="J198" s="870"/>
      <c r="K198" s="871"/>
      <c r="L198" s="868"/>
      <c r="M198" s="868"/>
      <c r="N198" s="871"/>
      <c r="O198" s="870"/>
      <c r="P198" s="868"/>
      <c r="Q198" s="868"/>
      <c r="R198" s="868"/>
      <c r="S198" s="871"/>
      <c r="T198" s="872"/>
      <c r="U198" s="873"/>
      <c r="V198" s="873"/>
      <c r="W198" s="873"/>
      <c r="X198" s="873"/>
      <c r="Y198" s="873"/>
      <c r="Z198" s="874"/>
      <c r="AA198" s="874"/>
      <c r="AB198" s="873"/>
      <c r="AC198" s="873"/>
      <c r="AD198" s="873"/>
      <c r="AE198" s="873"/>
      <c r="AF198" s="873"/>
      <c r="AG198" s="873"/>
      <c r="AH198" s="873"/>
      <c r="AI198" s="873"/>
      <c r="AJ198" s="873"/>
      <c r="AK198" s="873"/>
      <c r="AL198" s="873"/>
      <c r="AM198" s="873"/>
      <c r="AN198" s="873"/>
      <c r="AO198" s="873"/>
      <c r="AP198" s="873"/>
      <c r="AQ198" s="873"/>
      <c r="AR198" s="873"/>
      <c r="AS198" s="873"/>
      <c r="AT198" s="873"/>
      <c r="AU198" s="873"/>
      <c r="AV198" s="873"/>
      <c r="AW198" s="873"/>
      <c r="AX198" s="873"/>
      <c r="AY198" s="873"/>
      <c r="AZ198" s="873"/>
      <c r="BA198" s="873"/>
      <c r="BB198" s="873"/>
      <c r="BC198" s="873"/>
    </row>
    <row r="199" spans="1:55">
      <c r="A199" s="866"/>
      <c r="B199" s="867"/>
      <c r="C199" s="867"/>
      <c r="D199" s="867"/>
      <c r="E199" s="868"/>
      <c r="F199" s="869"/>
      <c r="G199" s="868"/>
      <c r="H199" s="868"/>
      <c r="I199" s="868"/>
      <c r="J199" s="870"/>
      <c r="K199" s="871"/>
      <c r="L199" s="868"/>
      <c r="M199" s="868"/>
      <c r="N199" s="871"/>
      <c r="O199" s="870"/>
      <c r="P199" s="868"/>
      <c r="Q199" s="868"/>
      <c r="R199" s="868"/>
      <c r="S199" s="871"/>
      <c r="T199" s="872"/>
      <c r="U199" s="873"/>
      <c r="V199" s="873"/>
      <c r="W199" s="873"/>
      <c r="X199" s="873"/>
      <c r="Y199" s="873"/>
      <c r="Z199" s="874"/>
      <c r="AA199" s="874"/>
      <c r="AB199" s="873"/>
      <c r="AC199" s="873"/>
      <c r="AD199" s="873"/>
      <c r="AE199" s="873"/>
      <c r="AF199" s="873"/>
      <c r="AG199" s="873"/>
      <c r="AH199" s="873"/>
      <c r="AI199" s="873"/>
      <c r="AJ199" s="873"/>
      <c r="AK199" s="873"/>
      <c r="AL199" s="873"/>
      <c r="AM199" s="873"/>
      <c r="AN199" s="873"/>
      <c r="AO199" s="873"/>
      <c r="AP199" s="873"/>
      <c r="AQ199" s="873"/>
      <c r="AR199" s="873"/>
      <c r="AS199" s="873"/>
      <c r="AT199" s="873"/>
      <c r="AU199" s="873"/>
      <c r="AV199" s="873"/>
      <c r="AW199" s="873"/>
      <c r="AX199" s="873"/>
      <c r="AY199" s="873"/>
      <c r="AZ199" s="873"/>
      <c r="BA199" s="873"/>
      <c r="BB199" s="873"/>
      <c r="BC199" s="873"/>
    </row>
    <row r="200" spans="1:55">
      <c r="A200" s="866"/>
      <c r="B200" s="867"/>
      <c r="C200" s="867"/>
      <c r="D200" s="867"/>
      <c r="E200" s="868"/>
      <c r="F200" s="869"/>
      <c r="G200" s="868"/>
      <c r="H200" s="868"/>
      <c r="I200" s="868"/>
      <c r="J200" s="870"/>
      <c r="K200" s="871"/>
      <c r="L200" s="868"/>
      <c r="M200" s="868"/>
      <c r="N200" s="871"/>
      <c r="O200" s="870"/>
      <c r="P200" s="868"/>
      <c r="Q200" s="868"/>
      <c r="R200" s="868"/>
      <c r="S200" s="871"/>
      <c r="T200" s="872"/>
      <c r="U200" s="873"/>
      <c r="V200" s="873"/>
      <c r="W200" s="873"/>
      <c r="X200" s="873"/>
      <c r="Y200" s="873"/>
      <c r="Z200" s="874"/>
      <c r="AA200" s="874"/>
      <c r="AB200" s="873"/>
      <c r="AC200" s="873"/>
      <c r="AD200" s="873"/>
      <c r="AE200" s="873"/>
      <c r="AF200" s="873"/>
      <c r="AG200" s="873"/>
      <c r="AH200" s="873"/>
      <c r="AI200" s="873"/>
      <c r="AJ200" s="873"/>
      <c r="AK200" s="873"/>
      <c r="AL200" s="873"/>
      <c r="AM200" s="873"/>
      <c r="AN200" s="873"/>
      <c r="AO200" s="873"/>
      <c r="AP200" s="873"/>
      <c r="AQ200" s="873"/>
      <c r="AR200" s="873"/>
      <c r="AS200" s="873"/>
      <c r="AT200" s="873"/>
      <c r="AU200" s="873"/>
      <c r="AV200" s="873"/>
      <c r="AW200" s="873"/>
      <c r="AX200" s="873"/>
      <c r="AY200" s="873"/>
      <c r="AZ200" s="873"/>
      <c r="BA200" s="873"/>
      <c r="BB200" s="873"/>
      <c r="BC200" s="873"/>
    </row>
    <row r="201" spans="1:55">
      <c r="A201" s="866"/>
      <c r="B201" s="867"/>
      <c r="C201" s="867"/>
      <c r="D201" s="867"/>
      <c r="E201" s="868"/>
      <c r="F201" s="869"/>
      <c r="G201" s="868"/>
      <c r="H201" s="868"/>
      <c r="I201" s="868"/>
      <c r="J201" s="870"/>
      <c r="K201" s="871"/>
      <c r="L201" s="868"/>
      <c r="M201" s="868"/>
      <c r="N201" s="871"/>
      <c r="O201" s="870"/>
      <c r="P201" s="868"/>
      <c r="Q201" s="868"/>
      <c r="R201" s="868"/>
      <c r="S201" s="871"/>
      <c r="T201" s="872"/>
      <c r="U201" s="873"/>
      <c r="V201" s="873"/>
      <c r="W201" s="873"/>
      <c r="X201" s="873"/>
      <c r="Y201" s="873"/>
      <c r="Z201" s="874"/>
      <c r="AA201" s="874"/>
      <c r="AB201" s="873"/>
      <c r="AC201" s="873"/>
      <c r="AD201" s="873"/>
      <c r="AE201" s="873"/>
      <c r="AF201" s="873"/>
      <c r="AG201" s="873"/>
      <c r="AH201" s="873"/>
      <c r="AI201" s="873"/>
      <c r="AJ201" s="873"/>
      <c r="AK201" s="873"/>
      <c r="AL201" s="873"/>
      <c r="AM201" s="873"/>
      <c r="AN201" s="873"/>
      <c r="AO201" s="873"/>
      <c r="AP201" s="873"/>
      <c r="AQ201" s="873"/>
      <c r="AR201" s="873"/>
      <c r="AS201" s="873"/>
      <c r="AT201" s="873"/>
      <c r="AU201" s="873"/>
      <c r="AV201" s="873"/>
      <c r="AW201" s="873"/>
      <c r="AX201" s="873"/>
      <c r="AY201" s="873"/>
      <c r="AZ201" s="873"/>
      <c r="BA201" s="873"/>
      <c r="BB201" s="873"/>
      <c r="BC201" s="873"/>
    </row>
    <row r="202" spans="1:55">
      <c r="A202" s="866"/>
      <c r="B202" s="867"/>
      <c r="C202" s="867"/>
      <c r="D202" s="867"/>
      <c r="E202" s="868"/>
      <c r="F202" s="869"/>
      <c r="G202" s="868"/>
      <c r="H202" s="868"/>
      <c r="I202" s="868"/>
      <c r="J202" s="870"/>
      <c r="K202" s="871"/>
      <c r="L202" s="868"/>
      <c r="M202" s="868"/>
      <c r="N202" s="871"/>
      <c r="O202" s="870"/>
      <c r="P202" s="868"/>
      <c r="Q202" s="868"/>
      <c r="R202" s="868"/>
      <c r="S202" s="871"/>
      <c r="T202" s="872"/>
      <c r="U202" s="873"/>
      <c r="V202" s="873"/>
      <c r="W202" s="873"/>
      <c r="X202" s="873"/>
      <c r="Y202" s="873"/>
      <c r="Z202" s="874"/>
      <c r="AA202" s="874"/>
      <c r="AB202" s="873"/>
      <c r="AC202" s="873"/>
      <c r="AD202" s="873"/>
      <c r="AE202" s="873"/>
      <c r="AF202" s="873"/>
      <c r="AG202" s="873"/>
      <c r="AH202" s="873"/>
      <c r="AI202" s="873"/>
      <c r="AJ202" s="873"/>
      <c r="AK202" s="873"/>
      <c r="AL202" s="873"/>
      <c r="AM202" s="873"/>
      <c r="AN202" s="873"/>
      <c r="AO202" s="873"/>
      <c r="AP202" s="873"/>
      <c r="AQ202" s="873"/>
      <c r="AR202" s="873"/>
      <c r="AS202" s="873"/>
      <c r="AT202" s="873"/>
      <c r="AU202" s="873"/>
      <c r="AV202" s="873"/>
      <c r="AW202" s="873"/>
      <c r="AX202" s="873"/>
      <c r="AY202" s="873"/>
      <c r="AZ202" s="873"/>
      <c r="BA202" s="873"/>
      <c r="BB202" s="873"/>
      <c r="BC202" s="873"/>
    </row>
    <row r="203" spans="1:55">
      <c r="A203" s="866"/>
      <c r="B203" s="867"/>
      <c r="C203" s="867"/>
      <c r="D203" s="867"/>
      <c r="E203" s="868"/>
      <c r="F203" s="869"/>
      <c r="G203" s="868"/>
      <c r="H203" s="868"/>
      <c r="I203" s="868"/>
      <c r="J203" s="870"/>
      <c r="K203" s="871"/>
      <c r="L203" s="868"/>
      <c r="M203" s="868"/>
      <c r="N203" s="871"/>
      <c r="O203" s="870"/>
      <c r="P203" s="868"/>
      <c r="Q203" s="868"/>
      <c r="R203" s="868"/>
      <c r="S203" s="871"/>
      <c r="T203" s="872"/>
      <c r="U203" s="873"/>
      <c r="V203" s="873"/>
      <c r="W203" s="873"/>
      <c r="X203" s="873"/>
      <c r="Y203" s="873"/>
      <c r="Z203" s="874"/>
      <c r="AA203" s="874"/>
      <c r="AB203" s="873"/>
      <c r="AC203" s="873"/>
      <c r="AD203" s="873"/>
      <c r="AE203" s="873"/>
      <c r="AF203" s="873"/>
      <c r="AG203" s="873"/>
      <c r="AH203" s="873"/>
      <c r="AI203" s="873"/>
      <c r="AJ203" s="873"/>
      <c r="AK203" s="873"/>
      <c r="AL203" s="873"/>
      <c r="AM203" s="873"/>
      <c r="AN203" s="873"/>
      <c r="AO203" s="873"/>
      <c r="AP203" s="873"/>
      <c r="AQ203" s="873"/>
      <c r="AR203" s="873"/>
      <c r="AS203" s="873"/>
      <c r="AT203" s="873"/>
      <c r="AU203" s="873"/>
      <c r="AV203" s="873"/>
      <c r="AW203" s="873"/>
      <c r="AX203" s="873"/>
      <c r="AY203" s="873"/>
      <c r="AZ203" s="873"/>
      <c r="BA203" s="873"/>
      <c r="BB203" s="873"/>
      <c r="BC203" s="873"/>
    </row>
    <row r="204" spans="1:55">
      <c r="A204" s="866"/>
      <c r="B204" s="867"/>
      <c r="C204" s="867"/>
      <c r="D204" s="867"/>
      <c r="E204" s="868"/>
      <c r="F204" s="869"/>
      <c r="G204" s="868"/>
      <c r="H204" s="868"/>
      <c r="I204" s="868"/>
      <c r="J204" s="870"/>
      <c r="K204" s="871"/>
      <c r="L204" s="868"/>
      <c r="M204" s="868"/>
      <c r="N204" s="871"/>
      <c r="O204" s="870"/>
      <c r="P204" s="868"/>
      <c r="Q204" s="868"/>
      <c r="R204" s="868"/>
      <c r="S204" s="871"/>
      <c r="T204" s="872"/>
      <c r="U204" s="873"/>
      <c r="V204" s="873"/>
      <c r="W204" s="873"/>
      <c r="X204" s="873"/>
      <c r="Y204" s="873"/>
      <c r="Z204" s="874"/>
      <c r="AA204" s="874"/>
      <c r="AB204" s="873"/>
      <c r="AC204" s="873"/>
      <c r="AD204" s="873"/>
      <c r="AE204" s="873"/>
      <c r="AF204" s="873"/>
      <c r="AG204" s="873"/>
      <c r="AH204" s="873"/>
      <c r="AI204" s="873"/>
      <c r="AJ204" s="873"/>
      <c r="AK204" s="873"/>
      <c r="AL204" s="873"/>
      <c r="AM204" s="873"/>
      <c r="AN204" s="873"/>
      <c r="AO204" s="873"/>
      <c r="AP204" s="873"/>
      <c r="AQ204" s="873"/>
      <c r="AR204" s="873"/>
      <c r="AS204" s="873"/>
      <c r="AT204" s="873"/>
      <c r="AU204" s="873"/>
      <c r="AV204" s="873"/>
      <c r="AW204" s="873"/>
      <c r="AX204" s="873"/>
      <c r="AY204" s="873"/>
      <c r="AZ204" s="873"/>
      <c r="BA204" s="873"/>
      <c r="BB204" s="873"/>
      <c r="BC204" s="873"/>
    </row>
    <row r="205" spans="1:55">
      <c r="A205" s="866"/>
      <c r="B205" s="867"/>
      <c r="C205" s="867"/>
      <c r="D205" s="867"/>
      <c r="E205" s="868"/>
      <c r="F205" s="869"/>
      <c r="G205" s="868"/>
      <c r="H205" s="868"/>
      <c r="I205" s="868"/>
      <c r="J205" s="870"/>
      <c r="K205" s="871"/>
      <c r="L205" s="868"/>
      <c r="M205" s="868"/>
      <c r="N205" s="871"/>
      <c r="O205" s="870"/>
      <c r="P205" s="868"/>
      <c r="Q205" s="868"/>
      <c r="R205" s="868"/>
      <c r="S205" s="871"/>
      <c r="T205" s="872"/>
      <c r="U205" s="873"/>
      <c r="V205" s="873"/>
      <c r="W205" s="873"/>
      <c r="X205" s="873"/>
      <c r="Y205" s="873"/>
      <c r="Z205" s="874"/>
      <c r="AA205" s="874"/>
      <c r="AB205" s="873"/>
      <c r="AC205" s="873"/>
      <c r="AD205" s="873"/>
      <c r="AE205" s="873"/>
      <c r="AF205" s="873"/>
      <c r="AG205" s="873"/>
      <c r="AH205" s="873"/>
      <c r="AI205" s="873"/>
      <c r="AJ205" s="873"/>
      <c r="AK205" s="873"/>
      <c r="AL205" s="873"/>
      <c r="AM205" s="873"/>
      <c r="AN205" s="873"/>
      <c r="AO205" s="873"/>
      <c r="AP205" s="873"/>
      <c r="AQ205" s="873"/>
      <c r="AR205" s="873"/>
      <c r="AS205" s="873"/>
      <c r="AT205" s="873"/>
      <c r="AU205" s="873"/>
      <c r="AV205" s="873"/>
      <c r="AW205" s="873"/>
      <c r="AX205" s="873"/>
      <c r="AY205" s="873"/>
      <c r="AZ205" s="873"/>
      <c r="BA205" s="873"/>
      <c r="BB205" s="873"/>
      <c r="BC205" s="873"/>
    </row>
    <row r="206" spans="1:55">
      <c r="A206" s="866"/>
      <c r="B206" s="867"/>
      <c r="C206" s="867"/>
      <c r="D206" s="867"/>
      <c r="E206" s="868"/>
      <c r="F206" s="869"/>
      <c r="G206" s="868"/>
      <c r="H206" s="868"/>
      <c r="I206" s="868"/>
      <c r="J206" s="870"/>
      <c r="K206" s="871"/>
      <c r="L206" s="868"/>
      <c r="M206" s="868"/>
      <c r="N206" s="871"/>
      <c r="O206" s="870"/>
      <c r="P206" s="868"/>
      <c r="Q206" s="868"/>
      <c r="R206" s="868"/>
      <c r="S206" s="871"/>
      <c r="T206" s="872"/>
      <c r="U206" s="873"/>
      <c r="V206" s="873"/>
      <c r="W206" s="873"/>
      <c r="X206" s="873"/>
      <c r="Y206" s="873"/>
      <c r="Z206" s="874"/>
      <c r="AA206" s="874"/>
      <c r="AB206" s="873"/>
      <c r="AC206" s="873"/>
      <c r="AD206" s="873"/>
      <c r="AE206" s="873"/>
      <c r="AF206" s="873"/>
      <c r="AG206" s="873"/>
      <c r="AH206" s="873"/>
      <c r="AI206" s="873"/>
      <c r="AJ206" s="873"/>
      <c r="AK206" s="873"/>
      <c r="AL206" s="873"/>
      <c r="AM206" s="873"/>
      <c r="AN206" s="873"/>
      <c r="AO206" s="873"/>
      <c r="AP206" s="873"/>
      <c r="AQ206" s="873"/>
      <c r="AR206" s="873"/>
      <c r="AS206" s="873"/>
      <c r="AT206" s="873"/>
      <c r="AU206" s="873"/>
      <c r="AV206" s="873"/>
      <c r="AW206" s="873"/>
      <c r="AX206" s="873"/>
      <c r="AY206" s="873"/>
      <c r="AZ206" s="873"/>
      <c r="BA206" s="873"/>
      <c r="BB206" s="873"/>
      <c r="BC206" s="873"/>
    </row>
    <row r="207" spans="1:55">
      <c r="A207" s="866"/>
      <c r="B207" s="867"/>
      <c r="C207" s="867"/>
      <c r="D207" s="867"/>
      <c r="E207" s="868"/>
      <c r="F207" s="869"/>
      <c r="G207" s="868"/>
      <c r="H207" s="868"/>
      <c r="I207" s="868"/>
      <c r="J207" s="870"/>
      <c r="K207" s="871"/>
      <c r="L207" s="868"/>
      <c r="M207" s="868"/>
      <c r="N207" s="871"/>
      <c r="O207" s="870"/>
      <c r="P207" s="868"/>
      <c r="Q207" s="868"/>
      <c r="R207" s="868"/>
      <c r="S207" s="871"/>
      <c r="T207" s="872"/>
      <c r="U207" s="873"/>
      <c r="V207" s="873"/>
      <c r="W207" s="873"/>
      <c r="X207" s="873"/>
      <c r="Y207" s="873"/>
      <c r="Z207" s="874"/>
      <c r="AA207" s="874"/>
      <c r="AB207" s="873"/>
      <c r="AC207" s="873"/>
      <c r="AD207" s="873"/>
      <c r="AE207" s="873"/>
      <c r="AF207" s="873"/>
      <c r="AG207" s="873"/>
      <c r="AH207" s="873"/>
      <c r="AI207" s="873"/>
      <c r="AJ207" s="873"/>
      <c r="AK207" s="873"/>
      <c r="AL207" s="873"/>
      <c r="AM207" s="873"/>
      <c r="AN207" s="873"/>
      <c r="AO207" s="873"/>
      <c r="AP207" s="873"/>
      <c r="AQ207" s="873"/>
      <c r="AR207" s="873"/>
      <c r="AS207" s="873"/>
      <c r="AT207" s="873"/>
      <c r="AU207" s="873"/>
      <c r="AV207" s="873"/>
      <c r="AW207" s="873"/>
      <c r="AX207" s="873"/>
      <c r="AY207" s="873"/>
      <c r="AZ207" s="873"/>
      <c r="BA207" s="873"/>
      <c r="BB207" s="873"/>
      <c r="BC207" s="873"/>
    </row>
    <row r="208" spans="1:55">
      <c r="A208" s="866"/>
      <c r="B208" s="867"/>
      <c r="C208" s="867"/>
      <c r="D208" s="867"/>
      <c r="E208" s="868"/>
      <c r="F208" s="869"/>
      <c r="G208" s="868"/>
      <c r="H208" s="868"/>
      <c r="I208" s="868"/>
      <c r="J208" s="870"/>
      <c r="K208" s="871"/>
      <c r="L208" s="868"/>
      <c r="M208" s="868"/>
      <c r="N208" s="871"/>
      <c r="O208" s="870"/>
      <c r="P208" s="868"/>
      <c r="Q208" s="868"/>
      <c r="R208" s="868"/>
      <c r="S208" s="871"/>
      <c r="T208" s="872"/>
      <c r="U208" s="873"/>
      <c r="V208" s="873"/>
      <c r="W208" s="873"/>
      <c r="X208" s="873"/>
      <c r="Y208" s="873"/>
      <c r="Z208" s="874"/>
      <c r="AA208" s="874"/>
      <c r="AB208" s="873"/>
      <c r="AC208" s="873"/>
      <c r="AD208" s="873"/>
      <c r="AE208" s="873"/>
      <c r="AF208" s="873"/>
      <c r="AG208" s="873"/>
      <c r="AH208" s="873"/>
      <c r="AI208" s="873"/>
      <c r="AJ208" s="873"/>
      <c r="AK208" s="873"/>
      <c r="AL208" s="873"/>
      <c r="AM208" s="873"/>
      <c r="AN208" s="873"/>
      <c r="AO208" s="873"/>
      <c r="AP208" s="873"/>
      <c r="AQ208" s="873"/>
      <c r="AR208" s="873"/>
      <c r="AS208" s="873"/>
      <c r="AT208" s="873"/>
      <c r="AU208" s="873"/>
      <c r="AV208" s="873"/>
      <c r="AW208" s="873"/>
      <c r="AX208" s="873"/>
      <c r="AY208" s="873"/>
      <c r="AZ208" s="873"/>
      <c r="BA208" s="873"/>
      <c r="BB208" s="873"/>
      <c r="BC208" s="873"/>
    </row>
    <row r="209" spans="1:55">
      <c r="A209" s="866"/>
      <c r="B209" s="867"/>
      <c r="C209" s="867"/>
      <c r="D209" s="867"/>
      <c r="E209" s="868"/>
      <c r="F209" s="869"/>
      <c r="G209" s="868"/>
      <c r="H209" s="868"/>
      <c r="I209" s="868"/>
      <c r="J209" s="870"/>
      <c r="K209" s="871"/>
      <c r="L209" s="868"/>
      <c r="M209" s="868"/>
      <c r="N209" s="871"/>
      <c r="O209" s="870"/>
      <c r="P209" s="868"/>
      <c r="Q209" s="868"/>
      <c r="R209" s="868"/>
      <c r="S209" s="871"/>
      <c r="T209" s="872"/>
      <c r="U209" s="873"/>
      <c r="V209" s="873"/>
      <c r="W209" s="873"/>
      <c r="X209" s="873"/>
      <c r="Y209" s="873"/>
      <c r="Z209" s="874"/>
      <c r="AA209" s="874"/>
      <c r="AB209" s="873"/>
      <c r="AC209" s="873"/>
      <c r="AD209" s="873"/>
      <c r="AE209" s="873"/>
      <c r="AF209" s="873"/>
      <c r="AG209" s="873"/>
      <c r="AH209" s="873"/>
      <c r="AI209" s="873"/>
      <c r="AJ209" s="873"/>
      <c r="AK209" s="873"/>
      <c r="AL209" s="873"/>
      <c r="AM209" s="873"/>
      <c r="AN209" s="873"/>
      <c r="AO209" s="873"/>
      <c r="AP209" s="873"/>
      <c r="AQ209" s="873"/>
      <c r="AR209" s="873"/>
      <c r="AS209" s="873"/>
      <c r="AT209" s="873"/>
      <c r="AU209" s="873"/>
      <c r="AV209" s="873"/>
      <c r="AW209" s="873"/>
      <c r="AX209" s="873"/>
      <c r="AY209" s="873"/>
      <c r="AZ209" s="873"/>
      <c r="BA209" s="873"/>
      <c r="BB209" s="873"/>
      <c r="BC209" s="873"/>
    </row>
    <row r="210" spans="1:55">
      <c r="A210" s="866"/>
      <c r="B210" s="867"/>
      <c r="C210" s="867"/>
      <c r="D210" s="867"/>
      <c r="E210" s="868"/>
      <c r="F210" s="869"/>
      <c r="G210" s="868"/>
      <c r="H210" s="868"/>
      <c r="I210" s="868"/>
      <c r="J210" s="870"/>
      <c r="K210" s="871"/>
      <c r="L210" s="868"/>
      <c r="M210" s="868"/>
      <c r="N210" s="871"/>
      <c r="O210" s="870"/>
      <c r="P210" s="868"/>
      <c r="Q210" s="868"/>
      <c r="R210" s="868"/>
      <c r="S210" s="871"/>
      <c r="T210" s="872"/>
      <c r="U210" s="873"/>
      <c r="V210" s="873"/>
      <c r="W210" s="873"/>
      <c r="X210" s="873"/>
      <c r="Y210" s="873"/>
      <c r="Z210" s="874"/>
      <c r="AA210" s="874"/>
      <c r="AB210" s="873"/>
      <c r="AC210" s="873"/>
      <c r="AD210" s="873"/>
      <c r="AE210" s="873"/>
      <c r="AF210" s="873"/>
      <c r="AG210" s="873"/>
      <c r="AH210" s="873"/>
      <c r="AI210" s="873"/>
      <c r="AJ210" s="873"/>
      <c r="AK210" s="873"/>
      <c r="AL210" s="873"/>
      <c r="AM210" s="873"/>
      <c r="AN210" s="873"/>
      <c r="AO210" s="873"/>
      <c r="AP210" s="873"/>
      <c r="AQ210" s="873"/>
      <c r="AR210" s="873"/>
      <c r="AS210" s="873"/>
      <c r="AT210" s="873"/>
      <c r="AU210" s="873"/>
      <c r="AV210" s="873"/>
      <c r="AW210" s="873"/>
      <c r="AX210" s="873"/>
      <c r="AY210" s="873"/>
      <c r="AZ210" s="873"/>
      <c r="BA210" s="873"/>
      <c r="BB210" s="873"/>
      <c r="BC210" s="873"/>
    </row>
    <row r="211" spans="1:55">
      <c r="A211" s="866"/>
      <c r="B211" s="867"/>
      <c r="C211" s="867"/>
      <c r="D211" s="867"/>
      <c r="E211" s="868"/>
      <c r="F211" s="869"/>
      <c r="G211" s="868"/>
      <c r="H211" s="868"/>
      <c r="I211" s="868"/>
      <c r="J211" s="870"/>
      <c r="K211" s="871"/>
      <c r="L211" s="868"/>
      <c r="M211" s="868"/>
      <c r="N211" s="871"/>
      <c r="O211" s="870"/>
      <c r="P211" s="868"/>
      <c r="Q211" s="868"/>
      <c r="R211" s="868"/>
      <c r="S211" s="871"/>
      <c r="T211" s="872"/>
      <c r="U211" s="873"/>
      <c r="V211" s="873"/>
      <c r="W211" s="873"/>
      <c r="X211" s="873"/>
      <c r="Y211" s="873"/>
      <c r="Z211" s="874"/>
      <c r="AA211" s="874"/>
      <c r="AB211" s="873"/>
      <c r="AC211" s="873"/>
      <c r="AD211" s="873"/>
      <c r="AE211" s="873"/>
      <c r="AF211" s="873"/>
      <c r="AG211" s="873"/>
      <c r="AH211" s="873"/>
      <c r="AI211" s="873"/>
      <c r="AJ211" s="873"/>
      <c r="AK211" s="873"/>
      <c r="AL211" s="873"/>
      <c r="AM211" s="873"/>
      <c r="AN211" s="873"/>
      <c r="AO211" s="873"/>
      <c r="AP211" s="873"/>
      <c r="AQ211" s="873"/>
      <c r="AR211" s="873"/>
      <c r="AS211" s="873"/>
      <c r="AT211" s="873"/>
      <c r="AU211" s="873"/>
      <c r="AV211" s="873"/>
      <c r="AW211" s="873"/>
      <c r="AX211" s="873"/>
      <c r="AY211" s="873"/>
      <c r="AZ211" s="873"/>
      <c r="BA211" s="873"/>
      <c r="BB211" s="873"/>
      <c r="BC211" s="873"/>
    </row>
    <row r="212" spans="1:55">
      <c r="A212" s="866"/>
      <c r="B212" s="867"/>
      <c r="C212" s="867"/>
      <c r="D212" s="867"/>
      <c r="E212" s="868"/>
      <c r="F212" s="869"/>
      <c r="G212" s="868"/>
      <c r="H212" s="868"/>
      <c r="I212" s="868"/>
      <c r="J212" s="870"/>
      <c r="K212" s="871"/>
      <c r="L212" s="868"/>
      <c r="M212" s="868"/>
      <c r="N212" s="871"/>
      <c r="O212" s="870"/>
      <c r="P212" s="868"/>
      <c r="Q212" s="868"/>
      <c r="R212" s="868"/>
      <c r="S212" s="871"/>
      <c r="T212" s="872"/>
      <c r="U212" s="873"/>
      <c r="V212" s="873"/>
      <c r="W212" s="873"/>
      <c r="X212" s="873"/>
      <c r="Y212" s="873"/>
      <c r="Z212" s="874"/>
      <c r="AA212" s="874"/>
      <c r="AB212" s="873"/>
      <c r="AC212" s="873"/>
      <c r="AD212" s="873"/>
      <c r="AE212" s="873"/>
      <c r="AF212" s="873"/>
      <c r="AG212" s="873"/>
      <c r="AH212" s="873"/>
      <c r="AI212" s="873"/>
      <c r="AJ212" s="873"/>
      <c r="AK212" s="873"/>
      <c r="AL212" s="873"/>
      <c r="AM212" s="873"/>
      <c r="AN212" s="873"/>
      <c r="AO212" s="873"/>
      <c r="AP212" s="873"/>
      <c r="AQ212" s="873"/>
      <c r="AR212" s="873"/>
      <c r="AS212" s="873"/>
      <c r="AT212" s="873"/>
      <c r="AU212" s="873"/>
      <c r="AV212" s="873"/>
      <c r="AW212" s="873"/>
      <c r="AX212" s="873"/>
      <c r="AY212" s="873"/>
      <c r="AZ212" s="873"/>
      <c r="BA212" s="873"/>
      <c r="BB212" s="873"/>
      <c r="BC212" s="873"/>
    </row>
    <row r="213" spans="1:55">
      <c r="A213" s="866"/>
      <c r="B213" s="867"/>
      <c r="C213" s="867"/>
      <c r="D213" s="867"/>
      <c r="E213" s="868"/>
      <c r="F213" s="869"/>
      <c r="G213" s="868"/>
      <c r="H213" s="868"/>
      <c r="I213" s="868"/>
      <c r="J213" s="870"/>
      <c r="K213" s="871"/>
      <c r="L213" s="868"/>
      <c r="M213" s="868"/>
      <c r="N213" s="871"/>
      <c r="O213" s="870"/>
      <c r="P213" s="868"/>
      <c r="Q213" s="868"/>
      <c r="R213" s="868"/>
      <c r="S213" s="871"/>
      <c r="T213" s="872"/>
      <c r="U213" s="873"/>
      <c r="V213" s="873"/>
      <c r="W213" s="873"/>
      <c r="X213" s="873"/>
      <c r="Y213" s="873"/>
      <c r="Z213" s="874"/>
      <c r="AA213" s="874"/>
      <c r="AB213" s="873"/>
      <c r="AC213" s="873"/>
      <c r="AD213" s="873"/>
      <c r="AE213" s="873"/>
      <c r="AF213" s="873"/>
      <c r="AG213" s="873"/>
      <c r="AH213" s="873"/>
      <c r="AI213" s="873"/>
      <c r="AJ213" s="873"/>
      <c r="AK213" s="873"/>
      <c r="AL213" s="873"/>
      <c r="AM213" s="873"/>
      <c r="AN213" s="873"/>
      <c r="AO213" s="873"/>
      <c r="AP213" s="873"/>
      <c r="AQ213" s="873"/>
      <c r="AR213" s="873"/>
      <c r="AS213" s="873"/>
      <c r="AT213" s="873"/>
      <c r="AU213" s="873"/>
      <c r="AV213" s="873"/>
      <c r="AW213" s="873"/>
      <c r="AX213" s="873"/>
      <c r="AY213" s="873"/>
      <c r="AZ213" s="873"/>
      <c r="BA213" s="873"/>
      <c r="BB213" s="873"/>
      <c r="BC213" s="873"/>
    </row>
    <row r="214" spans="1:55">
      <c r="A214" s="866"/>
      <c r="B214" s="867"/>
      <c r="C214" s="867"/>
      <c r="D214" s="867"/>
      <c r="E214" s="868"/>
      <c r="F214" s="869"/>
      <c r="G214" s="868"/>
      <c r="H214" s="868"/>
      <c r="I214" s="868"/>
      <c r="J214" s="870"/>
      <c r="K214" s="871"/>
      <c r="L214" s="868"/>
      <c r="M214" s="868"/>
      <c r="N214" s="871"/>
      <c r="O214" s="870"/>
      <c r="P214" s="868"/>
      <c r="Q214" s="868"/>
      <c r="R214" s="868"/>
      <c r="S214" s="871"/>
      <c r="T214" s="872"/>
      <c r="U214" s="873"/>
      <c r="V214" s="873"/>
      <c r="W214" s="873"/>
      <c r="X214" s="873"/>
      <c r="Y214" s="873"/>
      <c r="Z214" s="874"/>
      <c r="AA214" s="874"/>
      <c r="AB214" s="873"/>
      <c r="AC214" s="873"/>
      <c r="AD214" s="873"/>
      <c r="AE214" s="873"/>
      <c r="AF214" s="873"/>
      <c r="AG214" s="873"/>
      <c r="AH214" s="873"/>
      <c r="AI214" s="873"/>
      <c r="AJ214" s="873"/>
      <c r="AK214" s="873"/>
      <c r="AL214" s="873"/>
      <c r="AM214" s="873"/>
      <c r="AN214" s="873"/>
      <c r="AO214" s="873"/>
      <c r="AP214" s="873"/>
      <c r="AQ214" s="873"/>
      <c r="AR214" s="873"/>
      <c r="AS214" s="873"/>
      <c r="AT214" s="873"/>
      <c r="AU214" s="873"/>
      <c r="AV214" s="873"/>
      <c r="AW214" s="873"/>
      <c r="AX214" s="873"/>
      <c r="AY214" s="873"/>
      <c r="AZ214" s="873"/>
      <c r="BA214" s="873"/>
      <c r="BB214" s="873"/>
      <c r="BC214" s="873"/>
    </row>
    <row r="215" spans="1:55">
      <c r="A215" s="866"/>
      <c r="B215" s="867"/>
      <c r="C215" s="867"/>
      <c r="D215" s="867"/>
      <c r="E215" s="868"/>
      <c r="F215" s="869"/>
      <c r="G215" s="868"/>
      <c r="H215" s="868"/>
      <c r="I215" s="868"/>
      <c r="J215" s="870"/>
      <c r="K215" s="871"/>
      <c r="L215" s="868"/>
      <c r="M215" s="868"/>
      <c r="N215" s="871"/>
      <c r="O215" s="870"/>
      <c r="P215" s="868"/>
      <c r="Q215" s="868"/>
      <c r="R215" s="868"/>
      <c r="S215" s="871"/>
      <c r="T215" s="872"/>
      <c r="U215" s="873"/>
      <c r="V215" s="873"/>
      <c r="W215" s="873"/>
      <c r="X215" s="873"/>
      <c r="Y215" s="873"/>
      <c r="Z215" s="874"/>
      <c r="AA215" s="874"/>
      <c r="AB215" s="873"/>
      <c r="AC215" s="873"/>
      <c r="AD215" s="873"/>
      <c r="AE215" s="873"/>
      <c r="AF215" s="873"/>
      <c r="AG215" s="873"/>
      <c r="AH215" s="873"/>
      <c r="AI215" s="873"/>
      <c r="AJ215" s="873"/>
      <c r="AK215" s="873"/>
      <c r="AL215" s="873"/>
      <c r="AM215" s="873"/>
      <c r="AN215" s="873"/>
      <c r="AO215" s="873"/>
      <c r="AP215" s="873"/>
      <c r="AQ215" s="873"/>
      <c r="AR215" s="873"/>
      <c r="AS215" s="873"/>
      <c r="AT215" s="873"/>
      <c r="AU215" s="873"/>
      <c r="AV215" s="873"/>
      <c r="AW215" s="873"/>
      <c r="AX215" s="873"/>
      <c r="AY215" s="873"/>
      <c r="AZ215" s="873"/>
      <c r="BA215" s="873"/>
      <c r="BB215" s="873"/>
      <c r="BC215" s="873"/>
    </row>
    <row r="216" spans="1:55">
      <c r="A216" s="866"/>
      <c r="B216" s="867"/>
      <c r="C216" s="867"/>
      <c r="D216" s="867"/>
      <c r="E216" s="868"/>
      <c r="F216" s="869"/>
      <c r="G216" s="868"/>
      <c r="H216" s="868"/>
      <c r="I216" s="868"/>
      <c r="J216" s="870"/>
      <c r="K216" s="871"/>
      <c r="L216" s="868"/>
      <c r="M216" s="868"/>
      <c r="N216" s="871"/>
      <c r="O216" s="870"/>
      <c r="P216" s="868"/>
      <c r="Q216" s="868"/>
      <c r="R216" s="868"/>
      <c r="S216" s="871"/>
      <c r="T216" s="872"/>
      <c r="U216" s="873"/>
      <c r="V216" s="873"/>
      <c r="W216" s="873"/>
      <c r="X216" s="873"/>
      <c r="Y216" s="873"/>
      <c r="Z216" s="874"/>
      <c r="AA216" s="874"/>
      <c r="AB216" s="873"/>
      <c r="AC216" s="873"/>
      <c r="AD216" s="873"/>
      <c r="AE216" s="873"/>
      <c r="AF216" s="873"/>
      <c r="AG216" s="873"/>
      <c r="AH216" s="873"/>
      <c r="AI216" s="873"/>
      <c r="AJ216" s="873"/>
      <c r="AK216" s="873"/>
      <c r="AL216" s="873"/>
      <c r="AM216" s="873"/>
      <c r="AN216" s="873"/>
      <c r="AO216" s="873"/>
      <c r="AP216" s="873"/>
      <c r="AQ216" s="873"/>
      <c r="AR216" s="873"/>
      <c r="AS216" s="873"/>
      <c r="AT216" s="873"/>
      <c r="AU216" s="873"/>
      <c r="AV216" s="873"/>
      <c r="AW216" s="873"/>
      <c r="AX216" s="873"/>
      <c r="AY216" s="873"/>
      <c r="AZ216" s="873"/>
      <c r="BA216" s="873"/>
      <c r="BB216" s="873"/>
      <c r="BC216" s="873"/>
    </row>
    <row r="217" spans="1:55">
      <c r="A217" s="866"/>
      <c r="B217" s="867"/>
      <c r="C217" s="867"/>
      <c r="D217" s="867"/>
      <c r="E217" s="868"/>
      <c r="F217" s="869"/>
      <c r="G217" s="868"/>
      <c r="H217" s="868"/>
      <c r="I217" s="868"/>
      <c r="J217" s="870"/>
      <c r="K217" s="871"/>
      <c r="L217" s="868"/>
      <c r="M217" s="868"/>
      <c r="N217" s="871"/>
      <c r="O217" s="870"/>
      <c r="P217" s="868"/>
      <c r="Q217" s="868"/>
      <c r="R217" s="868"/>
      <c r="S217" s="871"/>
      <c r="T217" s="872"/>
      <c r="U217" s="873"/>
      <c r="V217" s="873"/>
      <c r="W217" s="873"/>
      <c r="X217" s="873"/>
      <c r="Y217" s="873"/>
      <c r="Z217" s="874"/>
      <c r="AA217" s="874"/>
      <c r="AB217" s="873"/>
      <c r="AC217" s="873"/>
      <c r="AD217" s="873"/>
      <c r="AE217" s="873"/>
      <c r="AF217" s="873"/>
      <c r="AG217" s="873"/>
      <c r="AH217" s="873"/>
      <c r="AI217" s="873"/>
      <c r="AJ217" s="873"/>
      <c r="AK217" s="873"/>
      <c r="AL217" s="873"/>
      <c r="AM217" s="873"/>
      <c r="AN217" s="873"/>
      <c r="AO217" s="873"/>
      <c r="AP217" s="873"/>
      <c r="AQ217" s="873"/>
      <c r="AR217" s="873"/>
      <c r="AS217" s="873"/>
      <c r="AT217" s="873"/>
      <c r="AU217" s="873"/>
      <c r="AV217" s="873"/>
      <c r="AW217" s="873"/>
      <c r="AX217" s="873"/>
      <c r="AY217" s="873"/>
      <c r="AZ217" s="873"/>
      <c r="BA217" s="873"/>
      <c r="BB217" s="873"/>
      <c r="BC217" s="873"/>
    </row>
    <row r="218" spans="1:55">
      <c r="A218" s="866"/>
      <c r="B218" s="867"/>
      <c r="C218" s="867"/>
      <c r="D218" s="867"/>
      <c r="E218" s="868"/>
      <c r="F218" s="869"/>
      <c r="G218" s="868"/>
      <c r="H218" s="868"/>
      <c r="I218" s="868"/>
      <c r="J218" s="870"/>
      <c r="K218" s="871"/>
      <c r="L218" s="868"/>
      <c r="M218" s="868"/>
      <c r="N218" s="871"/>
      <c r="O218" s="870"/>
      <c r="P218" s="868"/>
      <c r="Q218" s="868"/>
      <c r="R218" s="868"/>
      <c r="S218" s="871"/>
      <c r="T218" s="872"/>
      <c r="U218" s="873"/>
      <c r="V218" s="873"/>
      <c r="W218" s="873"/>
      <c r="X218" s="873"/>
      <c r="Y218" s="873"/>
      <c r="Z218" s="874"/>
      <c r="AA218" s="874"/>
      <c r="AB218" s="873"/>
      <c r="AC218" s="873"/>
      <c r="AD218" s="873"/>
      <c r="AE218" s="873"/>
      <c r="AF218" s="873"/>
      <c r="AG218" s="873"/>
      <c r="AH218" s="873"/>
      <c r="AI218" s="873"/>
      <c r="AJ218" s="873"/>
      <c r="AK218" s="873"/>
      <c r="AL218" s="873"/>
      <c r="AM218" s="873"/>
      <c r="AN218" s="873"/>
      <c r="AO218" s="873"/>
      <c r="AP218" s="873"/>
      <c r="AQ218" s="873"/>
      <c r="AR218" s="873"/>
      <c r="AS218" s="873"/>
      <c r="AT218" s="873"/>
      <c r="AU218" s="873"/>
      <c r="AV218" s="873"/>
      <c r="AW218" s="873"/>
      <c r="AX218" s="873"/>
      <c r="AY218" s="873"/>
      <c r="AZ218" s="873"/>
      <c r="BA218" s="873"/>
      <c r="BB218" s="873"/>
      <c r="BC218" s="873"/>
    </row>
    <row r="219" spans="1:55">
      <c r="A219" s="866"/>
      <c r="B219" s="867"/>
      <c r="C219" s="867"/>
      <c r="D219" s="867"/>
      <c r="E219" s="868"/>
      <c r="F219" s="869"/>
      <c r="G219" s="868"/>
      <c r="H219" s="868"/>
      <c r="I219" s="868"/>
      <c r="J219" s="870"/>
      <c r="K219" s="871"/>
      <c r="L219" s="868"/>
      <c r="M219" s="868"/>
      <c r="N219" s="871"/>
      <c r="O219" s="870"/>
      <c r="P219" s="868"/>
      <c r="Q219" s="868"/>
      <c r="R219" s="868"/>
      <c r="S219" s="871"/>
      <c r="T219" s="872"/>
      <c r="U219" s="873"/>
      <c r="V219" s="873"/>
      <c r="W219" s="873"/>
      <c r="X219" s="873"/>
      <c r="Y219" s="873"/>
      <c r="Z219" s="874"/>
      <c r="AA219" s="874"/>
      <c r="AB219" s="873"/>
      <c r="AC219" s="873"/>
      <c r="AD219" s="873"/>
      <c r="AE219" s="873"/>
      <c r="AF219" s="873"/>
      <c r="AG219" s="873"/>
      <c r="AH219" s="873"/>
      <c r="AI219" s="873"/>
      <c r="AJ219" s="873"/>
      <c r="AK219" s="873"/>
      <c r="AL219" s="873"/>
      <c r="AM219" s="873"/>
      <c r="AN219" s="873"/>
      <c r="AO219" s="873"/>
      <c r="AP219" s="873"/>
      <c r="AQ219" s="873"/>
      <c r="AR219" s="873"/>
      <c r="AS219" s="873"/>
      <c r="AT219" s="873"/>
      <c r="AU219" s="873"/>
      <c r="AV219" s="873"/>
      <c r="AW219" s="873"/>
      <c r="AX219" s="873"/>
      <c r="AY219" s="873"/>
      <c r="AZ219" s="873"/>
      <c r="BA219" s="873"/>
      <c r="BB219" s="873"/>
      <c r="BC219" s="873"/>
    </row>
    <row r="220" spans="1:55">
      <c r="A220" s="866"/>
      <c r="B220" s="867"/>
      <c r="C220" s="867"/>
      <c r="D220" s="867"/>
      <c r="E220" s="868"/>
      <c r="F220" s="869"/>
      <c r="G220" s="868"/>
      <c r="H220" s="868"/>
      <c r="I220" s="868"/>
      <c r="J220" s="870"/>
      <c r="K220" s="871"/>
      <c r="L220" s="868"/>
      <c r="M220" s="868"/>
      <c r="N220" s="871"/>
      <c r="O220" s="870"/>
      <c r="P220" s="868"/>
      <c r="Q220" s="868"/>
      <c r="R220" s="868"/>
      <c r="S220" s="871"/>
      <c r="T220" s="872"/>
      <c r="U220" s="873"/>
      <c r="V220" s="873"/>
      <c r="W220" s="873"/>
      <c r="X220" s="873"/>
      <c r="Y220" s="873"/>
      <c r="Z220" s="874"/>
      <c r="AA220" s="874"/>
      <c r="AB220" s="873"/>
      <c r="AC220" s="873"/>
      <c r="AD220" s="873"/>
      <c r="AE220" s="873"/>
      <c r="AF220" s="873"/>
      <c r="AG220" s="873"/>
      <c r="AH220" s="873"/>
      <c r="AI220" s="873"/>
      <c r="AJ220" s="873"/>
      <c r="AK220" s="873"/>
      <c r="AL220" s="873"/>
      <c r="AM220" s="873"/>
      <c r="AN220" s="873"/>
      <c r="AO220" s="873"/>
      <c r="AP220" s="873"/>
      <c r="AQ220" s="873"/>
      <c r="AR220" s="873"/>
      <c r="AS220" s="873"/>
      <c r="AT220" s="873"/>
      <c r="AU220" s="873"/>
      <c r="AV220" s="873"/>
      <c r="AW220" s="873"/>
      <c r="AX220" s="873"/>
      <c r="AY220" s="873"/>
      <c r="AZ220" s="873"/>
      <c r="BA220" s="873"/>
      <c r="BB220" s="873"/>
      <c r="BC220" s="873"/>
    </row>
    <row r="221" spans="1:55">
      <c r="A221" s="866"/>
      <c r="B221" s="867"/>
      <c r="C221" s="867"/>
      <c r="D221" s="867"/>
      <c r="E221" s="868"/>
      <c r="F221" s="869"/>
      <c r="G221" s="868"/>
      <c r="H221" s="868"/>
      <c r="I221" s="868"/>
      <c r="J221" s="870"/>
      <c r="K221" s="871"/>
      <c r="L221" s="868"/>
      <c r="M221" s="868"/>
      <c r="N221" s="871"/>
      <c r="O221" s="870"/>
      <c r="P221" s="868"/>
      <c r="Q221" s="868"/>
      <c r="R221" s="868"/>
      <c r="S221" s="871"/>
      <c r="T221" s="872"/>
      <c r="U221" s="873"/>
      <c r="V221" s="873"/>
      <c r="W221" s="873"/>
      <c r="X221" s="873"/>
      <c r="Y221" s="873"/>
      <c r="Z221" s="874"/>
      <c r="AA221" s="874"/>
      <c r="AB221" s="873"/>
      <c r="AC221" s="873"/>
      <c r="AD221" s="873"/>
      <c r="AE221" s="873"/>
      <c r="AF221" s="873"/>
      <c r="AG221" s="873"/>
      <c r="AH221" s="873"/>
      <c r="AI221" s="873"/>
      <c r="AJ221" s="873"/>
      <c r="AK221" s="873"/>
      <c r="AL221" s="873"/>
      <c r="AM221" s="873"/>
      <c r="AN221" s="873"/>
      <c r="AO221" s="873"/>
      <c r="AP221" s="873"/>
      <c r="AQ221" s="873"/>
      <c r="AR221" s="873"/>
      <c r="AS221" s="873"/>
      <c r="AT221" s="873"/>
      <c r="AU221" s="873"/>
      <c r="AV221" s="873"/>
      <c r="AW221" s="873"/>
      <c r="AX221" s="873"/>
      <c r="AY221" s="873"/>
      <c r="AZ221" s="873"/>
      <c r="BA221" s="873"/>
      <c r="BB221" s="873"/>
      <c r="BC221" s="873"/>
    </row>
    <row r="222" spans="1:55">
      <c r="A222" s="866"/>
      <c r="B222" s="867"/>
      <c r="C222" s="867"/>
      <c r="D222" s="867"/>
      <c r="E222" s="868"/>
      <c r="F222" s="869"/>
      <c r="G222" s="868"/>
      <c r="H222" s="868"/>
      <c r="I222" s="868"/>
      <c r="J222" s="870"/>
      <c r="K222" s="871"/>
      <c r="L222" s="868"/>
      <c r="M222" s="868"/>
      <c r="N222" s="871"/>
      <c r="O222" s="870"/>
      <c r="P222" s="868"/>
      <c r="Q222" s="868"/>
      <c r="R222" s="868"/>
      <c r="S222" s="871"/>
      <c r="T222" s="872"/>
      <c r="U222" s="873"/>
      <c r="V222" s="873"/>
      <c r="W222" s="873"/>
      <c r="X222" s="873"/>
      <c r="Y222" s="873"/>
      <c r="Z222" s="874"/>
      <c r="AA222" s="874"/>
      <c r="AB222" s="873"/>
      <c r="AC222" s="873"/>
      <c r="AD222" s="873"/>
      <c r="AE222" s="873"/>
      <c r="AF222" s="873"/>
      <c r="AG222" s="873"/>
      <c r="AH222" s="873"/>
      <c r="AI222" s="873"/>
      <c r="AJ222" s="873"/>
      <c r="AK222" s="873"/>
      <c r="AL222" s="873"/>
      <c r="AM222" s="873"/>
      <c r="AN222" s="873"/>
      <c r="AO222" s="873"/>
      <c r="AP222" s="873"/>
      <c r="AQ222" s="873"/>
      <c r="AR222" s="873"/>
      <c r="AS222" s="873"/>
      <c r="AT222" s="873"/>
      <c r="AU222" s="873"/>
      <c r="AV222" s="873"/>
      <c r="AW222" s="873"/>
      <c r="AX222" s="873"/>
      <c r="AY222" s="873"/>
      <c r="AZ222" s="873"/>
      <c r="BA222" s="873"/>
      <c r="BB222" s="873"/>
      <c r="BC222" s="873"/>
    </row>
    <row r="223" spans="1:55">
      <c r="A223" s="866"/>
      <c r="B223" s="867"/>
      <c r="C223" s="867"/>
      <c r="D223" s="867"/>
      <c r="E223" s="868"/>
      <c r="F223" s="869"/>
      <c r="G223" s="868"/>
      <c r="H223" s="868"/>
      <c r="I223" s="868"/>
      <c r="J223" s="870"/>
      <c r="K223" s="871"/>
      <c r="L223" s="868"/>
      <c r="M223" s="868"/>
      <c r="N223" s="871"/>
      <c r="O223" s="870"/>
      <c r="P223" s="868"/>
      <c r="Q223" s="868"/>
      <c r="R223" s="868"/>
      <c r="S223" s="871"/>
      <c r="T223" s="872"/>
      <c r="U223" s="873"/>
      <c r="V223" s="873"/>
      <c r="W223" s="873"/>
      <c r="X223" s="873"/>
      <c r="Y223" s="873"/>
      <c r="Z223" s="874"/>
      <c r="AA223" s="874"/>
      <c r="AB223" s="873"/>
      <c r="AC223" s="873"/>
      <c r="AD223" s="873"/>
      <c r="AE223" s="873"/>
      <c r="AF223" s="873"/>
      <c r="AG223" s="873"/>
      <c r="AH223" s="873"/>
      <c r="AI223" s="873"/>
      <c r="AJ223" s="873"/>
      <c r="AK223" s="873"/>
      <c r="AL223" s="873"/>
      <c r="AM223" s="873"/>
      <c r="AN223" s="873"/>
      <c r="AO223" s="873"/>
      <c r="AP223" s="873"/>
      <c r="AQ223" s="873"/>
      <c r="AR223" s="873"/>
      <c r="AS223" s="873"/>
      <c r="AT223" s="873"/>
      <c r="AU223" s="873"/>
      <c r="AV223" s="873"/>
      <c r="AW223" s="873"/>
      <c r="AX223" s="873"/>
      <c r="AY223" s="873"/>
      <c r="AZ223" s="873"/>
      <c r="BA223" s="873"/>
      <c r="BB223" s="873"/>
      <c r="BC223" s="873"/>
    </row>
    <row r="224" spans="1:55">
      <c r="A224" s="866"/>
      <c r="B224" s="867"/>
      <c r="C224" s="867"/>
      <c r="D224" s="867"/>
      <c r="E224" s="868"/>
      <c r="F224" s="869"/>
      <c r="G224" s="868"/>
      <c r="H224" s="868"/>
      <c r="I224" s="868"/>
      <c r="J224" s="870"/>
      <c r="K224" s="871"/>
      <c r="L224" s="868"/>
      <c r="M224" s="868"/>
      <c r="N224" s="871"/>
      <c r="O224" s="870"/>
      <c r="P224" s="868"/>
      <c r="Q224" s="868"/>
      <c r="R224" s="868"/>
      <c r="S224" s="871"/>
      <c r="T224" s="872"/>
      <c r="U224" s="873"/>
      <c r="V224" s="873"/>
      <c r="W224" s="873"/>
      <c r="X224" s="873"/>
      <c r="Y224" s="873"/>
      <c r="Z224" s="874"/>
      <c r="AA224" s="874"/>
      <c r="AB224" s="873"/>
      <c r="AC224" s="873"/>
      <c r="AD224" s="873"/>
      <c r="AE224" s="873"/>
      <c r="AF224" s="873"/>
      <c r="AG224" s="873"/>
      <c r="AH224" s="873"/>
      <c r="AI224" s="873"/>
      <c r="AJ224" s="873"/>
      <c r="AK224" s="873"/>
      <c r="AL224" s="873"/>
      <c r="AM224" s="873"/>
      <c r="AN224" s="873"/>
      <c r="AO224" s="873"/>
      <c r="AP224" s="873"/>
      <c r="AQ224" s="873"/>
      <c r="AR224" s="873"/>
      <c r="AS224" s="873"/>
      <c r="AT224" s="873"/>
      <c r="AU224" s="873"/>
      <c r="AV224" s="873"/>
      <c r="AW224" s="873"/>
      <c r="AX224" s="873"/>
      <c r="AY224" s="873"/>
      <c r="AZ224" s="873"/>
      <c r="BA224" s="873"/>
      <c r="BB224" s="873"/>
      <c r="BC224" s="873"/>
    </row>
    <row r="225" spans="1:55">
      <c r="A225" s="866"/>
      <c r="B225" s="867"/>
      <c r="C225" s="867"/>
      <c r="D225" s="867"/>
      <c r="E225" s="868"/>
      <c r="F225" s="869"/>
      <c r="G225" s="868"/>
      <c r="H225" s="868"/>
      <c r="I225" s="868"/>
      <c r="J225" s="870"/>
      <c r="K225" s="871"/>
      <c r="L225" s="868"/>
      <c r="M225" s="868"/>
      <c r="N225" s="871"/>
      <c r="O225" s="870"/>
      <c r="P225" s="868"/>
      <c r="Q225" s="868"/>
      <c r="R225" s="868"/>
      <c r="S225" s="871"/>
      <c r="T225" s="872"/>
      <c r="U225" s="873"/>
      <c r="V225" s="873"/>
      <c r="W225" s="873"/>
      <c r="X225" s="873"/>
      <c r="Y225" s="873"/>
      <c r="Z225" s="874"/>
      <c r="AA225" s="874"/>
      <c r="AB225" s="873"/>
      <c r="AC225" s="873"/>
      <c r="AD225" s="873"/>
      <c r="AE225" s="873"/>
      <c r="AF225" s="873"/>
      <c r="AG225" s="873"/>
      <c r="AH225" s="873"/>
      <c r="AI225" s="873"/>
      <c r="AJ225" s="873"/>
      <c r="AK225" s="873"/>
      <c r="AL225" s="873"/>
      <c r="AM225" s="873"/>
      <c r="AN225" s="873"/>
      <c r="AO225" s="873"/>
      <c r="AP225" s="873"/>
      <c r="AQ225" s="873"/>
      <c r="AR225" s="873"/>
      <c r="AS225" s="873"/>
      <c r="AT225" s="873"/>
      <c r="AU225" s="873"/>
      <c r="AV225" s="873"/>
      <c r="AW225" s="873"/>
      <c r="AX225" s="873"/>
      <c r="AY225" s="873"/>
      <c r="AZ225" s="873"/>
      <c r="BA225" s="873"/>
      <c r="BB225" s="873"/>
      <c r="BC225" s="873"/>
    </row>
    <row r="226" spans="1:55">
      <c r="A226" s="866"/>
      <c r="B226" s="867"/>
      <c r="C226" s="867"/>
      <c r="D226" s="867"/>
      <c r="E226" s="868"/>
      <c r="F226" s="869"/>
      <c r="G226" s="868"/>
      <c r="H226" s="868"/>
      <c r="I226" s="868"/>
      <c r="J226" s="870"/>
      <c r="K226" s="871"/>
      <c r="L226" s="868"/>
      <c r="M226" s="868"/>
      <c r="N226" s="871"/>
      <c r="O226" s="870"/>
      <c r="P226" s="868"/>
      <c r="Q226" s="868"/>
      <c r="R226" s="868"/>
      <c r="S226" s="871"/>
      <c r="T226" s="872"/>
      <c r="U226" s="873"/>
      <c r="V226" s="873"/>
      <c r="W226" s="873"/>
      <c r="X226" s="873"/>
      <c r="Y226" s="873"/>
      <c r="Z226" s="874"/>
      <c r="AA226" s="874"/>
      <c r="AB226" s="873"/>
      <c r="AC226" s="873"/>
      <c r="AD226" s="873"/>
      <c r="AE226" s="873"/>
      <c r="AF226" s="873"/>
      <c r="AG226" s="873"/>
      <c r="AH226" s="873"/>
      <c r="AI226" s="873"/>
      <c r="AJ226" s="873"/>
      <c r="AK226" s="873"/>
      <c r="AL226" s="873"/>
      <c r="AM226" s="873"/>
      <c r="AN226" s="873"/>
      <c r="AO226" s="873"/>
      <c r="AP226" s="873"/>
      <c r="AQ226" s="873"/>
      <c r="AR226" s="873"/>
      <c r="AS226" s="873"/>
      <c r="AT226" s="873"/>
      <c r="AU226" s="873"/>
      <c r="AV226" s="873"/>
      <c r="AW226" s="873"/>
      <c r="AX226" s="873"/>
      <c r="AY226" s="873"/>
      <c r="AZ226" s="873"/>
      <c r="BA226" s="873"/>
      <c r="BB226" s="873"/>
      <c r="BC226" s="873"/>
    </row>
    <row r="227" spans="1:55">
      <c r="A227" s="866"/>
      <c r="B227" s="867"/>
      <c r="C227" s="867"/>
      <c r="D227" s="867"/>
      <c r="E227" s="868"/>
      <c r="F227" s="869"/>
      <c r="G227" s="868"/>
      <c r="H227" s="868"/>
      <c r="I227" s="868"/>
      <c r="J227" s="870"/>
      <c r="K227" s="871"/>
      <c r="L227" s="868"/>
      <c r="M227" s="868"/>
      <c r="N227" s="871"/>
      <c r="O227" s="870"/>
      <c r="P227" s="868"/>
      <c r="Q227" s="868"/>
      <c r="R227" s="868"/>
      <c r="S227" s="871"/>
      <c r="T227" s="872"/>
      <c r="U227" s="873"/>
      <c r="V227" s="873"/>
      <c r="W227" s="873"/>
      <c r="X227" s="873"/>
      <c r="Y227" s="873"/>
      <c r="Z227" s="874"/>
      <c r="AA227" s="874"/>
      <c r="AB227" s="873"/>
      <c r="AC227" s="873"/>
      <c r="AD227" s="873"/>
      <c r="AE227" s="873"/>
      <c r="AF227" s="873"/>
      <c r="AG227" s="873"/>
      <c r="AH227" s="873"/>
      <c r="AI227" s="873"/>
      <c r="AJ227" s="873"/>
      <c r="AK227" s="873"/>
      <c r="AL227" s="873"/>
      <c r="AM227" s="873"/>
      <c r="AN227" s="873"/>
      <c r="AO227" s="873"/>
      <c r="AP227" s="873"/>
      <c r="AQ227" s="873"/>
      <c r="AR227" s="873"/>
      <c r="AS227" s="873"/>
      <c r="AT227" s="873"/>
      <c r="AU227" s="873"/>
      <c r="AV227" s="873"/>
      <c r="AW227" s="873"/>
      <c r="AX227" s="873"/>
      <c r="AY227" s="873"/>
      <c r="AZ227" s="873"/>
      <c r="BA227" s="873"/>
      <c r="BB227" s="873"/>
      <c r="BC227" s="873"/>
    </row>
    <row r="228" spans="1:55">
      <c r="A228" s="866"/>
      <c r="B228" s="867"/>
      <c r="C228" s="867"/>
      <c r="D228" s="867"/>
      <c r="E228" s="868"/>
      <c r="F228" s="869"/>
      <c r="G228" s="868"/>
      <c r="H228" s="868"/>
      <c r="I228" s="868"/>
      <c r="J228" s="870"/>
      <c r="K228" s="871"/>
      <c r="L228" s="868"/>
      <c r="M228" s="868"/>
      <c r="N228" s="871"/>
      <c r="O228" s="870"/>
      <c r="P228" s="868"/>
      <c r="Q228" s="868"/>
      <c r="R228" s="868"/>
      <c r="S228" s="871"/>
      <c r="T228" s="872"/>
      <c r="U228" s="873"/>
      <c r="V228" s="873"/>
      <c r="W228" s="873"/>
      <c r="X228" s="873"/>
      <c r="Y228" s="873"/>
      <c r="Z228" s="874"/>
      <c r="AA228" s="874"/>
      <c r="AB228" s="873"/>
      <c r="AC228" s="873"/>
      <c r="AD228" s="873"/>
      <c r="AE228" s="873"/>
      <c r="AF228" s="873"/>
      <c r="AG228" s="873"/>
      <c r="AH228" s="873"/>
      <c r="AI228" s="873"/>
      <c r="AJ228" s="873"/>
      <c r="AK228" s="873"/>
      <c r="AL228" s="873"/>
      <c r="AM228" s="873"/>
      <c r="AN228" s="873"/>
      <c r="AO228" s="873"/>
      <c r="AP228" s="873"/>
      <c r="AQ228" s="873"/>
      <c r="AR228" s="873"/>
      <c r="AS228" s="873"/>
      <c r="AT228" s="873"/>
      <c r="AU228" s="873"/>
      <c r="AV228" s="873"/>
      <c r="AW228" s="873"/>
      <c r="AX228" s="873"/>
      <c r="AY228" s="873"/>
      <c r="AZ228" s="873"/>
      <c r="BA228" s="873"/>
      <c r="BB228" s="873"/>
      <c r="BC228" s="873"/>
    </row>
    <row r="229" spans="1:55">
      <c r="A229" s="866"/>
      <c r="B229" s="867"/>
      <c r="C229" s="867"/>
      <c r="D229" s="867"/>
      <c r="E229" s="868"/>
      <c r="F229" s="869"/>
      <c r="G229" s="868"/>
      <c r="H229" s="868"/>
      <c r="I229" s="868"/>
      <c r="J229" s="870"/>
      <c r="K229" s="871"/>
      <c r="L229" s="868"/>
      <c r="M229" s="868"/>
      <c r="N229" s="871"/>
      <c r="O229" s="870"/>
      <c r="P229" s="868"/>
      <c r="Q229" s="868"/>
      <c r="R229" s="868"/>
      <c r="S229" s="871"/>
      <c r="T229" s="872"/>
      <c r="U229" s="873"/>
      <c r="V229" s="873"/>
      <c r="W229" s="873"/>
      <c r="X229" s="873"/>
      <c r="Y229" s="873"/>
      <c r="Z229" s="874"/>
      <c r="AA229" s="874"/>
      <c r="AB229" s="873"/>
      <c r="AC229" s="873"/>
      <c r="AD229" s="873"/>
      <c r="AE229" s="873"/>
      <c r="AF229" s="873"/>
      <c r="AG229" s="873"/>
      <c r="AH229" s="873"/>
      <c r="AI229" s="873"/>
      <c r="AJ229" s="873"/>
      <c r="AK229" s="873"/>
      <c r="AL229" s="873"/>
      <c r="AM229" s="873"/>
      <c r="AN229" s="873"/>
      <c r="AO229" s="873"/>
      <c r="AP229" s="873"/>
      <c r="AQ229" s="873"/>
      <c r="AR229" s="873"/>
      <c r="AS229" s="873"/>
      <c r="AT229" s="873"/>
      <c r="AU229" s="873"/>
      <c r="AV229" s="873"/>
      <c r="AW229" s="873"/>
      <c r="AX229" s="873"/>
      <c r="AY229" s="873"/>
      <c r="AZ229" s="873"/>
      <c r="BA229" s="873"/>
      <c r="BB229" s="873"/>
      <c r="BC229" s="873"/>
    </row>
    <row r="230" spans="1:55">
      <c r="A230" s="866"/>
      <c r="B230" s="867"/>
      <c r="C230" s="867"/>
      <c r="D230" s="867"/>
      <c r="E230" s="868"/>
      <c r="F230" s="869"/>
      <c r="G230" s="868"/>
      <c r="H230" s="868"/>
      <c r="I230" s="868"/>
      <c r="J230" s="870"/>
      <c r="K230" s="871"/>
      <c r="L230" s="868"/>
      <c r="M230" s="868"/>
      <c r="N230" s="871"/>
      <c r="O230" s="870"/>
      <c r="P230" s="868"/>
      <c r="Q230" s="868"/>
      <c r="R230" s="868"/>
      <c r="S230" s="871"/>
      <c r="T230" s="872"/>
      <c r="U230" s="873"/>
      <c r="V230" s="873"/>
      <c r="W230" s="873"/>
      <c r="X230" s="873"/>
      <c r="Y230" s="873"/>
      <c r="Z230" s="874"/>
      <c r="AA230" s="874"/>
      <c r="AB230" s="873"/>
      <c r="AC230" s="873"/>
      <c r="AD230" s="873"/>
      <c r="AE230" s="873"/>
      <c r="AF230" s="873"/>
      <c r="AG230" s="873"/>
      <c r="AH230" s="873"/>
      <c r="AI230" s="873"/>
      <c r="AJ230" s="873"/>
      <c r="AK230" s="873"/>
      <c r="AL230" s="873"/>
      <c r="AM230" s="873"/>
      <c r="AN230" s="873"/>
      <c r="AO230" s="873"/>
      <c r="AP230" s="873"/>
      <c r="AQ230" s="873"/>
      <c r="AR230" s="873"/>
      <c r="AS230" s="873"/>
      <c r="AT230" s="873"/>
      <c r="AU230" s="873"/>
      <c r="AV230" s="873"/>
      <c r="AW230" s="873"/>
      <c r="AX230" s="873"/>
      <c r="AY230" s="873"/>
      <c r="AZ230" s="873"/>
      <c r="BA230" s="873"/>
      <c r="BB230" s="873"/>
      <c r="BC230" s="873"/>
    </row>
    <row r="231" spans="1:55">
      <c r="A231" s="866"/>
      <c r="B231" s="867"/>
      <c r="C231" s="867"/>
      <c r="D231" s="867"/>
      <c r="E231" s="868"/>
      <c r="F231" s="869"/>
      <c r="G231" s="868"/>
      <c r="H231" s="868"/>
      <c r="I231" s="868"/>
      <c r="J231" s="870"/>
      <c r="K231" s="871"/>
      <c r="L231" s="868"/>
      <c r="M231" s="868"/>
      <c r="N231" s="871"/>
      <c r="O231" s="870"/>
      <c r="P231" s="868"/>
      <c r="Q231" s="868"/>
      <c r="R231" s="868"/>
      <c r="S231" s="871"/>
      <c r="T231" s="872"/>
      <c r="U231" s="873"/>
      <c r="V231" s="873"/>
      <c r="W231" s="873"/>
      <c r="X231" s="873"/>
      <c r="Y231" s="873"/>
      <c r="Z231" s="874"/>
      <c r="AA231" s="874"/>
      <c r="AB231" s="873"/>
      <c r="AC231" s="873"/>
      <c r="AD231" s="873"/>
      <c r="AE231" s="873"/>
      <c r="AF231" s="873"/>
      <c r="AG231" s="873"/>
      <c r="AH231" s="873"/>
      <c r="AI231" s="873"/>
      <c r="AJ231" s="873"/>
      <c r="AK231" s="873"/>
      <c r="AL231" s="873"/>
      <c r="AM231" s="873"/>
      <c r="AN231" s="873"/>
      <c r="AO231" s="873"/>
      <c r="AP231" s="873"/>
      <c r="AQ231" s="873"/>
      <c r="AR231" s="873"/>
      <c r="AS231" s="873"/>
      <c r="AT231" s="873"/>
      <c r="AU231" s="873"/>
      <c r="AV231" s="873"/>
      <c r="AW231" s="873"/>
      <c r="AX231" s="873"/>
      <c r="AY231" s="873"/>
      <c r="AZ231" s="873"/>
      <c r="BA231" s="873"/>
      <c r="BB231" s="873"/>
      <c r="BC231" s="873"/>
    </row>
    <row r="232" spans="1:55">
      <c r="A232" s="866"/>
      <c r="B232" s="867"/>
      <c r="C232" s="867"/>
      <c r="D232" s="867"/>
      <c r="E232" s="868"/>
      <c r="F232" s="869"/>
      <c r="G232" s="868"/>
      <c r="H232" s="868"/>
      <c r="I232" s="868"/>
      <c r="J232" s="870"/>
      <c r="K232" s="871"/>
      <c r="L232" s="868"/>
      <c r="M232" s="868"/>
      <c r="N232" s="871"/>
      <c r="O232" s="870"/>
      <c r="P232" s="868"/>
      <c r="Q232" s="868"/>
      <c r="R232" s="868"/>
      <c r="S232" s="871"/>
      <c r="T232" s="872"/>
      <c r="U232" s="873"/>
      <c r="V232" s="873"/>
      <c r="W232" s="873"/>
      <c r="X232" s="873"/>
      <c r="Y232" s="873"/>
      <c r="Z232" s="874"/>
      <c r="AA232" s="874"/>
      <c r="AB232" s="873"/>
      <c r="AC232" s="873"/>
      <c r="AD232" s="873"/>
      <c r="AE232" s="873"/>
      <c r="AF232" s="873"/>
      <c r="AG232" s="873"/>
      <c r="AH232" s="873"/>
      <c r="AI232" s="873"/>
      <c r="AJ232" s="873"/>
      <c r="AK232" s="873"/>
      <c r="AL232" s="873"/>
      <c r="AM232" s="873"/>
      <c r="AN232" s="873"/>
      <c r="AO232" s="873"/>
      <c r="AP232" s="873"/>
      <c r="AQ232" s="873"/>
      <c r="AR232" s="873"/>
      <c r="AS232" s="873"/>
      <c r="AT232" s="873"/>
      <c r="AU232" s="873"/>
      <c r="AV232" s="873"/>
      <c r="AW232" s="873"/>
      <c r="AX232" s="873"/>
      <c r="AY232" s="873"/>
      <c r="AZ232" s="873"/>
      <c r="BA232" s="873"/>
      <c r="BB232" s="873"/>
      <c r="BC232" s="873"/>
    </row>
    <row r="233" spans="1:55">
      <c r="A233" s="866"/>
      <c r="B233" s="867"/>
      <c r="C233" s="867"/>
      <c r="D233" s="867"/>
      <c r="E233" s="868"/>
      <c r="F233" s="869"/>
      <c r="G233" s="868"/>
      <c r="H233" s="868"/>
      <c r="I233" s="868"/>
      <c r="J233" s="870"/>
      <c r="K233" s="871"/>
      <c r="L233" s="868"/>
      <c r="M233" s="868"/>
      <c r="N233" s="871"/>
      <c r="O233" s="870"/>
      <c r="P233" s="868"/>
      <c r="Q233" s="868"/>
      <c r="R233" s="868"/>
      <c r="S233" s="871"/>
      <c r="T233" s="872"/>
      <c r="U233" s="873"/>
      <c r="V233" s="873"/>
      <c r="W233" s="873"/>
      <c r="X233" s="873"/>
      <c r="Y233" s="873"/>
      <c r="Z233" s="874"/>
      <c r="AA233" s="874"/>
      <c r="AB233" s="873"/>
      <c r="AC233" s="873"/>
      <c r="AD233" s="873"/>
      <c r="AE233" s="873"/>
      <c r="AF233" s="873"/>
      <c r="AG233" s="873"/>
      <c r="AH233" s="873"/>
      <c r="AI233" s="873"/>
      <c r="AJ233" s="873"/>
      <c r="AK233" s="873"/>
      <c r="AL233" s="873"/>
      <c r="AM233" s="873"/>
      <c r="AN233" s="873"/>
      <c r="AO233" s="873"/>
      <c r="AP233" s="873"/>
      <c r="AQ233" s="873"/>
      <c r="AR233" s="873"/>
      <c r="AS233" s="873"/>
      <c r="AT233" s="873"/>
      <c r="AU233" s="873"/>
      <c r="AV233" s="873"/>
      <c r="AW233" s="873"/>
      <c r="AX233" s="873"/>
      <c r="AY233" s="873"/>
      <c r="AZ233" s="873"/>
      <c r="BA233" s="873"/>
      <c r="BB233" s="873"/>
      <c r="BC233" s="873"/>
    </row>
    <row r="234" spans="1:55">
      <c r="A234" s="866"/>
      <c r="B234" s="867"/>
      <c r="C234" s="867"/>
      <c r="D234" s="867"/>
      <c r="E234" s="868"/>
      <c r="F234" s="869"/>
      <c r="G234" s="868"/>
      <c r="H234" s="868"/>
      <c r="I234" s="868"/>
      <c r="J234" s="870"/>
      <c r="K234" s="871"/>
      <c r="L234" s="868"/>
      <c r="M234" s="868"/>
      <c r="N234" s="871"/>
      <c r="O234" s="870"/>
      <c r="P234" s="868"/>
      <c r="Q234" s="868"/>
      <c r="R234" s="868"/>
      <c r="S234" s="871"/>
      <c r="T234" s="872"/>
      <c r="U234" s="873"/>
      <c r="V234" s="873"/>
      <c r="W234" s="873"/>
      <c r="X234" s="873"/>
      <c r="Y234" s="873"/>
      <c r="Z234" s="874"/>
      <c r="AA234" s="874"/>
      <c r="AB234" s="873"/>
      <c r="AC234" s="873"/>
      <c r="AD234" s="873"/>
      <c r="AE234" s="873"/>
      <c r="AF234" s="873"/>
      <c r="AG234" s="873"/>
      <c r="AH234" s="873"/>
      <c r="AI234" s="873"/>
      <c r="AJ234" s="873"/>
      <c r="AK234" s="873"/>
      <c r="AL234" s="873"/>
      <c r="AM234" s="873"/>
      <c r="AN234" s="873"/>
      <c r="AO234" s="873"/>
      <c r="AP234" s="873"/>
      <c r="AQ234" s="873"/>
      <c r="AR234" s="873"/>
      <c r="AS234" s="873"/>
      <c r="AT234" s="873"/>
      <c r="AU234" s="873"/>
      <c r="AV234" s="873"/>
      <c r="AW234" s="873"/>
      <c r="AX234" s="873"/>
      <c r="AY234" s="873"/>
      <c r="AZ234" s="873"/>
      <c r="BA234" s="873"/>
      <c r="BB234" s="873"/>
      <c r="BC234" s="873"/>
    </row>
    <row r="235" spans="1:55">
      <c r="A235" s="866"/>
      <c r="B235" s="867"/>
      <c r="C235" s="867"/>
      <c r="D235" s="867"/>
      <c r="E235" s="868"/>
      <c r="F235" s="869"/>
      <c r="G235" s="868"/>
      <c r="H235" s="868"/>
      <c r="I235" s="868"/>
      <c r="J235" s="870"/>
      <c r="K235" s="871"/>
      <c r="L235" s="868"/>
      <c r="M235" s="868"/>
      <c r="N235" s="871"/>
      <c r="O235" s="870"/>
      <c r="P235" s="868"/>
      <c r="Q235" s="868"/>
      <c r="R235" s="868"/>
      <c r="S235" s="871"/>
      <c r="T235" s="872"/>
      <c r="U235" s="873"/>
      <c r="V235" s="873"/>
      <c r="W235" s="873"/>
      <c r="X235" s="873"/>
      <c r="Y235" s="873"/>
      <c r="Z235" s="874"/>
      <c r="AA235" s="874"/>
      <c r="AB235" s="873"/>
      <c r="AC235" s="873"/>
      <c r="AD235" s="873"/>
      <c r="AE235" s="873"/>
      <c r="AF235" s="873"/>
      <c r="AG235" s="873"/>
      <c r="AH235" s="873"/>
      <c r="AI235" s="873"/>
      <c r="AJ235" s="873"/>
      <c r="AK235" s="873"/>
      <c r="AL235" s="873"/>
      <c r="AM235" s="873"/>
      <c r="AN235" s="873"/>
      <c r="AO235" s="873"/>
      <c r="AP235" s="873"/>
      <c r="AQ235" s="873"/>
      <c r="AR235" s="873"/>
      <c r="AS235" s="873"/>
      <c r="AT235" s="873"/>
      <c r="AU235" s="873"/>
      <c r="AV235" s="873"/>
      <c r="AW235" s="873"/>
      <c r="AX235" s="873"/>
      <c r="AY235" s="873"/>
      <c r="AZ235" s="873"/>
      <c r="BA235" s="873"/>
      <c r="BB235" s="873"/>
      <c r="BC235" s="873"/>
    </row>
    <row r="236" spans="1:55">
      <c r="A236" s="866"/>
      <c r="B236" s="867"/>
      <c r="C236" s="867"/>
      <c r="D236" s="867"/>
      <c r="E236" s="868"/>
      <c r="F236" s="869"/>
      <c r="G236" s="868"/>
      <c r="H236" s="868"/>
      <c r="I236" s="868"/>
      <c r="J236" s="870"/>
      <c r="K236" s="871"/>
      <c r="L236" s="868"/>
      <c r="M236" s="868"/>
      <c r="N236" s="871"/>
      <c r="O236" s="870"/>
      <c r="P236" s="868"/>
      <c r="Q236" s="868"/>
      <c r="R236" s="868"/>
      <c r="S236" s="871"/>
      <c r="T236" s="872"/>
      <c r="U236" s="873"/>
      <c r="V236" s="873"/>
      <c r="W236" s="873"/>
      <c r="X236" s="873"/>
      <c r="Y236" s="873"/>
      <c r="Z236" s="874"/>
      <c r="AA236" s="874"/>
      <c r="AB236" s="873"/>
      <c r="AC236" s="873"/>
      <c r="AD236" s="873"/>
      <c r="AE236" s="873"/>
      <c r="AF236" s="873"/>
      <c r="AG236" s="873"/>
      <c r="AH236" s="873"/>
      <c r="AI236" s="873"/>
      <c r="AJ236" s="873"/>
      <c r="AK236" s="873"/>
      <c r="AL236" s="873"/>
      <c r="AM236" s="873"/>
      <c r="AN236" s="873"/>
      <c r="AO236" s="873"/>
      <c r="AP236" s="873"/>
      <c r="AQ236" s="873"/>
      <c r="AR236" s="873"/>
      <c r="AS236" s="873"/>
      <c r="AT236" s="873"/>
      <c r="AU236" s="873"/>
      <c r="AV236" s="873"/>
      <c r="AW236" s="873"/>
      <c r="AX236" s="873"/>
      <c r="AY236" s="873"/>
      <c r="AZ236" s="873"/>
      <c r="BA236" s="873"/>
      <c r="BB236" s="873"/>
      <c r="BC236" s="873"/>
    </row>
    <row r="237" spans="1:55">
      <c r="A237" s="866"/>
      <c r="B237" s="867"/>
      <c r="C237" s="867"/>
      <c r="D237" s="867"/>
      <c r="E237" s="868"/>
      <c r="F237" s="869"/>
      <c r="G237" s="868"/>
      <c r="H237" s="868"/>
      <c r="I237" s="868"/>
      <c r="J237" s="870"/>
      <c r="K237" s="871"/>
      <c r="L237" s="868"/>
      <c r="M237" s="868"/>
      <c r="N237" s="871"/>
      <c r="O237" s="870"/>
      <c r="P237" s="868"/>
      <c r="Q237" s="868"/>
      <c r="R237" s="868"/>
      <c r="S237" s="871"/>
      <c r="T237" s="872"/>
      <c r="U237" s="873"/>
      <c r="V237" s="873"/>
      <c r="W237" s="873"/>
      <c r="X237" s="873"/>
      <c r="Y237" s="873"/>
      <c r="Z237" s="874"/>
      <c r="AA237" s="874"/>
      <c r="AB237" s="873"/>
      <c r="AC237" s="873"/>
      <c r="AD237" s="873"/>
      <c r="AE237" s="873"/>
      <c r="AF237" s="873"/>
      <c r="AG237" s="873"/>
      <c r="AH237" s="873"/>
      <c r="AI237" s="873"/>
      <c r="AJ237" s="873"/>
      <c r="AK237" s="873"/>
      <c r="AL237" s="873"/>
      <c r="AM237" s="873"/>
      <c r="AN237" s="873"/>
      <c r="AO237" s="873"/>
      <c r="AP237" s="873"/>
      <c r="AQ237" s="873"/>
      <c r="AR237" s="873"/>
      <c r="AS237" s="873"/>
      <c r="AT237" s="873"/>
      <c r="AU237" s="873"/>
      <c r="AV237" s="873"/>
      <c r="AW237" s="873"/>
      <c r="AX237" s="873"/>
      <c r="AY237" s="873"/>
      <c r="AZ237" s="873"/>
      <c r="BA237" s="873"/>
      <c r="BB237" s="873"/>
      <c r="BC237" s="873"/>
    </row>
    <row r="238" spans="1:55">
      <c r="A238" s="866"/>
      <c r="B238" s="867"/>
      <c r="C238" s="867"/>
      <c r="D238" s="867"/>
      <c r="E238" s="868"/>
      <c r="F238" s="869"/>
      <c r="G238" s="868"/>
      <c r="H238" s="868"/>
      <c r="I238" s="868"/>
      <c r="J238" s="870"/>
      <c r="K238" s="871"/>
      <c r="L238" s="868"/>
      <c r="M238" s="868"/>
      <c r="N238" s="871"/>
      <c r="O238" s="870"/>
      <c r="P238" s="868"/>
      <c r="Q238" s="868"/>
      <c r="R238" s="868"/>
      <c r="S238" s="871"/>
      <c r="T238" s="872"/>
      <c r="U238" s="873"/>
      <c r="V238" s="873"/>
      <c r="W238" s="873"/>
      <c r="X238" s="873"/>
      <c r="Y238" s="873"/>
      <c r="Z238" s="874"/>
      <c r="AA238" s="874"/>
      <c r="AB238" s="873"/>
      <c r="AC238" s="873"/>
      <c r="AD238" s="873"/>
      <c r="AE238" s="873"/>
      <c r="AF238" s="873"/>
      <c r="AG238" s="873"/>
      <c r="AH238" s="873"/>
      <c r="AI238" s="873"/>
      <c r="AJ238" s="873"/>
      <c r="AK238" s="873"/>
      <c r="AL238" s="873"/>
      <c r="AM238" s="873"/>
      <c r="AN238" s="873"/>
      <c r="AO238" s="873"/>
      <c r="AP238" s="873"/>
      <c r="AQ238" s="873"/>
      <c r="AR238" s="873"/>
      <c r="AS238" s="873"/>
      <c r="AT238" s="873"/>
      <c r="AU238" s="873"/>
      <c r="AV238" s="873"/>
      <c r="AW238" s="873"/>
      <c r="AX238" s="873"/>
      <c r="AY238" s="873"/>
      <c r="AZ238" s="873"/>
      <c r="BA238" s="873"/>
      <c r="BB238" s="873"/>
      <c r="BC238" s="873"/>
    </row>
    <row r="239" spans="1:55">
      <c r="A239" s="866"/>
      <c r="B239" s="867"/>
      <c r="C239" s="867"/>
      <c r="D239" s="867"/>
      <c r="E239" s="868"/>
      <c r="F239" s="869"/>
      <c r="G239" s="868"/>
      <c r="H239" s="868"/>
      <c r="I239" s="868"/>
      <c r="J239" s="870"/>
      <c r="K239" s="871"/>
      <c r="L239" s="868"/>
      <c r="M239" s="868"/>
      <c r="N239" s="871"/>
      <c r="O239" s="870"/>
      <c r="P239" s="868"/>
      <c r="Q239" s="868"/>
      <c r="R239" s="868"/>
      <c r="S239" s="871"/>
      <c r="T239" s="872"/>
      <c r="U239" s="873"/>
      <c r="V239" s="873"/>
      <c r="W239" s="873"/>
      <c r="X239" s="873"/>
      <c r="Y239" s="873"/>
      <c r="Z239" s="874"/>
      <c r="AA239" s="874"/>
      <c r="AB239" s="873"/>
      <c r="AC239" s="873"/>
      <c r="AD239" s="873"/>
      <c r="AE239" s="873"/>
      <c r="AF239" s="873"/>
      <c r="AG239" s="873"/>
      <c r="AH239" s="873"/>
      <c r="AI239" s="873"/>
      <c r="AJ239" s="873"/>
      <c r="AK239" s="873"/>
      <c r="AL239" s="873"/>
      <c r="AM239" s="873"/>
      <c r="AN239" s="873"/>
      <c r="AO239" s="873"/>
      <c r="AP239" s="873"/>
      <c r="AQ239" s="873"/>
      <c r="AR239" s="873"/>
      <c r="AS239" s="873"/>
      <c r="AT239" s="873"/>
      <c r="AU239" s="873"/>
      <c r="AV239" s="873"/>
      <c r="AW239" s="873"/>
      <c r="AX239" s="873"/>
      <c r="AY239" s="873"/>
      <c r="AZ239" s="873"/>
      <c r="BA239" s="873"/>
      <c r="BB239" s="873"/>
      <c r="BC239" s="873"/>
    </row>
    <row r="240" spans="1:55">
      <c r="A240" s="866"/>
      <c r="B240" s="867"/>
      <c r="C240" s="867"/>
      <c r="D240" s="867"/>
      <c r="E240" s="868"/>
      <c r="F240" s="869"/>
      <c r="G240" s="868"/>
      <c r="H240" s="868"/>
      <c r="I240" s="868"/>
      <c r="J240" s="870"/>
      <c r="K240" s="871"/>
      <c r="L240" s="868"/>
      <c r="M240" s="868"/>
      <c r="N240" s="871"/>
      <c r="O240" s="870"/>
      <c r="P240" s="868"/>
      <c r="Q240" s="868"/>
      <c r="R240" s="868"/>
      <c r="S240" s="871"/>
      <c r="T240" s="872"/>
      <c r="U240" s="873"/>
      <c r="V240" s="873"/>
      <c r="W240" s="873"/>
      <c r="X240" s="873"/>
      <c r="Y240" s="873"/>
      <c r="Z240" s="874"/>
      <c r="AA240" s="874"/>
      <c r="AB240" s="873"/>
      <c r="AC240" s="873"/>
      <c r="AD240" s="873"/>
      <c r="AE240" s="873"/>
      <c r="AF240" s="873"/>
      <c r="AG240" s="873"/>
      <c r="AH240" s="873"/>
      <c r="AI240" s="873"/>
      <c r="AJ240" s="873"/>
      <c r="AK240" s="873"/>
      <c r="AL240" s="873"/>
      <c r="AM240" s="873"/>
      <c r="AN240" s="873"/>
      <c r="AO240" s="873"/>
      <c r="AP240" s="873"/>
      <c r="AQ240" s="873"/>
      <c r="AR240" s="873"/>
      <c r="AS240" s="873"/>
      <c r="AT240" s="873"/>
      <c r="AU240" s="873"/>
      <c r="AV240" s="873"/>
      <c r="AW240" s="873"/>
      <c r="AX240" s="873"/>
      <c r="AY240" s="873"/>
      <c r="AZ240" s="873"/>
      <c r="BA240" s="873"/>
      <c r="BB240" s="873"/>
      <c r="BC240" s="873"/>
    </row>
    <row r="241" spans="1:55">
      <c r="A241" s="866"/>
      <c r="B241" s="867"/>
      <c r="C241" s="867"/>
      <c r="D241" s="867"/>
      <c r="E241" s="868"/>
      <c r="F241" s="869"/>
      <c r="G241" s="868"/>
      <c r="H241" s="868"/>
      <c r="I241" s="868"/>
      <c r="J241" s="870"/>
      <c r="K241" s="871"/>
      <c r="L241" s="868"/>
      <c r="M241" s="868"/>
      <c r="N241" s="871"/>
      <c r="O241" s="870"/>
      <c r="P241" s="868"/>
      <c r="Q241" s="868"/>
      <c r="R241" s="868"/>
      <c r="S241" s="871"/>
      <c r="T241" s="872"/>
      <c r="U241" s="873"/>
      <c r="V241" s="873"/>
      <c r="W241" s="873"/>
      <c r="X241" s="873"/>
      <c r="Y241" s="873"/>
      <c r="Z241" s="874"/>
      <c r="AA241" s="874"/>
      <c r="AB241" s="873"/>
      <c r="AC241" s="873"/>
      <c r="AD241" s="873"/>
      <c r="AE241" s="873"/>
      <c r="AF241" s="873"/>
      <c r="AG241" s="873"/>
      <c r="AH241" s="873"/>
      <c r="AI241" s="873"/>
      <c r="AJ241" s="873"/>
      <c r="AK241" s="873"/>
      <c r="AL241" s="873"/>
      <c r="AM241" s="873"/>
      <c r="AN241" s="873"/>
      <c r="AO241" s="873"/>
      <c r="AP241" s="873"/>
      <c r="AQ241" s="873"/>
      <c r="AR241" s="873"/>
      <c r="AS241" s="873"/>
      <c r="AT241" s="873"/>
      <c r="AU241" s="873"/>
      <c r="AV241" s="873"/>
      <c r="AW241" s="873"/>
      <c r="AX241" s="873"/>
      <c r="AY241" s="873"/>
      <c r="AZ241" s="873"/>
      <c r="BA241" s="873"/>
      <c r="BB241" s="873"/>
      <c r="BC241" s="873"/>
    </row>
    <row r="242" spans="1:55">
      <c r="A242" s="866"/>
      <c r="B242" s="867"/>
      <c r="C242" s="867"/>
      <c r="D242" s="867"/>
      <c r="E242" s="868"/>
      <c r="F242" s="869"/>
      <c r="G242" s="868"/>
      <c r="H242" s="868"/>
      <c r="I242" s="868"/>
      <c r="J242" s="870"/>
      <c r="K242" s="871"/>
      <c r="L242" s="868"/>
      <c r="M242" s="868"/>
      <c r="N242" s="871"/>
      <c r="O242" s="870"/>
      <c r="P242" s="868"/>
      <c r="Q242" s="868"/>
      <c r="R242" s="868"/>
      <c r="S242" s="871"/>
      <c r="T242" s="872"/>
      <c r="U242" s="873"/>
      <c r="V242" s="873"/>
      <c r="W242" s="873"/>
      <c r="X242" s="873"/>
      <c r="Y242" s="873"/>
      <c r="Z242" s="874"/>
      <c r="AA242" s="874"/>
      <c r="AB242" s="873"/>
      <c r="AC242" s="873"/>
      <c r="AD242" s="873"/>
      <c r="AE242" s="873"/>
      <c r="AF242" s="873"/>
      <c r="AG242" s="873"/>
      <c r="AH242" s="873"/>
      <c r="AI242" s="873"/>
      <c r="AJ242" s="873"/>
      <c r="AK242" s="873"/>
      <c r="AL242" s="873"/>
      <c r="AM242" s="873"/>
      <c r="AN242" s="873"/>
      <c r="AO242" s="873"/>
      <c r="AP242" s="873"/>
      <c r="AQ242" s="873"/>
      <c r="AR242" s="873"/>
      <c r="AS242" s="873"/>
      <c r="AT242" s="873"/>
      <c r="AU242" s="873"/>
      <c r="AV242" s="873"/>
      <c r="AW242" s="873"/>
      <c r="AX242" s="873"/>
      <c r="AY242" s="873"/>
      <c r="AZ242" s="873"/>
      <c r="BA242" s="873"/>
      <c r="BB242" s="873"/>
      <c r="BC242" s="873"/>
    </row>
    <row r="243" spans="1:55">
      <c r="A243" s="866"/>
      <c r="B243" s="867"/>
      <c r="C243" s="867"/>
      <c r="D243" s="867"/>
      <c r="E243" s="868"/>
      <c r="F243" s="869"/>
      <c r="G243" s="868"/>
      <c r="H243" s="868"/>
      <c r="I243" s="868"/>
      <c r="J243" s="870"/>
      <c r="K243" s="871"/>
      <c r="L243" s="868"/>
      <c r="M243" s="868"/>
      <c r="N243" s="871"/>
      <c r="O243" s="870"/>
      <c r="P243" s="868"/>
      <c r="Q243" s="868"/>
      <c r="R243" s="868"/>
      <c r="S243" s="871"/>
      <c r="T243" s="872"/>
      <c r="U243" s="873"/>
      <c r="V243" s="873"/>
      <c r="W243" s="873"/>
      <c r="X243" s="873"/>
      <c r="Y243" s="873"/>
      <c r="Z243" s="874"/>
      <c r="AA243" s="874"/>
      <c r="AB243" s="873"/>
      <c r="AC243" s="873"/>
      <c r="AD243" s="873"/>
      <c r="AE243" s="873"/>
      <c r="AF243" s="873"/>
      <c r="AG243" s="873"/>
      <c r="AH243" s="873"/>
      <c r="AI243" s="873"/>
      <c r="AJ243" s="873"/>
      <c r="AK243" s="873"/>
      <c r="AL243" s="873"/>
      <c r="AM243" s="873"/>
      <c r="AN243" s="873"/>
      <c r="AO243" s="873"/>
      <c r="AP243" s="873"/>
      <c r="AQ243" s="873"/>
      <c r="AR243" s="873"/>
      <c r="AS243" s="873"/>
      <c r="AT243" s="873"/>
      <c r="AU243" s="873"/>
      <c r="AV243" s="873"/>
      <c r="AW243" s="873"/>
      <c r="AX243" s="873"/>
      <c r="AY243" s="873"/>
      <c r="AZ243" s="873"/>
      <c r="BA243" s="873"/>
      <c r="BB243" s="873"/>
      <c r="BC243" s="873"/>
    </row>
    <row r="244" spans="1:55">
      <c r="A244" s="866"/>
      <c r="B244" s="867"/>
      <c r="C244" s="867"/>
      <c r="D244" s="867"/>
      <c r="E244" s="868"/>
      <c r="F244" s="869"/>
      <c r="G244" s="868"/>
      <c r="H244" s="868"/>
      <c r="I244" s="868"/>
      <c r="J244" s="870"/>
      <c r="K244" s="871"/>
      <c r="L244" s="868"/>
      <c r="M244" s="868"/>
      <c r="N244" s="871"/>
      <c r="O244" s="870"/>
      <c r="P244" s="868"/>
      <c r="Q244" s="868"/>
      <c r="R244" s="868"/>
      <c r="S244" s="871"/>
      <c r="T244" s="872"/>
      <c r="U244" s="873"/>
      <c r="V244" s="873"/>
      <c r="W244" s="873"/>
      <c r="X244" s="873"/>
      <c r="Y244" s="873"/>
      <c r="Z244" s="874"/>
      <c r="AA244" s="874"/>
      <c r="AB244" s="873"/>
      <c r="AC244" s="873"/>
      <c r="AD244" s="873"/>
      <c r="AE244" s="873"/>
      <c r="AF244" s="873"/>
      <c r="AG244" s="873"/>
      <c r="AH244" s="873"/>
      <c r="AI244" s="873"/>
      <c r="AJ244" s="873"/>
      <c r="AK244" s="873"/>
      <c r="AL244" s="873"/>
      <c r="AM244" s="873"/>
      <c r="AN244" s="873"/>
      <c r="AO244" s="873"/>
      <c r="AP244" s="873"/>
      <c r="AQ244" s="873"/>
      <c r="AR244" s="873"/>
      <c r="AS244" s="873"/>
      <c r="AT244" s="873"/>
      <c r="AU244" s="873"/>
      <c r="AV244" s="873"/>
      <c r="AW244" s="873"/>
      <c r="AX244" s="873"/>
      <c r="AY244" s="873"/>
      <c r="AZ244" s="873"/>
      <c r="BA244" s="873"/>
      <c r="BB244" s="873"/>
      <c r="BC244" s="873"/>
    </row>
    <row r="245" spans="1:55">
      <c r="A245" s="866"/>
      <c r="B245" s="867"/>
      <c r="C245" s="867"/>
      <c r="D245" s="867"/>
      <c r="E245" s="868"/>
      <c r="F245" s="869"/>
      <c r="G245" s="868"/>
      <c r="H245" s="868"/>
      <c r="I245" s="868"/>
      <c r="J245" s="870"/>
      <c r="K245" s="871"/>
      <c r="L245" s="868"/>
      <c r="M245" s="868"/>
      <c r="N245" s="871"/>
      <c r="O245" s="870"/>
      <c r="P245" s="868"/>
      <c r="Q245" s="868"/>
      <c r="R245" s="868"/>
      <c r="S245" s="871"/>
      <c r="T245" s="872"/>
      <c r="U245" s="873"/>
      <c r="V245" s="873"/>
      <c r="W245" s="873"/>
      <c r="X245" s="873"/>
      <c r="Y245" s="873"/>
      <c r="Z245" s="874"/>
      <c r="AA245" s="874"/>
      <c r="AB245" s="873"/>
      <c r="AC245" s="873"/>
      <c r="AD245" s="873"/>
      <c r="AE245" s="873"/>
      <c r="AF245" s="873"/>
      <c r="AG245" s="873"/>
      <c r="AH245" s="873"/>
      <c r="AI245" s="873"/>
      <c r="AJ245" s="873"/>
      <c r="AK245" s="873"/>
      <c r="AL245" s="873"/>
      <c r="AM245" s="873"/>
      <c r="AN245" s="873"/>
      <c r="AO245" s="873"/>
      <c r="AP245" s="873"/>
      <c r="AQ245" s="873"/>
      <c r="AR245" s="873"/>
      <c r="AS245" s="873"/>
      <c r="AT245" s="873"/>
      <c r="AU245" s="873"/>
      <c r="AV245" s="873"/>
      <c r="AW245" s="873"/>
      <c r="AX245" s="873"/>
      <c r="AY245" s="873"/>
      <c r="AZ245" s="873"/>
      <c r="BA245" s="873"/>
      <c r="BB245" s="873"/>
      <c r="BC245" s="873"/>
    </row>
    <row r="246" spans="1:55">
      <c r="A246" s="866"/>
      <c r="B246" s="867"/>
      <c r="C246" s="867"/>
      <c r="D246" s="867"/>
      <c r="E246" s="868"/>
      <c r="F246" s="869"/>
      <c r="G246" s="868"/>
      <c r="H246" s="868"/>
      <c r="I246" s="868"/>
      <c r="J246" s="870"/>
      <c r="K246" s="871"/>
      <c r="L246" s="868"/>
      <c r="M246" s="868"/>
      <c r="N246" s="871"/>
      <c r="O246" s="870"/>
      <c r="P246" s="868"/>
      <c r="Q246" s="868"/>
      <c r="R246" s="868"/>
      <c r="S246" s="871"/>
      <c r="T246" s="872"/>
      <c r="U246" s="873"/>
      <c r="V246" s="873"/>
      <c r="W246" s="873"/>
      <c r="X246" s="873"/>
      <c r="Y246" s="873"/>
      <c r="Z246" s="874"/>
      <c r="AA246" s="874"/>
      <c r="AB246" s="873"/>
      <c r="AC246" s="873"/>
      <c r="AD246" s="873"/>
      <c r="AE246" s="873"/>
      <c r="AF246" s="873"/>
      <c r="AG246" s="873"/>
      <c r="AH246" s="873"/>
      <c r="AI246" s="873"/>
      <c r="AJ246" s="873"/>
      <c r="AK246" s="873"/>
      <c r="AL246" s="873"/>
      <c r="AM246" s="873"/>
      <c r="AN246" s="873"/>
      <c r="AO246" s="873"/>
      <c r="AP246" s="873"/>
      <c r="AQ246" s="873"/>
      <c r="AR246" s="873"/>
      <c r="AS246" s="873"/>
      <c r="AT246" s="873"/>
      <c r="AU246" s="873"/>
      <c r="AV246" s="873"/>
      <c r="AW246" s="873"/>
      <c r="AX246" s="873"/>
      <c r="AY246" s="873"/>
      <c r="AZ246" s="873"/>
      <c r="BA246" s="873"/>
      <c r="BB246" s="873"/>
      <c r="BC246" s="873"/>
    </row>
    <row r="247" spans="1:55">
      <c r="A247" s="866"/>
      <c r="B247" s="867"/>
      <c r="C247" s="867"/>
      <c r="D247" s="867"/>
      <c r="E247" s="868"/>
      <c r="F247" s="869"/>
      <c r="G247" s="868"/>
      <c r="H247" s="868"/>
      <c r="I247" s="868"/>
      <c r="J247" s="870"/>
      <c r="K247" s="871"/>
      <c r="L247" s="868"/>
      <c r="M247" s="868"/>
      <c r="N247" s="871"/>
      <c r="O247" s="870"/>
      <c r="P247" s="868"/>
      <c r="Q247" s="868"/>
      <c r="R247" s="868"/>
      <c r="S247" s="871"/>
      <c r="T247" s="872"/>
      <c r="U247" s="873"/>
      <c r="V247" s="873"/>
      <c r="W247" s="873"/>
      <c r="X247" s="873"/>
      <c r="Y247" s="873"/>
      <c r="Z247" s="874"/>
      <c r="AA247" s="874"/>
      <c r="AB247" s="873"/>
      <c r="AC247" s="873"/>
      <c r="AD247" s="873"/>
      <c r="AE247" s="873"/>
      <c r="AF247" s="873"/>
      <c r="AG247" s="873"/>
      <c r="AH247" s="873"/>
      <c r="AI247" s="873"/>
      <c r="AJ247" s="873"/>
      <c r="AK247" s="873"/>
      <c r="AL247" s="873"/>
      <c r="AM247" s="873"/>
      <c r="AN247" s="873"/>
      <c r="AO247" s="873"/>
      <c r="AP247" s="873"/>
      <c r="AQ247" s="873"/>
      <c r="AR247" s="873"/>
      <c r="AS247" s="873"/>
      <c r="AT247" s="873"/>
      <c r="AU247" s="873"/>
      <c r="AV247" s="873"/>
      <c r="AW247" s="873"/>
      <c r="AX247" s="873"/>
      <c r="AY247" s="873"/>
      <c r="AZ247" s="873"/>
      <c r="BA247" s="873"/>
      <c r="BB247" s="873"/>
      <c r="BC247" s="873"/>
    </row>
    <row r="248" spans="1:55">
      <c r="A248" s="866"/>
      <c r="B248" s="867"/>
      <c r="C248" s="867"/>
      <c r="D248" s="867"/>
      <c r="E248" s="868"/>
      <c r="F248" s="869"/>
      <c r="G248" s="868"/>
      <c r="H248" s="868"/>
      <c r="I248" s="868"/>
      <c r="J248" s="870"/>
      <c r="K248" s="871"/>
      <c r="L248" s="868"/>
      <c r="M248" s="868"/>
      <c r="N248" s="871"/>
      <c r="O248" s="870"/>
      <c r="P248" s="868"/>
      <c r="Q248" s="868"/>
      <c r="R248" s="868"/>
      <c r="S248" s="871"/>
      <c r="T248" s="872"/>
      <c r="U248" s="873"/>
      <c r="V248" s="873"/>
      <c r="W248" s="873"/>
      <c r="X248" s="873"/>
      <c r="Y248" s="873"/>
      <c r="Z248" s="874"/>
      <c r="AA248" s="874"/>
      <c r="AB248" s="873"/>
      <c r="AC248" s="873"/>
      <c r="AD248" s="873"/>
      <c r="AE248" s="873"/>
      <c r="AF248" s="873"/>
      <c r="AG248" s="873"/>
      <c r="AH248" s="873"/>
      <c r="AI248" s="873"/>
      <c r="AJ248" s="873"/>
      <c r="AK248" s="873"/>
      <c r="AL248" s="873"/>
      <c r="AM248" s="873"/>
      <c r="AN248" s="873"/>
      <c r="AO248" s="873"/>
      <c r="AP248" s="873"/>
      <c r="AQ248" s="873"/>
      <c r="AR248" s="873"/>
      <c r="AS248" s="873"/>
      <c r="AT248" s="873"/>
      <c r="AU248" s="873"/>
      <c r="AV248" s="873"/>
      <c r="AW248" s="873"/>
      <c r="AX248" s="873"/>
      <c r="AY248" s="873"/>
      <c r="AZ248" s="873"/>
      <c r="BA248" s="873"/>
      <c r="BB248" s="873"/>
      <c r="BC248" s="873"/>
    </row>
    <row r="249" spans="1:55">
      <c r="A249" s="866"/>
      <c r="B249" s="867"/>
      <c r="C249" s="867"/>
      <c r="D249" s="867"/>
      <c r="E249" s="868"/>
      <c r="F249" s="869"/>
      <c r="G249" s="868"/>
      <c r="H249" s="868"/>
      <c r="I249" s="868"/>
      <c r="J249" s="870"/>
      <c r="K249" s="871"/>
      <c r="L249" s="868"/>
      <c r="M249" s="868"/>
      <c r="N249" s="871"/>
      <c r="O249" s="870"/>
      <c r="P249" s="868"/>
      <c r="Q249" s="868"/>
      <c r="R249" s="868"/>
      <c r="S249" s="871"/>
      <c r="T249" s="872"/>
      <c r="U249" s="873"/>
      <c r="V249" s="873"/>
      <c r="W249" s="873"/>
      <c r="X249" s="873"/>
      <c r="Y249" s="873"/>
      <c r="Z249" s="874"/>
      <c r="AA249" s="874"/>
      <c r="AB249" s="873"/>
      <c r="AC249" s="873"/>
      <c r="AD249" s="873"/>
      <c r="AE249" s="873"/>
      <c r="AF249" s="873"/>
      <c r="AG249" s="873"/>
      <c r="AH249" s="873"/>
      <c r="AI249" s="873"/>
      <c r="AJ249" s="873"/>
      <c r="AK249" s="873"/>
      <c r="AL249" s="873"/>
      <c r="AM249" s="873"/>
      <c r="AN249" s="873"/>
      <c r="AO249" s="873"/>
      <c r="AP249" s="873"/>
      <c r="AQ249" s="873"/>
      <c r="AR249" s="873"/>
      <c r="AS249" s="873"/>
      <c r="AT249" s="873"/>
      <c r="AU249" s="873"/>
      <c r="AV249" s="873"/>
      <c r="AW249" s="873"/>
      <c r="AX249" s="873"/>
      <c r="AY249" s="873"/>
      <c r="AZ249" s="873"/>
      <c r="BA249" s="873"/>
      <c r="BB249" s="873"/>
      <c r="BC249" s="873"/>
    </row>
    <row r="250" spans="1:55">
      <c r="A250" s="866"/>
      <c r="B250" s="867"/>
      <c r="C250" s="867"/>
      <c r="D250" s="867"/>
      <c r="E250" s="868"/>
      <c r="F250" s="869"/>
      <c r="G250" s="868"/>
      <c r="H250" s="868"/>
      <c r="I250" s="868"/>
      <c r="J250" s="870"/>
      <c r="K250" s="871"/>
      <c r="L250" s="868"/>
      <c r="M250" s="868"/>
      <c r="N250" s="871"/>
      <c r="O250" s="870"/>
      <c r="P250" s="868"/>
      <c r="Q250" s="868"/>
      <c r="R250" s="868"/>
      <c r="S250" s="871"/>
      <c r="T250" s="872"/>
      <c r="U250" s="873"/>
      <c r="V250" s="873"/>
      <c r="W250" s="873"/>
      <c r="X250" s="873"/>
      <c r="Y250" s="873"/>
      <c r="Z250" s="874"/>
      <c r="AA250" s="874"/>
      <c r="AB250" s="873"/>
      <c r="AC250" s="873"/>
      <c r="AD250" s="873"/>
      <c r="AE250" s="873"/>
      <c r="AF250" s="873"/>
      <c r="AG250" s="873"/>
      <c r="AH250" s="873"/>
      <c r="AI250" s="873"/>
      <c r="AJ250" s="873"/>
      <c r="AK250" s="873"/>
      <c r="AL250" s="873"/>
      <c r="AM250" s="873"/>
      <c r="AN250" s="873"/>
      <c r="AO250" s="873"/>
      <c r="AP250" s="873"/>
      <c r="AQ250" s="873"/>
      <c r="AR250" s="873"/>
      <c r="AS250" s="873"/>
      <c r="AT250" s="873"/>
      <c r="AU250" s="873"/>
      <c r="AV250" s="873"/>
      <c r="AW250" s="873"/>
      <c r="AX250" s="873"/>
      <c r="AY250" s="873"/>
      <c r="AZ250" s="873"/>
      <c r="BA250" s="873"/>
      <c r="BB250" s="873"/>
      <c r="BC250" s="873"/>
    </row>
    <row r="251" spans="1:55">
      <c r="A251" s="866"/>
      <c r="B251" s="867"/>
      <c r="C251" s="867"/>
      <c r="D251" s="867"/>
      <c r="E251" s="868"/>
      <c r="F251" s="869"/>
      <c r="G251" s="868"/>
      <c r="H251" s="868"/>
      <c r="I251" s="868"/>
      <c r="J251" s="870"/>
      <c r="K251" s="871"/>
      <c r="L251" s="868"/>
      <c r="M251" s="868"/>
      <c r="N251" s="871"/>
      <c r="O251" s="870"/>
      <c r="P251" s="868"/>
      <c r="Q251" s="868"/>
      <c r="R251" s="868"/>
      <c r="S251" s="871"/>
      <c r="T251" s="872"/>
      <c r="U251" s="873"/>
      <c r="V251" s="873"/>
      <c r="W251" s="873"/>
      <c r="X251" s="873"/>
      <c r="Y251" s="873"/>
      <c r="Z251" s="874"/>
      <c r="AA251" s="874"/>
      <c r="AB251" s="873"/>
      <c r="AC251" s="873"/>
      <c r="AD251" s="873"/>
      <c r="AE251" s="873"/>
      <c r="AF251" s="873"/>
      <c r="AG251" s="873"/>
      <c r="AH251" s="873"/>
      <c r="AI251" s="873"/>
      <c r="AJ251" s="873"/>
      <c r="AK251" s="873"/>
      <c r="AL251" s="873"/>
      <c r="AM251" s="873"/>
      <c r="AN251" s="873"/>
      <c r="AO251" s="873"/>
      <c r="AP251" s="873"/>
      <c r="AQ251" s="873"/>
      <c r="AR251" s="873"/>
      <c r="AS251" s="873"/>
      <c r="AT251" s="873"/>
      <c r="AU251" s="873"/>
      <c r="AV251" s="873"/>
      <c r="AW251" s="873"/>
      <c r="AX251" s="873"/>
      <c r="AY251" s="873"/>
      <c r="AZ251" s="873"/>
      <c r="BA251" s="873"/>
      <c r="BB251" s="873"/>
      <c r="BC251" s="873"/>
    </row>
    <row r="252" spans="1:55">
      <c r="A252" s="866"/>
      <c r="B252" s="867"/>
      <c r="C252" s="867"/>
      <c r="D252" s="867"/>
      <c r="E252" s="868"/>
      <c r="F252" s="869"/>
      <c r="G252" s="868"/>
      <c r="H252" s="868"/>
      <c r="I252" s="868"/>
      <c r="J252" s="870"/>
      <c r="K252" s="871"/>
      <c r="L252" s="868"/>
      <c r="M252" s="868"/>
      <c r="N252" s="871"/>
      <c r="O252" s="870"/>
      <c r="P252" s="868"/>
      <c r="Q252" s="868"/>
      <c r="R252" s="868"/>
      <c r="S252" s="871"/>
      <c r="T252" s="872"/>
      <c r="U252" s="873"/>
      <c r="V252" s="873"/>
      <c r="W252" s="873"/>
      <c r="X252" s="873"/>
      <c r="Y252" s="873"/>
      <c r="Z252" s="874"/>
      <c r="AA252" s="874"/>
      <c r="AB252" s="873"/>
      <c r="AC252" s="873"/>
      <c r="AD252" s="873"/>
      <c r="AE252" s="873"/>
      <c r="AF252" s="873"/>
      <c r="AG252" s="873"/>
      <c r="AH252" s="873"/>
      <c r="AI252" s="873"/>
      <c r="AJ252" s="873"/>
      <c r="AK252" s="873"/>
      <c r="AL252" s="873"/>
      <c r="AM252" s="873"/>
      <c r="AN252" s="873"/>
      <c r="AO252" s="873"/>
      <c r="AP252" s="873"/>
      <c r="AQ252" s="873"/>
      <c r="AR252" s="873"/>
      <c r="AS252" s="873"/>
      <c r="AT252" s="873"/>
      <c r="AU252" s="873"/>
      <c r="AV252" s="873"/>
      <c r="AW252" s="873"/>
      <c r="AX252" s="873"/>
      <c r="AY252" s="873"/>
      <c r="AZ252" s="873"/>
      <c r="BA252" s="873"/>
      <c r="BB252" s="873"/>
      <c r="BC252" s="873"/>
    </row>
    <row r="253" spans="1:55">
      <c r="A253" s="866"/>
      <c r="B253" s="867"/>
      <c r="C253" s="867"/>
      <c r="D253" s="867"/>
      <c r="E253" s="868"/>
      <c r="F253" s="869"/>
      <c r="G253" s="868"/>
      <c r="H253" s="868"/>
      <c r="I253" s="868"/>
      <c r="J253" s="870"/>
      <c r="K253" s="871"/>
      <c r="L253" s="868"/>
      <c r="M253" s="868"/>
      <c r="N253" s="871"/>
      <c r="O253" s="870"/>
      <c r="P253" s="868"/>
      <c r="Q253" s="868"/>
      <c r="R253" s="868"/>
      <c r="S253" s="871"/>
      <c r="T253" s="872"/>
      <c r="U253" s="873"/>
      <c r="V253" s="873"/>
      <c r="W253" s="873"/>
      <c r="X253" s="873"/>
      <c r="Y253" s="873"/>
      <c r="Z253" s="874"/>
      <c r="AA253" s="874"/>
      <c r="AB253" s="873"/>
      <c r="AC253" s="873"/>
      <c r="AD253" s="873"/>
      <c r="AE253" s="873"/>
      <c r="AF253" s="873"/>
      <c r="AG253" s="873"/>
      <c r="AH253" s="873"/>
      <c r="AI253" s="873"/>
      <c r="AJ253" s="873"/>
      <c r="AK253" s="873"/>
      <c r="AL253" s="873"/>
      <c r="AM253" s="873"/>
      <c r="AN253" s="873"/>
      <c r="AO253" s="873"/>
      <c r="AP253" s="873"/>
      <c r="AQ253" s="873"/>
      <c r="AR253" s="873"/>
      <c r="AS253" s="873"/>
      <c r="AT253" s="873"/>
      <c r="AU253" s="873"/>
      <c r="AV253" s="873"/>
      <c r="AW253" s="873"/>
      <c r="AX253" s="873"/>
      <c r="AY253" s="873"/>
      <c r="AZ253" s="873"/>
      <c r="BA253" s="873"/>
      <c r="BB253" s="873"/>
      <c r="BC253" s="873"/>
    </row>
    <row r="254" spans="1:55">
      <c r="A254" s="866"/>
      <c r="B254" s="867"/>
      <c r="C254" s="867"/>
      <c r="D254" s="867"/>
      <c r="E254" s="868"/>
      <c r="F254" s="869"/>
      <c r="G254" s="868"/>
      <c r="H254" s="868"/>
      <c r="I254" s="868"/>
      <c r="J254" s="870"/>
      <c r="K254" s="871"/>
      <c r="L254" s="868"/>
      <c r="M254" s="868"/>
      <c r="N254" s="871"/>
      <c r="O254" s="870"/>
      <c r="P254" s="868"/>
      <c r="Q254" s="868"/>
      <c r="R254" s="868"/>
      <c r="S254" s="871"/>
      <c r="T254" s="872"/>
      <c r="U254" s="873"/>
      <c r="V254" s="873"/>
      <c r="W254" s="873"/>
      <c r="X254" s="873"/>
      <c r="Y254" s="873"/>
      <c r="Z254" s="874"/>
      <c r="AA254" s="874"/>
      <c r="AB254" s="873"/>
      <c r="AC254" s="873"/>
      <c r="AD254" s="873"/>
      <c r="AE254" s="873"/>
      <c r="AF254" s="873"/>
      <c r="AG254" s="873"/>
      <c r="AH254" s="873"/>
      <c r="AI254" s="873"/>
      <c r="AJ254" s="873"/>
      <c r="AK254" s="873"/>
      <c r="AL254" s="873"/>
      <c r="AM254" s="873"/>
      <c r="AN254" s="873"/>
      <c r="AO254" s="873"/>
      <c r="AP254" s="873"/>
      <c r="AQ254" s="873"/>
      <c r="AR254" s="873"/>
      <c r="AS254" s="873"/>
      <c r="AT254" s="873"/>
      <c r="AU254" s="873"/>
      <c r="AV254" s="873"/>
      <c r="AW254" s="873"/>
      <c r="AX254" s="873"/>
      <c r="AY254" s="873"/>
      <c r="AZ254" s="873"/>
      <c r="BA254" s="873"/>
      <c r="BB254" s="873"/>
      <c r="BC254" s="873"/>
    </row>
    <row r="255" spans="1:55">
      <c r="A255" s="866"/>
      <c r="B255" s="867"/>
      <c r="C255" s="867"/>
      <c r="D255" s="867"/>
      <c r="E255" s="868"/>
      <c r="F255" s="869"/>
      <c r="G255" s="868"/>
      <c r="H255" s="868"/>
      <c r="I255" s="868"/>
      <c r="J255" s="870"/>
      <c r="K255" s="871"/>
      <c r="L255" s="868"/>
      <c r="M255" s="868"/>
      <c r="N255" s="871"/>
      <c r="O255" s="870"/>
      <c r="P255" s="868"/>
      <c r="Q255" s="868"/>
      <c r="R255" s="868"/>
      <c r="S255" s="871"/>
      <c r="T255" s="872"/>
      <c r="U255" s="873"/>
      <c r="V255" s="873"/>
      <c r="W255" s="873"/>
      <c r="X255" s="873"/>
      <c r="Y255" s="873"/>
      <c r="Z255" s="874"/>
      <c r="AA255" s="874"/>
      <c r="AB255" s="873"/>
      <c r="AC255" s="873"/>
      <c r="AD255" s="873"/>
      <c r="AE255" s="873"/>
      <c r="AF255" s="873"/>
      <c r="AG255" s="873"/>
      <c r="AH255" s="873"/>
      <c r="AI255" s="873"/>
      <c r="AJ255" s="873"/>
      <c r="AK255" s="873"/>
      <c r="AL255" s="873"/>
      <c r="AM255" s="873"/>
      <c r="AN255" s="873"/>
      <c r="AO255" s="873"/>
      <c r="AP255" s="873"/>
      <c r="AQ255" s="873"/>
      <c r="AR255" s="873"/>
      <c r="AS255" s="873"/>
      <c r="AT255" s="873"/>
      <c r="AU255" s="873"/>
      <c r="AV255" s="873"/>
      <c r="AW255" s="873"/>
      <c r="AX255" s="873"/>
      <c r="AY255" s="873"/>
      <c r="AZ255" s="873"/>
      <c r="BA255" s="873"/>
      <c r="BB255" s="873"/>
      <c r="BC255" s="873"/>
    </row>
    <row r="256" spans="1:55">
      <c r="A256" s="866"/>
      <c r="B256" s="867"/>
      <c r="C256" s="867"/>
      <c r="D256" s="867"/>
      <c r="E256" s="868"/>
      <c r="F256" s="869"/>
      <c r="G256" s="868"/>
      <c r="H256" s="868"/>
      <c r="I256" s="868"/>
      <c r="J256" s="870"/>
      <c r="K256" s="871"/>
      <c r="L256" s="868"/>
      <c r="M256" s="868"/>
      <c r="N256" s="871"/>
      <c r="O256" s="870"/>
      <c r="P256" s="868"/>
      <c r="Q256" s="868"/>
      <c r="R256" s="868"/>
      <c r="S256" s="871"/>
      <c r="T256" s="872"/>
      <c r="U256" s="873"/>
      <c r="V256" s="873"/>
      <c r="W256" s="873"/>
      <c r="X256" s="873"/>
      <c r="Y256" s="873"/>
      <c r="Z256" s="874"/>
      <c r="AA256" s="874"/>
      <c r="AB256" s="873"/>
      <c r="AC256" s="873"/>
      <c r="AD256" s="873"/>
      <c r="AE256" s="873"/>
      <c r="AF256" s="873"/>
      <c r="AG256" s="873"/>
      <c r="AH256" s="873"/>
      <c r="AI256" s="873"/>
      <c r="AJ256" s="873"/>
      <c r="AK256" s="873"/>
      <c r="AL256" s="873"/>
      <c r="AM256" s="873"/>
      <c r="AN256" s="873"/>
      <c r="AO256" s="873"/>
      <c r="AP256" s="873"/>
      <c r="AQ256" s="873"/>
      <c r="AR256" s="873"/>
      <c r="AS256" s="873"/>
      <c r="AT256" s="873"/>
      <c r="AU256" s="873"/>
      <c r="AV256" s="873"/>
      <c r="AW256" s="873"/>
      <c r="AX256" s="873"/>
      <c r="AY256" s="873"/>
      <c r="AZ256" s="873"/>
      <c r="BA256" s="873"/>
      <c r="BB256" s="873"/>
      <c r="BC256" s="873"/>
    </row>
    <row r="257" spans="1:55">
      <c r="A257" s="866"/>
      <c r="B257" s="867"/>
      <c r="C257" s="867"/>
      <c r="D257" s="867"/>
      <c r="E257" s="868"/>
      <c r="F257" s="869"/>
      <c r="G257" s="868"/>
      <c r="H257" s="868"/>
      <c r="I257" s="868"/>
      <c r="J257" s="870"/>
      <c r="K257" s="871"/>
      <c r="L257" s="868"/>
      <c r="M257" s="868"/>
      <c r="N257" s="871"/>
      <c r="O257" s="870"/>
      <c r="P257" s="868"/>
      <c r="Q257" s="868"/>
      <c r="R257" s="868"/>
      <c r="S257" s="871"/>
      <c r="T257" s="872"/>
      <c r="U257" s="873"/>
      <c r="V257" s="873"/>
      <c r="W257" s="873"/>
      <c r="X257" s="873"/>
      <c r="Y257" s="873"/>
      <c r="Z257" s="874"/>
      <c r="AA257" s="874"/>
      <c r="AB257" s="873"/>
      <c r="AC257" s="873"/>
      <c r="AD257" s="873"/>
      <c r="AE257" s="873"/>
      <c r="AF257" s="873"/>
      <c r="AG257" s="873"/>
      <c r="AH257" s="873"/>
      <c r="AI257" s="873"/>
      <c r="AJ257" s="873"/>
      <c r="AK257" s="873"/>
      <c r="AL257" s="873"/>
      <c r="AM257" s="873"/>
      <c r="AN257" s="873"/>
      <c r="AO257" s="873"/>
      <c r="AP257" s="873"/>
      <c r="AQ257" s="873"/>
      <c r="AR257" s="873"/>
      <c r="AS257" s="873"/>
      <c r="AT257" s="873"/>
      <c r="AU257" s="873"/>
      <c r="AV257" s="873"/>
      <c r="AW257" s="873"/>
      <c r="AX257" s="873"/>
      <c r="AY257" s="873"/>
      <c r="AZ257" s="873"/>
      <c r="BA257" s="873"/>
      <c r="BB257" s="873"/>
      <c r="BC257" s="873"/>
    </row>
    <row r="258" spans="1:55">
      <c r="A258" s="866"/>
      <c r="B258" s="867"/>
      <c r="C258" s="867"/>
      <c r="D258" s="867"/>
      <c r="E258" s="868"/>
      <c r="F258" s="869"/>
      <c r="G258" s="868"/>
      <c r="H258" s="868"/>
      <c r="I258" s="868"/>
      <c r="J258" s="870"/>
      <c r="K258" s="871"/>
      <c r="L258" s="868"/>
      <c r="M258" s="868"/>
      <c r="N258" s="871"/>
      <c r="O258" s="870"/>
      <c r="P258" s="868"/>
      <c r="Q258" s="868"/>
      <c r="R258" s="868"/>
      <c r="S258" s="871"/>
      <c r="T258" s="872"/>
      <c r="U258" s="873"/>
      <c r="V258" s="873"/>
      <c r="W258" s="873"/>
      <c r="X258" s="873"/>
      <c r="Y258" s="873"/>
      <c r="Z258" s="874"/>
      <c r="AA258" s="874"/>
      <c r="AB258" s="873"/>
      <c r="AC258" s="873"/>
      <c r="AD258" s="873"/>
      <c r="AE258" s="873"/>
      <c r="AF258" s="873"/>
      <c r="AG258" s="873"/>
      <c r="AH258" s="873"/>
      <c r="AI258" s="873"/>
      <c r="AJ258" s="873"/>
      <c r="AK258" s="873"/>
      <c r="AL258" s="873"/>
      <c r="AM258" s="873"/>
      <c r="AN258" s="873"/>
      <c r="AO258" s="873"/>
      <c r="AP258" s="873"/>
      <c r="AQ258" s="873"/>
      <c r="AR258" s="873"/>
      <c r="AS258" s="873"/>
      <c r="AT258" s="873"/>
      <c r="AU258" s="873"/>
      <c r="AV258" s="873"/>
      <c r="AW258" s="873"/>
      <c r="AX258" s="873"/>
      <c r="AY258" s="873"/>
      <c r="AZ258" s="873"/>
      <c r="BA258" s="873"/>
      <c r="BB258" s="873"/>
      <c r="BC258" s="873"/>
    </row>
    <row r="259" spans="1:55">
      <c r="A259" s="866"/>
      <c r="B259" s="867"/>
      <c r="C259" s="867"/>
      <c r="D259" s="867"/>
      <c r="E259" s="868"/>
      <c r="F259" s="869"/>
      <c r="G259" s="868"/>
      <c r="H259" s="868"/>
      <c r="I259" s="868"/>
      <c r="J259" s="870"/>
      <c r="K259" s="871"/>
      <c r="L259" s="868"/>
      <c r="M259" s="868"/>
      <c r="N259" s="871"/>
      <c r="O259" s="870"/>
      <c r="P259" s="868"/>
      <c r="Q259" s="868"/>
      <c r="R259" s="868"/>
      <c r="S259" s="871"/>
      <c r="T259" s="872"/>
      <c r="U259" s="873"/>
      <c r="V259" s="873"/>
      <c r="W259" s="873"/>
      <c r="X259" s="873"/>
      <c r="Y259" s="873"/>
      <c r="Z259" s="874"/>
      <c r="AA259" s="874"/>
      <c r="AB259" s="873"/>
      <c r="AC259" s="873"/>
      <c r="AD259" s="873"/>
      <c r="AE259" s="873"/>
      <c r="AF259" s="873"/>
      <c r="AG259" s="873"/>
      <c r="AH259" s="873"/>
      <c r="AI259" s="873"/>
      <c r="AJ259" s="873"/>
      <c r="AK259" s="873"/>
      <c r="AL259" s="873"/>
      <c r="AM259" s="873"/>
      <c r="AN259" s="873"/>
      <c r="AO259" s="873"/>
      <c r="AP259" s="873"/>
      <c r="AQ259" s="873"/>
      <c r="AR259" s="873"/>
      <c r="AS259" s="873"/>
      <c r="AT259" s="873"/>
      <c r="AU259" s="873"/>
      <c r="AV259" s="873"/>
      <c r="AW259" s="873"/>
      <c r="AX259" s="873"/>
      <c r="AY259" s="873"/>
      <c r="AZ259" s="873"/>
      <c r="BA259" s="873"/>
      <c r="BB259" s="873"/>
      <c r="BC259" s="873"/>
    </row>
    <row r="260" spans="1:55">
      <c r="A260" s="866"/>
      <c r="B260" s="867"/>
      <c r="C260" s="867"/>
      <c r="D260" s="867"/>
      <c r="E260" s="868"/>
      <c r="F260" s="869"/>
      <c r="G260" s="868"/>
      <c r="H260" s="868"/>
      <c r="I260" s="868"/>
      <c r="J260" s="870"/>
      <c r="K260" s="871"/>
      <c r="L260" s="868"/>
      <c r="M260" s="868"/>
      <c r="N260" s="871"/>
      <c r="O260" s="870"/>
      <c r="P260" s="868"/>
      <c r="Q260" s="868"/>
      <c r="R260" s="868"/>
      <c r="S260" s="871"/>
      <c r="T260" s="872"/>
      <c r="U260" s="873"/>
      <c r="V260" s="873"/>
      <c r="W260" s="873"/>
      <c r="X260" s="873"/>
      <c r="Y260" s="873"/>
      <c r="Z260" s="874"/>
      <c r="AA260" s="874"/>
      <c r="AB260" s="873"/>
      <c r="AC260" s="873"/>
      <c r="AD260" s="873"/>
      <c r="AE260" s="873"/>
      <c r="AF260" s="873"/>
      <c r="AG260" s="873"/>
      <c r="AH260" s="873"/>
      <c r="AI260" s="873"/>
      <c r="AJ260" s="873"/>
      <c r="AK260" s="873"/>
      <c r="AL260" s="873"/>
      <c r="AM260" s="873"/>
      <c r="AN260" s="873"/>
      <c r="AO260" s="873"/>
      <c r="AP260" s="873"/>
      <c r="AQ260" s="873"/>
      <c r="AR260" s="873"/>
      <c r="AS260" s="873"/>
      <c r="AT260" s="873"/>
      <c r="AU260" s="873"/>
      <c r="AV260" s="873"/>
      <c r="AW260" s="873"/>
      <c r="AX260" s="873"/>
      <c r="AY260" s="873"/>
      <c r="AZ260" s="873"/>
      <c r="BA260" s="873"/>
      <c r="BB260" s="873"/>
      <c r="BC260" s="873"/>
    </row>
    <row r="261" spans="1:55">
      <c r="A261" s="866"/>
      <c r="B261" s="867"/>
      <c r="C261" s="867"/>
      <c r="D261" s="867"/>
      <c r="E261" s="868"/>
      <c r="F261" s="869"/>
      <c r="G261" s="868"/>
      <c r="H261" s="868"/>
      <c r="I261" s="868"/>
      <c r="J261" s="870"/>
      <c r="K261" s="871"/>
      <c r="L261" s="868"/>
      <c r="M261" s="868"/>
      <c r="N261" s="871"/>
      <c r="O261" s="870"/>
      <c r="P261" s="868"/>
      <c r="Q261" s="868"/>
      <c r="R261" s="868"/>
      <c r="S261" s="871"/>
      <c r="T261" s="872"/>
      <c r="U261" s="873"/>
      <c r="V261" s="873"/>
      <c r="W261" s="873"/>
      <c r="X261" s="873"/>
      <c r="Y261" s="873"/>
      <c r="Z261" s="874"/>
      <c r="AA261" s="874"/>
      <c r="AB261" s="873"/>
      <c r="AC261" s="873"/>
      <c r="AD261" s="873"/>
      <c r="AE261" s="873"/>
      <c r="AF261" s="873"/>
      <c r="AG261" s="873"/>
      <c r="AH261" s="873"/>
      <c r="AI261" s="873"/>
      <c r="AJ261" s="873"/>
      <c r="AK261" s="873"/>
      <c r="AL261" s="873"/>
      <c r="AM261" s="873"/>
      <c r="AN261" s="873"/>
      <c r="AO261" s="873"/>
      <c r="AP261" s="873"/>
      <c r="AQ261" s="873"/>
      <c r="AR261" s="873"/>
      <c r="AS261" s="873"/>
      <c r="AT261" s="873"/>
      <c r="AU261" s="873"/>
      <c r="AV261" s="873"/>
      <c r="AW261" s="873"/>
      <c r="AX261" s="873"/>
      <c r="AY261" s="873"/>
      <c r="AZ261" s="873"/>
      <c r="BA261" s="873"/>
      <c r="BB261" s="873"/>
      <c r="BC261" s="873"/>
    </row>
    <row r="262" spans="1:55">
      <c r="A262" s="866"/>
      <c r="B262" s="867"/>
      <c r="C262" s="867"/>
      <c r="D262" s="867"/>
      <c r="E262" s="868"/>
      <c r="F262" s="869"/>
      <c r="G262" s="868"/>
      <c r="H262" s="868"/>
      <c r="I262" s="868"/>
      <c r="J262" s="870"/>
      <c r="K262" s="871"/>
      <c r="L262" s="868"/>
      <c r="M262" s="868"/>
      <c r="N262" s="871"/>
      <c r="O262" s="870"/>
      <c r="P262" s="868"/>
      <c r="Q262" s="868"/>
      <c r="R262" s="868"/>
      <c r="S262" s="871"/>
      <c r="T262" s="872"/>
      <c r="U262" s="873"/>
      <c r="V262" s="873"/>
      <c r="W262" s="873"/>
      <c r="X262" s="873"/>
      <c r="Y262" s="873"/>
      <c r="Z262" s="874"/>
      <c r="AA262" s="874"/>
      <c r="AB262" s="873"/>
      <c r="AC262" s="873"/>
      <c r="AD262" s="873"/>
      <c r="AE262" s="873"/>
      <c r="AF262" s="873"/>
      <c r="AG262" s="873"/>
      <c r="AH262" s="873"/>
      <c r="AI262" s="873"/>
      <c r="AJ262" s="873"/>
      <c r="AK262" s="873"/>
      <c r="AL262" s="873"/>
      <c r="AM262" s="873"/>
      <c r="AN262" s="873"/>
      <c r="AO262" s="873"/>
      <c r="AP262" s="873"/>
      <c r="AQ262" s="873"/>
      <c r="AR262" s="873"/>
      <c r="AS262" s="873"/>
      <c r="AT262" s="873"/>
      <c r="AU262" s="873"/>
      <c r="AV262" s="873"/>
      <c r="AW262" s="873"/>
      <c r="AX262" s="873"/>
      <c r="AY262" s="873"/>
      <c r="AZ262" s="873"/>
      <c r="BA262" s="873"/>
      <c r="BB262" s="873"/>
      <c r="BC262" s="873"/>
    </row>
    <row r="263" spans="1:55">
      <c r="A263" s="866"/>
      <c r="B263" s="867"/>
      <c r="C263" s="867"/>
      <c r="D263" s="867"/>
      <c r="E263" s="868"/>
      <c r="F263" s="869"/>
      <c r="G263" s="868"/>
      <c r="H263" s="868"/>
      <c r="I263" s="868"/>
      <c r="J263" s="870"/>
      <c r="K263" s="871"/>
      <c r="L263" s="868"/>
      <c r="M263" s="868"/>
      <c r="N263" s="871"/>
      <c r="O263" s="870"/>
      <c r="P263" s="868"/>
      <c r="Q263" s="868"/>
      <c r="R263" s="868"/>
      <c r="S263" s="871"/>
      <c r="T263" s="872"/>
      <c r="U263" s="873"/>
      <c r="V263" s="873"/>
      <c r="W263" s="873"/>
      <c r="X263" s="873"/>
      <c r="Y263" s="873"/>
      <c r="Z263" s="874"/>
      <c r="AA263" s="874"/>
      <c r="AB263" s="873"/>
      <c r="AC263" s="873"/>
      <c r="AD263" s="873"/>
      <c r="AE263" s="873"/>
      <c r="AF263" s="873"/>
      <c r="AG263" s="873"/>
      <c r="AH263" s="873"/>
      <c r="AI263" s="873"/>
      <c r="AJ263" s="873"/>
      <c r="AK263" s="873"/>
      <c r="AL263" s="873"/>
      <c r="AM263" s="873"/>
      <c r="AN263" s="873"/>
      <c r="AO263" s="873"/>
      <c r="AP263" s="873"/>
      <c r="AQ263" s="873"/>
      <c r="AR263" s="873"/>
      <c r="AS263" s="873"/>
      <c r="AT263" s="873"/>
      <c r="AU263" s="873"/>
      <c r="AV263" s="873"/>
      <c r="AW263" s="873"/>
      <c r="AX263" s="873"/>
      <c r="AY263" s="873"/>
      <c r="AZ263" s="873"/>
      <c r="BA263" s="873"/>
      <c r="BB263" s="873"/>
      <c r="BC263" s="873"/>
    </row>
    <row r="264" spans="1:55">
      <c r="A264" s="866"/>
      <c r="B264" s="867"/>
      <c r="C264" s="867"/>
      <c r="D264" s="867"/>
      <c r="E264" s="868"/>
      <c r="F264" s="869"/>
      <c r="G264" s="868"/>
      <c r="H264" s="868"/>
      <c r="I264" s="868"/>
      <c r="J264" s="870"/>
      <c r="K264" s="871"/>
      <c r="L264" s="868"/>
      <c r="M264" s="868"/>
      <c r="N264" s="871"/>
      <c r="O264" s="870"/>
      <c r="P264" s="868"/>
      <c r="Q264" s="868"/>
      <c r="R264" s="868"/>
      <c r="S264" s="871"/>
      <c r="T264" s="872"/>
      <c r="U264" s="873"/>
      <c r="V264" s="873"/>
      <c r="W264" s="873"/>
      <c r="X264" s="873"/>
      <c r="Y264" s="873"/>
      <c r="Z264" s="874"/>
      <c r="AA264" s="874"/>
      <c r="AB264" s="873"/>
      <c r="AC264" s="873"/>
      <c r="AD264" s="873"/>
      <c r="AE264" s="873"/>
      <c r="AF264" s="873"/>
      <c r="AG264" s="873"/>
      <c r="AH264" s="873"/>
      <c r="AI264" s="873"/>
      <c r="AJ264" s="873"/>
      <c r="AK264" s="873"/>
      <c r="AL264" s="873"/>
      <c r="AM264" s="873"/>
      <c r="AN264" s="873"/>
      <c r="AO264" s="873"/>
      <c r="AP264" s="873"/>
      <c r="AQ264" s="873"/>
      <c r="AR264" s="873"/>
      <c r="AS264" s="873"/>
      <c r="AT264" s="873"/>
      <c r="AU264" s="873"/>
      <c r="AV264" s="873"/>
      <c r="AW264" s="873"/>
      <c r="AX264" s="873"/>
      <c r="AY264" s="873"/>
      <c r="AZ264" s="873"/>
      <c r="BA264" s="873"/>
      <c r="BB264" s="873"/>
      <c r="BC264" s="873"/>
    </row>
    <row r="265" spans="1:55">
      <c r="A265" s="866"/>
      <c r="B265" s="867"/>
      <c r="C265" s="867"/>
      <c r="D265" s="867"/>
      <c r="E265" s="868"/>
      <c r="F265" s="869"/>
      <c r="G265" s="868"/>
      <c r="H265" s="868"/>
      <c r="I265" s="868"/>
      <c r="J265" s="870"/>
      <c r="K265" s="871"/>
      <c r="L265" s="868"/>
      <c r="M265" s="868"/>
      <c r="N265" s="871"/>
      <c r="O265" s="870"/>
      <c r="P265" s="868"/>
      <c r="Q265" s="868"/>
      <c r="R265" s="868"/>
      <c r="S265" s="871"/>
      <c r="T265" s="872"/>
      <c r="U265" s="873"/>
      <c r="V265" s="873"/>
      <c r="W265" s="873"/>
      <c r="X265" s="873"/>
      <c r="Y265" s="873"/>
      <c r="Z265" s="874"/>
      <c r="AA265" s="874"/>
      <c r="AB265" s="873"/>
      <c r="AC265" s="873"/>
      <c r="AD265" s="873"/>
      <c r="AE265" s="873"/>
      <c r="AF265" s="873"/>
      <c r="AG265" s="873"/>
      <c r="AH265" s="873"/>
      <c r="AI265" s="873"/>
      <c r="AJ265" s="873"/>
      <c r="AK265" s="873"/>
      <c r="AL265" s="873"/>
      <c r="AM265" s="873"/>
      <c r="AN265" s="873"/>
      <c r="AO265" s="873"/>
      <c r="AP265" s="873"/>
      <c r="AQ265" s="873"/>
      <c r="AR265" s="873"/>
      <c r="AS265" s="873"/>
      <c r="AT265" s="873"/>
      <c r="AU265" s="873"/>
      <c r="AV265" s="873"/>
      <c r="AW265" s="873"/>
      <c r="AX265" s="873"/>
      <c r="AY265" s="873"/>
      <c r="AZ265" s="873"/>
      <c r="BA265" s="873"/>
      <c r="BB265" s="873"/>
      <c r="BC265" s="873"/>
    </row>
    <row r="266" spans="1:55">
      <c r="A266" s="866"/>
      <c r="B266" s="867"/>
      <c r="C266" s="867"/>
      <c r="D266" s="867"/>
      <c r="E266" s="868"/>
      <c r="F266" s="869"/>
      <c r="G266" s="868"/>
      <c r="H266" s="868"/>
      <c r="I266" s="868"/>
      <c r="J266" s="870"/>
      <c r="K266" s="871"/>
      <c r="L266" s="868"/>
      <c r="M266" s="868"/>
      <c r="N266" s="871"/>
      <c r="O266" s="870"/>
      <c r="P266" s="868"/>
      <c r="Q266" s="868"/>
      <c r="R266" s="868"/>
      <c r="S266" s="871"/>
      <c r="T266" s="872"/>
      <c r="U266" s="873"/>
      <c r="V266" s="873"/>
      <c r="W266" s="873"/>
      <c r="X266" s="873"/>
      <c r="Y266" s="873"/>
      <c r="Z266" s="874"/>
      <c r="AA266" s="874"/>
      <c r="AB266" s="873"/>
      <c r="AC266" s="873"/>
      <c r="AD266" s="873"/>
      <c r="AE266" s="873"/>
      <c r="AF266" s="873"/>
      <c r="AG266" s="873"/>
      <c r="AH266" s="873"/>
      <c r="AI266" s="873"/>
      <c r="AJ266" s="873"/>
      <c r="AK266" s="873"/>
      <c r="AL266" s="873"/>
      <c r="AM266" s="873"/>
      <c r="AN266" s="873"/>
      <c r="AO266" s="873"/>
      <c r="AP266" s="873"/>
      <c r="AQ266" s="873"/>
      <c r="AR266" s="873"/>
      <c r="AS266" s="873"/>
      <c r="AT266" s="873"/>
      <c r="AU266" s="873"/>
      <c r="AV266" s="873"/>
      <c r="AW266" s="873"/>
      <c r="AX266" s="873"/>
      <c r="AY266" s="873"/>
      <c r="AZ266" s="873"/>
      <c r="BA266" s="873"/>
      <c r="BB266" s="873"/>
      <c r="BC266" s="873"/>
    </row>
    <row r="267" spans="1:55">
      <c r="A267" s="866"/>
      <c r="B267" s="867"/>
      <c r="C267" s="867"/>
      <c r="D267" s="867"/>
      <c r="E267" s="868"/>
      <c r="F267" s="869"/>
      <c r="G267" s="868"/>
      <c r="H267" s="868"/>
      <c r="I267" s="868"/>
      <c r="J267" s="870"/>
      <c r="K267" s="871"/>
      <c r="L267" s="868"/>
      <c r="M267" s="868"/>
      <c r="N267" s="871"/>
      <c r="O267" s="870"/>
      <c r="P267" s="868"/>
      <c r="Q267" s="868"/>
      <c r="R267" s="868"/>
      <c r="S267" s="871"/>
      <c r="T267" s="872"/>
      <c r="U267" s="873"/>
      <c r="V267" s="873"/>
      <c r="W267" s="873"/>
      <c r="X267" s="873"/>
      <c r="Y267" s="873"/>
      <c r="Z267" s="874"/>
      <c r="AA267" s="874"/>
      <c r="AB267" s="873"/>
      <c r="AC267" s="873"/>
      <c r="AD267" s="873"/>
      <c r="AE267" s="873"/>
      <c r="AF267" s="873"/>
      <c r="AG267" s="873"/>
      <c r="AH267" s="873"/>
      <c r="AI267" s="873"/>
      <c r="AJ267" s="873"/>
      <c r="AK267" s="873"/>
      <c r="AL267" s="873"/>
      <c r="AM267" s="873"/>
      <c r="AN267" s="873"/>
      <c r="AO267" s="873"/>
      <c r="AP267" s="873"/>
      <c r="AQ267" s="873"/>
      <c r="AR267" s="873"/>
      <c r="AS267" s="873"/>
      <c r="AT267" s="873"/>
      <c r="AU267" s="873"/>
      <c r="AV267" s="873"/>
      <c r="AW267" s="873"/>
      <c r="AX267" s="873"/>
      <c r="AY267" s="873"/>
      <c r="AZ267" s="873"/>
      <c r="BA267" s="873"/>
      <c r="BB267" s="873"/>
      <c r="BC267" s="873"/>
    </row>
    <row r="268" spans="1:55">
      <c r="A268" s="866"/>
      <c r="B268" s="867"/>
      <c r="C268" s="867"/>
      <c r="D268" s="867"/>
      <c r="E268" s="868"/>
      <c r="F268" s="869"/>
      <c r="G268" s="868"/>
      <c r="H268" s="868"/>
      <c r="I268" s="868"/>
      <c r="J268" s="870"/>
      <c r="K268" s="871"/>
      <c r="L268" s="868"/>
      <c r="M268" s="868"/>
      <c r="N268" s="871"/>
      <c r="O268" s="870"/>
      <c r="P268" s="868"/>
      <c r="Q268" s="868"/>
      <c r="R268" s="868"/>
      <c r="S268" s="871"/>
      <c r="T268" s="872"/>
      <c r="U268" s="873"/>
      <c r="V268" s="873"/>
      <c r="W268" s="873"/>
      <c r="X268" s="873"/>
      <c r="Y268" s="873"/>
      <c r="Z268" s="874"/>
      <c r="AA268" s="874"/>
      <c r="AB268" s="873"/>
      <c r="AC268" s="873"/>
      <c r="AD268" s="873"/>
      <c r="AE268" s="873"/>
      <c r="AF268" s="873"/>
      <c r="AG268" s="873"/>
      <c r="AH268" s="873"/>
      <c r="AI268" s="873"/>
      <c r="AJ268" s="873"/>
      <c r="AK268" s="873"/>
      <c r="AL268" s="873"/>
      <c r="AM268" s="873"/>
      <c r="AN268" s="873"/>
      <c r="AO268" s="873"/>
      <c r="AP268" s="873"/>
      <c r="AQ268" s="873"/>
      <c r="AR268" s="873"/>
      <c r="AS268" s="873"/>
      <c r="AT268" s="873"/>
      <c r="AU268" s="873"/>
      <c r="AV268" s="873"/>
      <c r="AW268" s="873"/>
      <c r="AX268" s="873"/>
      <c r="AY268" s="873"/>
      <c r="AZ268" s="873"/>
      <c r="BA268" s="873"/>
      <c r="BB268" s="873"/>
      <c r="BC268" s="873"/>
    </row>
    <row r="269" spans="1:55">
      <c r="A269" s="866"/>
      <c r="B269" s="867"/>
      <c r="C269" s="867"/>
      <c r="D269" s="867"/>
      <c r="E269" s="868"/>
      <c r="F269" s="869"/>
      <c r="G269" s="868"/>
      <c r="H269" s="868"/>
      <c r="I269" s="868"/>
      <c r="J269" s="870"/>
      <c r="K269" s="871"/>
      <c r="L269" s="868"/>
      <c r="M269" s="868"/>
      <c r="N269" s="871"/>
      <c r="O269" s="870"/>
      <c r="P269" s="868"/>
      <c r="Q269" s="868"/>
      <c r="R269" s="868"/>
      <c r="S269" s="871"/>
      <c r="T269" s="872"/>
      <c r="U269" s="873"/>
      <c r="V269" s="873"/>
      <c r="W269" s="873"/>
      <c r="X269" s="873"/>
      <c r="Y269" s="873"/>
      <c r="Z269" s="874"/>
      <c r="AA269" s="874"/>
      <c r="AB269" s="873"/>
      <c r="AC269" s="873"/>
      <c r="AD269" s="873"/>
      <c r="AE269" s="873"/>
      <c r="AF269" s="873"/>
      <c r="AG269" s="873"/>
      <c r="AH269" s="873"/>
      <c r="AI269" s="873"/>
      <c r="AJ269" s="873"/>
      <c r="AK269" s="873"/>
      <c r="AL269" s="873"/>
      <c r="AM269" s="873"/>
      <c r="AN269" s="873"/>
      <c r="AO269" s="873"/>
      <c r="AP269" s="873"/>
      <c r="AQ269" s="873"/>
      <c r="AR269" s="873"/>
      <c r="AS269" s="873"/>
      <c r="AT269" s="873"/>
      <c r="AU269" s="873"/>
      <c r="AV269" s="873"/>
      <c r="AW269" s="873"/>
      <c r="AX269" s="873"/>
      <c r="AY269" s="873"/>
      <c r="AZ269" s="873"/>
      <c r="BA269" s="873"/>
      <c r="BB269" s="873"/>
      <c r="BC269" s="873"/>
    </row>
    <row r="270" spans="1:55">
      <c r="A270" s="866"/>
      <c r="B270" s="867"/>
      <c r="C270" s="867"/>
      <c r="D270" s="867"/>
      <c r="E270" s="868"/>
      <c r="F270" s="869"/>
      <c r="G270" s="868"/>
      <c r="H270" s="868"/>
      <c r="I270" s="868"/>
      <c r="J270" s="870"/>
      <c r="K270" s="871"/>
      <c r="L270" s="868"/>
      <c r="M270" s="868"/>
      <c r="N270" s="871"/>
      <c r="O270" s="870"/>
      <c r="P270" s="868"/>
      <c r="Q270" s="868"/>
      <c r="R270" s="868"/>
      <c r="S270" s="871"/>
      <c r="T270" s="872"/>
      <c r="U270" s="873"/>
      <c r="V270" s="873"/>
      <c r="W270" s="873"/>
      <c r="X270" s="873"/>
      <c r="Y270" s="873"/>
      <c r="Z270" s="874"/>
      <c r="AA270" s="874"/>
      <c r="AB270" s="873"/>
      <c r="AC270" s="873"/>
      <c r="AD270" s="873"/>
      <c r="AE270" s="873"/>
      <c r="AF270" s="873"/>
      <c r="AG270" s="873"/>
      <c r="AH270" s="873"/>
      <c r="AI270" s="873"/>
      <c r="AJ270" s="873"/>
      <c r="AK270" s="873"/>
      <c r="AL270" s="873"/>
      <c r="AM270" s="873"/>
      <c r="AN270" s="873"/>
      <c r="AO270" s="873"/>
      <c r="AP270" s="873"/>
      <c r="AQ270" s="873"/>
      <c r="AR270" s="873"/>
      <c r="AS270" s="873"/>
      <c r="AT270" s="873"/>
      <c r="AU270" s="873"/>
      <c r="AV270" s="873"/>
      <c r="AW270" s="873"/>
      <c r="AX270" s="873"/>
      <c r="AY270" s="873"/>
      <c r="AZ270" s="873"/>
      <c r="BA270" s="873"/>
      <c r="BB270" s="873"/>
      <c r="BC270" s="873"/>
    </row>
    <row r="271" spans="1:55">
      <c r="A271" s="866"/>
      <c r="B271" s="867"/>
      <c r="C271" s="867"/>
      <c r="D271" s="867"/>
      <c r="E271" s="868"/>
      <c r="F271" s="869"/>
      <c r="G271" s="868"/>
      <c r="H271" s="868"/>
      <c r="I271" s="868"/>
      <c r="J271" s="870"/>
      <c r="K271" s="871"/>
      <c r="L271" s="868"/>
      <c r="M271" s="868"/>
      <c r="N271" s="871"/>
      <c r="O271" s="870"/>
      <c r="P271" s="868"/>
      <c r="Q271" s="868"/>
      <c r="R271" s="868"/>
      <c r="S271" s="871"/>
      <c r="T271" s="872"/>
      <c r="U271" s="873"/>
      <c r="V271" s="873"/>
      <c r="W271" s="873"/>
      <c r="X271" s="873"/>
      <c r="Y271" s="873"/>
      <c r="Z271" s="874"/>
      <c r="AA271" s="874"/>
      <c r="AB271" s="873"/>
      <c r="AC271" s="873"/>
      <c r="AD271" s="873"/>
      <c r="AE271" s="873"/>
      <c r="AF271" s="873"/>
      <c r="AG271" s="873"/>
      <c r="AH271" s="873"/>
      <c r="AI271" s="873"/>
      <c r="AJ271" s="873"/>
      <c r="AK271" s="873"/>
      <c r="AL271" s="873"/>
      <c r="AM271" s="873"/>
      <c r="AN271" s="873"/>
      <c r="AO271" s="873"/>
      <c r="AP271" s="873"/>
      <c r="AQ271" s="873"/>
      <c r="AR271" s="873"/>
      <c r="AS271" s="873"/>
      <c r="AT271" s="873"/>
      <c r="AU271" s="873"/>
      <c r="AV271" s="873"/>
      <c r="AW271" s="873"/>
      <c r="AX271" s="873"/>
      <c r="AY271" s="873"/>
      <c r="AZ271" s="873"/>
      <c r="BA271" s="873"/>
      <c r="BB271" s="873"/>
      <c r="BC271" s="873"/>
    </row>
    <row r="272" spans="1:55">
      <c r="A272" s="866"/>
      <c r="B272" s="867"/>
      <c r="C272" s="867"/>
      <c r="D272" s="867"/>
      <c r="E272" s="868"/>
      <c r="F272" s="869"/>
      <c r="G272" s="868"/>
      <c r="H272" s="868"/>
      <c r="I272" s="868"/>
      <c r="J272" s="870"/>
      <c r="K272" s="871"/>
      <c r="L272" s="868"/>
      <c r="M272" s="868"/>
      <c r="N272" s="871"/>
      <c r="O272" s="870"/>
      <c r="P272" s="868"/>
      <c r="Q272" s="868"/>
      <c r="R272" s="868"/>
      <c r="S272" s="871"/>
      <c r="T272" s="872"/>
      <c r="U272" s="873"/>
      <c r="V272" s="873"/>
      <c r="W272" s="873"/>
      <c r="X272" s="873"/>
      <c r="Y272" s="873"/>
      <c r="Z272" s="874"/>
      <c r="AA272" s="874"/>
      <c r="AB272" s="873"/>
      <c r="AC272" s="873"/>
      <c r="AD272" s="873"/>
      <c r="AE272" s="873"/>
      <c r="AF272" s="873"/>
      <c r="AG272" s="873"/>
      <c r="AH272" s="873"/>
      <c r="AI272" s="873"/>
      <c r="AJ272" s="873"/>
      <c r="AK272" s="873"/>
      <c r="AL272" s="873"/>
      <c r="AM272" s="873"/>
      <c r="AN272" s="873"/>
      <c r="AO272" s="873"/>
      <c r="AP272" s="873"/>
      <c r="AQ272" s="873"/>
      <c r="AR272" s="873"/>
      <c r="AS272" s="873"/>
      <c r="AT272" s="873"/>
      <c r="AU272" s="873"/>
      <c r="AV272" s="873"/>
      <c r="AW272" s="873"/>
      <c r="AX272" s="873"/>
      <c r="AY272" s="873"/>
      <c r="AZ272" s="873"/>
      <c r="BA272" s="873"/>
      <c r="BB272" s="873"/>
      <c r="BC272" s="873"/>
    </row>
    <row r="273" spans="1:55">
      <c r="A273" s="866"/>
      <c r="B273" s="867"/>
      <c r="C273" s="867"/>
      <c r="D273" s="867"/>
      <c r="E273" s="868"/>
      <c r="F273" s="869"/>
      <c r="G273" s="868"/>
      <c r="H273" s="868"/>
      <c r="I273" s="868"/>
      <c r="J273" s="870"/>
      <c r="K273" s="871"/>
      <c r="L273" s="868"/>
      <c r="M273" s="868"/>
      <c r="N273" s="871"/>
      <c r="O273" s="870"/>
      <c r="P273" s="868"/>
      <c r="Q273" s="868"/>
      <c r="R273" s="868"/>
      <c r="S273" s="871"/>
      <c r="T273" s="872"/>
      <c r="U273" s="873"/>
      <c r="V273" s="873"/>
      <c r="W273" s="873"/>
      <c r="X273" s="873"/>
      <c r="Y273" s="873"/>
      <c r="Z273" s="874"/>
      <c r="AA273" s="874"/>
      <c r="AB273" s="873"/>
      <c r="AC273" s="873"/>
      <c r="AD273" s="873"/>
      <c r="AE273" s="873"/>
      <c r="AF273" s="873"/>
      <c r="AG273" s="873"/>
      <c r="AH273" s="873"/>
      <c r="AI273" s="873"/>
      <c r="AJ273" s="873"/>
      <c r="AK273" s="873"/>
      <c r="AL273" s="873"/>
      <c r="AM273" s="873"/>
      <c r="AN273" s="873"/>
      <c r="AO273" s="873"/>
      <c r="AP273" s="873"/>
      <c r="AQ273" s="873"/>
      <c r="AR273" s="873"/>
      <c r="AS273" s="873"/>
      <c r="AT273" s="873"/>
      <c r="AU273" s="873"/>
      <c r="AV273" s="873"/>
      <c r="AW273" s="873"/>
      <c r="AX273" s="873"/>
      <c r="AY273" s="873"/>
      <c r="AZ273" s="873"/>
      <c r="BA273" s="873"/>
      <c r="BB273" s="873"/>
      <c r="BC273" s="873"/>
    </row>
    <row r="274" spans="1:55">
      <c r="A274" s="866"/>
      <c r="B274" s="867"/>
      <c r="C274" s="867"/>
      <c r="D274" s="867"/>
      <c r="E274" s="868"/>
      <c r="F274" s="869"/>
      <c r="G274" s="868"/>
      <c r="H274" s="868"/>
      <c r="I274" s="868"/>
      <c r="J274" s="870"/>
      <c r="K274" s="871"/>
      <c r="L274" s="868"/>
      <c r="M274" s="868"/>
      <c r="N274" s="871"/>
      <c r="O274" s="870"/>
      <c r="P274" s="868"/>
      <c r="Q274" s="868"/>
      <c r="R274" s="868"/>
      <c r="S274" s="871"/>
      <c r="T274" s="872"/>
      <c r="U274" s="873"/>
      <c r="V274" s="873"/>
      <c r="W274" s="873"/>
      <c r="X274" s="873"/>
      <c r="Y274" s="873"/>
      <c r="Z274" s="874"/>
      <c r="AA274" s="874"/>
      <c r="AB274" s="873"/>
      <c r="AC274" s="873"/>
      <c r="AD274" s="873"/>
      <c r="AE274" s="873"/>
      <c r="AF274" s="873"/>
      <c r="AG274" s="873"/>
      <c r="AH274" s="873"/>
      <c r="AI274" s="873"/>
      <c r="AJ274" s="873"/>
      <c r="AK274" s="873"/>
      <c r="AL274" s="873"/>
      <c r="AM274" s="873"/>
      <c r="AN274" s="873"/>
      <c r="AO274" s="873"/>
      <c r="AP274" s="873"/>
      <c r="AQ274" s="873"/>
      <c r="AR274" s="873"/>
      <c r="AS274" s="873"/>
      <c r="AT274" s="873"/>
      <c r="AU274" s="873"/>
      <c r="AV274" s="873"/>
      <c r="AW274" s="873"/>
      <c r="AX274" s="873"/>
      <c r="AY274" s="873"/>
      <c r="AZ274" s="873"/>
      <c r="BA274" s="873"/>
      <c r="BB274" s="873"/>
      <c r="BC274" s="873"/>
    </row>
    <row r="275" spans="1:55">
      <c r="A275" s="866"/>
      <c r="B275" s="867"/>
      <c r="C275" s="867"/>
      <c r="D275" s="867"/>
      <c r="E275" s="868"/>
      <c r="F275" s="869"/>
      <c r="G275" s="868"/>
      <c r="H275" s="868"/>
      <c r="I275" s="868"/>
      <c r="J275" s="870"/>
      <c r="K275" s="871"/>
      <c r="L275" s="868"/>
      <c r="M275" s="868"/>
      <c r="N275" s="871"/>
      <c r="O275" s="870"/>
      <c r="P275" s="868"/>
      <c r="Q275" s="868"/>
      <c r="R275" s="868"/>
      <c r="S275" s="871"/>
      <c r="T275" s="872"/>
      <c r="U275" s="873"/>
      <c r="V275" s="873"/>
      <c r="W275" s="873"/>
      <c r="X275" s="873"/>
      <c r="Y275" s="873"/>
      <c r="Z275" s="874"/>
      <c r="AA275" s="874"/>
      <c r="AB275" s="873"/>
      <c r="AC275" s="873"/>
      <c r="AD275" s="873"/>
      <c r="AE275" s="873"/>
      <c r="AF275" s="873"/>
      <c r="AG275" s="873"/>
      <c r="AH275" s="873"/>
      <c r="AI275" s="873"/>
      <c r="AJ275" s="873"/>
      <c r="AK275" s="873"/>
      <c r="AL275" s="873"/>
      <c r="AM275" s="873"/>
      <c r="AN275" s="873"/>
      <c r="AO275" s="873"/>
      <c r="AP275" s="873"/>
      <c r="AQ275" s="873"/>
      <c r="AR275" s="873"/>
      <c r="AS275" s="873"/>
      <c r="AT275" s="873"/>
      <c r="AU275" s="873"/>
      <c r="AV275" s="873"/>
      <c r="AW275" s="873"/>
      <c r="AX275" s="873"/>
      <c r="AY275" s="873"/>
      <c r="AZ275" s="873"/>
      <c r="BA275" s="873"/>
      <c r="BB275" s="873"/>
      <c r="BC275" s="873"/>
    </row>
    <row r="276" spans="1:55">
      <c r="A276" s="866"/>
      <c r="B276" s="867"/>
      <c r="C276" s="867"/>
      <c r="D276" s="867"/>
      <c r="E276" s="868"/>
      <c r="F276" s="869"/>
      <c r="G276" s="868"/>
      <c r="H276" s="868"/>
      <c r="I276" s="868"/>
      <c r="J276" s="870"/>
      <c r="K276" s="871"/>
      <c r="L276" s="868"/>
      <c r="M276" s="868"/>
      <c r="N276" s="871"/>
      <c r="O276" s="870"/>
      <c r="P276" s="868"/>
      <c r="Q276" s="868"/>
      <c r="R276" s="868"/>
      <c r="S276" s="871"/>
      <c r="T276" s="872"/>
      <c r="U276" s="873"/>
      <c r="V276" s="873"/>
      <c r="W276" s="873"/>
      <c r="X276" s="873"/>
      <c r="Y276" s="873"/>
      <c r="Z276" s="874"/>
      <c r="AA276" s="874"/>
      <c r="AB276" s="873"/>
      <c r="AC276" s="873"/>
      <c r="AD276" s="873"/>
      <c r="AE276" s="873"/>
      <c r="AF276" s="873"/>
      <c r="AG276" s="873"/>
      <c r="AH276" s="873"/>
      <c r="AI276" s="873"/>
      <c r="AJ276" s="873"/>
      <c r="AK276" s="873"/>
      <c r="AL276" s="873"/>
      <c r="AM276" s="873"/>
      <c r="AN276" s="873"/>
      <c r="AO276" s="873"/>
      <c r="AP276" s="873"/>
      <c r="AQ276" s="873"/>
      <c r="AR276" s="873"/>
      <c r="AS276" s="873"/>
      <c r="AT276" s="873"/>
      <c r="AU276" s="873"/>
      <c r="AV276" s="873"/>
      <c r="AW276" s="873"/>
      <c r="AX276" s="873"/>
      <c r="AY276" s="873"/>
      <c r="AZ276" s="873"/>
      <c r="BA276" s="873"/>
      <c r="BB276" s="873"/>
      <c r="BC276" s="873"/>
    </row>
    <row r="277" spans="1:55">
      <c r="A277" s="866"/>
      <c r="B277" s="867"/>
      <c r="C277" s="867"/>
      <c r="D277" s="867"/>
      <c r="E277" s="868"/>
      <c r="F277" s="869"/>
      <c r="G277" s="868"/>
      <c r="H277" s="868"/>
      <c r="I277" s="868"/>
      <c r="J277" s="870"/>
      <c r="K277" s="871"/>
      <c r="L277" s="868"/>
      <c r="M277" s="868"/>
      <c r="N277" s="871"/>
      <c r="O277" s="870"/>
      <c r="P277" s="868"/>
      <c r="Q277" s="868"/>
      <c r="R277" s="868"/>
      <c r="S277" s="871"/>
      <c r="T277" s="872"/>
      <c r="U277" s="873"/>
      <c r="V277" s="873"/>
      <c r="W277" s="873"/>
      <c r="X277" s="873"/>
      <c r="Y277" s="873"/>
      <c r="Z277" s="874"/>
      <c r="AA277" s="874"/>
      <c r="AB277" s="873"/>
      <c r="AC277" s="873"/>
      <c r="AD277" s="873"/>
      <c r="AE277" s="873"/>
      <c r="AF277" s="873"/>
      <c r="AG277" s="873"/>
      <c r="AH277" s="873"/>
      <c r="AI277" s="873"/>
      <c r="AJ277" s="873"/>
      <c r="AK277" s="873"/>
      <c r="AL277" s="873"/>
      <c r="AM277" s="873"/>
      <c r="AN277" s="873"/>
      <c r="AO277" s="873"/>
      <c r="AP277" s="873"/>
      <c r="AQ277" s="873"/>
      <c r="AR277" s="873"/>
      <c r="AS277" s="873"/>
      <c r="AT277" s="873"/>
      <c r="AU277" s="873"/>
      <c r="AV277" s="873"/>
      <c r="AW277" s="873"/>
      <c r="AX277" s="873"/>
      <c r="AY277" s="873"/>
      <c r="AZ277" s="873"/>
      <c r="BA277" s="873"/>
      <c r="BB277" s="873"/>
      <c r="BC277" s="873"/>
    </row>
    <row r="278" spans="1:55">
      <c r="A278" s="866"/>
      <c r="B278" s="867"/>
      <c r="C278" s="867"/>
      <c r="D278" s="867"/>
      <c r="E278" s="868"/>
      <c r="F278" s="869"/>
      <c r="G278" s="868"/>
      <c r="H278" s="868"/>
      <c r="I278" s="868"/>
      <c r="J278" s="870"/>
      <c r="K278" s="871"/>
      <c r="L278" s="868"/>
      <c r="M278" s="868"/>
      <c r="N278" s="871"/>
      <c r="O278" s="870"/>
      <c r="P278" s="868"/>
      <c r="Q278" s="868"/>
      <c r="R278" s="868"/>
      <c r="S278" s="871"/>
      <c r="T278" s="872"/>
      <c r="U278" s="873"/>
      <c r="V278" s="873"/>
      <c r="W278" s="873"/>
      <c r="X278" s="873"/>
      <c r="Y278" s="873"/>
      <c r="Z278" s="874"/>
      <c r="AA278" s="874"/>
      <c r="AB278" s="873"/>
      <c r="AC278" s="873"/>
      <c r="AD278" s="873"/>
      <c r="AE278" s="873"/>
      <c r="AF278" s="873"/>
      <c r="AG278" s="873"/>
      <c r="AH278" s="873"/>
      <c r="AI278" s="873"/>
      <c r="AJ278" s="873"/>
      <c r="AK278" s="873"/>
      <c r="AL278" s="873"/>
      <c r="AM278" s="873"/>
      <c r="AN278" s="873"/>
      <c r="AO278" s="873"/>
      <c r="AP278" s="873"/>
      <c r="AQ278" s="873"/>
      <c r="AR278" s="873"/>
      <c r="AS278" s="873"/>
      <c r="AT278" s="873"/>
      <c r="AU278" s="873"/>
      <c r="AV278" s="873"/>
      <c r="AW278" s="873"/>
      <c r="AX278" s="873"/>
      <c r="AY278" s="873"/>
      <c r="AZ278" s="873"/>
      <c r="BA278" s="873"/>
      <c r="BB278" s="873"/>
      <c r="BC278" s="873"/>
    </row>
    <row r="279" spans="1:55">
      <c r="A279" s="866"/>
      <c r="B279" s="867"/>
      <c r="C279" s="867"/>
      <c r="D279" s="867"/>
      <c r="E279" s="868"/>
      <c r="F279" s="869"/>
      <c r="G279" s="868"/>
      <c r="H279" s="868"/>
      <c r="I279" s="868"/>
      <c r="J279" s="870"/>
      <c r="K279" s="871"/>
      <c r="L279" s="868"/>
      <c r="M279" s="868"/>
      <c r="N279" s="871"/>
      <c r="O279" s="870"/>
      <c r="P279" s="868"/>
      <c r="Q279" s="868"/>
      <c r="R279" s="868"/>
      <c r="S279" s="871"/>
      <c r="T279" s="872"/>
      <c r="U279" s="873"/>
      <c r="V279" s="873"/>
      <c r="W279" s="873"/>
      <c r="X279" s="873"/>
      <c r="Y279" s="873"/>
      <c r="Z279" s="874"/>
      <c r="AA279" s="874"/>
      <c r="AB279" s="873"/>
      <c r="AC279" s="873"/>
      <c r="AD279" s="873"/>
      <c r="AE279" s="873"/>
      <c r="AF279" s="873"/>
      <c r="AG279" s="873"/>
      <c r="AH279" s="873"/>
      <c r="AI279" s="873"/>
      <c r="AJ279" s="873"/>
      <c r="AK279" s="873"/>
      <c r="AL279" s="873"/>
      <c r="AM279" s="873"/>
      <c r="AN279" s="873"/>
      <c r="AO279" s="873"/>
      <c r="AP279" s="873"/>
      <c r="AQ279" s="873"/>
      <c r="AR279" s="873"/>
      <c r="AS279" s="873"/>
      <c r="AT279" s="873"/>
      <c r="AU279" s="873"/>
      <c r="AV279" s="873"/>
      <c r="AW279" s="873"/>
      <c r="AX279" s="873"/>
      <c r="AY279" s="873"/>
      <c r="AZ279" s="873"/>
      <c r="BA279" s="873"/>
      <c r="BB279" s="873"/>
      <c r="BC279" s="873"/>
    </row>
    <row r="280" spans="1:55">
      <c r="A280" s="866"/>
      <c r="B280" s="867"/>
      <c r="C280" s="867"/>
      <c r="D280" s="867"/>
      <c r="E280" s="868"/>
      <c r="F280" s="869"/>
      <c r="G280" s="868"/>
      <c r="H280" s="868"/>
      <c r="I280" s="868"/>
      <c r="J280" s="870"/>
      <c r="K280" s="871"/>
      <c r="L280" s="868"/>
      <c r="M280" s="868"/>
      <c r="N280" s="871"/>
      <c r="O280" s="870"/>
      <c r="P280" s="868"/>
      <c r="Q280" s="868"/>
      <c r="R280" s="868"/>
      <c r="S280" s="871"/>
      <c r="T280" s="872"/>
      <c r="U280" s="873"/>
      <c r="V280" s="873"/>
      <c r="W280" s="873"/>
      <c r="X280" s="873"/>
      <c r="Y280" s="873"/>
      <c r="Z280" s="874"/>
      <c r="AA280" s="874"/>
      <c r="AB280" s="873"/>
      <c r="AC280" s="873"/>
      <c r="AD280" s="873"/>
      <c r="AE280" s="873"/>
      <c r="AF280" s="873"/>
      <c r="AG280" s="873"/>
      <c r="AH280" s="873"/>
      <c r="AI280" s="873"/>
      <c r="AJ280" s="873"/>
      <c r="AK280" s="873"/>
      <c r="AL280" s="873"/>
      <c r="AM280" s="873"/>
      <c r="AN280" s="873"/>
      <c r="AO280" s="873"/>
      <c r="AP280" s="873"/>
      <c r="AQ280" s="873"/>
      <c r="AR280" s="873"/>
      <c r="AS280" s="873"/>
      <c r="AT280" s="873"/>
      <c r="AU280" s="873"/>
      <c r="AV280" s="873"/>
      <c r="AW280" s="873"/>
      <c r="AX280" s="873"/>
      <c r="AY280" s="873"/>
      <c r="AZ280" s="873"/>
      <c r="BA280" s="873"/>
      <c r="BB280" s="873"/>
      <c r="BC280" s="873"/>
    </row>
    <row r="281" spans="1:55">
      <c r="A281" s="866"/>
      <c r="B281" s="867"/>
      <c r="C281" s="867"/>
      <c r="D281" s="867"/>
      <c r="E281" s="868"/>
      <c r="F281" s="869"/>
      <c r="G281" s="868"/>
      <c r="H281" s="868"/>
      <c r="I281" s="868"/>
      <c r="J281" s="870"/>
      <c r="K281" s="871"/>
      <c r="L281" s="868"/>
      <c r="M281" s="868"/>
      <c r="N281" s="871"/>
      <c r="O281" s="870"/>
      <c r="P281" s="868"/>
      <c r="Q281" s="868"/>
      <c r="R281" s="868"/>
      <c r="S281" s="871"/>
      <c r="T281" s="872"/>
      <c r="U281" s="873"/>
      <c r="V281" s="873"/>
      <c r="W281" s="873"/>
      <c r="X281" s="873"/>
      <c r="Y281" s="873"/>
      <c r="Z281" s="874"/>
      <c r="AA281" s="874"/>
      <c r="AB281" s="873"/>
      <c r="AC281" s="873"/>
      <c r="AD281" s="873"/>
      <c r="AE281" s="873"/>
      <c r="AF281" s="873"/>
      <c r="AG281" s="873"/>
      <c r="AH281" s="873"/>
      <c r="AI281" s="873"/>
      <c r="AJ281" s="873"/>
      <c r="AK281" s="873"/>
      <c r="AL281" s="873"/>
      <c r="AM281" s="873"/>
      <c r="AN281" s="873"/>
      <c r="AO281" s="873"/>
      <c r="AP281" s="873"/>
      <c r="AQ281" s="873"/>
      <c r="AR281" s="873"/>
      <c r="AS281" s="873"/>
      <c r="AT281" s="873"/>
      <c r="AU281" s="873"/>
      <c r="AV281" s="873"/>
      <c r="AW281" s="873"/>
      <c r="AX281" s="873"/>
      <c r="AY281" s="873"/>
      <c r="AZ281" s="873"/>
      <c r="BA281" s="873"/>
      <c r="BB281" s="873"/>
      <c r="BC281" s="873"/>
    </row>
    <row r="282" spans="1:55">
      <c r="A282" s="866"/>
      <c r="B282" s="867"/>
      <c r="C282" s="867"/>
      <c r="D282" s="867"/>
      <c r="E282" s="868"/>
      <c r="F282" s="869"/>
      <c r="G282" s="868"/>
      <c r="H282" s="868"/>
      <c r="I282" s="868"/>
      <c r="J282" s="870"/>
      <c r="K282" s="871"/>
      <c r="L282" s="868"/>
      <c r="M282" s="868"/>
      <c r="N282" s="871"/>
      <c r="O282" s="870"/>
      <c r="P282" s="868"/>
      <c r="Q282" s="868"/>
      <c r="R282" s="868"/>
      <c r="S282" s="871"/>
      <c r="T282" s="872"/>
      <c r="U282" s="873"/>
      <c r="V282" s="873"/>
      <c r="W282" s="873"/>
      <c r="X282" s="873"/>
      <c r="Y282" s="873"/>
      <c r="Z282" s="874"/>
      <c r="AA282" s="874"/>
      <c r="AB282" s="873"/>
      <c r="AC282" s="873"/>
      <c r="AD282" s="873"/>
      <c r="AE282" s="873"/>
      <c r="AF282" s="873"/>
      <c r="AG282" s="873"/>
      <c r="AH282" s="873"/>
      <c r="AI282" s="873"/>
      <c r="AJ282" s="873"/>
      <c r="AK282" s="873"/>
      <c r="AL282" s="873"/>
      <c r="AM282" s="873"/>
      <c r="AN282" s="873"/>
      <c r="AO282" s="873"/>
      <c r="AP282" s="873"/>
      <c r="AQ282" s="873"/>
      <c r="AR282" s="873"/>
      <c r="AS282" s="873"/>
      <c r="AT282" s="873"/>
      <c r="AU282" s="873"/>
      <c r="AV282" s="873"/>
      <c r="AW282" s="873"/>
      <c r="AX282" s="873"/>
      <c r="AY282" s="873"/>
      <c r="AZ282" s="873"/>
      <c r="BA282" s="873"/>
      <c r="BB282" s="873"/>
      <c r="BC282" s="873"/>
    </row>
    <row r="283" spans="1:55">
      <c r="A283" s="866"/>
      <c r="B283" s="867"/>
      <c r="C283" s="867"/>
      <c r="D283" s="867"/>
      <c r="E283" s="868"/>
      <c r="F283" s="869"/>
      <c r="G283" s="868"/>
      <c r="H283" s="868"/>
      <c r="I283" s="868"/>
      <c r="J283" s="870"/>
      <c r="K283" s="871"/>
      <c r="L283" s="868"/>
      <c r="M283" s="868"/>
      <c r="N283" s="871"/>
      <c r="O283" s="870"/>
      <c r="P283" s="868"/>
      <c r="Q283" s="868"/>
      <c r="R283" s="868"/>
      <c r="S283" s="871"/>
      <c r="T283" s="872"/>
      <c r="U283" s="873"/>
      <c r="V283" s="873"/>
      <c r="W283" s="873"/>
      <c r="X283" s="873"/>
      <c r="Y283" s="873"/>
      <c r="Z283" s="874"/>
      <c r="AA283" s="874"/>
      <c r="AB283" s="873"/>
      <c r="AC283" s="873"/>
      <c r="AD283" s="873"/>
      <c r="AE283" s="873"/>
      <c r="AF283" s="873"/>
      <c r="AG283" s="873"/>
      <c r="AH283" s="873"/>
      <c r="AI283" s="873"/>
      <c r="AJ283" s="873"/>
      <c r="AK283" s="873"/>
      <c r="AL283" s="873"/>
      <c r="AM283" s="873"/>
      <c r="AN283" s="873"/>
      <c r="AO283" s="873"/>
      <c r="AP283" s="873"/>
      <c r="AQ283" s="873"/>
      <c r="AR283" s="873"/>
      <c r="AS283" s="873"/>
      <c r="AT283" s="873"/>
      <c r="AU283" s="873"/>
      <c r="AV283" s="873"/>
      <c r="AW283" s="873"/>
      <c r="AX283" s="873"/>
      <c r="AY283" s="873"/>
      <c r="AZ283" s="873"/>
      <c r="BA283" s="873"/>
      <c r="BB283" s="873"/>
      <c r="BC283" s="873"/>
    </row>
    <row r="284" spans="1:55">
      <c r="A284" s="866"/>
      <c r="B284" s="867"/>
      <c r="C284" s="867"/>
      <c r="D284" s="867"/>
      <c r="E284" s="868"/>
      <c r="F284" s="869"/>
      <c r="G284" s="868"/>
      <c r="H284" s="868"/>
      <c r="I284" s="868"/>
      <c r="J284" s="870"/>
      <c r="K284" s="871"/>
      <c r="L284" s="868"/>
      <c r="M284" s="868"/>
      <c r="N284" s="871"/>
      <c r="O284" s="870"/>
      <c r="P284" s="868"/>
      <c r="Q284" s="868"/>
      <c r="R284" s="868"/>
      <c r="S284" s="871"/>
      <c r="T284" s="872"/>
      <c r="U284" s="873"/>
      <c r="V284" s="873"/>
      <c r="W284" s="873"/>
      <c r="X284" s="873"/>
      <c r="Y284" s="873"/>
      <c r="Z284" s="874"/>
      <c r="AA284" s="874"/>
      <c r="AB284" s="873"/>
      <c r="AC284" s="873"/>
      <c r="AD284" s="873"/>
      <c r="AE284" s="873"/>
      <c r="AF284" s="873"/>
      <c r="AG284" s="873"/>
      <c r="AH284" s="873"/>
      <c r="AI284" s="873"/>
      <c r="AJ284" s="873"/>
      <c r="AK284" s="873"/>
      <c r="AL284" s="873"/>
      <c r="AM284" s="873"/>
      <c r="AN284" s="873"/>
      <c r="AO284" s="873"/>
      <c r="AP284" s="873"/>
      <c r="AQ284" s="873"/>
      <c r="AR284" s="873"/>
      <c r="AS284" s="873"/>
      <c r="AT284" s="873"/>
      <c r="AU284" s="873"/>
      <c r="AV284" s="873"/>
      <c r="AW284" s="873"/>
      <c r="AX284" s="873"/>
      <c r="AY284" s="873"/>
      <c r="AZ284" s="873"/>
      <c r="BA284" s="873"/>
      <c r="BB284" s="873"/>
      <c r="BC284" s="873"/>
    </row>
    <row r="285" spans="1:55">
      <c r="A285" s="866"/>
      <c r="B285" s="867"/>
      <c r="C285" s="867"/>
      <c r="D285" s="867"/>
      <c r="E285" s="868"/>
      <c r="F285" s="869"/>
      <c r="G285" s="868"/>
      <c r="H285" s="868"/>
      <c r="I285" s="868"/>
      <c r="J285" s="870"/>
      <c r="K285" s="871"/>
      <c r="L285" s="868"/>
      <c r="M285" s="868"/>
      <c r="N285" s="871"/>
      <c r="O285" s="870"/>
      <c r="P285" s="868"/>
      <c r="Q285" s="868"/>
      <c r="R285" s="868"/>
      <c r="S285" s="871"/>
      <c r="T285" s="872"/>
      <c r="U285" s="873"/>
      <c r="V285" s="873"/>
      <c r="W285" s="873"/>
      <c r="X285" s="873"/>
      <c r="Y285" s="873"/>
      <c r="Z285" s="874"/>
      <c r="AA285" s="874"/>
      <c r="AB285" s="873"/>
      <c r="AC285" s="873"/>
      <c r="AD285" s="873"/>
      <c r="AE285" s="873"/>
      <c r="AF285" s="873"/>
      <c r="AG285" s="873"/>
      <c r="AH285" s="873"/>
      <c r="AI285" s="873"/>
      <c r="AJ285" s="873"/>
      <c r="AK285" s="873"/>
      <c r="AL285" s="873"/>
      <c r="AM285" s="873"/>
      <c r="AN285" s="873"/>
      <c r="AO285" s="873"/>
      <c r="AP285" s="873"/>
      <c r="AQ285" s="873"/>
      <c r="AR285" s="873"/>
      <c r="AS285" s="873"/>
      <c r="AT285" s="873"/>
      <c r="AU285" s="873"/>
      <c r="AV285" s="873"/>
      <c r="AW285" s="873"/>
      <c r="AX285" s="873"/>
      <c r="AY285" s="873"/>
      <c r="AZ285" s="873"/>
      <c r="BA285" s="873"/>
      <c r="BB285" s="873"/>
      <c r="BC285" s="873"/>
    </row>
    <row r="286" spans="1:55">
      <c r="A286" s="866"/>
      <c r="B286" s="867"/>
      <c r="C286" s="867"/>
      <c r="D286" s="867"/>
      <c r="E286" s="868"/>
      <c r="F286" s="869"/>
      <c r="G286" s="868"/>
      <c r="H286" s="868"/>
      <c r="I286" s="868"/>
      <c r="J286" s="870"/>
      <c r="K286" s="871"/>
      <c r="L286" s="868"/>
      <c r="M286" s="868"/>
      <c r="N286" s="871"/>
      <c r="O286" s="870"/>
      <c r="P286" s="868"/>
      <c r="Q286" s="868"/>
      <c r="R286" s="868"/>
      <c r="S286" s="871"/>
      <c r="T286" s="872"/>
      <c r="U286" s="873"/>
      <c r="V286" s="873"/>
      <c r="W286" s="873"/>
      <c r="X286" s="873"/>
      <c r="Y286" s="873"/>
      <c r="Z286" s="874"/>
      <c r="AA286" s="874"/>
      <c r="AB286" s="873"/>
      <c r="AC286" s="873"/>
      <c r="AD286" s="873"/>
      <c r="AE286" s="873"/>
      <c r="AF286" s="873"/>
      <c r="AG286" s="873"/>
      <c r="AH286" s="873"/>
      <c r="AI286" s="873"/>
      <c r="AJ286" s="873"/>
      <c r="AK286" s="873"/>
      <c r="AL286" s="873"/>
      <c r="AM286" s="873"/>
      <c r="AN286" s="873"/>
      <c r="AO286" s="873"/>
      <c r="AP286" s="873"/>
      <c r="AQ286" s="873"/>
      <c r="AR286" s="873"/>
      <c r="AS286" s="873"/>
      <c r="AT286" s="873"/>
      <c r="AU286" s="873"/>
      <c r="AV286" s="873"/>
      <c r="AW286" s="873"/>
      <c r="AX286" s="873"/>
      <c r="AY286" s="873"/>
      <c r="AZ286" s="873"/>
      <c r="BA286" s="873"/>
      <c r="BB286" s="873"/>
      <c r="BC286" s="873"/>
    </row>
    <row r="287" spans="1:55">
      <c r="A287" s="866"/>
      <c r="B287" s="867"/>
      <c r="C287" s="867"/>
      <c r="D287" s="867"/>
      <c r="E287" s="868"/>
      <c r="F287" s="869"/>
      <c r="G287" s="868"/>
      <c r="H287" s="868"/>
      <c r="I287" s="868"/>
      <c r="J287" s="870"/>
      <c r="K287" s="871"/>
      <c r="L287" s="868"/>
      <c r="M287" s="868"/>
      <c r="N287" s="871"/>
      <c r="O287" s="870"/>
      <c r="P287" s="868"/>
      <c r="Q287" s="868"/>
      <c r="R287" s="868"/>
      <c r="S287" s="871"/>
      <c r="T287" s="872"/>
      <c r="U287" s="873"/>
      <c r="V287" s="873"/>
      <c r="W287" s="873"/>
      <c r="X287" s="873"/>
      <c r="Y287" s="873"/>
      <c r="Z287" s="874"/>
      <c r="AA287" s="874"/>
      <c r="AB287" s="873"/>
      <c r="AC287" s="873"/>
      <c r="AD287" s="873"/>
      <c r="AE287" s="873"/>
      <c r="AF287" s="873"/>
      <c r="AG287" s="873"/>
      <c r="AH287" s="873"/>
      <c r="AI287" s="873"/>
      <c r="AJ287" s="873"/>
      <c r="AK287" s="873"/>
      <c r="AL287" s="873"/>
      <c r="AM287" s="873"/>
      <c r="AN287" s="873"/>
      <c r="AO287" s="873"/>
      <c r="AP287" s="873"/>
      <c r="AQ287" s="873"/>
      <c r="AR287" s="873"/>
      <c r="AS287" s="873"/>
      <c r="AT287" s="873"/>
      <c r="AU287" s="873"/>
      <c r="AV287" s="873"/>
      <c r="AW287" s="873"/>
      <c r="AX287" s="873"/>
      <c r="AY287" s="873"/>
      <c r="AZ287" s="873"/>
      <c r="BA287" s="873"/>
      <c r="BB287" s="873"/>
      <c r="BC287" s="873"/>
    </row>
    <row r="288" spans="1:55">
      <c r="A288" s="866"/>
      <c r="B288" s="867"/>
      <c r="C288" s="867"/>
      <c r="D288" s="867"/>
      <c r="E288" s="868"/>
      <c r="F288" s="869"/>
      <c r="G288" s="868"/>
      <c r="H288" s="868"/>
      <c r="I288" s="868"/>
      <c r="J288" s="870"/>
      <c r="K288" s="871"/>
      <c r="L288" s="868"/>
      <c r="M288" s="868"/>
      <c r="N288" s="871"/>
      <c r="O288" s="870"/>
      <c r="P288" s="868"/>
      <c r="Q288" s="868"/>
      <c r="R288" s="868"/>
      <c r="S288" s="871"/>
      <c r="T288" s="872"/>
      <c r="U288" s="873"/>
      <c r="V288" s="873"/>
      <c r="W288" s="873"/>
      <c r="X288" s="873"/>
      <c r="Y288" s="873"/>
      <c r="Z288" s="874"/>
      <c r="AA288" s="874"/>
      <c r="AB288" s="873"/>
      <c r="AC288" s="873"/>
      <c r="AD288" s="873"/>
      <c r="AE288" s="873"/>
      <c r="AF288" s="873"/>
      <c r="AG288" s="873"/>
      <c r="AH288" s="873"/>
      <c r="AI288" s="873"/>
      <c r="AJ288" s="873"/>
      <c r="AK288" s="873"/>
      <c r="AL288" s="873"/>
      <c r="AM288" s="873"/>
      <c r="AN288" s="873"/>
      <c r="AO288" s="873"/>
      <c r="AP288" s="873"/>
      <c r="AQ288" s="873"/>
      <c r="AR288" s="873"/>
      <c r="AS288" s="873"/>
      <c r="AT288" s="873"/>
      <c r="AU288" s="873"/>
      <c r="AV288" s="873"/>
      <c r="AW288" s="873"/>
      <c r="AX288" s="873"/>
      <c r="AY288" s="873"/>
      <c r="AZ288" s="873"/>
      <c r="BA288" s="873"/>
      <c r="BB288" s="873"/>
      <c r="BC288" s="873"/>
    </row>
    <row r="289" spans="1:55">
      <c r="A289" s="866"/>
      <c r="B289" s="867"/>
      <c r="C289" s="867"/>
      <c r="D289" s="867"/>
      <c r="E289" s="868"/>
      <c r="F289" s="869"/>
      <c r="G289" s="868"/>
      <c r="H289" s="868"/>
      <c r="I289" s="868"/>
      <c r="J289" s="870"/>
      <c r="K289" s="871"/>
      <c r="L289" s="868"/>
      <c r="M289" s="868"/>
      <c r="N289" s="871"/>
      <c r="O289" s="870"/>
      <c r="P289" s="868"/>
      <c r="Q289" s="868"/>
      <c r="R289" s="868"/>
      <c r="S289" s="871"/>
      <c r="T289" s="872"/>
      <c r="U289" s="873"/>
      <c r="V289" s="873"/>
      <c r="W289" s="873"/>
      <c r="X289" s="873"/>
      <c r="Y289" s="873"/>
      <c r="Z289" s="874"/>
      <c r="AA289" s="874"/>
      <c r="AB289" s="873"/>
      <c r="AC289" s="873"/>
      <c r="AD289" s="873"/>
      <c r="AE289" s="873"/>
      <c r="AF289" s="873"/>
      <c r="AG289" s="873"/>
      <c r="AH289" s="873"/>
      <c r="AI289" s="873"/>
      <c r="AJ289" s="873"/>
      <c r="AK289" s="873"/>
      <c r="AL289" s="873"/>
      <c r="AM289" s="873"/>
      <c r="AN289" s="873"/>
      <c r="AO289" s="873"/>
      <c r="AP289" s="873"/>
      <c r="AQ289" s="873"/>
      <c r="AR289" s="873"/>
      <c r="AS289" s="873"/>
      <c r="AT289" s="873"/>
      <c r="AU289" s="873"/>
      <c r="AV289" s="873"/>
      <c r="AW289" s="873"/>
      <c r="AX289" s="873"/>
      <c r="AY289" s="873"/>
      <c r="AZ289" s="873"/>
      <c r="BA289" s="873"/>
      <c r="BB289" s="873"/>
      <c r="BC289" s="873"/>
    </row>
    <row r="290" spans="1:55">
      <c r="A290" s="866"/>
      <c r="B290" s="867"/>
      <c r="C290" s="867"/>
      <c r="D290" s="867"/>
      <c r="E290" s="868"/>
      <c r="F290" s="869"/>
      <c r="G290" s="868"/>
      <c r="H290" s="868"/>
      <c r="I290" s="868"/>
      <c r="J290" s="870"/>
      <c r="K290" s="871"/>
      <c r="L290" s="868"/>
      <c r="M290" s="868"/>
      <c r="N290" s="871"/>
      <c r="O290" s="870"/>
      <c r="P290" s="868"/>
      <c r="Q290" s="868"/>
      <c r="R290" s="868"/>
      <c r="S290" s="871"/>
      <c r="T290" s="872"/>
      <c r="U290" s="873"/>
      <c r="V290" s="873"/>
      <c r="W290" s="873"/>
      <c r="X290" s="873"/>
      <c r="Y290" s="873"/>
      <c r="Z290" s="874"/>
      <c r="AA290" s="874"/>
      <c r="AB290" s="873"/>
      <c r="AC290" s="873"/>
      <c r="AD290" s="873"/>
      <c r="AE290" s="873"/>
      <c r="AF290" s="873"/>
      <c r="AG290" s="873"/>
      <c r="AH290" s="873"/>
      <c r="AI290" s="873"/>
      <c r="AJ290" s="873"/>
      <c r="AK290" s="873"/>
      <c r="AL290" s="873"/>
      <c r="AM290" s="873"/>
      <c r="AN290" s="873"/>
      <c r="AO290" s="873"/>
      <c r="AP290" s="873"/>
      <c r="AQ290" s="873"/>
      <c r="AR290" s="873"/>
      <c r="AS290" s="873"/>
      <c r="AT290" s="873"/>
      <c r="AU290" s="873"/>
      <c r="AV290" s="873"/>
      <c r="AW290" s="873"/>
      <c r="AX290" s="873"/>
      <c r="AY290" s="873"/>
      <c r="AZ290" s="873"/>
      <c r="BA290" s="873"/>
      <c r="BB290" s="873"/>
      <c r="BC290" s="873"/>
    </row>
    <row r="291" spans="1:55">
      <c r="A291" s="866"/>
      <c r="B291" s="867"/>
      <c r="C291" s="867"/>
      <c r="D291" s="867"/>
      <c r="E291" s="868"/>
      <c r="F291" s="869"/>
      <c r="G291" s="868"/>
      <c r="H291" s="868"/>
      <c r="I291" s="868"/>
      <c r="J291" s="870"/>
      <c r="K291" s="871"/>
      <c r="L291" s="868"/>
      <c r="M291" s="868"/>
      <c r="N291" s="871"/>
      <c r="O291" s="870"/>
      <c r="P291" s="868"/>
      <c r="Q291" s="868"/>
      <c r="R291" s="868"/>
      <c r="S291" s="871"/>
      <c r="T291" s="872"/>
      <c r="U291" s="873"/>
      <c r="V291" s="873"/>
      <c r="W291" s="873"/>
      <c r="X291" s="873"/>
      <c r="Y291" s="873"/>
      <c r="Z291" s="874"/>
      <c r="AA291" s="874"/>
      <c r="AB291" s="873"/>
      <c r="AC291" s="873"/>
      <c r="AD291" s="873"/>
      <c r="AE291" s="873"/>
      <c r="AF291" s="873"/>
      <c r="AG291" s="873"/>
      <c r="AH291" s="873"/>
      <c r="AI291" s="873"/>
      <c r="AJ291" s="873"/>
      <c r="AK291" s="873"/>
      <c r="AL291" s="873"/>
      <c r="AM291" s="873"/>
      <c r="AN291" s="873"/>
      <c r="AO291" s="873"/>
      <c r="AP291" s="873"/>
      <c r="AQ291" s="873"/>
      <c r="AR291" s="873"/>
      <c r="AS291" s="873"/>
      <c r="AT291" s="873"/>
      <c r="AU291" s="873"/>
      <c r="AV291" s="873"/>
      <c r="AW291" s="873"/>
      <c r="AX291" s="873"/>
      <c r="AY291" s="873"/>
      <c r="AZ291" s="873"/>
      <c r="BA291" s="873"/>
      <c r="BB291" s="873"/>
      <c r="BC291" s="873"/>
    </row>
    <row r="292" spans="1:55">
      <c r="A292" s="866"/>
      <c r="B292" s="867"/>
      <c r="C292" s="867"/>
      <c r="D292" s="867"/>
      <c r="E292" s="868"/>
      <c r="F292" s="869"/>
      <c r="G292" s="868"/>
      <c r="H292" s="868"/>
      <c r="I292" s="868"/>
      <c r="J292" s="870"/>
      <c r="K292" s="871"/>
      <c r="L292" s="868"/>
      <c r="M292" s="868"/>
      <c r="N292" s="871"/>
      <c r="O292" s="870"/>
      <c r="P292" s="868"/>
      <c r="Q292" s="868"/>
      <c r="R292" s="868"/>
      <c r="S292" s="871"/>
      <c r="T292" s="872"/>
      <c r="U292" s="873"/>
      <c r="V292" s="873"/>
      <c r="W292" s="873"/>
      <c r="X292" s="873"/>
      <c r="Y292" s="873"/>
      <c r="Z292" s="874"/>
      <c r="AA292" s="874"/>
      <c r="AB292" s="873"/>
      <c r="AC292" s="873"/>
      <c r="AD292" s="873"/>
      <c r="AE292" s="873"/>
      <c r="AF292" s="873"/>
      <c r="AG292" s="873"/>
      <c r="AH292" s="873"/>
      <c r="AI292" s="873"/>
      <c r="AJ292" s="873"/>
      <c r="AK292" s="873"/>
      <c r="AL292" s="873"/>
      <c r="AM292" s="873"/>
      <c r="AN292" s="873"/>
      <c r="AO292" s="873"/>
      <c r="AP292" s="873"/>
      <c r="AQ292" s="873"/>
      <c r="AR292" s="873"/>
      <c r="AS292" s="873"/>
      <c r="AT292" s="873"/>
      <c r="AU292" s="873"/>
      <c r="AV292" s="873"/>
      <c r="AW292" s="873"/>
      <c r="AX292" s="873"/>
      <c r="AY292" s="873"/>
      <c r="AZ292" s="873"/>
      <c r="BA292" s="873"/>
      <c r="BB292" s="873"/>
      <c r="BC292" s="873"/>
    </row>
    <row r="293" spans="1:55">
      <c r="A293" s="866"/>
      <c r="B293" s="867"/>
      <c r="C293" s="867"/>
      <c r="D293" s="867"/>
      <c r="E293" s="868"/>
      <c r="F293" s="869"/>
      <c r="G293" s="868"/>
      <c r="H293" s="868"/>
      <c r="I293" s="868"/>
      <c r="J293" s="870"/>
      <c r="K293" s="871"/>
      <c r="L293" s="868"/>
      <c r="M293" s="868"/>
      <c r="N293" s="871"/>
      <c r="O293" s="870"/>
      <c r="P293" s="868"/>
      <c r="Q293" s="868"/>
      <c r="R293" s="868"/>
      <c r="S293" s="871"/>
      <c r="T293" s="872"/>
      <c r="U293" s="873"/>
      <c r="V293" s="873"/>
      <c r="W293" s="873"/>
      <c r="X293" s="873"/>
      <c r="Y293" s="873"/>
      <c r="Z293" s="874"/>
      <c r="AA293" s="874"/>
      <c r="AB293" s="873"/>
      <c r="AC293" s="873"/>
      <c r="AD293" s="873"/>
      <c r="AE293" s="873"/>
      <c r="AF293" s="873"/>
      <c r="AG293" s="873"/>
      <c r="AH293" s="873"/>
      <c r="AI293" s="873"/>
      <c r="AJ293" s="873"/>
      <c r="AK293" s="873"/>
      <c r="AL293" s="873"/>
      <c r="AM293" s="873"/>
      <c r="AN293" s="873"/>
      <c r="AO293" s="873"/>
      <c r="AP293" s="873"/>
      <c r="AQ293" s="873"/>
      <c r="AR293" s="873"/>
      <c r="AS293" s="873"/>
      <c r="AT293" s="873"/>
      <c r="AU293" s="873"/>
      <c r="AV293" s="873"/>
      <c r="AW293" s="873"/>
      <c r="AX293" s="873"/>
      <c r="AY293" s="873"/>
      <c r="AZ293" s="873"/>
      <c r="BA293" s="873"/>
      <c r="BB293" s="873"/>
      <c r="BC293" s="873"/>
    </row>
    <row r="294" spans="1:55">
      <c r="A294" s="866"/>
      <c r="B294" s="867"/>
      <c r="C294" s="867"/>
      <c r="D294" s="867"/>
      <c r="E294" s="868"/>
      <c r="F294" s="869"/>
      <c r="G294" s="868"/>
      <c r="H294" s="868"/>
      <c r="I294" s="868"/>
      <c r="J294" s="870"/>
      <c r="K294" s="871"/>
      <c r="L294" s="868"/>
      <c r="M294" s="868"/>
      <c r="N294" s="871"/>
      <c r="O294" s="870"/>
      <c r="P294" s="868"/>
      <c r="Q294" s="868"/>
      <c r="R294" s="868"/>
      <c r="S294" s="871"/>
      <c r="T294" s="872"/>
      <c r="U294" s="873"/>
      <c r="V294" s="873"/>
      <c r="W294" s="873"/>
      <c r="X294" s="873"/>
      <c r="Y294" s="873"/>
      <c r="Z294" s="874"/>
      <c r="AA294" s="874"/>
      <c r="AB294" s="873"/>
      <c r="AC294" s="873"/>
      <c r="AD294" s="873"/>
      <c r="AE294" s="873"/>
      <c r="AF294" s="873"/>
      <c r="AG294" s="873"/>
      <c r="AH294" s="873"/>
      <c r="AI294" s="873"/>
      <c r="AJ294" s="873"/>
      <c r="AK294" s="873"/>
      <c r="AL294" s="873"/>
      <c r="AM294" s="873"/>
      <c r="AN294" s="873"/>
      <c r="AO294" s="873"/>
      <c r="AP294" s="873"/>
      <c r="AQ294" s="873"/>
      <c r="AR294" s="873"/>
      <c r="AS294" s="873"/>
      <c r="AT294" s="873"/>
      <c r="AU294" s="873"/>
      <c r="AV294" s="873"/>
      <c r="AW294" s="873"/>
      <c r="AX294" s="873"/>
      <c r="AY294" s="873"/>
      <c r="AZ294" s="873"/>
      <c r="BA294" s="873"/>
      <c r="BB294" s="873"/>
      <c r="BC294" s="873"/>
    </row>
    <row r="295" spans="1:55">
      <c r="A295" s="866"/>
      <c r="B295" s="867"/>
      <c r="C295" s="867"/>
      <c r="D295" s="867"/>
      <c r="E295" s="868"/>
      <c r="F295" s="869"/>
      <c r="G295" s="868"/>
      <c r="H295" s="868"/>
      <c r="I295" s="868"/>
      <c r="J295" s="870"/>
      <c r="K295" s="871"/>
      <c r="L295" s="868"/>
      <c r="M295" s="868"/>
      <c r="N295" s="871"/>
      <c r="O295" s="870"/>
      <c r="P295" s="868"/>
      <c r="Q295" s="868"/>
      <c r="R295" s="868"/>
      <c r="S295" s="871"/>
      <c r="T295" s="872"/>
      <c r="U295" s="873"/>
      <c r="V295" s="873"/>
      <c r="W295" s="873"/>
      <c r="X295" s="873"/>
      <c r="Y295" s="873"/>
      <c r="Z295" s="874"/>
      <c r="AA295" s="874"/>
      <c r="AB295" s="873"/>
      <c r="AC295" s="873"/>
      <c r="AD295" s="873"/>
      <c r="AE295" s="873"/>
      <c r="AF295" s="873"/>
      <c r="AG295" s="873"/>
      <c r="AH295" s="873"/>
      <c r="AI295" s="873"/>
      <c r="AJ295" s="873"/>
      <c r="AK295" s="873"/>
      <c r="AL295" s="873"/>
      <c r="AM295" s="873"/>
      <c r="AN295" s="873"/>
      <c r="AO295" s="873"/>
      <c r="AP295" s="873"/>
      <c r="AQ295" s="873"/>
      <c r="AR295" s="873"/>
      <c r="AS295" s="873"/>
      <c r="AT295" s="873"/>
      <c r="AU295" s="873"/>
      <c r="AV295" s="873"/>
      <c r="AW295" s="873"/>
      <c r="AX295" s="873"/>
      <c r="AY295" s="873"/>
      <c r="AZ295" s="873"/>
      <c r="BA295" s="873"/>
      <c r="BB295" s="873"/>
      <c r="BC295" s="873"/>
    </row>
    <row r="296" spans="1:55">
      <c r="A296" s="866"/>
      <c r="B296" s="867"/>
      <c r="C296" s="867"/>
      <c r="D296" s="867"/>
      <c r="E296" s="868"/>
      <c r="F296" s="869"/>
      <c r="G296" s="868"/>
      <c r="H296" s="868"/>
      <c r="I296" s="868"/>
      <c r="J296" s="870"/>
      <c r="K296" s="871"/>
      <c r="L296" s="868"/>
      <c r="M296" s="868"/>
      <c r="N296" s="871"/>
      <c r="O296" s="870"/>
      <c r="P296" s="868"/>
      <c r="Q296" s="868"/>
      <c r="R296" s="868"/>
      <c r="S296" s="871"/>
      <c r="T296" s="872"/>
      <c r="U296" s="873"/>
      <c r="V296" s="873"/>
      <c r="W296" s="873"/>
      <c r="X296" s="873"/>
      <c r="Y296" s="873"/>
      <c r="Z296" s="874"/>
      <c r="AA296" s="874"/>
      <c r="AB296" s="873"/>
      <c r="AC296" s="873"/>
      <c r="AD296" s="873"/>
      <c r="AE296" s="873"/>
      <c r="AF296" s="873"/>
      <c r="AG296" s="873"/>
      <c r="AH296" s="873"/>
      <c r="AI296" s="873"/>
      <c r="AJ296" s="873"/>
      <c r="AK296" s="873"/>
      <c r="AL296" s="873"/>
      <c r="AM296" s="873"/>
      <c r="AN296" s="873"/>
      <c r="AO296" s="873"/>
      <c r="AP296" s="873"/>
      <c r="AQ296" s="873"/>
      <c r="AR296" s="873"/>
      <c r="AS296" s="873"/>
      <c r="AT296" s="873"/>
      <c r="AU296" s="873"/>
      <c r="AV296" s="873"/>
      <c r="AW296" s="873"/>
      <c r="AX296" s="873"/>
      <c r="AY296" s="873"/>
      <c r="AZ296" s="873"/>
      <c r="BA296" s="873"/>
      <c r="BB296" s="873"/>
      <c r="BC296" s="873"/>
    </row>
    <row r="297" spans="1:55">
      <c r="A297" s="866"/>
      <c r="B297" s="867"/>
      <c r="C297" s="867"/>
      <c r="D297" s="867"/>
      <c r="E297" s="868"/>
      <c r="F297" s="869"/>
      <c r="G297" s="868"/>
      <c r="H297" s="868"/>
      <c r="I297" s="868"/>
      <c r="J297" s="870"/>
      <c r="K297" s="871"/>
      <c r="L297" s="868"/>
      <c r="M297" s="868"/>
      <c r="N297" s="871"/>
      <c r="O297" s="870"/>
      <c r="P297" s="868"/>
      <c r="Q297" s="868"/>
      <c r="R297" s="868"/>
      <c r="S297" s="871"/>
      <c r="T297" s="872"/>
      <c r="U297" s="873"/>
      <c r="V297" s="873"/>
      <c r="W297" s="873"/>
      <c r="X297" s="873"/>
      <c r="Y297" s="873"/>
      <c r="Z297" s="874"/>
      <c r="AA297" s="874"/>
      <c r="AB297" s="873"/>
      <c r="AC297" s="873"/>
      <c r="AD297" s="873"/>
      <c r="AE297" s="873"/>
      <c r="AF297" s="873"/>
      <c r="AG297" s="873"/>
      <c r="AH297" s="873"/>
      <c r="AI297" s="873"/>
      <c r="AJ297" s="873"/>
      <c r="AK297" s="873"/>
      <c r="AL297" s="873"/>
      <c r="AM297" s="873"/>
      <c r="AN297" s="873"/>
      <c r="AO297" s="873"/>
      <c r="AP297" s="873"/>
      <c r="AQ297" s="873"/>
      <c r="AR297" s="873"/>
      <c r="AS297" s="873"/>
      <c r="AT297" s="873"/>
      <c r="AU297" s="873"/>
      <c r="AV297" s="873"/>
      <c r="AW297" s="873"/>
      <c r="AX297" s="873"/>
      <c r="AY297" s="873"/>
      <c r="AZ297" s="873"/>
      <c r="BA297" s="873"/>
      <c r="BB297" s="873"/>
      <c r="BC297" s="873"/>
    </row>
    <row r="298" spans="1:55">
      <c r="A298" s="866"/>
      <c r="B298" s="867"/>
      <c r="C298" s="867"/>
      <c r="D298" s="867"/>
      <c r="E298" s="868"/>
      <c r="F298" s="869"/>
      <c r="G298" s="868"/>
      <c r="H298" s="868"/>
      <c r="I298" s="868"/>
      <c r="J298" s="870"/>
      <c r="K298" s="871"/>
      <c r="L298" s="868"/>
      <c r="M298" s="868"/>
      <c r="N298" s="871"/>
      <c r="O298" s="870"/>
      <c r="P298" s="868"/>
      <c r="Q298" s="868"/>
      <c r="R298" s="868"/>
      <c r="S298" s="871"/>
      <c r="T298" s="872"/>
      <c r="U298" s="873"/>
      <c r="V298" s="873"/>
      <c r="W298" s="873"/>
      <c r="X298" s="873"/>
      <c r="Y298" s="873"/>
      <c r="Z298" s="874"/>
      <c r="AA298" s="874"/>
      <c r="AB298" s="873"/>
      <c r="AC298" s="873"/>
      <c r="AD298" s="873"/>
      <c r="AE298" s="873"/>
      <c r="AF298" s="873"/>
      <c r="AG298" s="873"/>
      <c r="AH298" s="873"/>
      <c r="AI298" s="873"/>
      <c r="AJ298" s="873"/>
      <c r="AK298" s="873"/>
      <c r="AL298" s="873"/>
      <c r="AM298" s="873"/>
      <c r="AN298" s="873"/>
      <c r="AO298" s="873"/>
      <c r="AP298" s="873"/>
      <c r="AQ298" s="873"/>
      <c r="AR298" s="873"/>
      <c r="AS298" s="873"/>
      <c r="AT298" s="873"/>
      <c r="AU298" s="873"/>
      <c r="AV298" s="873"/>
      <c r="AW298" s="873"/>
      <c r="AX298" s="873"/>
      <c r="AY298" s="873"/>
      <c r="AZ298" s="873"/>
      <c r="BA298" s="873"/>
      <c r="BB298" s="873"/>
      <c r="BC298" s="873"/>
    </row>
    <row r="299" spans="1:55">
      <c r="A299" s="866"/>
      <c r="B299" s="867"/>
      <c r="C299" s="867"/>
      <c r="D299" s="867"/>
      <c r="E299" s="868"/>
      <c r="F299" s="869"/>
      <c r="G299" s="868"/>
      <c r="H299" s="868"/>
      <c r="I299" s="868"/>
      <c r="J299" s="870"/>
      <c r="K299" s="871"/>
      <c r="L299" s="868"/>
      <c r="M299" s="868"/>
      <c r="N299" s="871"/>
      <c r="O299" s="870"/>
      <c r="P299" s="868"/>
      <c r="Q299" s="868"/>
      <c r="R299" s="868"/>
      <c r="S299" s="871"/>
      <c r="T299" s="872"/>
      <c r="U299" s="873"/>
      <c r="V299" s="873"/>
      <c r="W299" s="873"/>
      <c r="X299" s="873"/>
      <c r="Y299" s="873"/>
      <c r="Z299" s="874"/>
      <c r="AA299" s="874"/>
      <c r="AB299" s="873"/>
      <c r="AC299" s="873"/>
      <c r="AD299" s="873"/>
      <c r="AE299" s="873"/>
      <c r="AF299" s="873"/>
      <c r="AG299" s="873"/>
      <c r="AH299" s="873"/>
      <c r="AI299" s="873"/>
      <c r="AJ299" s="873"/>
      <c r="AK299" s="873"/>
      <c r="AL299" s="873"/>
      <c r="AM299" s="873"/>
      <c r="AN299" s="873"/>
      <c r="AO299" s="873"/>
      <c r="AP299" s="873"/>
      <c r="AQ299" s="873"/>
      <c r="AR299" s="873"/>
      <c r="AS299" s="873"/>
      <c r="AT299" s="873"/>
      <c r="AU299" s="873"/>
      <c r="AV299" s="873"/>
      <c r="AW299" s="873"/>
      <c r="AX299" s="873"/>
      <c r="AY299" s="873"/>
      <c r="AZ299" s="873"/>
      <c r="BA299" s="873"/>
      <c r="BB299" s="873"/>
      <c r="BC299" s="873"/>
    </row>
    <row r="300" spans="1:55">
      <c r="A300" s="866"/>
      <c r="B300" s="867"/>
      <c r="C300" s="867"/>
      <c r="D300" s="867"/>
      <c r="E300" s="868"/>
      <c r="F300" s="869"/>
      <c r="G300" s="868"/>
      <c r="H300" s="868"/>
      <c r="I300" s="868"/>
      <c r="J300" s="870"/>
      <c r="K300" s="871"/>
      <c r="L300" s="868"/>
      <c r="M300" s="868"/>
      <c r="N300" s="871"/>
      <c r="O300" s="870"/>
      <c r="P300" s="868"/>
      <c r="Q300" s="868"/>
      <c r="R300" s="868"/>
      <c r="S300" s="871"/>
      <c r="T300" s="872"/>
      <c r="U300" s="873"/>
      <c r="V300" s="873"/>
      <c r="W300" s="873"/>
      <c r="X300" s="873"/>
      <c r="Y300" s="873"/>
      <c r="Z300" s="874"/>
      <c r="AA300" s="874"/>
      <c r="AB300" s="873"/>
      <c r="AC300" s="873"/>
      <c r="AD300" s="873"/>
      <c r="AE300" s="873"/>
      <c r="AF300" s="873"/>
      <c r="AG300" s="873"/>
      <c r="AH300" s="873"/>
      <c r="AI300" s="873"/>
      <c r="AJ300" s="873"/>
      <c r="AK300" s="873"/>
      <c r="AL300" s="873"/>
      <c r="AM300" s="873"/>
      <c r="AN300" s="873"/>
      <c r="AO300" s="873"/>
      <c r="AP300" s="873"/>
      <c r="AQ300" s="873"/>
      <c r="AR300" s="873"/>
      <c r="AS300" s="873"/>
      <c r="AT300" s="873"/>
      <c r="AU300" s="873"/>
      <c r="AV300" s="873"/>
      <c r="AW300" s="873"/>
      <c r="AX300" s="873"/>
      <c r="AY300" s="873"/>
      <c r="AZ300" s="873"/>
      <c r="BA300" s="873"/>
      <c r="BB300" s="873"/>
      <c r="BC300" s="873"/>
    </row>
    <row r="301" spans="1:55">
      <c r="A301" s="866"/>
      <c r="B301" s="867"/>
      <c r="C301" s="867"/>
      <c r="D301" s="867"/>
      <c r="E301" s="868"/>
      <c r="F301" s="869"/>
      <c r="G301" s="868"/>
      <c r="H301" s="868"/>
      <c r="I301" s="868"/>
      <c r="J301" s="870"/>
      <c r="K301" s="871"/>
      <c r="L301" s="868"/>
      <c r="M301" s="868"/>
      <c r="N301" s="871"/>
      <c r="O301" s="870"/>
      <c r="P301" s="868"/>
      <c r="Q301" s="868"/>
      <c r="R301" s="868"/>
      <c r="S301" s="871"/>
      <c r="T301" s="872"/>
      <c r="U301" s="873"/>
      <c r="V301" s="873"/>
      <c r="W301" s="873"/>
      <c r="X301" s="873"/>
      <c r="Y301" s="873"/>
      <c r="Z301" s="874"/>
      <c r="AA301" s="874"/>
      <c r="AB301" s="873"/>
      <c r="AC301" s="873"/>
      <c r="AD301" s="873"/>
      <c r="AE301" s="873"/>
      <c r="AF301" s="873"/>
      <c r="AG301" s="873"/>
      <c r="AH301" s="873"/>
      <c r="AI301" s="873"/>
      <c r="AJ301" s="873"/>
      <c r="AK301" s="873"/>
      <c r="AL301" s="873"/>
      <c r="AM301" s="873"/>
      <c r="AN301" s="873"/>
      <c r="AO301" s="873"/>
      <c r="AP301" s="873"/>
      <c r="AQ301" s="873"/>
      <c r="AR301" s="873"/>
      <c r="AS301" s="873"/>
      <c r="AT301" s="873"/>
      <c r="AU301" s="873"/>
      <c r="AV301" s="873"/>
      <c r="AW301" s="873"/>
      <c r="AX301" s="873"/>
      <c r="AY301" s="873"/>
      <c r="AZ301" s="873"/>
      <c r="BA301" s="873"/>
      <c r="BB301" s="873"/>
      <c r="BC301" s="873"/>
    </row>
    <row r="302" spans="1:55">
      <c r="A302" s="866"/>
      <c r="B302" s="867"/>
      <c r="C302" s="867"/>
      <c r="D302" s="867"/>
      <c r="E302" s="868"/>
      <c r="F302" s="869"/>
      <c r="G302" s="868"/>
      <c r="H302" s="868"/>
      <c r="I302" s="868"/>
      <c r="J302" s="870"/>
      <c r="K302" s="871"/>
      <c r="L302" s="868"/>
      <c r="M302" s="868"/>
      <c r="N302" s="871"/>
      <c r="O302" s="870"/>
      <c r="P302" s="868"/>
      <c r="Q302" s="868"/>
      <c r="R302" s="868"/>
      <c r="S302" s="871"/>
      <c r="T302" s="872"/>
      <c r="U302" s="873"/>
      <c r="V302" s="873"/>
      <c r="W302" s="873"/>
      <c r="X302" s="873"/>
      <c r="Y302" s="873"/>
      <c r="Z302" s="874"/>
      <c r="AA302" s="874"/>
      <c r="AB302" s="873"/>
      <c r="AC302" s="873"/>
      <c r="AD302" s="873"/>
      <c r="AE302" s="873"/>
      <c r="AF302" s="873"/>
      <c r="AG302" s="873"/>
      <c r="AH302" s="873"/>
      <c r="AI302" s="873"/>
      <c r="AJ302" s="873"/>
      <c r="AK302" s="873"/>
      <c r="AL302" s="873"/>
      <c r="AM302" s="873"/>
      <c r="AN302" s="873"/>
      <c r="AO302" s="873"/>
      <c r="AP302" s="873"/>
      <c r="AQ302" s="873"/>
      <c r="AR302" s="873"/>
      <c r="AS302" s="873"/>
      <c r="AT302" s="873"/>
      <c r="AU302" s="873"/>
      <c r="AV302" s="873"/>
      <c r="AW302" s="873"/>
      <c r="AX302" s="873"/>
      <c r="AY302" s="873"/>
      <c r="AZ302" s="873"/>
      <c r="BA302" s="873"/>
      <c r="BB302" s="873"/>
      <c r="BC302" s="873"/>
    </row>
    <row r="303" spans="1:55">
      <c r="A303" s="866"/>
      <c r="B303" s="867"/>
      <c r="C303" s="867"/>
      <c r="D303" s="867"/>
      <c r="E303" s="868"/>
      <c r="F303" s="869"/>
      <c r="G303" s="868"/>
      <c r="H303" s="868"/>
      <c r="I303" s="868"/>
      <c r="J303" s="870"/>
      <c r="K303" s="871"/>
      <c r="L303" s="868"/>
      <c r="M303" s="868"/>
      <c r="N303" s="871"/>
      <c r="O303" s="870"/>
      <c r="P303" s="868"/>
      <c r="Q303" s="868"/>
      <c r="R303" s="868"/>
      <c r="S303" s="871"/>
      <c r="T303" s="872"/>
      <c r="U303" s="873"/>
      <c r="V303" s="873"/>
      <c r="W303" s="873"/>
      <c r="X303" s="873"/>
      <c r="Y303" s="873"/>
      <c r="Z303" s="874"/>
      <c r="AA303" s="874"/>
      <c r="AB303" s="873"/>
      <c r="AC303" s="873"/>
      <c r="AD303" s="873"/>
      <c r="AE303" s="873"/>
      <c r="AF303" s="873"/>
      <c r="AG303" s="873"/>
      <c r="AH303" s="873"/>
      <c r="AI303" s="873"/>
      <c r="AJ303" s="873"/>
      <c r="AK303" s="873"/>
      <c r="AL303" s="873"/>
      <c r="AM303" s="873"/>
      <c r="AN303" s="873"/>
      <c r="AO303" s="873"/>
      <c r="AP303" s="873"/>
      <c r="AQ303" s="873"/>
      <c r="AR303" s="873"/>
      <c r="AS303" s="873"/>
      <c r="AT303" s="873"/>
      <c r="AU303" s="873"/>
      <c r="AV303" s="873"/>
      <c r="AW303" s="873"/>
      <c r="AX303" s="873"/>
      <c r="AY303" s="873"/>
      <c r="AZ303" s="873"/>
      <c r="BA303" s="873"/>
      <c r="BB303" s="873"/>
      <c r="BC303" s="873"/>
    </row>
    <row r="304" spans="1:55">
      <c r="A304" s="866"/>
      <c r="B304" s="867"/>
      <c r="C304" s="867"/>
      <c r="D304" s="867"/>
      <c r="E304" s="868"/>
      <c r="F304" s="869"/>
      <c r="G304" s="868"/>
      <c r="H304" s="868"/>
      <c r="I304" s="868"/>
      <c r="J304" s="870"/>
      <c r="K304" s="871"/>
      <c r="L304" s="868"/>
      <c r="M304" s="868"/>
      <c r="N304" s="871"/>
      <c r="O304" s="870"/>
      <c r="P304" s="868"/>
      <c r="Q304" s="868"/>
      <c r="R304" s="868"/>
      <c r="S304" s="871"/>
      <c r="T304" s="872"/>
      <c r="U304" s="873"/>
      <c r="V304" s="873"/>
      <c r="W304" s="873"/>
      <c r="X304" s="873"/>
      <c r="Y304" s="873"/>
      <c r="Z304" s="874"/>
      <c r="AA304" s="874"/>
      <c r="AB304" s="873"/>
      <c r="AC304" s="873"/>
      <c r="AD304" s="873"/>
      <c r="AE304" s="873"/>
      <c r="AF304" s="873"/>
      <c r="AG304" s="873"/>
      <c r="AH304" s="873"/>
      <c r="AI304" s="873"/>
      <c r="AJ304" s="873"/>
      <c r="AK304" s="873"/>
      <c r="AL304" s="873"/>
      <c r="AM304" s="873"/>
      <c r="AN304" s="873"/>
      <c r="AO304" s="873"/>
      <c r="AP304" s="873"/>
      <c r="AQ304" s="873"/>
      <c r="AR304" s="873"/>
      <c r="AS304" s="873"/>
      <c r="AT304" s="873"/>
      <c r="AU304" s="873"/>
      <c r="AV304" s="873"/>
      <c r="AW304" s="873"/>
      <c r="AX304" s="873"/>
      <c r="AY304" s="873"/>
      <c r="AZ304" s="873"/>
      <c r="BA304" s="873"/>
      <c r="BB304" s="873"/>
      <c r="BC304" s="873"/>
    </row>
    <row r="305" spans="1:55">
      <c r="A305" s="866"/>
      <c r="B305" s="867"/>
      <c r="C305" s="867"/>
      <c r="D305" s="867"/>
      <c r="E305" s="868"/>
      <c r="F305" s="869"/>
      <c r="G305" s="868"/>
      <c r="H305" s="868"/>
      <c r="I305" s="868"/>
      <c r="J305" s="870"/>
      <c r="K305" s="871"/>
      <c r="L305" s="868"/>
      <c r="M305" s="868"/>
      <c r="N305" s="871"/>
      <c r="O305" s="870"/>
      <c r="P305" s="868"/>
      <c r="Q305" s="868"/>
      <c r="R305" s="868"/>
      <c r="S305" s="871"/>
      <c r="T305" s="872"/>
      <c r="U305" s="873"/>
      <c r="V305" s="873"/>
      <c r="W305" s="873"/>
      <c r="X305" s="873"/>
      <c r="Y305" s="873"/>
      <c r="Z305" s="874"/>
      <c r="AA305" s="874"/>
      <c r="AB305" s="873"/>
      <c r="AC305" s="873"/>
      <c r="AD305" s="873"/>
      <c r="AE305" s="873"/>
      <c r="AF305" s="873"/>
      <c r="AG305" s="873"/>
      <c r="AH305" s="873"/>
      <c r="AI305" s="873"/>
      <c r="AJ305" s="873"/>
      <c r="AK305" s="873"/>
      <c r="AL305" s="873"/>
      <c r="AM305" s="873"/>
      <c r="AN305" s="873"/>
      <c r="AO305" s="873"/>
      <c r="AP305" s="873"/>
      <c r="AQ305" s="873"/>
      <c r="AR305" s="873"/>
      <c r="AS305" s="873"/>
      <c r="AT305" s="873"/>
      <c r="AU305" s="873"/>
      <c r="AV305" s="873"/>
      <c r="AW305" s="873"/>
      <c r="AX305" s="873"/>
      <c r="AY305" s="873"/>
      <c r="AZ305" s="873"/>
      <c r="BA305" s="873"/>
      <c r="BB305" s="873"/>
      <c r="BC305" s="873"/>
    </row>
    <row r="306" spans="1:55">
      <c r="A306" s="866"/>
      <c r="B306" s="867"/>
      <c r="C306" s="867"/>
      <c r="D306" s="867"/>
      <c r="E306" s="868"/>
      <c r="F306" s="869"/>
      <c r="G306" s="868"/>
      <c r="H306" s="868"/>
      <c r="I306" s="868"/>
      <c r="J306" s="870"/>
      <c r="K306" s="871"/>
      <c r="L306" s="868"/>
      <c r="M306" s="868"/>
      <c r="N306" s="871"/>
      <c r="O306" s="870"/>
      <c r="P306" s="868"/>
      <c r="Q306" s="868"/>
      <c r="R306" s="868"/>
      <c r="S306" s="871"/>
      <c r="T306" s="872"/>
      <c r="U306" s="873"/>
      <c r="V306" s="873"/>
      <c r="W306" s="873"/>
      <c r="X306" s="873"/>
      <c r="Y306" s="873"/>
      <c r="Z306" s="874"/>
      <c r="AA306" s="874"/>
      <c r="AB306" s="873"/>
      <c r="AC306" s="873"/>
      <c r="AD306" s="873"/>
      <c r="AE306" s="873"/>
      <c r="AF306" s="873"/>
      <c r="AG306" s="873"/>
      <c r="AH306" s="873"/>
      <c r="AI306" s="873"/>
      <c r="AJ306" s="873"/>
      <c r="AK306" s="873"/>
      <c r="AL306" s="873"/>
      <c r="AM306" s="873"/>
      <c r="AN306" s="873"/>
      <c r="AO306" s="873"/>
      <c r="AP306" s="873"/>
      <c r="AQ306" s="873"/>
      <c r="AR306" s="873"/>
      <c r="AS306" s="873"/>
      <c r="AT306" s="873"/>
      <c r="AU306" s="873"/>
      <c r="AV306" s="873"/>
      <c r="AW306" s="873"/>
      <c r="AX306" s="873"/>
      <c r="AY306" s="873"/>
      <c r="AZ306" s="873"/>
      <c r="BA306" s="873"/>
      <c r="BB306" s="873"/>
      <c r="BC306" s="873"/>
    </row>
    <row r="307" spans="1:55">
      <c r="A307" s="866"/>
      <c r="B307" s="867"/>
      <c r="C307" s="867"/>
      <c r="D307" s="867"/>
      <c r="E307" s="868"/>
      <c r="F307" s="869"/>
      <c r="G307" s="868"/>
      <c r="H307" s="868"/>
      <c r="I307" s="868"/>
      <c r="J307" s="870"/>
      <c r="K307" s="871"/>
      <c r="L307" s="868"/>
      <c r="M307" s="868"/>
      <c r="N307" s="871"/>
      <c r="O307" s="870"/>
      <c r="P307" s="868"/>
      <c r="Q307" s="868"/>
      <c r="R307" s="868"/>
      <c r="S307" s="871"/>
      <c r="T307" s="872"/>
      <c r="U307" s="873"/>
      <c r="V307" s="873"/>
      <c r="W307" s="873"/>
      <c r="X307" s="873"/>
      <c r="Y307" s="873"/>
      <c r="Z307" s="874"/>
      <c r="AA307" s="874"/>
      <c r="AB307" s="873"/>
      <c r="AC307" s="873"/>
      <c r="AD307" s="873"/>
      <c r="AE307" s="873"/>
      <c r="AF307" s="873"/>
      <c r="AG307" s="873"/>
      <c r="AH307" s="873"/>
      <c r="AI307" s="873"/>
      <c r="AJ307" s="873"/>
      <c r="AK307" s="873"/>
      <c r="AL307" s="873"/>
      <c r="AM307" s="873"/>
      <c r="AN307" s="873"/>
      <c r="AO307" s="873"/>
      <c r="AP307" s="873"/>
      <c r="AQ307" s="873"/>
      <c r="AR307" s="873"/>
      <c r="AS307" s="873"/>
      <c r="AT307" s="873"/>
      <c r="AU307" s="873"/>
      <c r="AV307" s="873"/>
      <c r="AW307" s="873"/>
      <c r="AX307" s="873"/>
      <c r="AY307" s="873"/>
      <c r="AZ307" s="873"/>
      <c r="BA307" s="873"/>
      <c r="BB307" s="873"/>
      <c r="BC307" s="873"/>
    </row>
    <row r="308" spans="1:55">
      <c r="A308" s="866"/>
      <c r="B308" s="867"/>
      <c r="C308" s="867"/>
      <c r="D308" s="867"/>
      <c r="E308" s="868"/>
      <c r="F308" s="869"/>
      <c r="G308" s="868"/>
      <c r="H308" s="868"/>
      <c r="I308" s="868"/>
      <c r="J308" s="870"/>
      <c r="K308" s="871"/>
      <c r="L308" s="868"/>
      <c r="M308" s="868"/>
      <c r="N308" s="871"/>
      <c r="O308" s="870"/>
      <c r="P308" s="868"/>
      <c r="Q308" s="868"/>
      <c r="R308" s="868"/>
      <c r="S308" s="871"/>
      <c r="T308" s="872"/>
      <c r="U308" s="873"/>
      <c r="V308" s="873"/>
      <c r="W308" s="873"/>
      <c r="X308" s="873"/>
      <c r="Y308" s="873"/>
      <c r="Z308" s="874"/>
      <c r="AA308" s="874"/>
      <c r="AB308" s="873"/>
      <c r="AC308" s="873"/>
      <c r="AD308" s="873"/>
      <c r="AE308" s="873"/>
      <c r="AF308" s="873"/>
      <c r="AG308" s="873"/>
      <c r="AH308" s="873"/>
      <c r="AI308" s="873"/>
      <c r="AJ308" s="873"/>
      <c r="AK308" s="873"/>
      <c r="AL308" s="873"/>
      <c r="AM308" s="873"/>
      <c r="AN308" s="873"/>
      <c r="AO308" s="873"/>
      <c r="AP308" s="873"/>
      <c r="AQ308" s="873"/>
      <c r="AR308" s="873"/>
      <c r="AS308" s="873"/>
      <c r="AT308" s="873"/>
      <c r="AU308" s="873"/>
      <c r="AV308" s="873"/>
      <c r="AW308" s="873"/>
      <c r="AX308" s="873"/>
      <c r="AY308" s="873"/>
      <c r="AZ308" s="873"/>
      <c r="BA308" s="873"/>
      <c r="BB308" s="873"/>
      <c r="BC308" s="873"/>
    </row>
    <row r="309" spans="1:55">
      <c r="A309" s="866"/>
      <c r="B309" s="867"/>
      <c r="C309" s="867"/>
      <c r="D309" s="867"/>
      <c r="E309" s="868"/>
      <c r="F309" s="869"/>
      <c r="G309" s="868"/>
      <c r="H309" s="868"/>
      <c r="I309" s="868"/>
      <c r="J309" s="870"/>
      <c r="K309" s="871"/>
      <c r="L309" s="868"/>
      <c r="M309" s="868"/>
      <c r="N309" s="871"/>
      <c r="O309" s="870"/>
      <c r="P309" s="868"/>
      <c r="Q309" s="868"/>
      <c r="R309" s="868"/>
      <c r="S309" s="871"/>
      <c r="T309" s="872"/>
      <c r="U309" s="873"/>
      <c r="V309" s="873"/>
      <c r="W309" s="873"/>
      <c r="X309" s="873"/>
      <c r="Y309" s="873"/>
      <c r="Z309" s="874"/>
      <c r="AA309" s="874"/>
      <c r="AB309" s="873"/>
      <c r="AC309" s="873"/>
      <c r="AD309" s="873"/>
      <c r="AE309" s="873"/>
      <c r="AF309" s="873"/>
      <c r="AG309" s="873"/>
      <c r="AH309" s="873"/>
      <c r="AI309" s="873"/>
      <c r="AJ309" s="873"/>
      <c r="AK309" s="873"/>
      <c r="AL309" s="873"/>
      <c r="AM309" s="873"/>
      <c r="AN309" s="873"/>
      <c r="AO309" s="873"/>
      <c r="AP309" s="873"/>
      <c r="AQ309" s="873"/>
      <c r="AR309" s="873"/>
      <c r="AS309" s="873"/>
      <c r="AT309" s="873"/>
      <c r="AU309" s="873"/>
      <c r="AV309" s="873"/>
      <c r="AW309" s="873"/>
      <c r="AX309" s="873"/>
      <c r="AY309" s="873"/>
      <c r="AZ309" s="873"/>
      <c r="BA309" s="873"/>
      <c r="BB309" s="873"/>
      <c r="BC309" s="873"/>
    </row>
    <row r="310" spans="1:55">
      <c r="A310" s="866"/>
      <c r="B310" s="867"/>
      <c r="C310" s="867"/>
      <c r="D310" s="867"/>
      <c r="E310" s="868"/>
      <c r="F310" s="869"/>
      <c r="G310" s="868"/>
      <c r="H310" s="868"/>
      <c r="I310" s="868"/>
      <c r="J310" s="870"/>
      <c r="K310" s="871"/>
      <c r="L310" s="868"/>
      <c r="M310" s="868"/>
      <c r="N310" s="871"/>
      <c r="O310" s="870"/>
      <c r="P310" s="868"/>
      <c r="Q310" s="868"/>
      <c r="R310" s="868"/>
      <c r="S310" s="871"/>
      <c r="T310" s="872"/>
      <c r="U310" s="873"/>
      <c r="V310" s="873"/>
      <c r="W310" s="873"/>
      <c r="X310" s="873"/>
      <c r="Y310" s="873"/>
      <c r="Z310" s="874"/>
      <c r="AA310" s="874"/>
      <c r="AB310" s="873"/>
      <c r="AC310" s="873"/>
      <c r="AD310" s="873"/>
      <c r="AE310" s="873"/>
      <c r="AF310" s="873"/>
      <c r="AG310" s="873"/>
      <c r="AH310" s="873"/>
      <c r="AI310" s="873"/>
      <c r="AJ310" s="873"/>
      <c r="AK310" s="873"/>
      <c r="AL310" s="873"/>
      <c r="AM310" s="873"/>
      <c r="AN310" s="873"/>
      <c r="AO310" s="873"/>
      <c r="AP310" s="873"/>
      <c r="AQ310" s="873"/>
      <c r="AR310" s="873"/>
      <c r="AS310" s="873"/>
      <c r="AT310" s="873"/>
      <c r="AU310" s="873"/>
      <c r="AV310" s="873"/>
      <c r="AW310" s="873"/>
      <c r="AX310" s="873"/>
      <c r="AY310" s="873"/>
      <c r="AZ310" s="873"/>
      <c r="BA310" s="873"/>
      <c r="BB310" s="873"/>
      <c r="BC310" s="873"/>
    </row>
    <row r="311" spans="1:55">
      <c r="A311" s="866"/>
      <c r="B311" s="867"/>
      <c r="C311" s="867"/>
      <c r="D311" s="867"/>
      <c r="E311" s="868"/>
      <c r="F311" s="869"/>
      <c r="G311" s="868"/>
      <c r="H311" s="868"/>
      <c r="I311" s="868"/>
      <c r="J311" s="870"/>
      <c r="K311" s="871"/>
      <c r="L311" s="868"/>
      <c r="M311" s="868"/>
      <c r="N311" s="871"/>
      <c r="O311" s="870"/>
      <c r="P311" s="868"/>
      <c r="Q311" s="868"/>
      <c r="R311" s="868"/>
      <c r="S311" s="871"/>
      <c r="T311" s="872"/>
      <c r="U311" s="873"/>
      <c r="V311" s="873"/>
      <c r="W311" s="873"/>
      <c r="X311" s="873"/>
      <c r="Y311" s="873"/>
      <c r="Z311" s="874"/>
      <c r="AA311" s="874"/>
      <c r="AB311" s="873"/>
      <c r="AC311" s="873"/>
      <c r="AD311" s="873"/>
      <c r="AE311" s="873"/>
      <c r="AF311" s="873"/>
      <c r="AG311" s="873"/>
      <c r="AH311" s="873"/>
      <c r="AI311" s="873"/>
      <c r="AJ311" s="873"/>
      <c r="AK311" s="873"/>
      <c r="AL311" s="873"/>
      <c r="AM311" s="873"/>
      <c r="AN311" s="873"/>
      <c r="AO311" s="873"/>
      <c r="AP311" s="873"/>
      <c r="AQ311" s="873"/>
      <c r="AR311" s="873"/>
      <c r="AS311" s="873"/>
      <c r="AT311" s="873"/>
      <c r="AU311" s="873"/>
      <c r="AV311" s="873"/>
      <c r="AW311" s="873"/>
      <c r="AX311" s="873"/>
      <c r="AY311" s="873"/>
      <c r="AZ311" s="873"/>
      <c r="BA311" s="873"/>
      <c r="BB311" s="873"/>
      <c r="BC311" s="873"/>
    </row>
    <row r="312" spans="1:55">
      <c r="A312" s="866"/>
      <c r="B312" s="867"/>
      <c r="C312" s="867"/>
      <c r="D312" s="867"/>
      <c r="E312" s="868"/>
      <c r="F312" s="869"/>
      <c r="G312" s="868"/>
      <c r="H312" s="868"/>
      <c r="I312" s="868"/>
      <c r="J312" s="870"/>
      <c r="K312" s="871"/>
      <c r="L312" s="868"/>
      <c r="M312" s="868"/>
      <c r="N312" s="871"/>
      <c r="O312" s="870"/>
      <c r="P312" s="868"/>
      <c r="Q312" s="868"/>
      <c r="R312" s="868"/>
      <c r="S312" s="871"/>
      <c r="T312" s="872"/>
      <c r="U312" s="873"/>
      <c r="V312" s="873"/>
      <c r="W312" s="873"/>
      <c r="X312" s="873"/>
      <c r="Y312" s="873"/>
      <c r="Z312" s="874"/>
      <c r="AA312" s="874"/>
      <c r="AB312" s="873"/>
      <c r="AC312" s="873"/>
      <c r="AD312" s="873"/>
      <c r="AE312" s="873"/>
      <c r="AF312" s="873"/>
      <c r="AG312" s="873"/>
      <c r="AH312" s="873"/>
      <c r="AI312" s="873"/>
      <c r="AJ312" s="873"/>
      <c r="AK312" s="873"/>
      <c r="AL312" s="873"/>
      <c r="AM312" s="873"/>
      <c r="AN312" s="873"/>
      <c r="AO312" s="873"/>
      <c r="AP312" s="873"/>
      <c r="AQ312" s="873"/>
      <c r="AR312" s="873"/>
      <c r="AS312" s="873"/>
      <c r="AT312" s="873"/>
      <c r="AU312" s="873"/>
      <c r="AV312" s="873"/>
      <c r="AW312" s="873"/>
      <c r="AX312" s="873"/>
      <c r="AY312" s="873"/>
      <c r="AZ312" s="873"/>
      <c r="BA312" s="873"/>
      <c r="BB312" s="873"/>
      <c r="BC312" s="873"/>
    </row>
    <row r="313" spans="1:55">
      <c r="A313" s="866"/>
      <c r="B313" s="867"/>
      <c r="C313" s="867"/>
      <c r="D313" s="867"/>
      <c r="E313" s="868"/>
      <c r="F313" s="869"/>
      <c r="G313" s="868"/>
      <c r="H313" s="868"/>
      <c r="I313" s="868"/>
      <c r="J313" s="870"/>
      <c r="K313" s="871"/>
      <c r="L313" s="868"/>
      <c r="M313" s="868"/>
      <c r="N313" s="871"/>
      <c r="O313" s="870"/>
      <c r="P313" s="868"/>
      <c r="Q313" s="868"/>
      <c r="R313" s="868"/>
      <c r="S313" s="871"/>
      <c r="T313" s="872"/>
      <c r="U313" s="873"/>
      <c r="V313" s="873"/>
      <c r="W313" s="873"/>
      <c r="X313" s="873"/>
      <c r="Y313" s="873"/>
      <c r="Z313" s="874"/>
      <c r="AA313" s="874"/>
      <c r="AB313" s="873"/>
      <c r="AC313" s="873"/>
      <c r="AD313" s="873"/>
      <c r="AE313" s="873"/>
      <c r="AF313" s="873"/>
      <c r="AG313" s="873"/>
      <c r="AH313" s="873"/>
      <c r="AI313" s="873"/>
      <c r="AJ313" s="873"/>
      <c r="AK313" s="873"/>
      <c r="AL313" s="873"/>
      <c r="AM313" s="873"/>
      <c r="AN313" s="873"/>
      <c r="AO313" s="873"/>
      <c r="AP313" s="873"/>
      <c r="AQ313" s="873"/>
      <c r="AR313" s="873"/>
      <c r="AS313" s="873"/>
      <c r="AT313" s="873"/>
      <c r="AU313" s="873"/>
      <c r="AV313" s="873"/>
      <c r="AW313" s="873"/>
      <c r="AX313" s="873"/>
      <c r="AY313" s="873"/>
      <c r="AZ313" s="873"/>
      <c r="BA313" s="873"/>
      <c r="BB313" s="873"/>
      <c r="BC313" s="873"/>
    </row>
    <row r="314" spans="1:55">
      <c r="A314" s="866"/>
      <c r="B314" s="867"/>
      <c r="C314" s="867"/>
      <c r="D314" s="867"/>
      <c r="E314" s="868"/>
      <c r="F314" s="869"/>
      <c r="G314" s="868"/>
      <c r="H314" s="868"/>
      <c r="I314" s="868"/>
      <c r="J314" s="870"/>
      <c r="K314" s="871"/>
      <c r="L314" s="868"/>
      <c r="M314" s="868"/>
      <c r="N314" s="871"/>
      <c r="O314" s="870"/>
      <c r="P314" s="868"/>
      <c r="Q314" s="868"/>
      <c r="R314" s="868"/>
      <c r="S314" s="871"/>
      <c r="T314" s="872"/>
      <c r="U314" s="873"/>
      <c r="V314" s="873"/>
      <c r="W314" s="873"/>
      <c r="X314" s="873"/>
      <c r="Y314" s="873"/>
      <c r="Z314" s="874"/>
      <c r="AA314" s="874"/>
      <c r="AB314" s="873"/>
      <c r="AC314" s="873"/>
      <c r="AD314" s="873"/>
      <c r="AE314" s="873"/>
      <c r="AF314" s="873"/>
      <c r="AG314" s="873"/>
      <c r="AH314" s="873"/>
      <c r="AI314" s="873"/>
      <c r="AJ314" s="873"/>
      <c r="AK314" s="873"/>
      <c r="AL314" s="873"/>
      <c r="AM314" s="873"/>
      <c r="AN314" s="873"/>
      <c r="AO314" s="873"/>
      <c r="AP314" s="873"/>
      <c r="AQ314" s="873"/>
      <c r="AR314" s="873"/>
      <c r="AS314" s="873"/>
      <c r="AT314" s="873"/>
      <c r="AU314" s="873"/>
      <c r="AV314" s="873"/>
      <c r="AW314" s="873"/>
      <c r="AX314" s="873"/>
      <c r="AY314" s="873"/>
      <c r="AZ314" s="873"/>
      <c r="BA314" s="873"/>
      <c r="BB314" s="873"/>
      <c r="BC314" s="873"/>
    </row>
    <row r="315" spans="1:55">
      <c r="A315" s="866"/>
      <c r="B315" s="867"/>
      <c r="C315" s="867"/>
      <c r="D315" s="867"/>
      <c r="E315" s="868"/>
      <c r="F315" s="869"/>
      <c r="G315" s="868"/>
      <c r="H315" s="868"/>
      <c r="I315" s="868"/>
      <c r="J315" s="870"/>
      <c r="K315" s="871"/>
      <c r="L315" s="868"/>
      <c r="M315" s="868"/>
      <c r="N315" s="871"/>
      <c r="O315" s="870"/>
      <c r="P315" s="868"/>
      <c r="Q315" s="868"/>
      <c r="R315" s="868"/>
      <c r="S315" s="871"/>
      <c r="T315" s="872"/>
      <c r="U315" s="873"/>
      <c r="V315" s="873"/>
      <c r="W315" s="873"/>
      <c r="X315" s="873"/>
      <c r="Y315" s="873"/>
      <c r="Z315" s="874"/>
      <c r="AA315" s="874"/>
      <c r="AB315" s="873"/>
      <c r="AC315" s="873"/>
      <c r="AD315" s="873"/>
      <c r="AE315" s="873"/>
      <c r="AF315" s="873"/>
      <c r="AG315" s="873"/>
      <c r="AH315" s="873"/>
      <c r="AI315" s="873"/>
      <c r="AJ315" s="873"/>
      <c r="AK315" s="873"/>
      <c r="AL315" s="873"/>
      <c r="AM315" s="873"/>
      <c r="AN315" s="873"/>
      <c r="AO315" s="873"/>
      <c r="AP315" s="873"/>
      <c r="AQ315" s="873"/>
      <c r="AR315" s="873"/>
      <c r="AS315" s="873"/>
      <c r="AT315" s="873"/>
      <c r="AU315" s="873"/>
      <c r="AV315" s="873"/>
      <c r="AW315" s="873"/>
      <c r="AX315" s="873"/>
      <c r="AY315" s="873"/>
      <c r="AZ315" s="873"/>
      <c r="BA315" s="873"/>
      <c r="BB315" s="873"/>
      <c r="BC315" s="873"/>
    </row>
    <row r="316" spans="1:55">
      <c r="A316" s="866"/>
      <c r="B316" s="867"/>
      <c r="C316" s="867"/>
      <c r="D316" s="867"/>
      <c r="E316" s="868"/>
      <c r="F316" s="869"/>
      <c r="G316" s="868"/>
      <c r="H316" s="868"/>
      <c r="I316" s="868"/>
      <c r="J316" s="870"/>
      <c r="K316" s="871"/>
      <c r="L316" s="868"/>
      <c r="M316" s="868"/>
      <c r="N316" s="871"/>
      <c r="O316" s="870"/>
      <c r="P316" s="868"/>
      <c r="Q316" s="868"/>
      <c r="R316" s="868"/>
      <c r="S316" s="871"/>
      <c r="T316" s="872"/>
      <c r="U316" s="873"/>
      <c r="V316" s="873"/>
      <c r="W316" s="873"/>
      <c r="X316" s="873"/>
      <c r="Y316" s="873"/>
      <c r="Z316" s="874"/>
      <c r="AA316" s="874"/>
      <c r="AB316" s="873"/>
      <c r="AC316" s="873"/>
      <c r="AD316" s="873"/>
      <c r="AE316" s="873"/>
      <c r="AF316" s="873"/>
      <c r="AG316" s="873"/>
      <c r="AH316" s="873"/>
      <c r="AI316" s="873"/>
      <c r="AJ316" s="873"/>
      <c r="AK316" s="873"/>
      <c r="AL316" s="873"/>
      <c r="AM316" s="873"/>
      <c r="AN316" s="873"/>
      <c r="AO316" s="873"/>
      <c r="AP316" s="873"/>
      <c r="AQ316" s="873"/>
      <c r="AR316" s="873"/>
      <c r="AS316" s="873"/>
      <c r="AT316" s="873"/>
      <c r="AU316" s="873"/>
      <c r="AV316" s="873"/>
      <c r="AW316" s="873"/>
      <c r="AX316" s="873"/>
      <c r="AY316" s="873"/>
      <c r="AZ316" s="873"/>
      <c r="BA316" s="873"/>
      <c r="BB316" s="873"/>
      <c r="BC316" s="873"/>
    </row>
    <row r="317" spans="1:55">
      <c r="A317" s="866"/>
      <c r="B317" s="867"/>
      <c r="C317" s="867"/>
      <c r="D317" s="867"/>
      <c r="E317" s="868"/>
      <c r="F317" s="869"/>
      <c r="G317" s="868"/>
      <c r="H317" s="868"/>
      <c r="I317" s="868"/>
      <c r="J317" s="870"/>
      <c r="K317" s="871"/>
      <c r="L317" s="868"/>
      <c r="M317" s="868"/>
      <c r="N317" s="871"/>
      <c r="O317" s="870"/>
      <c r="P317" s="868"/>
      <c r="Q317" s="868"/>
      <c r="R317" s="868"/>
      <c r="S317" s="871"/>
      <c r="T317" s="872"/>
      <c r="U317" s="873"/>
      <c r="V317" s="873"/>
      <c r="W317" s="873"/>
      <c r="X317" s="873"/>
      <c r="Y317" s="873"/>
      <c r="Z317" s="874"/>
      <c r="AA317" s="874"/>
      <c r="AB317" s="873"/>
      <c r="AC317" s="873"/>
      <c r="AD317" s="873"/>
      <c r="AE317" s="873"/>
      <c r="AF317" s="873"/>
      <c r="AG317" s="873"/>
      <c r="AH317" s="873"/>
      <c r="AI317" s="873"/>
      <c r="AJ317" s="873"/>
      <c r="AK317" s="873"/>
      <c r="AL317" s="873"/>
      <c r="AM317" s="873"/>
      <c r="AN317" s="873"/>
      <c r="AO317" s="873"/>
      <c r="AP317" s="873"/>
      <c r="AQ317" s="873"/>
      <c r="AR317" s="873"/>
      <c r="AS317" s="873"/>
      <c r="AT317" s="873"/>
      <c r="AU317" s="873"/>
      <c r="AV317" s="873"/>
      <c r="AW317" s="873"/>
      <c r="AX317" s="873"/>
      <c r="AY317" s="873"/>
      <c r="AZ317" s="873"/>
      <c r="BA317" s="873"/>
      <c r="BB317" s="873"/>
      <c r="BC317" s="873"/>
    </row>
    <row r="318" spans="1:55">
      <c r="A318" s="866"/>
      <c r="B318" s="867"/>
      <c r="C318" s="867"/>
      <c r="D318" s="867"/>
      <c r="E318" s="868"/>
      <c r="F318" s="869"/>
      <c r="G318" s="868"/>
      <c r="H318" s="868"/>
      <c r="I318" s="868"/>
      <c r="J318" s="870"/>
      <c r="K318" s="871"/>
      <c r="L318" s="868"/>
      <c r="M318" s="868"/>
      <c r="N318" s="871"/>
      <c r="O318" s="870"/>
      <c r="P318" s="868"/>
      <c r="Q318" s="868"/>
      <c r="R318" s="868"/>
      <c r="S318" s="871"/>
      <c r="T318" s="872"/>
      <c r="U318" s="873"/>
      <c r="V318" s="873"/>
      <c r="W318" s="873"/>
      <c r="X318" s="873"/>
      <c r="Y318" s="873"/>
      <c r="Z318" s="874"/>
      <c r="AA318" s="874"/>
      <c r="AB318" s="873"/>
      <c r="AC318" s="873"/>
      <c r="AD318" s="873"/>
      <c r="AE318" s="873"/>
      <c r="AF318" s="873"/>
      <c r="AG318" s="873"/>
      <c r="AH318" s="873"/>
      <c r="AI318" s="873"/>
      <c r="AJ318" s="873"/>
      <c r="AK318" s="873"/>
      <c r="AL318" s="873"/>
      <c r="AM318" s="873"/>
      <c r="AN318" s="873"/>
      <c r="AO318" s="873"/>
      <c r="AP318" s="873"/>
      <c r="AQ318" s="873"/>
      <c r="AR318" s="873"/>
      <c r="AS318" s="873"/>
      <c r="AT318" s="873"/>
      <c r="AU318" s="873"/>
      <c r="AV318" s="873"/>
      <c r="AW318" s="873"/>
      <c r="AX318" s="873"/>
      <c r="AY318" s="873"/>
      <c r="AZ318" s="873"/>
      <c r="BA318" s="873"/>
      <c r="BB318" s="873"/>
      <c r="BC318" s="873"/>
    </row>
    <row r="319" spans="1:55">
      <c r="A319" s="866"/>
      <c r="B319" s="867"/>
      <c r="C319" s="867"/>
      <c r="D319" s="867"/>
      <c r="E319" s="868"/>
      <c r="F319" s="869"/>
      <c r="G319" s="868"/>
      <c r="H319" s="868"/>
      <c r="I319" s="868"/>
      <c r="J319" s="870"/>
      <c r="K319" s="871"/>
      <c r="L319" s="868"/>
      <c r="M319" s="868"/>
      <c r="N319" s="871"/>
      <c r="O319" s="870"/>
      <c r="P319" s="868"/>
      <c r="Q319" s="868"/>
      <c r="R319" s="868"/>
      <c r="S319" s="871"/>
      <c r="T319" s="872"/>
      <c r="U319" s="873"/>
      <c r="V319" s="873"/>
      <c r="W319" s="873"/>
      <c r="X319" s="873"/>
      <c r="Y319" s="873"/>
      <c r="Z319" s="874"/>
      <c r="AA319" s="874"/>
      <c r="AB319" s="873"/>
      <c r="AC319" s="873"/>
      <c r="AD319" s="873"/>
      <c r="AE319" s="873"/>
      <c r="AF319" s="873"/>
      <c r="AG319" s="873"/>
      <c r="AH319" s="873"/>
      <c r="AI319" s="873"/>
      <c r="AJ319" s="873"/>
      <c r="AK319" s="873"/>
      <c r="AL319" s="873"/>
      <c r="AM319" s="873"/>
      <c r="AN319" s="873"/>
      <c r="AO319" s="873"/>
      <c r="AP319" s="873"/>
      <c r="AQ319" s="873"/>
      <c r="AR319" s="873"/>
      <c r="AS319" s="873"/>
      <c r="AT319" s="873"/>
      <c r="AU319" s="873"/>
      <c r="AV319" s="873"/>
      <c r="AW319" s="873"/>
      <c r="AX319" s="873"/>
      <c r="AY319" s="873"/>
      <c r="AZ319" s="873"/>
      <c r="BA319" s="873"/>
      <c r="BB319" s="873"/>
      <c r="BC319" s="873"/>
    </row>
    <row r="320" spans="1:55">
      <c r="A320" s="866"/>
      <c r="B320" s="867"/>
      <c r="C320" s="867"/>
      <c r="D320" s="867"/>
      <c r="E320" s="868"/>
      <c r="F320" s="869"/>
      <c r="G320" s="868"/>
      <c r="H320" s="868"/>
      <c r="I320" s="868"/>
      <c r="J320" s="870"/>
      <c r="K320" s="871"/>
      <c r="L320" s="868"/>
      <c r="M320" s="868"/>
      <c r="N320" s="871"/>
      <c r="O320" s="870"/>
      <c r="P320" s="868"/>
      <c r="Q320" s="868"/>
      <c r="R320" s="868"/>
      <c r="S320" s="871"/>
      <c r="T320" s="872"/>
      <c r="U320" s="873"/>
      <c r="V320" s="873"/>
      <c r="W320" s="873"/>
      <c r="X320" s="873"/>
      <c r="Y320" s="873"/>
      <c r="Z320" s="874"/>
      <c r="AA320" s="874"/>
      <c r="AB320" s="873"/>
      <c r="AC320" s="873"/>
      <c r="AD320" s="873"/>
      <c r="AE320" s="873"/>
      <c r="AF320" s="873"/>
      <c r="AG320" s="873"/>
      <c r="AH320" s="873"/>
      <c r="AI320" s="873"/>
      <c r="AJ320" s="873"/>
      <c r="AK320" s="873"/>
      <c r="AL320" s="873"/>
      <c r="AM320" s="873"/>
      <c r="AN320" s="873"/>
      <c r="AO320" s="873"/>
      <c r="AP320" s="873"/>
      <c r="AQ320" s="873"/>
      <c r="AR320" s="873"/>
      <c r="AS320" s="873"/>
      <c r="AT320" s="873"/>
      <c r="AU320" s="873"/>
      <c r="AV320" s="873"/>
      <c r="AW320" s="873"/>
      <c r="AX320" s="873"/>
      <c r="AY320" s="873"/>
      <c r="AZ320" s="873"/>
      <c r="BA320" s="873"/>
      <c r="BB320" s="873"/>
      <c r="BC320" s="873"/>
    </row>
    <row r="321" spans="1:55">
      <c r="A321" s="866"/>
      <c r="B321" s="867"/>
      <c r="C321" s="867"/>
      <c r="D321" s="867"/>
      <c r="E321" s="868"/>
      <c r="F321" s="869"/>
      <c r="G321" s="868"/>
      <c r="H321" s="868"/>
      <c r="I321" s="868"/>
      <c r="J321" s="870"/>
      <c r="K321" s="871"/>
      <c r="L321" s="868"/>
      <c r="M321" s="868"/>
      <c r="N321" s="871"/>
      <c r="O321" s="870"/>
      <c r="P321" s="868"/>
      <c r="Q321" s="868"/>
      <c r="R321" s="868"/>
      <c r="S321" s="871"/>
      <c r="T321" s="872"/>
      <c r="U321" s="873"/>
      <c r="V321" s="873"/>
      <c r="W321" s="873"/>
      <c r="X321" s="873"/>
      <c r="Y321" s="873"/>
      <c r="Z321" s="874"/>
      <c r="AA321" s="874"/>
      <c r="AB321" s="873"/>
      <c r="AC321" s="873"/>
      <c r="AD321" s="873"/>
      <c r="AE321" s="873"/>
      <c r="AF321" s="873"/>
      <c r="AG321" s="873"/>
      <c r="AH321" s="873"/>
      <c r="AI321" s="873"/>
      <c r="AJ321" s="873"/>
      <c r="AK321" s="873"/>
      <c r="AL321" s="873"/>
      <c r="AM321" s="873"/>
      <c r="AN321" s="873"/>
      <c r="AO321" s="873"/>
      <c r="AP321" s="873"/>
      <c r="AQ321" s="873"/>
      <c r="AR321" s="873"/>
      <c r="AS321" s="873"/>
      <c r="AT321" s="873"/>
      <c r="AU321" s="873"/>
      <c r="AV321" s="873"/>
      <c r="AW321" s="873"/>
      <c r="AX321" s="873"/>
      <c r="AY321" s="873"/>
      <c r="AZ321" s="873"/>
      <c r="BA321" s="873"/>
      <c r="BB321" s="873"/>
      <c r="BC321" s="873"/>
    </row>
    <row r="322" spans="1:55">
      <c r="A322" s="866"/>
      <c r="B322" s="867"/>
      <c r="C322" s="867"/>
      <c r="D322" s="867"/>
      <c r="E322" s="868"/>
      <c r="F322" s="869"/>
      <c r="G322" s="868"/>
      <c r="H322" s="868"/>
      <c r="I322" s="868"/>
      <c r="J322" s="870"/>
      <c r="K322" s="871"/>
      <c r="L322" s="868"/>
      <c r="M322" s="868"/>
      <c r="N322" s="871"/>
      <c r="O322" s="870"/>
      <c r="P322" s="868"/>
      <c r="Q322" s="868"/>
      <c r="R322" s="868"/>
      <c r="S322" s="871"/>
      <c r="T322" s="872"/>
      <c r="U322" s="873"/>
      <c r="V322" s="873"/>
      <c r="W322" s="873"/>
      <c r="X322" s="873"/>
      <c r="Y322" s="873"/>
      <c r="Z322" s="874"/>
      <c r="AA322" s="874"/>
      <c r="AB322" s="873"/>
      <c r="AC322" s="873"/>
      <c r="AD322" s="873"/>
      <c r="AE322" s="873"/>
      <c r="AF322" s="873"/>
      <c r="AG322" s="873"/>
      <c r="AH322" s="873"/>
      <c r="AI322" s="873"/>
      <c r="AJ322" s="873"/>
      <c r="AK322" s="873"/>
      <c r="AL322" s="873"/>
      <c r="AM322" s="873"/>
      <c r="AN322" s="873"/>
      <c r="AO322" s="873"/>
      <c r="AP322" s="873"/>
      <c r="AQ322" s="873"/>
      <c r="AR322" s="873"/>
      <c r="AS322" s="873"/>
      <c r="AT322" s="873"/>
      <c r="AU322" s="873"/>
      <c r="AV322" s="873"/>
      <c r="AW322" s="873"/>
      <c r="AX322" s="873"/>
      <c r="AY322" s="873"/>
      <c r="AZ322" s="873"/>
      <c r="BA322" s="873"/>
      <c r="BB322" s="873"/>
      <c r="BC322" s="873"/>
    </row>
    <row r="323" spans="1:55">
      <c r="A323" s="866"/>
      <c r="B323" s="867"/>
      <c r="C323" s="867"/>
      <c r="D323" s="867"/>
      <c r="E323" s="868"/>
      <c r="F323" s="869"/>
      <c r="G323" s="868"/>
      <c r="H323" s="868"/>
      <c r="I323" s="868"/>
      <c r="J323" s="870"/>
      <c r="K323" s="871"/>
      <c r="L323" s="868"/>
      <c r="M323" s="868"/>
      <c r="N323" s="871"/>
      <c r="O323" s="870"/>
      <c r="P323" s="868"/>
      <c r="Q323" s="868"/>
      <c r="R323" s="868"/>
      <c r="S323" s="871"/>
      <c r="T323" s="872"/>
      <c r="U323" s="873"/>
      <c r="V323" s="873"/>
      <c r="W323" s="873"/>
      <c r="X323" s="873"/>
      <c r="Y323" s="873"/>
      <c r="Z323" s="874"/>
      <c r="AA323" s="874"/>
      <c r="AB323" s="873"/>
      <c r="AC323" s="873"/>
      <c r="AD323" s="873"/>
      <c r="AE323" s="873"/>
      <c r="AF323" s="873"/>
      <c r="AG323" s="873"/>
      <c r="AH323" s="873"/>
      <c r="AI323" s="873"/>
      <c r="AJ323" s="873"/>
      <c r="AK323" s="873"/>
      <c r="AL323" s="873"/>
      <c r="AM323" s="873"/>
      <c r="AN323" s="873"/>
      <c r="AO323" s="873"/>
      <c r="AP323" s="873"/>
      <c r="AQ323" s="873"/>
      <c r="AR323" s="873"/>
      <c r="AS323" s="873"/>
      <c r="AT323" s="873"/>
      <c r="AU323" s="873"/>
      <c r="AV323" s="873"/>
      <c r="AW323" s="873"/>
      <c r="AX323" s="873"/>
      <c r="AY323" s="873"/>
      <c r="AZ323" s="873"/>
      <c r="BA323" s="873"/>
      <c r="BB323" s="873"/>
      <c r="BC323" s="873"/>
    </row>
    <row r="324" spans="1:55">
      <c r="A324" s="866"/>
      <c r="B324" s="867"/>
      <c r="C324" s="867"/>
      <c r="D324" s="867"/>
      <c r="E324" s="868"/>
      <c r="F324" s="869"/>
      <c r="G324" s="868"/>
      <c r="H324" s="868"/>
      <c r="I324" s="868"/>
      <c r="J324" s="870"/>
      <c r="K324" s="871"/>
      <c r="L324" s="868"/>
      <c r="M324" s="868"/>
      <c r="N324" s="871"/>
      <c r="O324" s="870"/>
      <c r="P324" s="868"/>
      <c r="Q324" s="868"/>
      <c r="R324" s="868"/>
      <c r="S324" s="871"/>
      <c r="T324" s="872"/>
      <c r="U324" s="873"/>
      <c r="V324" s="873"/>
      <c r="W324" s="873"/>
      <c r="X324" s="873"/>
      <c r="Y324" s="873"/>
      <c r="Z324" s="874"/>
      <c r="AA324" s="874"/>
      <c r="AB324" s="873"/>
      <c r="AC324" s="873"/>
      <c r="AD324" s="873"/>
      <c r="AE324" s="873"/>
      <c r="AF324" s="873"/>
      <c r="AG324" s="873"/>
      <c r="AH324" s="873"/>
      <c r="AI324" s="873"/>
      <c r="AJ324" s="873"/>
      <c r="AK324" s="873"/>
      <c r="AL324" s="873"/>
      <c r="AM324" s="873"/>
      <c r="AN324" s="873"/>
      <c r="AO324" s="873"/>
      <c r="AP324" s="873"/>
      <c r="AQ324" s="873"/>
      <c r="AR324" s="873"/>
      <c r="AS324" s="873"/>
      <c r="AT324" s="873"/>
      <c r="AU324" s="873"/>
      <c r="AV324" s="873"/>
      <c r="AW324" s="873"/>
      <c r="AX324" s="873"/>
      <c r="AY324" s="873"/>
      <c r="AZ324" s="873"/>
      <c r="BA324" s="873"/>
      <c r="BB324" s="873"/>
      <c r="BC324" s="873"/>
    </row>
    <row r="325" spans="1:55">
      <c r="A325" s="866"/>
      <c r="B325" s="867"/>
      <c r="C325" s="867"/>
      <c r="D325" s="867"/>
      <c r="E325" s="868"/>
      <c r="F325" s="869"/>
      <c r="G325" s="868"/>
      <c r="H325" s="868"/>
      <c r="I325" s="868"/>
      <c r="J325" s="870"/>
      <c r="K325" s="871"/>
      <c r="L325" s="868"/>
      <c r="M325" s="868"/>
      <c r="N325" s="871"/>
      <c r="O325" s="870"/>
      <c r="P325" s="868"/>
      <c r="Q325" s="868"/>
      <c r="R325" s="868"/>
      <c r="S325" s="871"/>
      <c r="T325" s="872"/>
      <c r="U325" s="873"/>
      <c r="V325" s="873"/>
      <c r="W325" s="873"/>
      <c r="X325" s="873"/>
      <c r="Y325" s="873"/>
      <c r="Z325" s="874"/>
      <c r="AA325" s="874"/>
      <c r="AB325" s="873"/>
      <c r="AC325" s="873"/>
      <c r="AD325" s="873"/>
      <c r="AE325" s="873"/>
      <c r="AF325" s="873"/>
      <c r="AG325" s="873"/>
      <c r="AH325" s="873"/>
      <c r="AI325" s="873"/>
      <c r="AJ325" s="873"/>
      <c r="AK325" s="873"/>
      <c r="AL325" s="873"/>
      <c r="AM325" s="873"/>
      <c r="AN325" s="873"/>
      <c r="AO325" s="873"/>
      <c r="AP325" s="873"/>
      <c r="AQ325" s="873"/>
      <c r="AR325" s="873"/>
      <c r="AS325" s="873"/>
      <c r="AT325" s="873"/>
      <c r="AU325" s="873"/>
      <c r="AV325" s="873"/>
      <c r="AW325" s="873"/>
      <c r="AX325" s="873"/>
      <c r="AY325" s="873"/>
      <c r="AZ325" s="873"/>
      <c r="BA325" s="873"/>
      <c r="BB325" s="873"/>
      <c r="BC325" s="873"/>
    </row>
    <row r="326" spans="1:55">
      <c r="A326" s="866"/>
      <c r="B326" s="867"/>
      <c r="C326" s="867"/>
      <c r="D326" s="867"/>
      <c r="E326" s="868"/>
      <c r="F326" s="869"/>
      <c r="G326" s="868"/>
      <c r="H326" s="868"/>
      <c r="I326" s="868"/>
      <c r="J326" s="870"/>
      <c r="K326" s="871"/>
      <c r="L326" s="868"/>
      <c r="M326" s="868"/>
      <c r="N326" s="871"/>
      <c r="O326" s="870"/>
      <c r="P326" s="868"/>
      <c r="Q326" s="868"/>
      <c r="R326" s="868"/>
      <c r="S326" s="871"/>
      <c r="T326" s="872"/>
      <c r="U326" s="873"/>
      <c r="V326" s="873"/>
      <c r="W326" s="873"/>
      <c r="X326" s="873"/>
      <c r="Y326" s="873"/>
      <c r="Z326" s="874"/>
      <c r="AA326" s="874"/>
      <c r="AB326" s="873"/>
      <c r="AC326" s="873"/>
      <c r="AD326" s="873"/>
      <c r="AE326" s="873"/>
      <c r="AF326" s="873"/>
      <c r="AG326" s="873"/>
      <c r="AH326" s="873"/>
      <c r="AI326" s="873"/>
      <c r="AJ326" s="873"/>
      <c r="AK326" s="873"/>
      <c r="AL326" s="873"/>
      <c r="AM326" s="873"/>
      <c r="AN326" s="873"/>
      <c r="AO326" s="873"/>
      <c r="AP326" s="873"/>
      <c r="AQ326" s="873"/>
      <c r="AR326" s="873"/>
      <c r="AS326" s="873"/>
      <c r="AT326" s="873"/>
      <c r="AU326" s="873"/>
      <c r="AV326" s="873"/>
      <c r="AW326" s="873"/>
      <c r="AX326" s="873"/>
      <c r="AY326" s="873"/>
      <c r="AZ326" s="873"/>
      <c r="BA326" s="873"/>
      <c r="BB326" s="873"/>
      <c r="BC326" s="873"/>
    </row>
    <row r="327" spans="1:55">
      <c r="A327" s="866"/>
      <c r="B327" s="867"/>
      <c r="C327" s="867"/>
      <c r="D327" s="867"/>
      <c r="E327" s="868"/>
      <c r="F327" s="869"/>
      <c r="G327" s="868"/>
      <c r="H327" s="868"/>
      <c r="I327" s="868"/>
      <c r="J327" s="870"/>
      <c r="K327" s="871"/>
      <c r="L327" s="868"/>
      <c r="M327" s="868"/>
      <c r="N327" s="871"/>
      <c r="O327" s="870"/>
      <c r="P327" s="868"/>
      <c r="Q327" s="868"/>
      <c r="R327" s="868"/>
      <c r="S327" s="871"/>
      <c r="T327" s="872"/>
      <c r="U327" s="873"/>
      <c r="V327" s="873"/>
      <c r="W327" s="873"/>
      <c r="X327" s="873"/>
      <c r="Y327" s="873"/>
      <c r="Z327" s="874"/>
      <c r="AA327" s="874"/>
      <c r="AB327" s="873"/>
      <c r="AC327" s="873"/>
      <c r="AD327" s="873"/>
      <c r="AE327" s="873"/>
      <c r="AF327" s="873"/>
      <c r="AG327" s="873"/>
      <c r="AH327" s="873"/>
      <c r="AI327" s="873"/>
      <c r="AJ327" s="873"/>
      <c r="AK327" s="873"/>
      <c r="AL327" s="873"/>
      <c r="AM327" s="873"/>
      <c r="AN327" s="873"/>
      <c r="AO327" s="873"/>
      <c r="AP327" s="873"/>
      <c r="AQ327" s="873"/>
      <c r="AR327" s="873"/>
      <c r="AS327" s="873"/>
      <c r="AT327" s="873"/>
      <c r="AU327" s="873"/>
      <c r="AV327" s="873"/>
      <c r="AW327" s="873"/>
      <c r="AX327" s="873"/>
      <c r="AY327" s="873"/>
      <c r="AZ327" s="873"/>
      <c r="BA327" s="873"/>
      <c r="BB327" s="873"/>
      <c r="BC327" s="873"/>
    </row>
    <row r="328" spans="1:55">
      <c r="A328" s="866"/>
      <c r="B328" s="867"/>
      <c r="C328" s="867"/>
      <c r="D328" s="867"/>
      <c r="E328" s="868"/>
      <c r="F328" s="869"/>
      <c r="G328" s="868"/>
      <c r="H328" s="868"/>
      <c r="I328" s="868"/>
      <c r="J328" s="870"/>
      <c r="K328" s="871"/>
      <c r="L328" s="868"/>
      <c r="M328" s="868"/>
      <c r="N328" s="871"/>
      <c r="O328" s="870"/>
      <c r="P328" s="868"/>
      <c r="Q328" s="868"/>
      <c r="R328" s="868"/>
      <c r="S328" s="871"/>
      <c r="T328" s="872"/>
      <c r="U328" s="873"/>
      <c r="V328" s="873"/>
      <c r="W328" s="873"/>
      <c r="X328" s="873"/>
      <c r="Y328" s="873"/>
      <c r="Z328" s="874"/>
      <c r="AA328" s="874"/>
      <c r="AB328" s="873"/>
      <c r="AC328" s="873"/>
      <c r="AD328" s="873"/>
      <c r="AE328" s="873"/>
      <c r="AF328" s="873"/>
      <c r="AG328" s="873"/>
      <c r="AH328" s="873"/>
      <c r="AI328" s="873"/>
      <c r="AJ328" s="873"/>
      <c r="AK328" s="873"/>
      <c r="AL328" s="873"/>
      <c r="AM328" s="873"/>
      <c r="AN328" s="873"/>
      <c r="AO328" s="873"/>
      <c r="AP328" s="873"/>
      <c r="AQ328" s="873"/>
      <c r="AR328" s="873"/>
      <c r="AS328" s="873"/>
      <c r="AT328" s="873"/>
      <c r="AU328" s="873"/>
      <c r="AV328" s="873"/>
      <c r="AW328" s="873"/>
      <c r="AX328" s="873"/>
      <c r="AY328" s="873"/>
      <c r="AZ328" s="873"/>
      <c r="BA328" s="873"/>
      <c r="BB328" s="873"/>
      <c r="BC328" s="873"/>
    </row>
    <row r="329" spans="1:55">
      <c r="A329" s="866"/>
      <c r="B329" s="867"/>
      <c r="C329" s="867"/>
      <c r="D329" s="867"/>
      <c r="E329" s="868"/>
      <c r="F329" s="869"/>
      <c r="G329" s="868"/>
      <c r="H329" s="868"/>
      <c r="I329" s="868"/>
      <c r="J329" s="870"/>
      <c r="K329" s="871"/>
      <c r="L329" s="868"/>
      <c r="M329" s="868"/>
      <c r="N329" s="871"/>
      <c r="O329" s="870"/>
      <c r="P329" s="868"/>
      <c r="Q329" s="868"/>
      <c r="R329" s="868"/>
      <c r="S329" s="871"/>
      <c r="T329" s="872"/>
      <c r="U329" s="873"/>
      <c r="V329" s="873"/>
      <c r="W329" s="873"/>
      <c r="X329" s="873"/>
      <c r="Y329" s="873"/>
      <c r="Z329" s="874"/>
      <c r="AA329" s="874"/>
      <c r="AB329" s="873"/>
      <c r="AC329" s="873"/>
      <c r="AD329" s="873"/>
      <c r="AE329" s="873"/>
      <c r="AF329" s="873"/>
      <c r="AG329" s="873"/>
      <c r="AH329" s="873"/>
      <c r="AI329" s="873"/>
      <c r="AJ329" s="873"/>
      <c r="AK329" s="873"/>
      <c r="AL329" s="873"/>
      <c r="AM329" s="873"/>
      <c r="AN329" s="873"/>
      <c r="AO329" s="873"/>
      <c r="AP329" s="873"/>
      <c r="AQ329" s="873"/>
      <c r="AR329" s="873"/>
      <c r="AS329" s="873"/>
      <c r="AT329" s="873"/>
      <c r="AU329" s="873"/>
      <c r="AV329" s="873"/>
      <c r="AW329" s="873"/>
      <c r="AX329" s="873"/>
      <c r="AY329" s="873"/>
      <c r="AZ329" s="873"/>
      <c r="BA329" s="873"/>
      <c r="BB329" s="873"/>
      <c r="BC329" s="873"/>
    </row>
    <row r="330" spans="1:55">
      <c r="A330" s="866"/>
      <c r="B330" s="867"/>
      <c r="C330" s="867"/>
      <c r="D330" s="867"/>
      <c r="E330" s="868"/>
      <c r="F330" s="869"/>
      <c r="G330" s="868"/>
      <c r="H330" s="868"/>
      <c r="I330" s="868"/>
      <c r="J330" s="870"/>
      <c r="K330" s="871"/>
      <c r="L330" s="868"/>
      <c r="M330" s="868"/>
      <c r="N330" s="871"/>
      <c r="O330" s="870"/>
      <c r="P330" s="868"/>
      <c r="Q330" s="868"/>
      <c r="R330" s="868"/>
      <c r="S330" s="871"/>
      <c r="T330" s="872"/>
      <c r="U330" s="873"/>
      <c r="V330" s="873"/>
      <c r="W330" s="873"/>
      <c r="X330" s="873"/>
      <c r="Y330" s="873"/>
      <c r="Z330" s="874"/>
      <c r="AA330" s="874"/>
      <c r="AB330" s="873"/>
      <c r="AC330" s="873"/>
      <c r="AD330" s="873"/>
      <c r="AE330" s="873"/>
      <c r="AF330" s="873"/>
      <c r="AG330" s="873"/>
      <c r="AH330" s="873"/>
      <c r="AI330" s="873"/>
      <c r="AJ330" s="873"/>
      <c r="AK330" s="873"/>
      <c r="AL330" s="873"/>
      <c r="AM330" s="873"/>
      <c r="AN330" s="873"/>
      <c r="AO330" s="873"/>
      <c r="AP330" s="873"/>
      <c r="AQ330" s="873"/>
      <c r="AR330" s="873"/>
      <c r="AS330" s="873"/>
      <c r="AT330" s="873"/>
      <c r="AU330" s="873"/>
      <c r="AV330" s="873"/>
      <c r="AW330" s="873"/>
      <c r="AX330" s="873"/>
      <c r="AY330" s="873"/>
      <c r="AZ330" s="873"/>
      <c r="BA330" s="873"/>
      <c r="BB330" s="873"/>
      <c r="BC330" s="873"/>
    </row>
    <row r="331" spans="1:55">
      <c r="A331" s="866"/>
      <c r="B331" s="867"/>
      <c r="C331" s="867"/>
      <c r="D331" s="867"/>
      <c r="E331" s="868"/>
      <c r="F331" s="869"/>
      <c r="G331" s="868"/>
      <c r="H331" s="868"/>
      <c r="I331" s="868"/>
      <c r="J331" s="870"/>
      <c r="K331" s="871"/>
      <c r="L331" s="868"/>
      <c r="M331" s="868"/>
      <c r="N331" s="871"/>
      <c r="O331" s="870"/>
      <c r="P331" s="868"/>
      <c r="Q331" s="868"/>
      <c r="R331" s="868"/>
      <c r="S331" s="871"/>
      <c r="T331" s="872"/>
      <c r="U331" s="873"/>
      <c r="V331" s="873"/>
      <c r="W331" s="873"/>
      <c r="X331" s="873"/>
      <c r="Y331" s="873"/>
      <c r="Z331" s="874"/>
      <c r="AA331" s="874"/>
      <c r="AB331" s="873"/>
      <c r="AC331" s="873"/>
      <c r="AD331" s="873"/>
      <c r="AE331" s="873"/>
      <c r="AF331" s="873"/>
      <c r="AG331" s="873"/>
      <c r="AH331" s="873"/>
      <c r="AI331" s="873"/>
      <c r="AJ331" s="873"/>
      <c r="AK331" s="873"/>
      <c r="AL331" s="873"/>
      <c r="AM331" s="873"/>
      <c r="AN331" s="873"/>
      <c r="AO331" s="873"/>
      <c r="AP331" s="873"/>
      <c r="AQ331" s="873"/>
      <c r="AR331" s="873"/>
      <c r="AS331" s="873"/>
      <c r="AT331" s="873"/>
      <c r="AU331" s="873"/>
      <c r="AV331" s="873"/>
      <c r="AW331" s="873"/>
      <c r="AX331" s="873"/>
      <c r="AY331" s="873"/>
      <c r="AZ331" s="873"/>
      <c r="BA331" s="873"/>
      <c r="BB331" s="873"/>
      <c r="BC331" s="873"/>
    </row>
    <row r="332" spans="1:55">
      <c r="A332" s="866"/>
      <c r="B332" s="867"/>
      <c r="C332" s="867"/>
      <c r="D332" s="867"/>
      <c r="E332" s="868"/>
      <c r="F332" s="869"/>
      <c r="G332" s="868"/>
      <c r="H332" s="868"/>
      <c r="I332" s="868"/>
      <c r="J332" s="870"/>
      <c r="K332" s="871"/>
      <c r="L332" s="868"/>
      <c r="M332" s="868"/>
      <c r="N332" s="871"/>
      <c r="O332" s="870"/>
      <c r="P332" s="868"/>
      <c r="Q332" s="868"/>
      <c r="R332" s="868"/>
      <c r="S332" s="871"/>
      <c r="T332" s="872"/>
      <c r="U332" s="873"/>
      <c r="V332" s="873"/>
      <c r="W332" s="873"/>
      <c r="X332" s="873"/>
      <c r="Y332" s="873"/>
      <c r="Z332" s="874"/>
      <c r="AA332" s="874"/>
      <c r="AB332" s="873"/>
      <c r="AC332" s="873"/>
      <c r="AD332" s="873"/>
      <c r="AE332" s="873"/>
      <c r="AF332" s="873"/>
      <c r="AG332" s="873"/>
      <c r="AH332" s="873"/>
      <c r="AI332" s="873"/>
      <c r="AJ332" s="873"/>
      <c r="AK332" s="873"/>
      <c r="AL332" s="873"/>
      <c r="AM332" s="873"/>
      <c r="AN332" s="873"/>
      <c r="AO332" s="873"/>
      <c r="AP332" s="873"/>
      <c r="AQ332" s="873"/>
      <c r="AR332" s="873"/>
      <c r="AS332" s="873"/>
      <c r="AT332" s="873"/>
      <c r="AU332" s="873"/>
      <c r="AV332" s="873"/>
      <c r="AW332" s="873"/>
      <c r="AX332" s="873"/>
      <c r="AY332" s="873"/>
      <c r="AZ332" s="873"/>
      <c r="BA332" s="873"/>
      <c r="BB332" s="873"/>
      <c r="BC332" s="873"/>
    </row>
    <row r="333" spans="1:55">
      <c r="A333" s="866"/>
      <c r="B333" s="867"/>
      <c r="C333" s="867"/>
      <c r="D333" s="867"/>
      <c r="E333" s="868"/>
      <c r="F333" s="869"/>
      <c r="G333" s="868"/>
      <c r="H333" s="868"/>
      <c r="I333" s="868"/>
      <c r="J333" s="870"/>
      <c r="K333" s="871"/>
      <c r="L333" s="868"/>
      <c r="M333" s="868"/>
      <c r="N333" s="871"/>
      <c r="O333" s="870"/>
      <c r="P333" s="868"/>
      <c r="Q333" s="868"/>
      <c r="R333" s="868"/>
      <c r="S333" s="871"/>
      <c r="T333" s="872"/>
      <c r="U333" s="873"/>
      <c r="V333" s="873"/>
      <c r="W333" s="873"/>
      <c r="X333" s="873"/>
      <c r="Y333" s="873"/>
      <c r="Z333" s="874"/>
      <c r="AA333" s="874"/>
      <c r="AB333" s="873"/>
      <c r="AC333" s="873"/>
      <c r="AD333" s="873"/>
      <c r="AE333" s="873"/>
      <c r="AF333" s="873"/>
      <c r="AG333" s="873"/>
      <c r="AH333" s="873"/>
      <c r="AI333" s="873"/>
      <c r="AJ333" s="873"/>
      <c r="AK333" s="873"/>
      <c r="AL333" s="873"/>
      <c r="AM333" s="873"/>
      <c r="AN333" s="873"/>
      <c r="AO333" s="873"/>
      <c r="AP333" s="873"/>
      <c r="AQ333" s="873"/>
      <c r="AR333" s="873"/>
      <c r="AS333" s="873"/>
      <c r="AT333" s="873"/>
      <c r="AU333" s="873"/>
      <c r="AV333" s="873"/>
      <c r="AW333" s="873"/>
      <c r="AX333" s="873"/>
      <c r="AY333" s="873"/>
      <c r="AZ333" s="873"/>
      <c r="BA333" s="873"/>
      <c r="BB333" s="873"/>
      <c r="BC333" s="873"/>
    </row>
    <row r="334" spans="1:55">
      <c r="A334" s="866"/>
      <c r="B334" s="867"/>
      <c r="C334" s="867"/>
      <c r="D334" s="867"/>
      <c r="E334" s="868"/>
      <c r="F334" s="869"/>
      <c r="G334" s="868"/>
      <c r="H334" s="868"/>
      <c r="I334" s="868"/>
      <c r="J334" s="870"/>
      <c r="K334" s="871"/>
      <c r="L334" s="868"/>
      <c r="M334" s="868"/>
      <c r="N334" s="871"/>
      <c r="O334" s="870"/>
      <c r="P334" s="868"/>
      <c r="Q334" s="868"/>
      <c r="R334" s="868"/>
      <c r="S334" s="871"/>
      <c r="T334" s="872"/>
      <c r="U334" s="873"/>
      <c r="V334" s="873"/>
      <c r="W334" s="873"/>
      <c r="X334" s="873"/>
      <c r="Y334" s="873"/>
      <c r="Z334" s="874"/>
      <c r="AA334" s="874"/>
      <c r="AB334" s="873"/>
      <c r="AC334" s="873"/>
      <c r="AD334" s="873"/>
      <c r="AE334" s="873"/>
      <c r="AF334" s="873"/>
      <c r="AG334" s="873"/>
      <c r="AH334" s="873"/>
      <c r="AI334" s="873"/>
      <c r="AJ334" s="873"/>
      <c r="AK334" s="873"/>
      <c r="AL334" s="873"/>
      <c r="AM334" s="873"/>
      <c r="AN334" s="873"/>
      <c r="AO334" s="873"/>
      <c r="AP334" s="873"/>
      <c r="AQ334" s="873"/>
      <c r="AR334" s="873"/>
      <c r="AS334" s="873"/>
      <c r="AT334" s="873"/>
      <c r="AU334" s="873"/>
      <c r="AV334" s="873"/>
      <c r="AW334" s="873"/>
      <c r="AX334" s="873"/>
      <c r="AY334" s="873"/>
      <c r="AZ334" s="873"/>
      <c r="BA334" s="873"/>
      <c r="BB334" s="873"/>
      <c r="BC334" s="873"/>
    </row>
    <row r="335" spans="1:55">
      <c r="A335" s="866"/>
      <c r="B335" s="867"/>
      <c r="C335" s="867"/>
      <c r="D335" s="867"/>
      <c r="E335" s="868"/>
      <c r="F335" s="869"/>
      <c r="G335" s="868"/>
      <c r="H335" s="868"/>
      <c r="I335" s="868"/>
      <c r="J335" s="870"/>
      <c r="K335" s="871"/>
      <c r="L335" s="868"/>
      <c r="M335" s="868"/>
      <c r="N335" s="871"/>
      <c r="O335" s="870"/>
      <c r="P335" s="868"/>
      <c r="Q335" s="868"/>
      <c r="R335" s="868"/>
      <c r="S335" s="871"/>
      <c r="T335" s="872"/>
      <c r="U335" s="873"/>
      <c r="V335" s="873"/>
      <c r="W335" s="873"/>
      <c r="X335" s="873"/>
      <c r="Y335" s="873"/>
      <c r="Z335" s="874"/>
      <c r="AA335" s="874"/>
      <c r="AB335" s="873"/>
      <c r="AC335" s="873"/>
      <c r="AD335" s="873"/>
      <c r="AE335" s="873"/>
      <c r="AF335" s="873"/>
      <c r="AG335" s="873"/>
      <c r="AH335" s="873"/>
      <c r="AI335" s="873"/>
      <c r="AJ335" s="873"/>
      <c r="AK335" s="873"/>
      <c r="AL335" s="873"/>
      <c r="AM335" s="873"/>
      <c r="AN335" s="873"/>
      <c r="AO335" s="873"/>
      <c r="AP335" s="873"/>
      <c r="AQ335" s="873"/>
      <c r="AR335" s="873"/>
      <c r="AS335" s="873"/>
      <c r="AT335" s="873"/>
      <c r="AU335" s="873"/>
      <c r="AV335" s="873"/>
      <c r="AW335" s="873"/>
      <c r="AX335" s="873"/>
      <c r="AY335" s="873"/>
      <c r="AZ335" s="873"/>
      <c r="BA335" s="873"/>
      <c r="BB335" s="873"/>
      <c r="BC335" s="873"/>
    </row>
    <row r="336" spans="1:55">
      <c r="A336" s="866"/>
      <c r="B336" s="867"/>
      <c r="C336" s="867"/>
      <c r="D336" s="867"/>
      <c r="E336" s="868"/>
      <c r="F336" s="869"/>
      <c r="G336" s="868"/>
      <c r="H336" s="868"/>
      <c r="I336" s="868"/>
      <c r="J336" s="870"/>
      <c r="K336" s="871"/>
      <c r="L336" s="868"/>
      <c r="M336" s="868"/>
      <c r="N336" s="871"/>
      <c r="O336" s="870"/>
      <c r="P336" s="868"/>
      <c r="Q336" s="868"/>
      <c r="R336" s="868"/>
      <c r="S336" s="871"/>
      <c r="T336" s="872"/>
      <c r="U336" s="873"/>
      <c r="V336" s="873"/>
      <c r="W336" s="873"/>
      <c r="X336" s="873"/>
      <c r="Y336" s="873"/>
      <c r="Z336" s="874"/>
      <c r="AA336" s="874"/>
      <c r="AB336" s="873"/>
      <c r="AC336" s="873"/>
      <c r="AD336" s="873"/>
      <c r="AE336" s="873"/>
      <c r="AF336" s="873"/>
      <c r="AG336" s="873"/>
      <c r="AH336" s="873"/>
      <c r="AI336" s="873"/>
      <c r="AJ336" s="873"/>
      <c r="AK336" s="873"/>
      <c r="AL336" s="873"/>
      <c r="AM336" s="873"/>
      <c r="AN336" s="873"/>
      <c r="AO336" s="873"/>
      <c r="AP336" s="873"/>
      <c r="AQ336" s="873"/>
      <c r="AR336" s="873"/>
      <c r="AS336" s="873"/>
      <c r="AT336" s="873"/>
      <c r="AU336" s="873"/>
      <c r="AV336" s="873"/>
      <c r="AW336" s="873"/>
      <c r="AX336" s="873"/>
      <c r="AY336" s="873"/>
      <c r="AZ336" s="873"/>
      <c r="BA336" s="873"/>
      <c r="BB336" s="873"/>
      <c r="BC336" s="873"/>
    </row>
    <row r="337" spans="1:55">
      <c r="A337" s="866"/>
      <c r="B337" s="867"/>
      <c r="C337" s="867"/>
      <c r="D337" s="867"/>
      <c r="E337" s="868"/>
      <c r="F337" s="869"/>
      <c r="G337" s="868"/>
      <c r="H337" s="868"/>
      <c r="I337" s="868"/>
      <c r="J337" s="870"/>
      <c r="K337" s="871"/>
      <c r="L337" s="868"/>
      <c r="M337" s="868"/>
      <c r="N337" s="871"/>
      <c r="O337" s="870"/>
      <c r="P337" s="868"/>
      <c r="Q337" s="868"/>
      <c r="R337" s="868"/>
      <c r="S337" s="871"/>
      <c r="T337" s="872"/>
      <c r="U337" s="873"/>
      <c r="V337" s="873"/>
      <c r="W337" s="873"/>
      <c r="X337" s="873"/>
      <c r="Y337" s="873"/>
      <c r="Z337" s="874"/>
      <c r="AA337" s="874"/>
      <c r="AB337" s="873"/>
      <c r="AC337" s="873"/>
      <c r="AD337" s="873"/>
      <c r="AE337" s="873"/>
      <c r="AF337" s="873"/>
      <c r="AG337" s="873"/>
      <c r="AH337" s="873"/>
      <c r="AI337" s="873"/>
      <c r="AJ337" s="873"/>
      <c r="AK337" s="873"/>
      <c r="AL337" s="873"/>
      <c r="AM337" s="873"/>
      <c r="AN337" s="873"/>
      <c r="AO337" s="873"/>
      <c r="AP337" s="873"/>
      <c r="AQ337" s="873"/>
      <c r="AR337" s="873"/>
      <c r="AS337" s="873"/>
      <c r="AT337" s="873"/>
      <c r="AU337" s="873"/>
      <c r="AV337" s="873"/>
      <c r="AW337" s="873"/>
      <c r="AX337" s="873"/>
      <c r="AY337" s="873"/>
      <c r="AZ337" s="873"/>
      <c r="BA337" s="873"/>
      <c r="BB337" s="873"/>
      <c r="BC337" s="873"/>
    </row>
    <row r="338" spans="1:55">
      <c r="A338" s="866"/>
      <c r="B338" s="867"/>
      <c r="C338" s="867"/>
      <c r="D338" s="867"/>
      <c r="E338" s="868"/>
      <c r="F338" s="869"/>
      <c r="G338" s="868"/>
      <c r="H338" s="868"/>
      <c r="I338" s="868"/>
      <c r="J338" s="870"/>
      <c r="K338" s="871"/>
      <c r="L338" s="868"/>
      <c r="M338" s="868"/>
      <c r="N338" s="871"/>
      <c r="O338" s="870"/>
      <c r="P338" s="868"/>
      <c r="Q338" s="868"/>
      <c r="R338" s="868"/>
      <c r="S338" s="871"/>
      <c r="T338" s="872"/>
      <c r="U338" s="873"/>
      <c r="V338" s="873"/>
      <c r="W338" s="873"/>
      <c r="X338" s="873"/>
      <c r="Y338" s="873"/>
      <c r="Z338" s="874"/>
      <c r="AA338" s="874"/>
      <c r="AB338" s="873"/>
      <c r="AC338" s="873"/>
      <c r="AD338" s="873"/>
      <c r="AE338" s="873"/>
      <c r="AF338" s="873"/>
      <c r="AG338" s="873"/>
      <c r="AH338" s="873"/>
      <c r="AI338" s="873"/>
      <c r="AJ338" s="873"/>
      <c r="AK338" s="873"/>
      <c r="AL338" s="873"/>
      <c r="AM338" s="873"/>
      <c r="AN338" s="873"/>
      <c r="AO338" s="873"/>
      <c r="AP338" s="873"/>
      <c r="AQ338" s="873"/>
      <c r="AR338" s="873"/>
      <c r="AS338" s="873"/>
      <c r="AT338" s="873"/>
      <c r="AU338" s="873"/>
      <c r="AV338" s="873"/>
      <c r="AW338" s="873"/>
      <c r="AX338" s="873"/>
      <c r="AY338" s="873"/>
      <c r="AZ338" s="873"/>
      <c r="BA338" s="873"/>
      <c r="BB338" s="873"/>
      <c r="BC338" s="873"/>
    </row>
    <row r="339" spans="1:55">
      <c r="A339" s="866"/>
      <c r="B339" s="867"/>
      <c r="C339" s="867"/>
      <c r="D339" s="867"/>
      <c r="E339" s="868"/>
      <c r="F339" s="869"/>
      <c r="G339" s="868"/>
      <c r="H339" s="868"/>
      <c r="I339" s="868"/>
      <c r="J339" s="870"/>
      <c r="K339" s="871"/>
      <c r="L339" s="868"/>
      <c r="M339" s="868"/>
      <c r="N339" s="871"/>
      <c r="O339" s="870"/>
      <c r="P339" s="868"/>
      <c r="Q339" s="868"/>
      <c r="R339" s="868"/>
      <c r="S339" s="871"/>
      <c r="T339" s="872"/>
      <c r="U339" s="873"/>
      <c r="V339" s="873"/>
      <c r="W339" s="873"/>
      <c r="X339" s="873"/>
      <c r="Y339" s="873"/>
      <c r="Z339" s="874"/>
      <c r="AA339" s="874"/>
      <c r="AB339" s="873"/>
      <c r="AC339" s="873"/>
      <c r="AD339" s="873"/>
      <c r="AE339" s="873"/>
      <c r="AF339" s="873"/>
      <c r="AG339" s="873"/>
      <c r="AH339" s="873"/>
      <c r="AI339" s="873"/>
      <c r="AJ339" s="873"/>
      <c r="AK339" s="873"/>
      <c r="AL339" s="873"/>
      <c r="AM339" s="873"/>
      <c r="AN339" s="873"/>
      <c r="AO339" s="873"/>
      <c r="AP339" s="873"/>
      <c r="AQ339" s="873"/>
      <c r="AR339" s="873"/>
      <c r="AS339" s="873"/>
      <c r="AT339" s="873"/>
      <c r="AU339" s="873"/>
      <c r="AV339" s="873"/>
      <c r="AW339" s="873"/>
      <c r="AX339" s="873"/>
      <c r="AY339" s="873"/>
      <c r="AZ339" s="873"/>
      <c r="BA339" s="873"/>
      <c r="BB339" s="873"/>
      <c r="BC339" s="873"/>
    </row>
    <row r="340" spans="1:55">
      <c r="A340" s="866"/>
      <c r="B340" s="867"/>
      <c r="C340" s="867"/>
      <c r="D340" s="867"/>
      <c r="E340" s="868"/>
      <c r="F340" s="869"/>
      <c r="G340" s="868"/>
      <c r="H340" s="868"/>
      <c r="I340" s="868"/>
      <c r="J340" s="870"/>
      <c r="K340" s="871"/>
      <c r="L340" s="868"/>
      <c r="M340" s="868"/>
      <c r="N340" s="871"/>
      <c r="O340" s="870"/>
      <c r="P340" s="868"/>
      <c r="Q340" s="868"/>
      <c r="R340" s="868"/>
      <c r="S340" s="871"/>
      <c r="T340" s="872"/>
      <c r="U340" s="873"/>
      <c r="V340" s="873"/>
      <c r="W340" s="873"/>
      <c r="X340" s="873"/>
      <c r="Y340" s="873"/>
      <c r="Z340" s="874"/>
      <c r="AA340" s="874"/>
      <c r="AB340" s="873"/>
      <c r="AC340" s="873"/>
      <c r="AD340" s="873"/>
      <c r="AE340" s="873"/>
      <c r="AF340" s="873"/>
      <c r="AG340" s="873"/>
      <c r="AH340" s="873"/>
      <c r="AI340" s="873"/>
      <c r="AJ340" s="873"/>
      <c r="AK340" s="873"/>
      <c r="AL340" s="873"/>
      <c r="AM340" s="873"/>
      <c r="AN340" s="873"/>
      <c r="AO340" s="873"/>
      <c r="AP340" s="873"/>
      <c r="AQ340" s="873"/>
      <c r="AR340" s="873"/>
      <c r="AS340" s="873"/>
      <c r="AT340" s="873"/>
      <c r="AU340" s="873"/>
      <c r="AV340" s="873"/>
      <c r="AW340" s="873"/>
      <c r="AX340" s="873"/>
      <c r="AY340" s="873"/>
      <c r="AZ340" s="873"/>
      <c r="BA340" s="873"/>
      <c r="BB340" s="873"/>
      <c r="BC340" s="873"/>
    </row>
    <row r="341" spans="1:55">
      <c r="A341" s="866"/>
      <c r="B341" s="867"/>
      <c r="C341" s="867"/>
      <c r="D341" s="867"/>
      <c r="E341" s="868"/>
      <c r="F341" s="869"/>
      <c r="G341" s="868"/>
      <c r="H341" s="868"/>
      <c r="I341" s="868"/>
      <c r="J341" s="870"/>
      <c r="K341" s="871"/>
      <c r="L341" s="868"/>
      <c r="M341" s="868"/>
      <c r="N341" s="871"/>
      <c r="O341" s="870"/>
      <c r="P341" s="868"/>
      <c r="Q341" s="868"/>
      <c r="R341" s="868"/>
      <c r="S341" s="871"/>
      <c r="T341" s="872"/>
      <c r="U341" s="873"/>
      <c r="V341" s="873"/>
      <c r="W341" s="873"/>
      <c r="X341" s="873"/>
      <c r="Y341" s="873"/>
      <c r="Z341" s="874"/>
      <c r="AA341" s="874"/>
      <c r="AB341" s="873"/>
      <c r="AC341" s="873"/>
      <c r="AD341" s="873"/>
      <c r="AE341" s="873"/>
      <c r="AF341" s="873"/>
      <c r="AG341" s="873"/>
      <c r="AH341" s="873"/>
      <c r="AI341" s="873"/>
      <c r="AJ341" s="873"/>
      <c r="AK341" s="873"/>
      <c r="AL341" s="873"/>
      <c r="AM341" s="873"/>
      <c r="AN341" s="873"/>
      <c r="AO341" s="873"/>
      <c r="AP341" s="873"/>
      <c r="AQ341" s="873"/>
      <c r="AR341" s="873"/>
      <c r="AS341" s="873"/>
      <c r="AT341" s="873"/>
      <c r="AU341" s="873"/>
      <c r="AV341" s="873"/>
      <c r="AW341" s="873"/>
      <c r="AX341" s="873"/>
      <c r="AY341" s="873"/>
      <c r="AZ341" s="873"/>
      <c r="BA341" s="873"/>
      <c r="BB341" s="873"/>
      <c r="BC341" s="873"/>
    </row>
    <row r="342" spans="1:55">
      <c r="A342" s="866"/>
      <c r="B342" s="867"/>
      <c r="C342" s="867"/>
      <c r="D342" s="867"/>
      <c r="E342" s="868"/>
      <c r="F342" s="869"/>
      <c r="G342" s="868"/>
      <c r="H342" s="868"/>
      <c r="I342" s="868"/>
      <c r="J342" s="870"/>
      <c r="K342" s="871"/>
      <c r="L342" s="868"/>
      <c r="M342" s="868"/>
      <c r="N342" s="871"/>
      <c r="O342" s="870"/>
      <c r="P342" s="868"/>
      <c r="Q342" s="868"/>
      <c r="R342" s="868"/>
      <c r="S342" s="871"/>
      <c r="T342" s="872"/>
      <c r="U342" s="873"/>
      <c r="V342" s="873"/>
      <c r="W342" s="873"/>
      <c r="X342" s="873"/>
      <c r="Y342" s="873"/>
      <c r="Z342" s="874"/>
      <c r="AA342" s="874"/>
      <c r="AB342" s="873"/>
      <c r="AC342" s="873"/>
      <c r="AD342" s="873"/>
      <c r="AE342" s="873"/>
      <c r="AF342" s="873"/>
      <c r="AG342" s="873"/>
      <c r="AH342" s="873"/>
      <c r="AI342" s="873"/>
      <c r="AJ342" s="873"/>
      <c r="AK342" s="873"/>
      <c r="AL342" s="873"/>
      <c r="AM342" s="873"/>
      <c r="AN342" s="873"/>
      <c r="AO342" s="873"/>
      <c r="AP342" s="873"/>
      <c r="AQ342" s="873"/>
      <c r="AR342" s="873"/>
      <c r="AS342" s="873"/>
      <c r="AT342" s="873"/>
      <c r="AU342" s="873"/>
      <c r="AV342" s="873"/>
      <c r="AW342" s="873"/>
      <c r="AX342" s="873"/>
      <c r="AY342" s="873"/>
      <c r="AZ342" s="873"/>
      <c r="BA342" s="873"/>
      <c r="BB342" s="873"/>
      <c r="BC342" s="873"/>
    </row>
    <row r="343" spans="1:55">
      <c r="A343" s="866"/>
      <c r="B343" s="867"/>
      <c r="C343" s="867"/>
      <c r="D343" s="867"/>
      <c r="E343" s="868"/>
      <c r="F343" s="869"/>
      <c r="G343" s="868"/>
      <c r="H343" s="868"/>
      <c r="I343" s="868"/>
      <c r="J343" s="870"/>
      <c r="K343" s="871"/>
      <c r="L343" s="868"/>
      <c r="M343" s="868"/>
      <c r="N343" s="871"/>
      <c r="O343" s="870"/>
      <c r="P343" s="868"/>
      <c r="Q343" s="868"/>
      <c r="R343" s="868"/>
      <c r="S343" s="871"/>
      <c r="T343" s="872"/>
      <c r="U343" s="873"/>
      <c r="V343" s="873"/>
      <c r="W343" s="873"/>
      <c r="X343" s="873"/>
      <c r="Y343" s="873"/>
      <c r="Z343" s="874"/>
      <c r="AA343" s="874"/>
      <c r="AB343" s="873"/>
      <c r="AC343" s="873"/>
      <c r="AD343" s="873"/>
      <c r="AE343" s="873"/>
      <c r="AF343" s="873"/>
      <c r="AG343" s="873"/>
      <c r="AH343" s="873"/>
      <c r="AI343" s="873"/>
      <c r="AJ343" s="873"/>
      <c r="AK343" s="873"/>
      <c r="AL343" s="873"/>
      <c r="AM343" s="873"/>
      <c r="AN343" s="873"/>
      <c r="AO343" s="873"/>
      <c r="AP343" s="873"/>
      <c r="AQ343" s="873"/>
      <c r="AR343" s="873"/>
      <c r="AS343" s="873"/>
      <c r="AT343" s="873"/>
      <c r="AU343" s="873"/>
      <c r="AV343" s="873"/>
      <c r="AW343" s="873"/>
      <c r="AX343" s="873"/>
      <c r="AY343" s="873"/>
      <c r="AZ343" s="873"/>
      <c r="BA343" s="873"/>
      <c r="BB343" s="873"/>
      <c r="BC343" s="873"/>
    </row>
    <row r="344" spans="1:55">
      <c r="A344" s="866"/>
      <c r="B344" s="867"/>
      <c r="C344" s="867"/>
      <c r="D344" s="867"/>
      <c r="E344" s="868"/>
      <c r="F344" s="869"/>
      <c r="G344" s="868"/>
      <c r="H344" s="868"/>
      <c r="I344" s="868"/>
      <c r="J344" s="870"/>
      <c r="K344" s="871"/>
      <c r="L344" s="868"/>
      <c r="M344" s="868"/>
      <c r="N344" s="871"/>
      <c r="O344" s="870"/>
      <c r="P344" s="868"/>
      <c r="Q344" s="868"/>
      <c r="R344" s="868"/>
      <c r="S344" s="871"/>
      <c r="T344" s="872"/>
      <c r="U344" s="873"/>
      <c r="V344" s="873"/>
      <c r="W344" s="873"/>
      <c r="X344" s="873"/>
      <c r="Y344" s="873"/>
      <c r="Z344" s="874"/>
      <c r="AA344" s="874"/>
      <c r="AB344" s="873"/>
      <c r="AC344" s="873"/>
      <c r="AD344" s="873"/>
      <c r="AE344" s="873"/>
      <c r="AF344" s="873"/>
      <c r="AG344" s="873"/>
      <c r="AH344" s="873"/>
      <c r="AI344" s="873"/>
      <c r="AJ344" s="873"/>
      <c r="AK344" s="873"/>
      <c r="AL344" s="873"/>
      <c r="AM344" s="873"/>
      <c r="AN344" s="873"/>
      <c r="AO344" s="873"/>
      <c r="AP344" s="873"/>
      <c r="AQ344" s="873"/>
      <c r="AR344" s="873"/>
      <c r="AS344" s="873"/>
      <c r="AT344" s="873"/>
      <c r="AU344" s="873"/>
      <c r="AV344" s="873"/>
      <c r="AW344" s="873"/>
      <c r="AX344" s="873"/>
      <c r="AY344" s="873"/>
      <c r="AZ344" s="873"/>
      <c r="BA344" s="873"/>
      <c r="BB344" s="873"/>
      <c r="BC344" s="873"/>
    </row>
    <row r="345" spans="1:55">
      <c r="A345" s="866"/>
      <c r="B345" s="867"/>
      <c r="C345" s="867"/>
      <c r="D345" s="867"/>
      <c r="E345" s="868"/>
      <c r="F345" s="869"/>
      <c r="G345" s="868"/>
      <c r="H345" s="868"/>
      <c r="I345" s="868"/>
      <c r="J345" s="870"/>
      <c r="K345" s="871"/>
      <c r="L345" s="868"/>
      <c r="M345" s="868"/>
      <c r="N345" s="871"/>
      <c r="O345" s="870"/>
      <c r="P345" s="868"/>
      <c r="Q345" s="868"/>
      <c r="R345" s="868"/>
      <c r="S345" s="871"/>
      <c r="T345" s="872"/>
      <c r="U345" s="873"/>
      <c r="V345" s="873"/>
      <c r="W345" s="873"/>
      <c r="X345" s="873"/>
      <c r="Y345" s="873"/>
      <c r="Z345" s="874"/>
      <c r="AA345" s="874"/>
      <c r="AB345" s="873"/>
      <c r="AC345" s="873"/>
      <c r="AD345" s="873"/>
      <c r="AE345" s="873"/>
      <c r="AF345" s="873"/>
      <c r="AG345" s="873"/>
      <c r="AH345" s="873"/>
      <c r="AI345" s="873"/>
      <c r="AJ345" s="873"/>
      <c r="AK345" s="873"/>
      <c r="AL345" s="873"/>
      <c r="AM345" s="873"/>
      <c r="AN345" s="873"/>
      <c r="AO345" s="873"/>
      <c r="AP345" s="873"/>
      <c r="AQ345" s="873"/>
      <c r="AR345" s="873"/>
      <c r="AS345" s="873"/>
      <c r="AT345" s="873"/>
      <c r="AU345" s="873"/>
      <c r="AV345" s="873"/>
      <c r="AW345" s="873"/>
      <c r="AX345" s="873"/>
      <c r="AY345" s="873"/>
      <c r="AZ345" s="873"/>
      <c r="BA345" s="873"/>
      <c r="BB345" s="873"/>
      <c r="BC345" s="873"/>
    </row>
    <row r="346" spans="1:55">
      <c r="A346" s="866"/>
      <c r="B346" s="867"/>
      <c r="C346" s="867"/>
      <c r="D346" s="867"/>
      <c r="E346" s="868"/>
      <c r="F346" s="869"/>
      <c r="G346" s="868"/>
      <c r="H346" s="868"/>
      <c r="I346" s="868"/>
      <c r="J346" s="870"/>
      <c r="K346" s="871"/>
      <c r="L346" s="868"/>
      <c r="M346" s="868"/>
      <c r="N346" s="871"/>
      <c r="O346" s="870"/>
      <c r="P346" s="868"/>
      <c r="Q346" s="868"/>
      <c r="R346" s="868"/>
      <c r="S346" s="871"/>
      <c r="T346" s="872"/>
      <c r="U346" s="873"/>
      <c r="V346" s="873"/>
      <c r="W346" s="873"/>
      <c r="X346" s="873"/>
      <c r="Y346" s="873"/>
      <c r="Z346" s="874"/>
      <c r="AA346" s="874"/>
      <c r="AB346" s="873"/>
      <c r="AC346" s="873"/>
      <c r="AD346" s="873"/>
      <c r="AE346" s="873"/>
      <c r="AF346" s="873"/>
      <c r="AG346" s="873"/>
      <c r="AH346" s="873"/>
      <c r="AI346" s="873"/>
      <c r="AJ346" s="873"/>
      <c r="AK346" s="873"/>
      <c r="AL346" s="873"/>
      <c r="AM346" s="873"/>
      <c r="AN346" s="873"/>
      <c r="AO346" s="873"/>
      <c r="AP346" s="873"/>
      <c r="AQ346" s="873"/>
      <c r="AR346" s="873"/>
      <c r="AS346" s="873"/>
      <c r="AT346" s="873"/>
      <c r="AU346" s="873"/>
      <c r="AV346" s="873"/>
      <c r="AW346" s="873"/>
      <c r="AX346" s="873"/>
      <c r="AY346" s="873"/>
      <c r="AZ346" s="873"/>
      <c r="BA346" s="873"/>
      <c r="BB346" s="873"/>
      <c r="BC346" s="873"/>
    </row>
    <row r="347" spans="1:55">
      <c r="A347" s="866"/>
      <c r="B347" s="867"/>
      <c r="C347" s="867"/>
      <c r="D347" s="867"/>
      <c r="E347" s="868"/>
      <c r="F347" s="869"/>
      <c r="G347" s="868"/>
      <c r="H347" s="868"/>
      <c r="I347" s="868"/>
      <c r="J347" s="870"/>
      <c r="K347" s="871"/>
      <c r="L347" s="868"/>
      <c r="M347" s="868"/>
      <c r="N347" s="871"/>
      <c r="O347" s="870"/>
      <c r="P347" s="868"/>
      <c r="Q347" s="868"/>
      <c r="R347" s="868"/>
      <c r="S347" s="871"/>
      <c r="T347" s="872"/>
      <c r="U347" s="873"/>
      <c r="V347" s="873"/>
      <c r="W347" s="873"/>
      <c r="X347" s="873"/>
      <c r="Y347" s="873"/>
      <c r="Z347" s="874"/>
      <c r="AA347" s="874"/>
      <c r="AB347" s="873"/>
      <c r="AC347" s="873"/>
      <c r="AD347" s="873"/>
      <c r="AE347" s="873"/>
      <c r="AF347" s="873"/>
      <c r="AG347" s="873"/>
      <c r="AH347" s="873"/>
      <c r="AI347" s="873"/>
      <c r="AJ347" s="873"/>
      <c r="AK347" s="873"/>
      <c r="AL347" s="873"/>
      <c r="AM347" s="873"/>
      <c r="AN347" s="873"/>
      <c r="AO347" s="873"/>
      <c r="AP347" s="873"/>
      <c r="AQ347" s="873"/>
      <c r="AR347" s="873"/>
      <c r="AS347" s="873"/>
      <c r="AT347" s="873"/>
      <c r="AU347" s="873"/>
      <c r="AV347" s="873"/>
      <c r="AW347" s="873"/>
      <c r="AX347" s="873"/>
      <c r="AY347" s="873"/>
      <c r="AZ347" s="873"/>
      <c r="BA347" s="873"/>
      <c r="BB347" s="873"/>
      <c r="BC347" s="873"/>
    </row>
    <row r="348" spans="1:55">
      <c r="A348" s="866"/>
      <c r="B348" s="867"/>
      <c r="C348" s="867"/>
      <c r="D348" s="867"/>
      <c r="E348" s="868"/>
      <c r="F348" s="869"/>
      <c r="G348" s="868"/>
      <c r="H348" s="868"/>
      <c r="I348" s="868"/>
      <c r="J348" s="870"/>
      <c r="K348" s="871"/>
      <c r="L348" s="868"/>
      <c r="M348" s="868"/>
      <c r="N348" s="871"/>
      <c r="O348" s="870"/>
      <c r="P348" s="868"/>
      <c r="Q348" s="868"/>
      <c r="R348" s="868"/>
      <c r="S348" s="871"/>
      <c r="T348" s="872"/>
      <c r="U348" s="873"/>
      <c r="V348" s="873"/>
      <c r="W348" s="873"/>
      <c r="X348" s="873"/>
      <c r="Y348" s="873"/>
      <c r="Z348" s="874"/>
      <c r="AA348" s="874"/>
      <c r="AB348" s="873"/>
      <c r="AC348" s="873"/>
      <c r="AD348" s="873"/>
      <c r="AE348" s="873"/>
      <c r="AF348" s="873"/>
      <c r="AG348" s="873"/>
      <c r="AH348" s="873"/>
      <c r="AI348" s="873"/>
      <c r="AJ348" s="873"/>
      <c r="AK348" s="873"/>
      <c r="AL348" s="873"/>
      <c r="AM348" s="873"/>
      <c r="AN348" s="873"/>
      <c r="AO348" s="873"/>
      <c r="AP348" s="873"/>
      <c r="AQ348" s="873"/>
      <c r="AR348" s="873"/>
      <c r="AS348" s="873"/>
      <c r="AT348" s="873"/>
      <c r="AU348" s="873"/>
      <c r="AV348" s="873"/>
      <c r="AW348" s="873"/>
      <c r="AX348" s="873"/>
      <c r="AY348" s="873"/>
      <c r="AZ348" s="873"/>
      <c r="BA348" s="873"/>
      <c r="BB348" s="873"/>
      <c r="BC348" s="873"/>
    </row>
    <row r="349" spans="1:55">
      <c r="A349" s="866"/>
      <c r="B349" s="867"/>
      <c r="C349" s="867"/>
      <c r="D349" s="867"/>
      <c r="E349" s="868"/>
      <c r="F349" s="869"/>
      <c r="G349" s="868"/>
      <c r="H349" s="868"/>
      <c r="I349" s="868"/>
      <c r="J349" s="870"/>
      <c r="K349" s="871"/>
      <c r="L349" s="868"/>
      <c r="M349" s="868"/>
      <c r="N349" s="871"/>
      <c r="O349" s="870"/>
      <c r="P349" s="868"/>
      <c r="Q349" s="868"/>
      <c r="R349" s="868"/>
      <c r="S349" s="871"/>
      <c r="T349" s="872"/>
      <c r="U349" s="873"/>
      <c r="V349" s="873"/>
      <c r="W349" s="873"/>
      <c r="X349" s="873"/>
      <c r="Y349" s="873"/>
      <c r="Z349" s="874"/>
      <c r="AA349" s="874"/>
      <c r="AB349" s="873"/>
      <c r="AC349" s="873"/>
      <c r="AD349" s="873"/>
      <c r="AE349" s="873"/>
      <c r="AF349" s="873"/>
      <c r="AG349" s="873"/>
      <c r="AH349" s="873"/>
      <c r="AI349" s="873"/>
      <c r="AJ349" s="873"/>
      <c r="AK349" s="873"/>
      <c r="AL349" s="873"/>
      <c r="AM349" s="873"/>
      <c r="AN349" s="873"/>
      <c r="AO349" s="873"/>
      <c r="AP349" s="873"/>
      <c r="AQ349" s="873"/>
      <c r="AR349" s="873"/>
      <c r="AS349" s="873"/>
      <c r="AT349" s="873"/>
      <c r="AU349" s="873"/>
      <c r="AV349" s="873"/>
      <c r="AW349" s="873"/>
      <c r="AX349" s="873"/>
      <c r="AY349" s="873"/>
      <c r="AZ349" s="873"/>
      <c r="BA349" s="873"/>
      <c r="BB349" s="873"/>
      <c r="BC349" s="873"/>
    </row>
    <row r="350" spans="1:55">
      <c r="A350" s="866"/>
      <c r="B350" s="867"/>
      <c r="C350" s="867"/>
      <c r="D350" s="867"/>
      <c r="E350" s="868"/>
      <c r="F350" s="869"/>
      <c r="G350" s="868"/>
      <c r="H350" s="868"/>
      <c r="I350" s="868"/>
      <c r="J350" s="870"/>
      <c r="K350" s="871"/>
      <c r="L350" s="868"/>
      <c r="M350" s="868"/>
      <c r="N350" s="871"/>
      <c r="O350" s="870"/>
      <c r="P350" s="868"/>
      <c r="Q350" s="868"/>
      <c r="R350" s="868"/>
      <c r="S350" s="871"/>
      <c r="T350" s="872"/>
      <c r="U350" s="873"/>
      <c r="V350" s="873"/>
      <c r="W350" s="873"/>
      <c r="X350" s="873"/>
      <c r="Y350" s="873"/>
      <c r="Z350" s="874"/>
      <c r="AA350" s="874"/>
      <c r="AB350" s="873"/>
      <c r="AC350" s="873"/>
      <c r="AD350" s="873"/>
      <c r="AE350" s="873"/>
      <c r="AF350" s="873"/>
      <c r="AG350" s="873"/>
      <c r="AH350" s="873"/>
      <c r="AI350" s="873"/>
      <c r="AJ350" s="873"/>
      <c r="AK350" s="873"/>
      <c r="AL350" s="873"/>
      <c r="AM350" s="873"/>
      <c r="AN350" s="873"/>
      <c r="AO350" s="873"/>
      <c r="AP350" s="873"/>
      <c r="AQ350" s="873"/>
      <c r="AR350" s="873"/>
      <c r="AS350" s="873"/>
      <c r="AT350" s="873"/>
      <c r="AU350" s="873"/>
      <c r="AV350" s="873"/>
      <c r="AW350" s="873"/>
      <c r="AX350" s="873"/>
      <c r="AY350" s="873"/>
      <c r="AZ350" s="873"/>
      <c r="BA350" s="873"/>
      <c r="BB350" s="873"/>
      <c r="BC350" s="873"/>
    </row>
    <row r="351" spans="1:55">
      <c r="A351" s="866"/>
      <c r="B351" s="867"/>
      <c r="C351" s="867"/>
      <c r="D351" s="867"/>
      <c r="E351" s="868"/>
      <c r="F351" s="869"/>
      <c r="G351" s="868"/>
      <c r="H351" s="868"/>
      <c r="I351" s="868"/>
      <c r="J351" s="870"/>
      <c r="K351" s="871"/>
      <c r="L351" s="868"/>
      <c r="M351" s="868"/>
      <c r="N351" s="871"/>
      <c r="O351" s="870"/>
      <c r="P351" s="868"/>
      <c r="Q351" s="868"/>
      <c r="R351" s="868"/>
      <c r="S351" s="871"/>
      <c r="T351" s="872"/>
      <c r="U351" s="873"/>
      <c r="V351" s="873"/>
      <c r="W351" s="873"/>
      <c r="X351" s="873"/>
      <c r="Y351" s="873"/>
      <c r="Z351" s="874"/>
      <c r="AA351" s="874"/>
      <c r="AB351" s="873"/>
      <c r="AC351" s="873"/>
      <c r="AD351" s="873"/>
      <c r="AE351" s="873"/>
      <c r="AF351" s="873"/>
      <c r="AG351" s="873"/>
      <c r="AH351" s="873"/>
      <c r="AI351" s="873"/>
      <c r="AJ351" s="873"/>
      <c r="AK351" s="873"/>
      <c r="AL351" s="873"/>
      <c r="AM351" s="873"/>
      <c r="AN351" s="873"/>
      <c r="AO351" s="873"/>
      <c r="AP351" s="873"/>
      <c r="AQ351" s="873"/>
      <c r="AR351" s="873"/>
      <c r="AS351" s="873"/>
      <c r="AT351" s="873"/>
      <c r="AU351" s="873"/>
      <c r="AV351" s="873"/>
      <c r="AW351" s="873"/>
      <c r="AX351" s="873"/>
      <c r="AY351" s="873"/>
      <c r="AZ351" s="873"/>
      <c r="BA351" s="873"/>
      <c r="BB351" s="873"/>
      <c r="BC351" s="873"/>
    </row>
    <row r="352" spans="1:55">
      <c r="A352" s="866"/>
      <c r="B352" s="867"/>
      <c r="C352" s="867"/>
      <c r="D352" s="867"/>
      <c r="E352" s="868"/>
      <c r="F352" s="869"/>
      <c r="G352" s="868"/>
      <c r="H352" s="868"/>
      <c r="I352" s="868"/>
      <c r="J352" s="870"/>
      <c r="K352" s="871"/>
      <c r="L352" s="868"/>
      <c r="M352" s="868"/>
      <c r="N352" s="871"/>
      <c r="O352" s="870"/>
      <c r="P352" s="868"/>
      <c r="Q352" s="868"/>
      <c r="R352" s="868"/>
      <c r="S352" s="871"/>
      <c r="T352" s="872"/>
      <c r="U352" s="873"/>
      <c r="V352" s="873"/>
      <c r="W352" s="873"/>
      <c r="X352" s="873"/>
      <c r="Y352" s="873"/>
      <c r="Z352" s="874"/>
      <c r="AA352" s="874"/>
      <c r="AB352" s="873"/>
      <c r="AC352" s="873"/>
      <c r="AD352" s="873"/>
      <c r="AE352" s="873"/>
      <c r="AF352" s="873"/>
      <c r="AG352" s="873"/>
      <c r="AH352" s="873"/>
      <c r="AI352" s="873"/>
      <c r="AJ352" s="873"/>
      <c r="AK352" s="873"/>
      <c r="AL352" s="873"/>
      <c r="AM352" s="873"/>
      <c r="AN352" s="873"/>
      <c r="AO352" s="873"/>
      <c r="AP352" s="873"/>
      <c r="AQ352" s="873"/>
      <c r="AR352" s="873"/>
      <c r="AS352" s="873"/>
      <c r="AT352" s="873"/>
      <c r="AU352" s="873"/>
      <c r="AV352" s="873"/>
      <c r="AW352" s="873"/>
      <c r="AX352" s="873"/>
      <c r="AY352" s="873"/>
      <c r="AZ352" s="873"/>
      <c r="BA352" s="873"/>
      <c r="BB352" s="873"/>
      <c r="BC352" s="873"/>
    </row>
    <row r="353" spans="1:55">
      <c r="A353" s="866"/>
      <c r="B353" s="867"/>
      <c r="C353" s="867"/>
      <c r="D353" s="867"/>
      <c r="E353" s="868"/>
      <c r="F353" s="869"/>
      <c r="G353" s="868"/>
      <c r="H353" s="868"/>
      <c r="I353" s="868"/>
      <c r="J353" s="870"/>
      <c r="K353" s="871"/>
      <c r="L353" s="868"/>
      <c r="M353" s="868"/>
      <c r="N353" s="871"/>
      <c r="O353" s="870"/>
      <c r="P353" s="868"/>
      <c r="Q353" s="868"/>
      <c r="R353" s="868"/>
      <c r="S353" s="871"/>
      <c r="T353" s="872"/>
      <c r="U353" s="873"/>
      <c r="V353" s="873"/>
      <c r="W353" s="873"/>
      <c r="X353" s="873"/>
      <c r="Y353" s="873"/>
      <c r="Z353" s="874"/>
      <c r="AA353" s="874"/>
      <c r="AB353" s="873"/>
      <c r="AC353" s="873"/>
      <c r="AD353" s="873"/>
      <c r="AE353" s="873"/>
      <c r="AF353" s="873"/>
      <c r="AG353" s="873"/>
      <c r="AH353" s="873"/>
      <c r="AI353" s="873"/>
      <c r="AJ353" s="873"/>
      <c r="AK353" s="873"/>
      <c r="AL353" s="873"/>
      <c r="AM353" s="873"/>
      <c r="AN353" s="873"/>
      <c r="AO353" s="873"/>
      <c r="AP353" s="873"/>
      <c r="AQ353" s="873"/>
      <c r="AR353" s="873"/>
      <c r="AS353" s="873"/>
      <c r="AT353" s="873"/>
      <c r="AU353" s="873"/>
      <c r="AV353" s="873"/>
      <c r="AW353" s="873"/>
      <c r="AX353" s="873"/>
      <c r="AY353" s="873"/>
      <c r="AZ353" s="873"/>
      <c r="BA353" s="873"/>
      <c r="BB353" s="873"/>
      <c r="BC353" s="873"/>
    </row>
    <row r="354" spans="1:55">
      <c r="A354" s="866"/>
      <c r="B354" s="867"/>
      <c r="C354" s="867"/>
      <c r="D354" s="867"/>
      <c r="E354" s="868"/>
      <c r="F354" s="869"/>
      <c r="G354" s="868"/>
      <c r="H354" s="868"/>
      <c r="I354" s="868"/>
      <c r="J354" s="870"/>
      <c r="K354" s="871"/>
      <c r="L354" s="868"/>
      <c r="M354" s="868"/>
      <c r="N354" s="871"/>
      <c r="O354" s="870"/>
      <c r="P354" s="868"/>
      <c r="Q354" s="868"/>
      <c r="R354" s="868"/>
      <c r="S354" s="871"/>
      <c r="T354" s="872"/>
      <c r="U354" s="873"/>
      <c r="V354" s="873"/>
      <c r="W354" s="873"/>
      <c r="X354" s="873"/>
      <c r="Y354" s="873"/>
      <c r="Z354" s="874"/>
      <c r="AA354" s="874"/>
      <c r="AB354" s="873"/>
      <c r="AC354" s="873"/>
      <c r="AD354" s="873"/>
      <c r="AE354" s="873"/>
      <c r="AF354" s="873"/>
      <c r="AG354" s="873"/>
      <c r="AH354" s="873"/>
      <c r="AI354" s="873"/>
      <c r="AJ354" s="873"/>
      <c r="AK354" s="873"/>
      <c r="AL354" s="873"/>
      <c r="AM354" s="873"/>
      <c r="AN354" s="873"/>
      <c r="AO354" s="873"/>
      <c r="AP354" s="873"/>
      <c r="AQ354" s="873"/>
      <c r="AR354" s="873"/>
      <c r="AS354" s="873"/>
      <c r="AT354" s="873"/>
      <c r="AU354" s="873"/>
      <c r="AV354" s="873"/>
      <c r="AW354" s="873"/>
      <c r="AX354" s="873"/>
      <c r="AY354" s="873"/>
      <c r="AZ354" s="873"/>
      <c r="BA354" s="873"/>
      <c r="BB354" s="873"/>
      <c r="BC354" s="873"/>
    </row>
    <row r="355" spans="1:55">
      <c r="A355" s="866"/>
      <c r="B355" s="867"/>
      <c r="C355" s="867"/>
      <c r="D355" s="867"/>
      <c r="E355" s="868"/>
      <c r="F355" s="869"/>
      <c r="G355" s="868"/>
      <c r="H355" s="868"/>
      <c r="I355" s="868"/>
      <c r="J355" s="870"/>
      <c r="K355" s="871"/>
      <c r="L355" s="868"/>
      <c r="M355" s="868"/>
      <c r="N355" s="871"/>
      <c r="O355" s="870"/>
      <c r="P355" s="868"/>
      <c r="Q355" s="868"/>
      <c r="R355" s="868"/>
      <c r="S355" s="871"/>
      <c r="T355" s="872"/>
      <c r="U355" s="873"/>
      <c r="V355" s="873"/>
      <c r="W355" s="873"/>
      <c r="X355" s="873"/>
      <c r="Y355" s="873"/>
      <c r="Z355" s="874"/>
      <c r="AA355" s="874"/>
      <c r="AB355" s="873"/>
      <c r="AC355" s="873"/>
      <c r="AD355" s="873"/>
      <c r="AE355" s="873"/>
      <c r="AF355" s="873"/>
      <c r="AG355" s="873"/>
      <c r="AH355" s="873"/>
      <c r="AI355" s="873"/>
      <c r="AJ355" s="873"/>
      <c r="AK355" s="873"/>
      <c r="AL355" s="873"/>
      <c r="AM355" s="873"/>
      <c r="AN355" s="873"/>
      <c r="AO355" s="873"/>
      <c r="AP355" s="873"/>
      <c r="AQ355" s="873"/>
      <c r="AR355" s="873"/>
      <c r="AS355" s="873"/>
      <c r="AT355" s="873"/>
      <c r="AU355" s="873"/>
      <c r="AV355" s="873"/>
      <c r="AW355" s="873"/>
      <c r="AX355" s="873"/>
      <c r="AY355" s="873"/>
      <c r="AZ355" s="873"/>
      <c r="BA355" s="873"/>
      <c r="BB355" s="873"/>
      <c r="BC355" s="873"/>
    </row>
    <row r="356" spans="1:55">
      <c r="A356" s="866"/>
      <c r="B356" s="867"/>
      <c r="C356" s="867"/>
      <c r="D356" s="867"/>
      <c r="E356" s="868"/>
      <c r="F356" s="869"/>
      <c r="G356" s="868"/>
      <c r="H356" s="868"/>
      <c r="I356" s="868"/>
      <c r="J356" s="870"/>
      <c r="K356" s="871"/>
      <c r="L356" s="868"/>
      <c r="M356" s="868"/>
      <c r="N356" s="871"/>
      <c r="O356" s="870"/>
      <c r="P356" s="868"/>
      <c r="Q356" s="868"/>
      <c r="R356" s="868"/>
      <c r="S356" s="871"/>
      <c r="T356" s="872"/>
      <c r="U356" s="873"/>
      <c r="V356" s="873"/>
      <c r="W356" s="873"/>
      <c r="X356" s="873"/>
      <c r="Y356" s="873"/>
      <c r="Z356" s="874"/>
      <c r="AA356" s="874"/>
      <c r="AB356" s="873"/>
      <c r="AC356" s="873"/>
      <c r="AD356" s="873"/>
      <c r="AE356" s="873"/>
      <c r="AF356" s="873"/>
      <c r="AG356" s="873"/>
      <c r="AH356" s="873"/>
      <c r="AI356" s="873"/>
      <c r="AJ356" s="873"/>
      <c r="AK356" s="873"/>
      <c r="AL356" s="873"/>
      <c r="AM356" s="873"/>
      <c r="AN356" s="873"/>
      <c r="AO356" s="873"/>
      <c r="AP356" s="873"/>
      <c r="AQ356" s="873"/>
      <c r="AR356" s="873"/>
      <c r="AS356" s="873"/>
      <c r="AT356" s="873"/>
      <c r="AU356" s="873"/>
      <c r="AV356" s="873"/>
      <c r="AW356" s="873"/>
      <c r="AX356" s="873"/>
      <c r="AY356" s="873"/>
      <c r="AZ356" s="873"/>
      <c r="BA356" s="873"/>
      <c r="BB356" s="873"/>
      <c r="BC356" s="873"/>
    </row>
    <row r="357" spans="1:55">
      <c r="A357" s="866"/>
      <c r="B357" s="867"/>
      <c r="C357" s="867"/>
      <c r="D357" s="867"/>
      <c r="E357" s="868"/>
      <c r="F357" s="869"/>
      <c r="G357" s="868"/>
      <c r="H357" s="868"/>
      <c r="I357" s="868"/>
      <c r="J357" s="870"/>
      <c r="K357" s="871"/>
      <c r="L357" s="868"/>
      <c r="M357" s="868"/>
      <c r="N357" s="871"/>
      <c r="O357" s="870"/>
      <c r="P357" s="868"/>
      <c r="Q357" s="868"/>
      <c r="R357" s="868"/>
      <c r="S357" s="871"/>
      <c r="T357" s="872"/>
      <c r="U357" s="873"/>
      <c r="V357" s="873"/>
      <c r="W357" s="873"/>
      <c r="X357" s="873"/>
      <c r="Y357" s="873"/>
      <c r="Z357" s="874"/>
      <c r="AA357" s="874"/>
      <c r="AB357" s="873"/>
      <c r="AC357" s="873"/>
      <c r="AD357" s="873"/>
      <c r="AE357" s="873"/>
      <c r="AF357" s="873"/>
      <c r="AG357" s="873"/>
      <c r="AH357" s="873"/>
      <c r="AI357" s="873"/>
      <c r="AJ357" s="873"/>
      <c r="AK357" s="873"/>
      <c r="AL357" s="873"/>
      <c r="AM357" s="873"/>
      <c r="AN357" s="873"/>
      <c r="AO357" s="873"/>
      <c r="AP357" s="873"/>
      <c r="AQ357" s="873"/>
      <c r="AR357" s="873"/>
      <c r="AS357" s="873"/>
      <c r="AT357" s="873"/>
      <c r="AU357" s="873"/>
      <c r="AV357" s="873"/>
      <c r="AW357" s="873"/>
      <c r="AX357" s="873"/>
      <c r="AY357" s="873"/>
      <c r="AZ357" s="873"/>
      <c r="BA357" s="873"/>
      <c r="BB357" s="873"/>
      <c r="BC357" s="873"/>
    </row>
    <row r="358" spans="1:55">
      <c r="A358" s="866"/>
      <c r="B358" s="867"/>
      <c r="C358" s="867"/>
      <c r="D358" s="867"/>
      <c r="E358" s="868"/>
      <c r="F358" s="869"/>
      <c r="G358" s="868"/>
      <c r="H358" s="868"/>
      <c r="I358" s="868"/>
      <c r="J358" s="870"/>
      <c r="K358" s="871"/>
      <c r="L358" s="868"/>
      <c r="M358" s="868"/>
      <c r="N358" s="871"/>
      <c r="O358" s="870"/>
      <c r="P358" s="868"/>
      <c r="Q358" s="868"/>
      <c r="R358" s="868"/>
      <c r="S358" s="871"/>
      <c r="T358" s="872"/>
      <c r="U358" s="873"/>
      <c r="V358" s="873"/>
      <c r="W358" s="873"/>
      <c r="X358" s="873"/>
      <c r="Y358" s="873"/>
      <c r="Z358" s="874"/>
      <c r="AA358" s="874"/>
      <c r="AB358" s="873"/>
      <c r="AC358" s="873"/>
      <c r="AD358" s="873"/>
      <c r="AE358" s="873"/>
      <c r="AF358" s="873"/>
      <c r="AG358" s="873"/>
      <c r="AH358" s="873"/>
      <c r="AI358" s="873"/>
      <c r="AJ358" s="873"/>
      <c r="AK358" s="873"/>
      <c r="AL358" s="873"/>
      <c r="AM358" s="873"/>
      <c r="AN358" s="873"/>
      <c r="AO358" s="873"/>
      <c r="AP358" s="873"/>
      <c r="AQ358" s="873"/>
      <c r="AR358" s="873"/>
      <c r="AS358" s="873"/>
      <c r="AT358" s="873"/>
      <c r="AU358" s="873"/>
      <c r="AV358" s="873"/>
      <c r="AW358" s="873"/>
      <c r="AX358" s="873"/>
      <c r="AY358" s="873"/>
      <c r="AZ358" s="873"/>
      <c r="BA358" s="873"/>
      <c r="BB358" s="873"/>
      <c r="BC358" s="873"/>
    </row>
    <row r="359" spans="1:55">
      <c r="A359" s="866"/>
      <c r="B359" s="867"/>
      <c r="C359" s="867"/>
      <c r="D359" s="867"/>
      <c r="E359" s="868"/>
      <c r="F359" s="869"/>
      <c r="G359" s="868"/>
      <c r="H359" s="868"/>
      <c r="I359" s="868"/>
      <c r="J359" s="870"/>
      <c r="K359" s="871"/>
      <c r="L359" s="868"/>
      <c r="M359" s="868"/>
      <c r="N359" s="871"/>
      <c r="O359" s="870"/>
      <c r="P359" s="868"/>
      <c r="Q359" s="868"/>
      <c r="R359" s="868"/>
      <c r="S359" s="871"/>
      <c r="T359" s="872"/>
      <c r="U359" s="873"/>
      <c r="V359" s="873"/>
      <c r="W359" s="873"/>
      <c r="X359" s="873"/>
      <c r="Y359" s="873"/>
      <c r="Z359" s="874"/>
      <c r="AA359" s="874"/>
      <c r="AB359" s="873"/>
      <c r="AC359" s="873"/>
      <c r="AD359" s="873"/>
      <c r="AE359" s="873"/>
      <c r="AF359" s="873"/>
      <c r="AG359" s="873"/>
      <c r="AH359" s="873"/>
      <c r="AI359" s="873"/>
      <c r="AJ359" s="873"/>
      <c r="AK359" s="873"/>
      <c r="AL359" s="873"/>
      <c r="AM359" s="873"/>
      <c r="AN359" s="873"/>
      <c r="AO359" s="873"/>
      <c r="AP359" s="873"/>
      <c r="AQ359" s="873"/>
      <c r="AR359" s="873"/>
      <c r="AS359" s="873"/>
      <c r="AT359" s="873"/>
      <c r="AU359" s="873"/>
      <c r="AV359" s="873"/>
      <c r="AW359" s="873"/>
      <c r="AX359" s="873"/>
      <c r="AY359" s="873"/>
      <c r="AZ359" s="873"/>
      <c r="BA359" s="873"/>
      <c r="BB359" s="873"/>
      <c r="BC359" s="873"/>
    </row>
    <row r="360" spans="1:55">
      <c r="A360" s="866"/>
      <c r="B360" s="867"/>
      <c r="C360" s="867"/>
      <c r="D360" s="867"/>
      <c r="E360" s="868"/>
      <c r="F360" s="869"/>
      <c r="G360" s="868"/>
      <c r="H360" s="868"/>
      <c r="I360" s="868"/>
      <c r="J360" s="870"/>
      <c r="K360" s="871"/>
      <c r="L360" s="868"/>
      <c r="M360" s="868"/>
      <c r="N360" s="871"/>
      <c r="O360" s="870"/>
      <c r="P360" s="868"/>
      <c r="Q360" s="868"/>
      <c r="R360" s="868"/>
      <c r="S360" s="871"/>
      <c r="T360" s="872"/>
      <c r="U360" s="873"/>
      <c r="V360" s="873"/>
      <c r="W360" s="873"/>
      <c r="X360" s="873"/>
      <c r="Y360" s="873"/>
      <c r="Z360" s="874"/>
      <c r="AA360" s="874"/>
      <c r="AB360" s="873"/>
      <c r="AC360" s="873"/>
      <c r="AD360" s="873"/>
      <c r="AE360" s="873"/>
      <c r="AF360" s="873"/>
      <c r="AG360" s="873"/>
      <c r="AH360" s="873"/>
      <c r="AI360" s="873"/>
      <c r="AJ360" s="873"/>
      <c r="AK360" s="873"/>
      <c r="AL360" s="873"/>
      <c r="AM360" s="873"/>
      <c r="AN360" s="873"/>
      <c r="AO360" s="873"/>
      <c r="AP360" s="873"/>
      <c r="AQ360" s="873"/>
      <c r="AR360" s="873"/>
      <c r="AS360" s="873"/>
      <c r="AT360" s="873"/>
      <c r="AU360" s="873"/>
      <c r="AV360" s="873"/>
      <c r="AW360" s="873"/>
      <c r="AX360" s="873"/>
      <c r="AY360" s="873"/>
      <c r="AZ360" s="873"/>
      <c r="BA360" s="873"/>
      <c r="BB360" s="873"/>
      <c r="BC360" s="873"/>
    </row>
    <row r="361" spans="1:55">
      <c r="A361" s="866"/>
      <c r="B361" s="867"/>
      <c r="C361" s="867"/>
      <c r="D361" s="867"/>
      <c r="E361" s="868"/>
      <c r="F361" s="869"/>
      <c r="G361" s="868"/>
      <c r="H361" s="868"/>
      <c r="I361" s="868"/>
      <c r="J361" s="870"/>
      <c r="K361" s="871"/>
      <c r="L361" s="868"/>
      <c r="M361" s="868"/>
      <c r="N361" s="871"/>
      <c r="O361" s="870"/>
      <c r="P361" s="868"/>
      <c r="Q361" s="868"/>
      <c r="R361" s="868"/>
      <c r="S361" s="871"/>
      <c r="T361" s="872"/>
      <c r="U361" s="873"/>
      <c r="V361" s="873"/>
      <c r="W361" s="873"/>
      <c r="X361" s="873"/>
      <c r="Y361" s="873"/>
      <c r="Z361" s="874"/>
      <c r="AA361" s="874"/>
      <c r="AB361" s="873"/>
      <c r="AC361" s="873"/>
      <c r="AD361" s="873"/>
      <c r="AE361" s="873"/>
      <c r="AF361" s="873"/>
      <c r="AG361" s="873"/>
      <c r="AH361" s="873"/>
      <c r="AI361" s="873"/>
      <c r="AJ361" s="873"/>
      <c r="AK361" s="873"/>
      <c r="AL361" s="873"/>
      <c r="AM361" s="873"/>
      <c r="AN361" s="873"/>
      <c r="AO361" s="873"/>
      <c r="AP361" s="873"/>
      <c r="AQ361" s="873"/>
      <c r="AR361" s="873"/>
      <c r="AS361" s="873"/>
      <c r="AT361" s="873"/>
      <c r="AU361" s="873"/>
      <c r="AV361" s="873"/>
      <c r="AW361" s="873"/>
      <c r="AX361" s="873"/>
      <c r="AY361" s="873"/>
      <c r="AZ361" s="873"/>
      <c r="BA361" s="873"/>
      <c r="BB361" s="873"/>
      <c r="BC361" s="873"/>
    </row>
    <row r="362" spans="1:55">
      <c r="A362" s="866"/>
      <c r="B362" s="867"/>
      <c r="C362" s="867"/>
      <c r="D362" s="867"/>
      <c r="E362" s="868"/>
      <c r="F362" s="869"/>
      <c r="G362" s="868"/>
      <c r="H362" s="868"/>
      <c r="I362" s="868"/>
      <c r="J362" s="870"/>
      <c r="K362" s="871"/>
      <c r="L362" s="868"/>
      <c r="M362" s="868"/>
      <c r="N362" s="871"/>
      <c r="O362" s="870"/>
      <c r="P362" s="868"/>
      <c r="Q362" s="868"/>
      <c r="R362" s="868"/>
      <c r="S362" s="871"/>
      <c r="T362" s="872"/>
      <c r="U362" s="873"/>
      <c r="V362" s="873"/>
      <c r="W362" s="873"/>
      <c r="X362" s="873"/>
      <c r="Y362" s="873"/>
      <c r="Z362" s="874"/>
      <c r="AA362" s="874"/>
      <c r="AB362" s="873"/>
      <c r="AC362" s="873"/>
      <c r="AD362" s="873"/>
      <c r="AE362" s="873"/>
      <c r="AF362" s="873"/>
      <c r="AG362" s="873"/>
      <c r="AH362" s="873"/>
      <c r="AI362" s="873"/>
      <c r="AJ362" s="873"/>
      <c r="AK362" s="873"/>
      <c r="AL362" s="873"/>
      <c r="AM362" s="873"/>
      <c r="AN362" s="873"/>
      <c r="AO362" s="873"/>
      <c r="AP362" s="873"/>
      <c r="AQ362" s="873"/>
      <c r="AR362" s="873"/>
      <c r="AS362" s="873"/>
      <c r="AT362" s="873"/>
      <c r="AU362" s="873"/>
      <c r="AV362" s="873"/>
      <c r="AW362" s="873"/>
      <c r="AX362" s="873"/>
      <c r="AY362" s="873"/>
      <c r="AZ362" s="873"/>
      <c r="BA362" s="873"/>
      <c r="BB362" s="873"/>
      <c r="BC362" s="873"/>
    </row>
    <row r="363" spans="1:55">
      <c r="A363" s="866"/>
      <c r="B363" s="867"/>
      <c r="C363" s="867"/>
      <c r="D363" s="867"/>
      <c r="E363" s="868"/>
      <c r="F363" s="869"/>
      <c r="G363" s="868"/>
      <c r="H363" s="868"/>
      <c r="I363" s="868"/>
      <c r="J363" s="870"/>
      <c r="K363" s="871"/>
      <c r="L363" s="868"/>
      <c r="M363" s="868"/>
      <c r="N363" s="871"/>
      <c r="O363" s="870"/>
      <c r="P363" s="868"/>
      <c r="Q363" s="868"/>
      <c r="R363" s="868"/>
      <c r="S363" s="871"/>
      <c r="T363" s="872"/>
      <c r="U363" s="873"/>
      <c r="V363" s="873"/>
      <c r="W363" s="873"/>
      <c r="X363" s="873"/>
      <c r="Y363" s="873"/>
      <c r="Z363" s="874"/>
      <c r="AA363" s="874"/>
      <c r="AB363" s="873"/>
      <c r="AC363" s="873"/>
      <c r="AD363" s="873"/>
      <c r="AE363" s="873"/>
      <c r="AF363" s="873"/>
      <c r="AG363" s="873"/>
      <c r="AH363" s="873"/>
      <c r="AI363" s="873"/>
      <c r="AJ363" s="873"/>
      <c r="AK363" s="873"/>
      <c r="AL363" s="873"/>
      <c r="AM363" s="873"/>
      <c r="AN363" s="873"/>
      <c r="AO363" s="873"/>
      <c r="AP363" s="873"/>
      <c r="AQ363" s="873"/>
      <c r="AR363" s="873"/>
      <c r="AS363" s="873"/>
      <c r="AT363" s="873"/>
      <c r="AU363" s="873"/>
      <c r="AV363" s="873"/>
      <c r="AW363" s="873"/>
      <c r="AX363" s="873"/>
      <c r="AY363" s="873"/>
      <c r="AZ363" s="873"/>
      <c r="BA363" s="873"/>
      <c r="BB363" s="873"/>
      <c r="BC363" s="873"/>
    </row>
    <row r="364" spans="1:55">
      <c r="A364" s="866"/>
      <c r="B364" s="867"/>
      <c r="C364" s="867"/>
      <c r="D364" s="867"/>
      <c r="E364" s="868"/>
      <c r="F364" s="869"/>
      <c r="G364" s="868"/>
      <c r="H364" s="868"/>
      <c r="I364" s="868"/>
      <c r="J364" s="870"/>
      <c r="K364" s="871"/>
      <c r="L364" s="868"/>
      <c r="M364" s="868"/>
      <c r="N364" s="871"/>
      <c r="O364" s="870"/>
      <c r="P364" s="868"/>
      <c r="Q364" s="868"/>
      <c r="R364" s="868"/>
      <c r="S364" s="871"/>
      <c r="T364" s="872"/>
      <c r="U364" s="873"/>
      <c r="V364" s="873"/>
      <c r="W364" s="873"/>
      <c r="X364" s="873"/>
      <c r="Y364" s="873"/>
      <c r="Z364" s="874"/>
      <c r="AA364" s="874"/>
      <c r="AB364" s="873"/>
      <c r="AC364" s="873"/>
      <c r="AD364" s="873"/>
      <c r="AE364" s="873"/>
      <c r="AF364" s="873"/>
      <c r="AG364" s="873"/>
      <c r="AH364" s="873"/>
      <c r="AI364" s="873"/>
      <c r="AJ364" s="873"/>
      <c r="AK364" s="873"/>
      <c r="AL364" s="873"/>
      <c r="AM364" s="873"/>
      <c r="AN364" s="873"/>
      <c r="AO364" s="873"/>
      <c r="AP364" s="873"/>
      <c r="AQ364" s="873"/>
      <c r="AR364" s="873"/>
      <c r="AS364" s="873"/>
      <c r="AT364" s="873"/>
      <c r="AU364" s="873"/>
      <c r="AV364" s="873"/>
      <c r="AW364" s="873"/>
      <c r="AX364" s="873"/>
      <c r="AY364" s="873"/>
      <c r="AZ364" s="873"/>
      <c r="BA364" s="873"/>
      <c r="BB364" s="873"/>
      <c r="BC364" s="873"/>
    </row>
    <row r="365" spans="1:55">
      <c r="A365" s="866"/>
      <c r="B365" s="867"/>
      <c r="C365" s="867"/>
      <c r="D365" s="867"/>
      <c r="E365" s="868"/>
      <c r="F365" s="869"/>
      <c r="G365" s="868"/>
      <c r="H365" s="868"/>
      <c r="I365" s="868"/>
      <c r="J365" s="870"/>
      <c r="K365" s="871"/>
      <c r="L365" s="868"/>
      <c r="M365" s="868"/>
      <c r="N365" s="871"/>
      <c r="O365" s="870"/>
      <c r="P365" s="868"/>
      <c r="Q365" s="868"/>
      <c r="R365" s="868"/>
      <c r="S365" s="871"/>
      <c r="T365" s="872"/>
      <c r="U365" s="873"/>
      <c r="V365" s="873"/>
      <c r="W365" s="873"/>
      <c r="X365" s="873"/>
      <c r="Y365" s="873"/>
      <c r="Z365" s="874"/>
      <c r="AA365" s="874"/>
      <c r="AB365" s="873"/>
      <c r="AC365" s="873"/>
      <c r="AD365" s="873"/>
      <c r="AE365" s="873"/>
      <c r="AF365" s="873"/>
      <c r="AG365" s="873"/>
      <c r="AH365" s="873"/>
      <c r="AI365" s="873"/>
      <c r="AJ365" s="873"/>
      <c r="AK365" s="873"/>
      <c r="AL365" s="873"/>
      <c r="AM365" s="873"/>
      <c r="AN365" s="873"/>
      <c r="AO365" s="873"/>
      <c r="AP365" s="873"/>
      <c r="AQ365" s="873"/>
      <c r="AR365" s="873"/>
      <c r="AS365" s="873"/>
      <c r="AT365" s="873"/>
      <c r="AU365" s="873"/>
      <c r="AV365" s="873"/>
      <c r="AW365" s="873"/>
      <c r="AX365" s="873"/>
      <c r="AY365" s="873"/>
      <c r="AZ365" s="873"/>
      <c r="BA365" s="873"/>
      <c r="BB365" s="873"/>
      <c r="BC365" s="873"/>
    </row>
    <row r="366" spans="1:55">
      <c r="A366" s="866"/>
      <c r="B366" s="867"/>
      <c r="C366" s="867"/>
      <c r="D366" s="867"/>
      <c r="E366" s="868"/>
      <c r="F366" s="869"/>
      <c r="G366" s="868"/>
      <c r="H366" s="868"/>
      <c r="I366" s="868"/>
      <c r="J366" s="870"/>
      <c r="K366" s="871"/>
      <c r="L366" s="868"/>
      <c r="M366" s="868"/>
      <c r="N366" s="871"/>
      <c r="O366" s="870"/>
      <c r="P366" s="868"/>
      <c r="Q366" s="868"/>
      <c r="R366" s="868"/>
      <c r="S366" s="871"/>
      <c r="T366" s="872"/>
      <c r="U366" s="873"/>
      <c r="V366" s="873"/>
      <c r="W366" s="873"/>
      <c r="X366" s="873"/>
      <c r="Y366" s="873"/>
      <c r="Z366" s="874"/>
      <c r="AA366" s="874"/>
      <c r="AB366" s="873"/>
      <c r="AC366" s="873"/>
      <c r="AD366" s="873"/>
      <c r="AE366" s="873"/>
      <c r="AF366" s="873"/>
      <c r="AG366" s="873"/>
      <c r="AH366" s="873"/>
      <c r="AI366" s="873"/>
      <c r="AJ366" s="873"/>
      <c r="AK366" s="873"/>
      <c r="AL366" s="873"/>
      <c r="AM366" s="873"/>
      <c r="AN366" s="873"/>
      <c r="AO366" s="873"/>
      <c r="AP366" s="873"/>
      <c r="AQ366" s="873"/>
      <c r="AR366" s="873"/>
      <c r="AS366" s="873"/>
      <c r="AT366" s="873"/>
      <c r="AU366" s="873"/>
      <c r="AV366" s="873"/>
      <c r="AW366" s="873"/>
      <c r="AX366" s="873"/>
      <c r="AY366" s="873"/>
      <c r="AZ366" s="873"/>
      <c r="BA366" s="873"/>
      <c r="BB366" s="873"/>
      <c r="BC366" s="873"/>
    </row>
    <row r="367" spans="1:55">
      <c r="A367" s="866"/>
      <c r="B367" s="867"/>
      <c r="C367" s="867"/>
      <c r="D367" s="867"/>
      <c r="E367" s="868"/>
      <c r="F367" s="869"/>
      <c r="G367" s="868"/>
      <c r="H367" s="868"/>
      <c r="I367" s="868"/>
      <c r="J367" s="870"/>
      <c r="K367" s="871"/>
      <c r="L367" s="868"/>
      <c r="M367" s="868"/>
      <c r="N367" s="871"/>
      <c r="O367" s="870"/>
      <c r="P367" s="868"/>
      <c r="Q367" s="868"/>
      <c r="R367" s="868"/>
      <c r="S367" s="871"/>
      <c r="T367" s="872"/>
      <c r="U367" s="873"/>
      <c r="V367" s="873"/>
      <c r="W367" s="873"/>
      <c r="X367" s="873"/>
      <c r="Y367" s="873"/>
      <c r="Z367" s="874"/>
      <c r="AA367" s="874"/>
      <c r="AB367" s="873"/>
      <c r="AC367" s="873"/>
      <c r="AD367" s="873"/>
      <c r="AE367" s="873"/>
      <c r="AF367" s="873"/>
      <c r="AG367" s="873"/>
      <c r="AH367" s="873"/>
      <c r="AI367" s="873"/>
      <c r="AJ367" s="873"/>
      <c r="AK367" s="873"/>
      <c r="AL367" s="873"/>
      <c r="AM367" s="873"/>
      <c r="AN367" s="873"/>
      <c r="AO367" s="873"/>
      <c r="AP367" s="873"/>
      <c r="AQ367" s="873"/>
      <c r="AR367" s="873"/>
      <c r="AS367" s="873"/>
      <c r="AT367" s="873"/>
      <c r="AU367" s="873"/>
      <c r="AV367" s="873"/>
      <c r="AW367" s="873"/>
      <c r="AX367" s="873"/>
      <c r="AY367" s="873"/>
      <c r="AZ367" s="873"/>
      <c r="BA367" s="873"/>
      <c r="BB367" s="873"/>
      <c r="BC367" s="873"/>
    </row>
    <row r="368" spans="1:55">
      <c r="A368" s="866"/>
      <c r="B368" s="867"/>
      <c r="C368" s="867"/>
      <c r="D368" s="867"/>
      <c r="E368" s="868"/>
      <c r="F368" s="869"/>
      <c r="G368" s="868"/>
      <c r="H368" s="868"/>
      <c r="I368" s="868"/>
      <c r="J368" s="870"/>
      <c r="K368" s="871"/>
      <c r="L368" s="868"/>
      <c r="M368" s="868"/>
      <c r="N368" s="871"/>
      <c r="O368" s="870"/>
      <c r="P368" s="868"/>
      <c r="Q368" s="868"/>
      <c r="R368" s="868"/>
      <c r="S368" s="871"/>
      <c r="T368" s="872"/>
      <c r="U368" s="873"/>
      <c r="V368" s="873"/>
      <c r="W368" s="873"/>
      <c r="X368" s="873"/>
      <c r="Y368" s="873"/>
      <c r="Z368" s="874"/>
      <c r="AA368" s="874"/>
      <c r="AB368" s="873"/>
      <c r="AC368" s="873"/>
      <c r="AD368" s="873"/>
      <c r="AE368" s="873"/>
      <c r="AF368" s="873"/>
      <c r="AG368" s="873"/>
      <c r="AH368" s="873"/>
      <c r="AI368" s="873"/>
      <c r="AJ368" s="873"/>
      <c r="AK368" s="873"/>
      <c r="AL368" s="873"/>
      <c r="AM368" s="873"/>
      <c r="AN368" s="873"/>
      <c r="AO368" s="873"/>
      <c r="AP368" s="873"/>
      <c r="AQ368" s="873"/>
      <c r="AR368" s="873"/>
      <c r="AS368" s="873"/>
      <c r="AT368" s="873"/>
      <c r="AU368" s="873"/>
      <c r="AV368" s="873"/>
      <c r="AW368" s="873"/>
      <c r="AX368" s="873"/>
      <c r="AY368" s="873"/>
      <c r="AZ368" s="873"/>
      <c r="BA368" s="873"/>
      <c r="BB368" s="873"/>
      <c r="BC368" s="873"/>
    </row>
    <row r="369" spans="1:55">
      <c r="A369" s="866"/>
      <c r="B369" s="867"/>
      <c r="C369" s="867"/>
      <c r="D369" s="867"/>
      <c r="E369" s="868"/>
      <c r="F369" s="869"/>
      <c r="G369" s="868"/>
      <c r="H369" s="868"/>
      <c r="I369" s="868"/>
      <c r="J369" s="870"/>
      <c r="K369" s="871"/>
      <c r="L369" s="868"/>
      <c r="M369" s="868"/>
      <c r="N369" s="871"/>
      <c r="O369" s="870"/>
      <c r="P369" s="868"/>
      <c r="Q369" s="868"/>
      <c r="R369" s="868"/>
      <c r="S369" s="871"/>
      <c r="T369" s="872"/>
      <c r="U369" s="873"/>
      <c r="V369" s="873"/>
      <c r="W369" s="873"/>
      <c r="X369" s="873"/>
      <c r="Y369" s="873"/>
      <c r="Z369" s="874"/>
      <c r="AA369" s="874"/>
      <c r="AB369" s="873"/>
      <c r="AC369" s="873"/>
      <c r="AD369" s="873"/>
      <c r="AE369" s="873"/>
      <c r="AF369" s="873"/>
      <c r="AG369" s="873"/>
      <c r="AH369" s="873"/>
      <c r="AI369" s="873"/>
      <c r="AJ369" s="873"/>
      <c r="AK369" s="873"/>
      <c r="AL369" s="873"/>
      <c r="AM369" s="873"/>
      <c r="AN369" s="873"/>
      <c r="AO369" s="873"/>
      <c r="AP369" s="873"/>
      <c r="AQ369" s="873"/>
      <c r="AR369" s="873"/>
      <c r="AS369" s="873"/>
      <c r="AT369" s="873"/>
      <c r="AU369" s="873"/>
      <c r="AV369" s="873"/>
      <c r="AW369" s="873"/>
      <c r="AX369" s="873"/>
      <c r="AY369" s="873"/>
      <c r="AZ369" s="873"/>
      <c r="BA369" s="873"/>
      <c r="BB369" s="873"/>
      <c r="BC369" s="873"/>
    </row>
    <row r="370" spans="1:55">
      <c r="A370" s="866"/>
      <c r="B370" s="867"/>
      <c r="C370" s="867"/>
      <c r="D370" s="867"/>
      <c r="E370" s="868"/>
      <c r="F370" s="869"/>
      <c r="G370" s="868"/>
      <c r="H370" s="868"/>
      <c r="I370" s="868"/>
      <c r="J370" s="870"/>
      <c r="K370" s="871"/>
      <c r="L370" s="868"/>
      <c r="M370" s="868"/>
      <c r="N370" s="871"/>
      <c r="O370" s="870"/>
      <c r="P370" s="868"/>
      <c r="Q370" s="868"/>
      <c r="R370" s="868"/>
      <c r="S370" s="871"/>
      <c r="T370" s="872"/>
      <c r="U370" s="873"/>
      <c r="V370" s="873"/>
      <c r="W370" s="873"/>
      <c r="X370" s="873"/>
      <c r="Y370" s="873"/>
      <c r="Z370" s="874"/>
      <c r="AA370" s="874"/>
      <c r="AB370" s="873"/>
      <c r="AC370" s="873"/>
      <c r="AD370" s="873"/>
      <c r="AE370" s="873"/>
      <c r="AF370" s="873"/>
      <c r="AG370" s="873"/>
      <c r="AH370" s="873"/>
      <c r="AI370" s="873"/>
      <c r="AJ370" s="873"/>
      <c r="AK370" s="873"/>
      <c r="AL370" s="873"/>
      <c r="AM370" s="873"/>
      <c r="AN370" s="873"/>
      <c r="AO370" s="873"/>
      <c r="AP370" s="873"/>
      <c r="AQ370" s="873"/>
      <c r="AR370" s="873"/>
      <c r="AS370" s="873"/>
      <c r="AT370" s="873"/>
      <c r="AU370" s="873"/>
      <c r="AV370" s="873"/>
      <c r="AW370" s="873"/>
      <c r="AX370" s="873"/>
      <c r="AY370" s="873"/>
      <c r="AZ370" s="873"/>
      <c r="BA370" s="873"/>
      <c r="BB370" s="873"/>
      <c r="BC370" s="873"/>
    </row>
    <row r="371" spans="1:55">
      <c r="A371" s="866"/>
      <c r="B371" s="867"/>
      <c r="C371" s="867"/>
      <c r="D371" s="867"/>
      <c r="E371" s="868"/>
      <c r="F371" s="869"/>
      <c r="G371" s="868"/>
      <c r="H371" s="868"/>
      <c r="I371" s="868"/>
      <c r="J371" s="870"/>
      <c r="K371" s="871"/>
      <c r="L371" s="868"/>
      <c r="M371" s="868"/>
      <c r="N371" s="871"/>
      <c r="O371" s="870"/>
      <c r="P371" s="868"/>
      <c r="Q371" s="868"/>
      <c r="R371" s="868"/>
      <c r="S371" s="871"/>
      <c r="T371" s="872"/>
      <c r="U371" s="873"/>
      <c r="V371" s="873"/>
      <c r="W371" s="873"/>
      <c r="X371" s="873"/>
      <c r="Y371" s="873"/>
      <c r="Z371" s="874"/>
      <c r="AA371" s="874"/>
      <c r="AB371" s="873"/>
      <c r="AC371" s="873"/>
      <c r="AD371" s="873"/>
      <c r="AE371" s="873"/>
      <c r="AF371" s="873"/>
      <c r="AG371" s="873"/>
      <c r="AH371" s="873"/>
      <c r="AI371" s="873"/>
      <c r="AJ371" s="873"/>
      <c r="AK371" s="873"/>
      <c r="AL371" s="873"/>
      <c r="AM371" s="873"/>
      <c r="AN371" s="873"/>
      <c r="AO371" s="873"/>
      <c r="AP371" s="873"/>
      <c r="AQ371" s="873"/>
      <c r="AR371" s="873"/>
      <c r="AS371" s="873"/>
      <c r="AT371" s="873"/>
      <c r="AU371" s="873"/>
      <c r="AV371" s="873"/>
      <c r="AW371" s="873"/>
      <c r="AX371" s="873"/>
      <c r="AY371" s="873"/>
      <c r="AZ371" s="873"/>
      <c r="BA371" s="873"/>
      <c r="BB371" s="873"/>
      <c r="BC371" s="873"/>
    </row>
    <row r="372" spans="1:55">
      <c r="A372" s="866"/>
      <c r="B372" s="867"/>
      <c r="C372" s="867"/>
      <c r="D372" s="867"/>
      <c r="E372" s="868"/>
      <c r="F372" s="869"/>
      <c r="G372" s="868"/>
      <c r="H372" s="868"/>
      <c r="I372" s="868"/>
      <c r="J372" s="870"/>
      <c r="K372" s="871"/>
      <c r="L372" s="868"/>
      <c r="M372" s="868"/>
      <c r="N372" s="871"/>
      <c r="O372" s="870"/>
      <c r="P372" s="868"/>
      <c r="Q372" s="868"/>
      <c r="R372" s="868"/>
      <c r="S372" s="871"/>
      <c r="T372" s="872"/>
      <c r="U372" s="873"/>
      <c r="V372" s="873"/>
      <c r="W372" s="873"/>
      <c r="X372" s="873"/>
      <c r="Y372" s="873"/>
      <c r="Z372" s="874"/>
      <c r="AA372" s="874"/>
      <c r="AB372" s="873"/>
      <c r="AC372" s="873"/>
      <c r="AD372" s="873"/>
      <c r="AE372" s="873"/>
      <c r="AF372" s="873"/>
      <c r="AG372" s="873"/>
      <c r="AH372" s="873"/>
      <c r="AI372" s="873"/>
      <c r="AJ372" s="873"/>
      <c r="AK372" s="873"/>
      <c r="AL372" s="873"/>
      <c r="AM372" s="873"/>
      <c r="AN372" s="873"/>
      <c r="AO372" s="873"/>
      <c r="AP372" s="873"/>
      <c r="AQ372" s="873"/>
      <c r="AR372" s="873"/>
      <c r="AS372" s="873"/>
      <c r="AT372" s="873"/>
      <c r="AU372" s="873"/>
      <c r="AV372" s="873"/>
      <c r="AW372" s="873"/>
      <c r="AX372" s="873"/>
      <c r="AY372" s="873"/>
      <c r="AZ372" s="873"/>
      <c r="BA372" s="873"/>
      <c r="BB372" s="873"/>
      <c r="BC372" s="873"/>
    </row>
    <row r="373" spans="1:55">
      <c r="A373" s="866"/>
      <c r="B373" s="867"/>
      <c r="C373" s="867"/>
      <c r="D373" s="867"/>
      <c r="E373" s="868"/>
      <c r="F373" s="869"/>
      <c r="G373" s="868"/>
      <c r="H373" s="868"/>
      <c r="I373" s="868"/>
      <c r="J373" s="870"/>
      <c r="K373" s="871"/>
      <c r="L373" s="868"/>
      <c r="M373" s="868"/>
      <c r="N373" s="871"/>
      <c r="O373" s="870"/>
      <c r="P373" s="868"/>
      <c r="Q373" s="868"/>
      <c r="R373" s="868"/>
      <c r="S373" s="871"/>
      <c r="T373" s="872"/>
      <c r="U373" s="873"/>
      <c r="V373" s="873"/>
      <c r="W373" s="873"/>
      <c r="X373" s="873"/>
      <c r="Y373" s="873"/>
      <c r="Z373" s="874"/>
      <c r="AA373" s="874"/>
      <c r="AB373" s="873"/>
      <c r="AC373" s="873"/>
      <c r="AD373" s="873"/>
      <c r="AE373" s="873"/>
      <c r="AF373" s="873"/>
      <c r="AG373" s="873"/>
      <c r="AH373" s="873"/>
      <c r="AI373" s="873"/>
      <c r="AJ373" s="873"/>
      <c r="AK373" s="873"/>
      <c r="AL373" s="873"/>
      <c r="AM373" s="873"/>
      <c r="AN373" s="873"/>
      <c r="AO373" s="873"/>
      <c r="AP373" s="873"/>
      <c r="AQ373" s="873"/>
      <c r="AR373" s="873"/>
      <c r="AS373" s="873"/>
      <c r="AT373" s="873"/>
      <c r="AU373" s="873"/>
      <c r="AV373" s="873"/>
      <c r="AW373" s="873"/>
      <c r="AX373" s="873"/>
      <c r="AY373" s="873"/>
      <c r="AZ373" s="873"/>
      <c r="BA373" s="873"/>
      <c r="BB373" s="873"/>
      <c r="BC373" s="873"/>
    </row>
    <row r="374" spans="1:55">
      <c r="A374" s="866"/>
      <c r="B374" s="867"/>
      <c r="C374" s="867"/>
      <c r="D374" s="867"/>
      <c r="E374" s="868"/>
      <c r="F374" s="869"/>
      <c r="G374" s="868"/>
      <c r="H374" s="868"/>
      <c r="I374" s="868"/>
      <c r="J374" s="870"/>
      <c r="K374" s="871"/>
      <c r="L374" s="868"/>
      <c r="M374" s="868"/>
      <c r="N374" s="871"/>
      <c r="O374" s="870"/>
      <c r="P374" s="868"/>
      <c r="Q374" s="868"/>
      <c r="R374" s="868"/>
      <c r="S374" s="871"/>
      <c r="T374" s="872"/>
      <c r="U374" s="873"/>
      <c r="V374" s="873"/>
      <c r="W374" s="873"/>
      <c r="X374" s="873"/>
      <c r="Y374" s="873"/>
      <c r="Z374" s="874"/>
      <c r="AA374" s="874"/>
      <c r="AB374" s="873"/>
      <c r="AC374" s="873"/>
      <c r="AD374" s="873"/>
      <c r="AE374" s="873"/>
      <c r="AF374" s="873"/>
      <c r="AG374" s="873"/>
      <c r="AH374" s="873"/>
      <c r="AI374" s="873"/>
      <c r="AJ374" s="873"/>
      <c r="AK374" s="873"/>
      <c r="AL374" s="873"/>
      <c r="AM374" s="873"/>
      <c r="AN374" s="873"/>
      <c r="AO374" s="873"/>
      <c r="AP374" s="873"/>
      <c r="AQ374" s="873"/>
      <c r="AR374" s="873"/>
      <c r="AS374" s="873"/>
      <c r="AT374" s="873"/>
      <c r="AU374" s="873"/>
      <c r="AV374" s="873"/>
      <c r="AW374" s="873"/>
      <c r="AX374" s="873"/>
      <c r="AY374" s="873"/>
      <c r="AZ374" s="873"/>
      <c r="BA374" s="873"/>
      <c r="BB374" s="873"/>
      <c r="BC374" s="873"/>
    </row>
    <row r="375" spans="1:55">
      <c r="A375" s="866"/>
      <c r="B375" s="867"/>
      <c r="C375" s="867"/>
      <c r="D375" s="867"/>
      <c r="E375" s="868"/>
      <c r="F375" s="869"/>
      <c r="G375" s="868"/>
      <c r="H375" s="868"/>
      <c r="I375" s="868"/>
      <c r="J375" s="870"/>
      <c r="K375" s="871"/>
      <c r="L375" s="868"/>
      <c r="M375" s="868"/>
      <c r="N375" s="871"/>
      <c r="O375" s="870"/>
      <c r="P375" s="868"/>
      <c r="Q375" s="868"/>
      <c r="R375" s="868"/>
      <c r="S375" s="871"/>
      <c r="T375" s="872"/>
      <c r="U375" s="873"/>
      <c r="V375" s="873"/>
      <c r="W375" s="873"/>
      <c r="X375" s="873"/>
      <c r="Y375" s="873"/>
      <c r="Z375" s="874"/>
      <c r="AA375" s="874"/>
      <c r="AB375" s="873"/>
      <c r="AC375" s="873"/>
      <c r="AD375" s="873"/>
      <c r="AE375" s="873"/>
      <c r="AF375" s="873"/>
      <c r="AG375" s="873"/>
      <c r="AH375" s="873"/>
      <c r="AI375" s="873"/>
      <c r="AJ375" s="873"/>
      <c r="AK375" s="873"/>
      <c r="AL375" s="873"/>
      <c r="AM375" s="873"/>
      <c r="AN375" s="873"/>
      <c r="AO375" s="873"/>
      <c r="AP375" s="873"/>
      <c r="AQ375" s="873"/>
      <c r="AR375" s="873"/>
      <c r="AS375" s="873"/>
      <c r="AT375" s="873"/>
      <c r="AU375" s="873"/>
      <c r="AV375" s="873"/>
      <c r="AW375" s="873"/>
      <c r="AX375" s="873"/>
      <c r="AY375" s="873"/>
      <c r="AZ375" s="873"/>
      <c r="BA375" s="873"/>
      <c r="BB375" s="873"/>
      <c r="BC375" s="873"/>
    </row>
    <row r="376" spans="1:55">
      <c r="A376" s="866"/>
      <c r="B376" s="867"/>
      <c r="C376" s="867"/>
      <c r="D376" s="867"/>
      <c r="E376" s="868"/>
      <c r="F376" s="869"/>
      <c r="G376" s="868"/>
      <c r="H376" s="868"/>
      <c r="I376" s="868"/>
      <c r="J376" s="870"/>
      <c r="K376" s="871"/>
      <c r="L376" s="868"/>
      <c r="M376" s="868"/>
      <c r="N376" s="871"/>
      <c r="O376" s="870"/>
      <c r="P376" s="868"/>
      <c r="Q376" s="868"/>
      <c r="R376" s="868"/>
      <c r="S376" s="871"/>
      <c r="T376" s="872"/>
      <c r="U376" s="873"/>
      <c r="V376" s="873"/>
      <c r="W376" s="873"/>
      <c r="X376" s="873"/>
      <c r="Y376" s="873"/>
      <c r="Z376" s="874"/>
      <c r="AA376" s="874"/>
      <c r="AB376" s="873"/>
      <c r="AC376" s="873"/>
      <c r="AD376" s="873"/>
      <c r="AE376" s="873"/>
      <c r="AF376" s="873"/>
      <c r="AG376" s="873"/>
      <c r="AH376" s="873"/>
      <c r="AI376" s="873"/>
      <c r="AJ376" s="873"/>
      <c r="AK376" s="873"/>
      <c r="AL376" s="873"/>
      <c r="AM376" s="873"/>
      <c r="AN376" s="873"/>
      <c r="AO376" s="873"/>
      <c r="AP376" s="873"/>
      <c r="AQ376" s="873"/>
      <c r="AR376" s="873"/>
      <c r="AS376" s="873"/>
      <c r="AT376" s="873"/>
      <c r="AU376" s="873"/>
      <c r="AV376" s="873"/>
      <c r="AW376" s="873"/>
      <c r="AX376" s="873"/>
      <c r="AY376" s="873"/>
      <c r="AZ376" s="873"/>
      <c r="BA376" s="873"/>
      <c r="BB376" s="873"/>
      <c r="BC376" s="873"/>
    </row>
    <row r="377" spans="1:55">
      <c r="A377" s="866"/>
      <c r="B377" s="867"/>
      <c r="C377" s="867"/>
      <c r="D377" s="867"/>
      <c r="E377" s="868"/>
      <c r="F377" s="869"/>
      <c r="G377" s="868"/>
      <c r="H377" s="868"/>
      <c r="I377" s="868"/>
      <c r="J377" s="870"/>
      <c r="K377" s="871"/>
      <c r="L377" s="868"/>
      <c r="M377" s="868"/>
      <c r="N377" s="871"/>
      <c r="O377" s="870"/>
      <c r="P377" s="868"/>
      <c r="Q377" s="868"/>
      <c r="R377" s="868"/>
      <c r="S377" s="871"/>
      <c r="T377" s="872"/>
      <c r="U377" s="873"/>
      <c r="V377" s="873"/>
      <c r="W377" s="873"/>
      <c r="X377" s="873"/>
      <c r="Y377" s="873"/>
      <c r="Z377" s="874"/>
      <c r="AA377" s="874"/>
      <c r="AB377" s="873"/>
      <c r="AC377" s="873"/>
      <c r="AD377" s="873"/>
      <c r="AE377" s="873"/>
      <c r="AF377" s="873"/>
      <c r="AG377" s="873"/>
      <c r="AH377" s="873"/>
      <c r="AI377" s="873"/>
      <c r="AJ377" s="873"/>
      <c r="AK377" s="873"/>
      <c r="AL377" s="873"/>
      <c r="AM377" s="873"/>
      <c r="AN377" s="873"/>
      <c r="AO377" s="873"/>
      <c r="AP377" s="873"/>
      <c r="AQ377" s="873"/>
      <c r="AR377" s="873"/>
      <c r="AS377" s="873"/>
      <c r="AT377" s="873"/>
      <c r="AU377" s="873"/>
      <c r="AV377" s="873"/>
      <c r="AW377" s="873"/>
      <c r="AX377" s="873"/>
      <c r="AY377" s="873"/>
      <c r="AZ377" s="873"/>
      <c r="BA377" s="873"/>
      <c r="BB377" s="873"/>
      <c r="BC377" s="873"/>
    </row>
    <row r="378" spans="1:55">
      <c r="A378" s="866"/>
      <c r="B378" s="867"/>
      <c r="C378" s="867"/>
      <c r="D378" s="867"/>
      <c r="E378" s="868"/>
      <c r="F378" s="869"/>
      <c r="G378" s="868"/>
      <c r="H378" s="868"/>
      <c r="I378" s="868"/>
      <c r="J378" s="870"/>
      <c r="K378" s="871"/>
      <c r="L378" s="868"/>
      <c r="M378" s="868"/>
      <c r="N378" s="871"/>
      <c r="O378" s="870"/>
      <c r="P378" s="868"/>
      <c r="Q378" s="868"/>
      <c r="R378" s="868"/>
      <c r="S378" s="871"/>
      <c r="T378" s="872"/>
      <c r="U378" s="873"/>
      <c r="V378" s="873"/>
      <c r="W378" s="873"/>
      <c r="X378" s="873"/>
      <c r="Y378" s="873"/>
      <c r="Z378" s="874"/>
      <c r="AA378" s="874"/>
      <c r="AB378" s="873"/>
      <c r="AC378" s="873"/>
      <c r="AD378" s="873"/>
      <c r="AE378" s="873"/>
      <c r="AF378" s="873"/>
      <c r="AG378" s="873"/>
      <c r="AH378" s="873"/>
      <c r="AI378" s="873"/>
      <c r="AJ378" s="873"/>
      <c r="AK378" s="873"/>
      <c r="AL378" s="873"/>
      <c r="AM378" s="873"/>
      <c r="AN378" s="873"/>
      <c r="AO378" s="873"/>
      <c r="AP378" s="873"/>
      <c r="AQ378" s="873"/>
      <c r="AR378" s="873"/>
      <c r="AS378" s="873"/>
      <c r="AT378" s="873"/>
      <c r="AU378" s="873"/>
      <c r="AV378" s="873"/>
      <c r="AW378" s="873"/>
      <c r="AX378" s="873"/>
      <c r="AY378" s="873"/>
      <c r="AZ378" s="873"/>
      <c r="BA378" s="873"/>
      <c r="BB378" s="873"/>
      <c r="BC378" s="873"/>
    </row>
    <row r="379" spans="1:55">
      <c r="A379" s="866"/>
      <c r="B379" s="867"/>
      <c r="C379" s="867"/>
      <c r="D379" s="867"/>
      <c r="E379" s="868"/>
      <c r="F379" s="869"/>
      <c r="G379" s="868"/>
      <c r="H379" s="868"/>
      <c r="I379" s="868"/>
      <c r="J379" s="870"/>
      <c r="K379" s="871"/>
      <c r="L379" s="868"/>
      <c r="M379" s="868"/>
      <c r="N379" s="871"/>
      <c r="O379" s="870"/>
      <c r="P379" s="868"/>
      <c r="Q379" s="868"/>
      <c r="R379" s="868"/>
      <c r="S379" s="871"/>
      <c r="T379" s="872"/>
      <c r="U379" s="873"/>
      <c r="V379" s="873"/>
      <c r="W379" s="873"/>
      <c r="X379" s="873"/>
      <c r="Y379" s="873"/>
      <c r="Z379" s="874"/>
      <c r="AA379" s="874"/>
      <c r="AB379" s="873"/>
      <c r="AC379" s="873"/>
      <c r="AD379" s="873"/>
      <c r="AE379" s="873"/>
      <c r="AF379" s="873"/>
      <c r="AG379" s="873"/>
      <c r="AH379" s="873"/>
      <c r="AI379" s="873"/>
      <c r="AJ379" s="873"/>
      <c r="AK379" s="873"/>
      <c r="AL379" s="873"/>
      <c r="AM379" s="873"/>
      <c r="AN379" s="873"/>
      <c r="AO379" s="873"/>
      <c r="AP379" s="873"/>
      <c r="AQ379" s="873"/>
      <c r="AR379" s="873"/>
      <c r="AS379" s="873"/>
      <c r="AT379" s="873"/>
      <c r="AU379" s="873"/>
      <c r="AV379" s="873"/>
      <c r="AW379" s="873"/>
      <c r="AX379" s="873"/>
      <c r="AY379" s="873"/>
      <c r="AZ379" s="873"/>
      <c r="BA379" s="873"/>
      <c r="BB379" s="873"/>
      <c r="BC379" s="873"/>
    </row>
    <row r="380" spans="1:55">
      <c r="A380" s="866"/>
      <c r="B380" s="867"/>
      <c r="C380" s="867"/>
      <c r="D380" s="867"/>
      <c r="E380" s="868"/>
      <c r="F380" s="869"/>
      <c r="G380" s="868"/>
      <c r="H380" s="868"/>
      <c r="I380" s="868"/>
      <c r="J380" s="870"/>
      <c r="K380" s="871"/>
      <c r="L380" s="868"/>
      <c r="M380" s="868"/>
      <c r="N380" s="871"/>
      <c r="O380" s="870"/>
      <c r="P380" s="868"/>
      <c r="Q380" s="868"/>
      <c r="R380" s="868"/>
      <c r="S380" s="871"/>
      <c r="T380" s="872"/>
      <c r="U380" s="873"/>
      <c r="V380" s="873"/>
      <c r="W380" s="873"/>
      <c r="X380" s="873"/>
      <c r="Y380" s="873"/>
      <c r="Z380" s="874"/>
      <c r="AA380" s="874"/>
      <c r="AB380" s="873"/>
      <c r="AC380" s="873"/>
      <c r="AD380" s="873"/>
      <c r="AE380" s="873"/>
      <c r="AF380" s="873"/>
      <c r="AG380" s="873"/>
      <c r="AH380" s="873"/>
      <c r="AI380" s="873"/>
      <c r="AJ380" s="873"/>
      <c r="AK380" s="873"/>
      <c r="AL380" s="873"/>
      <c r="AM380" s="873"/>
      <c r="AN380" s="873"/>
      <c r="AO380" s="873"/>
      <c r="AP380" s="873"/>
      <c r="AQ380" s="873"/>
      <c r="AR380" s="873"/>
      <c r="AS380" s="873"/>
      <c r="AT380" s="873"/>
      <c r="AU380" s="873"/>
      <c r="AV380" s="873"/>
      <c r="AW380" s="873"/>
      <c r="AX380" s="873"/>
      <c r="AY380" s="873"/>
      <c r="AZ380" s="873"/>
      <c r="BA380" s="873"/>
      <c r="BB380" s="873"/>
      <c r="BC380" s="873"/>
    </row>
    <row r="381" spans="1:55">
      <c r="A381" s="866"/>
      <c r="B381" s="867"/>
      <c r="C381" s="867"/>
      <c r="D381" s="867"/>
      <c r="E381" s="868"/>
      <c r="F381" s="869"/>
      <c r="G381" s="868"/>
      <c r="H381" s="868"/>
      <c r="I381" s="868"/>
      <c r="J381" s="870"/>
      <c r="K381" s="871"/>
      <c r="L381" s="868"/>
      <c r="M381" s="868"/>
      <c r="N381" s="871"/>
      <c r="O381" s="870"/>
      <c r="P381" s="868"/>
      <c r="Q381" s="868"/>
      <c r="R381" s="868"/>
      <c r="S381" s="871"/>
      <c r="T381" s="872"/>
      <c r="U381" s="873"/>
      <c r="V381" s="873"/>
      <c r="W381" s="873"/>
      <c r="X381" s="873"/>
      <c r="Y381" s="873"/>
      <c r="Z381" s="874"/>
      <c r="AA381" s="874"/>
      <c r="AB381" s="873"/>
      <c r="AC381" s="873"/>
      <c r="AD381" s="873"/>
      <c r="AE381" s="873"/>
      <c r="AF381" s="873"/>
      <c r="AG381" s="873"/>
      <c r="AH381" s="873"/>
      <c r="AI381" s="873"/>
      <c r="AJ381" s="873"/>
      <c r="AK381" s="873"/>
      <c r="AL381" s="873"/>
      <c r="AM381" s="873"/>
      <c r="AN381" s="873"/>
      <c r="AO381" s="873"/>
      <c r="AP381" s="873"/>
      <c r="AQ381" s="873"/>
      <c r="AR381" s="873"/>
      <c r="AS381" s="873"/>
      <c r="AT381" s="873"/>
      <c r="AU381" s="873"/>
      <c r="AV381" s="873"/>
      <c r="AW381" s="873"/>
      <c r="AX381" s="873"/>
      <c r="AY381" s="873"/>
      <c r="AZ381" s="873"/>
      <c r="BA381" s="873"/>
      <c r="BB381" s="873"/>
      <c r="BC381" s="873"/>
    </row>
    <row r="382" spans="1:55">
      <c r="A382" s="866"/>
      <c r="B382" s="867"/>
      <c r="C382" s="867"/>
      <c r="D382" s="867"/>
      <c r="E382" s="868"/>
      <c r="F382" s="869"/>
      <c r="G382" s="868"/>
      <c r="H382" s="868"/>
      <c r="I382" s="868"/>
      <c r="J382" s="870"/>
      <c r="K382" s="871"/>
      <c r="L382" s="868"/>
      <c r="M382" s="868"/>
      <c r="N382" s="871"/>
      <c r="O382" s="870"/>
      <c r="P382" s="868"/>
      <c r="Q382" s="868"/>
      <c r="R382" s="868"/>
      <c r="S382" s="871"/>
      <c r="T382" s="872"/>
      <c r="U382" s="873"/>
      <c r="V382" s="873"/>
      <c r="W382" s="873"/>
      <c r="X382" s="873"/>
      <c r="Y382" s="873"/>
      <c r="Z382" s="874"/>
      <c r="AA382" s="874"/>
      <c r="AB382" s="873"/>
      <c r="AC382" s="873"/>
      <c r="AD382" s="873"/>
      <c r="AE382" s="873"/>
      <c r="AF382" s="873"/>
      <c r="AG382" s="873"/>
      <c r="AH382" s="873"/>
      <c r="AI382" s="873"/>
      <c r="AJ382" s="873"/>
      <c r="AK382" s="873"/>
      <c r="AL382" s="873"/>
      <c r="AM382" s="873"/>
      <c r="AN382" s="873"/>
      <c r="AO382" s="873"/>
      <c r="AP382" s="873"/>
      <c r="AQ382" s="873"/>
      <c r="AR382" s="873"/>
      <c r="AS382" s="873"/>
      <c r="AT382" s="873"/>
      <c r="AU382" s="873"/>
      <c r="AV382" s="873"/>
      <c r="AW382" s="873"/>
      <c r="AX382" s="873"/>
      <c r="AY382" s="873"/>
      <c r="AZ382" s="873"/>
      <c r="BA382" s="873"/>
      <c r="BB382" s="873"/>
      <c r="BC382" s="873"/>
    </row>
    <row r="383" spans="1:55">
      <c r="A383" s="866"/>
      <c r="B383" s="867"/>
      <c r="C383" s="867"/>
      <c r="D383" s="867"/>
      <c r="E383" s="868"/>
      <c r="F383" s="869"/>
      <c r="G383" s="868"/>
      <c r="H383" s="868"/>
      <c r="I383" s="868"/>
      <c r="J383" s="870"/>
      <c r="K383" s="871"/>
      <c r="L383" s="868"/>
      <c r="M383" s="868"/>
      <c r="N383" s="871"/>
      <c r="O383" s="870"/>
      <c r="P383" s="868"/>
      <c r="Q383" s="868"/>
      <c r="R383" s="868"/>
      <c r="S383" s="871"/>
      <c r="T383" s="872"/>
      <c r="U383" s="873"/>
      <c r="V383" s="873"/>
      <c r="W383" s="873"/>
      <c r="X383" s="873"/>
      <c r="Y383" s="873"/>
      <c r="Z383" s="874"/>
      <c r="AA383" s="874"/>
      <c r="AB383" s="873"/>
      <c r="AC383" s="873"/>
      <c r="AD383" s="873"/>
      <c r="AE383" s="873"/>
      <c r="AF383" s="873"/>
      <c r="AG383" s="873"/>
      <c r="AH383" s="873"/>
      <c r="AI383" s="873"/>
      <c r="AJ383" s="873"/>
      <c r="AK383" s="873"/>
      <c r="AL383" s="873"/>
      <c r="AM383" s="873"/>
      <c r="AN383" s="873"/>
      <c r="AO383" s="873"/>
      <c r="AP383" s="873"/>
      <c r="AQ383" s="873"/>
      <c r="AR383" s="873"/>
      <c r="AS383" s="873"/>
      <c r="AT383" s="873"/>
      <c r="AU383" s="873"/>
      <c r="AV383" s="873"/>
      <c r="AW383" s="873"/>
      <c r="AX383" s="873"/>
      <c r="AY383" s="873"/>
      <c r="AZ383" s="873"/>
      <c r="BA383" s="873"/>
      <c r="BB383" s="873"/>
      <c r="BC383" s="873"/>
    </row>
    <row r="384" spans="1:55">
      <c r="A384" s="866"/>
      <c r="B384" s="867"/>
      <c r="C384" s="867"/>
      <c r="D384" s="867"/>
      <c r="E384" s="868"/>
      <c r="F384" s="869"/>
      <c r="G384" s="868"/>
      <c r="H384" s="868"/>
      <c r="I384" s="868"/>
      <c r="J384" s="870"/>
      <c r="K384" s="871"/>
      <c r="L384" s="868"/>
      <c r="M384" s="868"/>
      <c r="N384" s="871"/>
      <c r="O384" s="870"/>
      <c r="P384" s="868"/>
      <c r="Q384" s="868"/>
      <c r="R384" s="868"/>
      <c r="S384" s="871"/>
      <c r="T384" s="872"/>
      <c r="U384" s="873"/>
      <c r="V384" s="873"/>
      <c r="W384" s="873"/>
      <c r="X384" s="873"/>
      <c r="Y384" s="873"/>
      <c r="Z384" s="874"/>
      <c r="AA384" s="874"/>
      <c r="AB384" s="873"/>
      <c r="AC384" s="873"/>
      <c r="AD384" s="873"/>
      <c r="AE384" s="873"/>
      <c r="AF384" s="873"/>
      <c r="AG384" s="873"/>
      <c r="AH384" s="873"/>
      <c r="AI384" s="873"/>
      <c r="AJ384" s="873"/>
      <c r="AK384" s="873"/>
      <c r="AL384" s="873"/>
      <c r="AM384" s="873"/>
      <c r="AN384" s="873"/>
      <c r="AO384" s="873"/>
      <c r="AP384" s="873"/>
      <c r="AQ384" s="873"/>
      <c r="AR384" s="873"/>
      <c r="AS384" s="873"/>
      <c r="AT384" s="873"/>
      <c r="AU384" s="873"/>
      <c r="AV384" s="873"/>
      <c r="AW384" s="873"/>
      <c r="AX384" s="873"/>
      <c r="AY384" s="873"/>
      <c r="AZ384" s="873"/>
      <c r="BA384" s="873"/>
      <c r="BB384" s="873"/>
      <c r="BC384" s="873"/>
    </row>
    <row r="385" spans="1:55">
      <c r="A385" s="866"/>
      <c r="B385" s="867"/>
      <c r="C385" s="867"/>
      <c r="D385" s="867"/>
      <c r="E385" s="868"/>
      <c r="F385" s="869"/>
      <c r="G385" s="868"/>
      <c r="H385" s="868"/>
      <c r="I385" s="868"/>
      <c r="J385" s="870"/>
      <c r="K385" s="871"/>
      <c r="L385" s="868"/>
      <c r="M385" s="868"/>
      <c r="N385" s="871"/>
      <c r="O385" s="870"/>
      <c r="P385" s="868"/>
      <c r="Q385" s="868"/>
      <c r="R385" s="868"/>
      <c r="S385" s="871"/>
      <c r="T385" s="872"/>
      <c r="U385" s="873"/>
      <c r="V385" s="873"/>
      <c r="W385" s="873"/>
      <c r="X385" s="873"/>
      <c r="Y385" s="873"/>
      <c r="Z385" s="874"/>
      <c r="AA385" s="874"/>
      <c r="AB385" s="873"/>
      <c r="AC385" s="873"/>
      <c r="AD385" s="873"/>
      <c r="AE385" s="873"/>
      <c r="AF385" s="873"/>
      <c r="AG385" s="873"/>
      <c r="AH385" s="873"/>
      <c r="AI385" s="873"/>
      <c r="AJ385" s="873"/>
      <c r="AK385" s="873"/>
      <c r="AL385" s="873"/>
      <c r="AM385" s="873"/>
      <c r="AN385" s="873"/>
      <c r="AO385" s="873"/>
      <c r="AP385" s="873"/>
      <c r="AQ385" s="873"/>
      <c r="AR385" s="873"/>
      <c r="AS385" s="873"/>
      <c r="AT385" s="873"/>
      <c r="AU385" s="873"/>
      <c r="AV385" s="873"/>
      <c r="AW385" s="873"/>
      <c r="AX385" s="873"/>
      <c r="AY385" s="873"/>
      <c r="AZ385" s="873"/>
      <c r="BA385" s="873"/>
      <c r="BB385" s="873"/>
      <c r="BC385" s="873"/>
    </row>
    <row r="386" spans="1:55">
      <c r="A386" s="866"/>
      <c r="B386" s="867"/>
      <c r="C386" s="867"/>
      <c r="D386" s="867"/>
      <c r="E386" s="868"/>
      <c r="F386" s="869"/>
      <c r="G386" s="868"/>
      <c r="H386" s="868"/>
      <c r="I386" s="868"/>
      <c r="J386" s="870"/>
      <c r="K386" s="871"/>
      <c r="L386" s="868"/>
      <c r="M386" s="868"/>
      <c r="N386" s="871"/>
      <c r="O386" s="870"/>
      <c r="P386" s="868"/>
      <c r="Q386" s="868"/>
      <c r="R386" s="868"/>
      <c r="S386" s="871"/>
      <c r="T386" s="872"/>
      <c r="U386" s="873"/>
      <c r="V386" s="873"/>
      <c r="W386" s="873"/>
      <c r="X386" s="873"/>
      <c r="Y386" s="873"/>
      <c r="Z386" s="874"/>
      <c r="AA386" s="874"/>
      <c r="AB386" s="873"/>
      <c r="AC386" s="873"/>
      <c r="AD386" s="873"/>
      <c r="AE386" s="873"/>
      <c r="AF386" s="873"/>
      <c r="AG386" s="873"/>
      <c r="AH386" s="873"/>
      <c r="AI386" s="873"/>
      <c r="AJ386" s="873"/>
      <c r="AK386" s="873"/>
      <c r="AL386" s="873"/>
      <c r="AM386" s="873"/>
      <c r="AN386" s="873"/>
      <c r="AO386" s="873"/>
      <c r="AP386" s="873"/>
      <c r="AQ386" s="873"/>
      <c r="AR386" s="873"/>
      <c r="AS386" s="873"/>
      <c r="AT386" s="873"/>
      <c r="AU386" s="873"/>
      <c r="AV386" s="873"/>
      <c r="AW386" s="873"/>
      <c r="AX386" s="873"/>
      <c r="AY386" s="873"/>
      <c r="AZ386" s="873"/>
      <c r="BA386" s="873"/>
      <c r="BB386" s="873"/>
      <c r="BC386" s="873"/>
    </row>
    <row r="387" spans="1:55">
      <c r="A387" s="866"/>
      <c r="B387" s="867"/>
      <c r="C387" s="867"/>
      <c r="D387" s="867"/>
      <c r="E387" s="868"/>
      <c r="F387" s="869"/>
      <c r="G387" s="868"/>
      <c r="H387" s="868"/>
      <c r="I387" s="868"/>
      <c r="J387" s="870"/>
      <c r="K387" s="871"/>
      <c r="L387" s="868"/>
      <c r="M387" s="868"/>
      <c r="N387" s="871"/>
      <c r="O387" s="870"/>
      <c r="P387" s="868"/>
      <c r="Q387" s="868"/>
      <c r="R387" s="868"/>
      <c r="S387" s="871"/>
      <c r="T387" s="872"/>
      <c r="U387" s="873"/>
      <c r="V387" s="873"/>
      <c r="W387" s="873"/>
      <c r="X387" s="873"/>
      <c r="Y387" s="873"/>
      <c r="Z387" s="874"/>
      <c r="AA387" s="874"/>
      <c r="AB387" s="873"/>
      <c r="AC387" s="873"/>
      <c r="AD387" s="873"/>
      <c r="AE387" s="873"/>
      <c r="AF387" s="873"/>
      <c r="AG387" s="873"/>
      <c r="AH387" s="873"/>
      <c r="AI387" s="873"/>
      <c r="AJ387" s="873"/>
      <c r="AK387" s="873"/>
      <c r="AL387" s="873"/>
      <c r="AM387" s="873"/>
      <c r="AN387" s="873"/>
      <c r="AO387" s="873"/>
      <c r="AP387" s="873"/>
      <c r="AQ387" s="873"/>
      <c r="AR387" s="873"/>
      <c r="AS387" s="873"/>
      <c r="AT387" s="873"/>
      <c r="AU387" s="873"/>
      <c r="AV387" s="873"/>
      <c r="AW387" s="873"/>
      <c r="AX387" s="873"/>
      <c r="AY387" s="873"/>
      <c r="AZ387" s="873"/>
      <c r="BA387" s="873"/>
      <c r="BB387" s="873"/>
      <c r="BC387" s="873"/>
    </row>
    <row r="388" spans="1:55">
      <c r="A388" s="866"/>
      <c r="B388" s="867"/>
      <c r="C388" s="867"/>
      <c r="D388" s="867"/>
      <c r="E388" s="868"/>
      <c r="F388" s="869"/>
      <c r="G388" s="868"/>
      <c r="H388" s="868"/>
      <c r="I388" s="868"/>
      <c r="J388" s="870"/>
      <c r="K388" s="871"/>
      <c r="L388" s="868"/>
      <c r="M388" s="868"/>
      <c r="N388" s="871"/>
      <c r="O388" s="870"/>
      <c r="P388" s="868"/>
      <c r="Q388" s="868"/>
      <c r="R388" s="868"/>
      <c r="S388" s="871"/>
      <c r="T388" s="872"/>
      <c r="U388" s="873"/>
      <c r="V388" s="873"/>
      <c r="W388" s="873"/>
      <c r="X388" s="873"/>
      <c r="Y388" s="873"/>
      <c r="Z388" s="874"/>
      <c r="AA388" s="874"/>
      <c r="AB388" s="873"/>
      <c r="AC388" s="873"/>
      <c r="AD388" s="873"/>
      <c r="AE388" s="873"/>
      <c r="AF388" s="873"/>
      <c r="AG388" s="873"/>
      <c r="AH388" s="873"/>
      <c r="AI388" s="873"/>
      <c r="AJ388" s="873"/>
      <c r="AK388" s="873"/>
      <c r="AL388" s="873"/>
      <c r="AM388" s="873"/>
      <c r="AN388" s="873"/>
      <c r="AO388" s="873"/>
      <c r="AP388" s="873"/>
      <c r="AQ388" s="873"/>
      <c r="AR388" s="873"/>
      <c r="AS388" s="873"/>
      <c r="AT388" s="873"/>
      <c r="AU388" s="873"/>
      <c r="AV388" s="873"/>
      <c r="AW388" s="873"/>
      <c r="AX388" s="873"/>
      <c r="AY388" s="873"/>
      <c r="AZ388" s="873"/>
      <c r="BA388" s="873"/>
      <c r="BB388" s="873"/>
      <c r="BC388" s="873"/>
    </row>
    <row r="389" spans="1:55">
      <c r="A389" s="866"/>
      <c r="B389" s="867"/>
      <c r="C389" s="867"/>
      <c r="D389" s="867"/>
      <c r="E389" s="868"/>
      <c r="F389" s="869"/>
      <c r="G389" s="868"/>
      <c r="H389" s="868"/>
      <c r="I389" s="868"/>
      <c r="J389" s="870"/>
      <c r="K389" s="871"/>
      <c r="L389" s="868"/>
      <c r="M389" s="868"/>
      <c r="N389" s="871"/>
      <c r="O389" s="870"/>
      <c r="P389" s="868"/>
      <c r="Q389" s="868"/>
      <c r="R389" s="868"/>
      <c r="S389" s="871"/>
      <c r="T389" s="872"/>
      <c r="U389" s="873"/>
      <c r="V389" s="873"/>
      <c r="W389" s="873"/>
      <c r="X389" s="873"/>
      <c r="Y389" s="873"/>
      <c r="Z389" s="874"/>
      <c r="AA389" s="874"/>
      <c r="AB389" s="873"/>
      <c r="AC389" s="873"/>
      <c r="AD389" s="873"/>
      <c r="AE389" s="873"/>
      <c r="AF389" s="873"/>
      <c r="AG389" s="873"/>
      <c r="AH389" s="873"/>
      <c r="AI389" s="873"/>
      <c r="AJ389" s="873"/>
      <c r="AK389" s="873"/>
      <c r="AL389" s="873"/>
      <c r="AM389" s="873"/>
      <c r="AN389" s="873"/>
      <c r="AO389" s="873"/>
      <c r="AP389" s="873"/>
      <c r="AQ389" s="873"/>
      <c r="AR389" s="873"/>
      <c r="AS389" s="873"/>
      <c r="AT389" s="873"/>
      <c r="AU389" s="873"/>
      <c r="AV389" s="873"/>
      <c r="AW389" s="873"/>
      <c r="AX389" s="873"/>
      <c r="AY389" s="873"/>
      <c r="AZ389" s="873"/>
      <c r="BA389" s="873"/>
      <c r="BB389" s="873"/>
      <c r="BC389" s="873"/>
    </row>
    <row r="390" spans="1:55">
      <c r="A390" s="866"/>
      <c r="B390" s="867"/>
      <c r="C390" s="867"/>
      <c r="D390" s="867"/>
      <c r="E390" s="868"/>
      <c r="F390" s="869"/>
      <c r="G390" s="868"/>
      <c r="H390" s="868"/>
      <c r="I390" s="868"/>
      <c r="J390" s="870"/>
      <c r="K390" s="871"/>
      <c r="L390" s="868"/>
      <c r="M390" s="868"/>
      <c r="N390" s="871"/>
      <c r="O390" s="870"/>
      <c r="P390" s="868"/>
      <c r="Q390" s="868"/>
      <c r="R390" s="868"/>
      <c r="S390" s="871"/>
      <c r="T390" s="872"/>
      <c r="U390" s="873"/>
      <c r="V390" s="873"/>
      <c r="W390" s="873"/>
      <c r="X390" s="873"/>
      <c r="Y390" s="873"/>
      <c r="Z390" s="874"/>
      <c r="AA390" s="874"/>
      <c r="AB390" s="873"/>
      <c r="AC390" s="873"/>
      <c r="AD390" s="873"/>
      <c r="AE390" s="873"/>
      <c r="AF390" s="873"/>
      <c r="AG390" s="873"/>
      <c r="AH390" s="873"/>
      <c r="AI390" s="873"/>
      <c r="AJ390" s="873"/>
      <c r="AK390" s="873"/>
      <c r="AL390" s="873"/>
      <c r="AM390" s="873"/>
      <c r="AN390" s="873"/>
      <c r="AO390" s="873"/>
      <c r="AP390" s="873"/>
      <c r="AQ390" s="873"/>
      <c r="AR390" s="873"/>
      <c r="AS390" s="873"/>
      <c r="AT390" s="873"/>
      <c r="AU390" s="873"/>
      <c r="AV390" s="873"/>
      <c r="AW390" s="873"/>
      <c r="AX390" s="873"/>
      <c r="AY390" s="873"/>
      <c r="AZ390" s="873"/>
      <c r="BA390" s="873"/>
      <c r="BB390" s="873"/>
      <c r="BC390" s="873"/>
    </row>
    <row r="391" spans="1:55">
      <c r="A391" s="866"/>
      <c r="B391" s="867"/>
      <c r="C391" s="867"/>
      <c r="D391" s="867"/>
      <c r="E391" s="868"/>
      <c r="F391" s="869"/>
      <c r="G391" s="868"/>
      <c r="H391" s="868"/>
      <c r="I391" s="868"/>
      <c r="J391" s="870"/>
      <c r="K391" s="871"/>
      <c r="L391" s="868"/>
      <c r="M391" s="868"/>
      <c r="N391" s="871"/>
      <c r="O391" s="870"/>
      <c r="P391" s="868"/>
      <c r="Q391" s="868"/>
      <c r="R391" s="868"/>
      <c r="S391" s="871"/>
      <c r="T391" s="872"/>
      <c r="U391" s="873"/>
      <c r="V391" s="873"/>
      <c r="W391" s="873"/>
      <c r="X391" s="873"/>
      <c r="Y391" s="873"/>
      <c r="Z391" s="874"/>
      <c r="AA391" s="874"/>
      <c r="AB391" s="873"/>
      <c r="AC391" s="873"/>
      <c r="AD391" s="873"/>
      <c r="AE391" s="873"/>
      <c r="AF391" s="873"/>
      <c r="AG391" s="873"/>
      <c r="AH391" s="873"/>
      <c r="AI391" s="873"/>
      <c r="AJ391" s="873"/>
      <c r="AK391" s="873"/>
      <c r="AL391" s="873"/>
      <c r="AM391" s="873"/>
      <c r="AN391" s="873"/>
      <c r="AO391" s="873"/>
      <c r="AP391" s="873"/>
      <c r="AQ391" s="873"/>
      <c r="AR391" s="873"/>
      <c r="AS391" s="873"/>
      <c r="AT391" s="873"/>
      <c r="AU391" s="873"/>
      <c r="AV391" s="873"/>
      <c r="AW391" s="873"/>
      <c r="AX391" s="873"/>
      <c r="AY391" s="873"/>
      <c r="AZ391" s="873"/>
      <c r="BA391" s="873"/>
      <c r="BB391" s="873"/>
      <c r="BC391" s="873"/>
    </row>
    <row r="392" spans="1:55">
      <c r="A392" s="866"/>
      <c r="B392" s="867"/>
      <c r="C392" s="867"/>
      <c r="D392" s="867"/>
      <c r="E392" s="868"/>
      <c r="F392" s="869"/>
      <c r="G392" s="868"/>
      <c r="H392" s="868"/>
      <c r="I392" s="868"/>
      <c r="J392" s="870"/>
      <c r="K392" s="871"/>
      <c r="L392" s="868"/>
      <c r="M392" s="868"/>
      <c r="N392" s="871"/>
      <c r="O392" s="870"/>
      <c r="P392" s="868"/>
      <c r="Q392" s="868"/>
      <c r="R392" s="868"/>
      <c r="S392" s="871"/>
      <c r="T392" s="872"/>
      <c r="U392" s="873"/>
      <c r="V392" s="873"/>
      <c r="W392" s="873"/>
      <c r="X392" s="873"/>
      <c r="Y392" s="873"/>
      <c r="Z392" s="874"/>
      <c r="AA392" s="874"/>
      <c r="AB392" s="873"/>
      <c r="AC392" s="873"/>
      <c r="AD392" s="873"/>
      <c r="AE392" s="873"/>
      <c r="AF392" s="873"/>
      <c r="AG392" s="873"/>
      <c r="AH392" s="873"/>
      <c r="AI392" s="873"/>
      <c r="AJ392" s="873"/>
      <c r="AK392" s="873"/>
      <c r="AL392" s="873"/>
      <c r="AM392" s="873"/>
      <c r="AN392" s="873"/>
      <c r="AO392" s="873"/>
      <c r="AP392" s="873"/>
      <c r="AQ392" s="873"/>
      <c r="AR392" s="873"/>
      <c r="AS392" s="873"/>
      <c r="AT392" s="873"/>
      <c r="AU392" s="873"/>
      <c r="AV392" s="873"/>
      <c r="AW392" s="873"/>
      <c r="AX392" s="873"/>
      <c r="AY392" s="873"/>
      <c r="AZ392" s="873"/>
      <c r="BA392" s="873"/>
      <c r="BB392" s="873"/>
      <c r="BC392" s="873"/>
    </row>
    <row r="393" spans="1:55">
      <c r="A393" s="866"/>
      <c r="B393" s="867"/>
      <c r="C393" s="867"/>
      <c r="D393" s="867"/>
      <c r="E393" s="868"/>
      <c r="F393" s="869"/>
      <c r="G393" s="868"/>
      <c r="H393" s="868"/>
      <c r="I393" s="868"/>
      <c r="J393" s="870"/>
      <c r="K393" s="871"/>
      <c r="L393" s="868"/>
      <c r="M393" s="868"/>
      <c r="N393" s="871"/>
      <c r="O393" s="870"/>
      <c r="P393" s="868"/>
      <c r="Q393" s="868"/>
      <c r="R393" s="868"/>
      <c r="S393" s="871"/>
      <c r="T393" s="872"/>
      <c r="U393" s="873"/>
      <c r="V393" s="873"/>
      <c r="W393" s="873"/>
      <c r="X393" s="873"/>
      <c r="Y393" s="873"/>
      <c r="Z393" s="874"/>
      <c r="AA393" s="874"/>
      <c r="AB393" s="873"/>
      <c r="AC393" s="873"/>
      <c r="AD393" s="873"/>
      <c r="AE393" s="873"/>
      <c r="AF393" s="873"/>
      <c r="AG393" s="873"/>
      <c r="AH393" s="873"/>
      <c r="AI393" s="873"/>
      <c r="AJ393" s="873"/>
      <c r="AK393" s="873"/>
      <c r="AL393" s="873"/>
      <c r="AM393" s="873"/>
      <c r="AN393" s="873"/>
      <c r="AO393" s="873"/>
      <c r="AP393" s="873"/>
      <c r="AQ393" s="873"/>
      <c r="AR393" s="873"/>
      <c r="AS393" s="873"/>
      <c r="AT393" s="873"/>
      <c r="AU393" s="873"/>
      <c r="AV393" s="873"/>
      <c r="AW393" s="873"/>
      <c r="AX393" s="873"/>
      <c r="AY393" s="873"/>
      <c r="AZ393" s="873"/>
      <c r="BA393" s="873"/>
      <c r="BB393" s="873"/>
      <c r="BC393" s="873"/>
    </row>
    <row r="394" spans="1:55">
      <c r="A394" s="866"/>
      <c r="B394" s="867"/>
      <c r="C394" s="867"/>
      <c r="D394" s="867"/>
      <c r="E394" s="868"/>
      <c r="F394" s="869"/>
      <c r="G394" s="868"/>
      <c r="H394" s="868"/>
      <c r="I394" s="868"/>
      <c r="J394" s="870"/>
      <c r="K394" s="871"/>
      <c r="L394" s="868"/>
      <c r="M394" s="868"/>
      <c r="N394" s="871"/>
      <c r="O394" s="870"/>
      <c r="P394" s="868"/>
      <c r="Q394" s="868"/>
      <c r="R394" s="868"/>
      <c r="S394" s="871"/>
      <c r="T394" s="872"/>
      <c r="U394" s="873"/>
      <c r="V394" s="873"/>
      <c r="W394" s="873"/>
      <c r="X394" s="873"/>
      <c r="Y394" s="873"/>
      <c r="Z394" s="874"/>
      <c r="AA394" s="874"/>
      <c r="AB394" s="873"/>
      <c r="AC394" s="873"/>
      <c r="AD394" s="873"/>
      <c r="AE394" s="873"/>
      <c r="AF394" s="873"/>
      <c r="AG394" s="873"/>
      <c r="AH394" s="873"/>
      <c r="AI394" s="873"/>
      <c r="AJ394" s="873"/>
      <c r="AK394" s="873"/>
      <c r="AL394" s="873"/>
      <c r="AM394" s="873"/>
      <c r="AN394" s="873"/>
      <c r="AO394" s="873"/>
      <c r="AP394" s="873"/>
      <c r="AQ394" s="873"/>
      <c r="AR394" s="873"/>
      <c r="AS394" s="873"/>
      <c r="AT394" s="873"/>
      <c r="AU394" s="873"/>
      <c r="AV394" s="873"/>
      <c r="AW394" s="873"/>
      <c r="AX394" s="873"/>
      <c r="AY394" s="873"/>
      <c r="AZ394" s="873"/>
      <c r="BA394" s="873"/>
      <c r="BB394" s="873"/>
      <c r="BC394" s="873"/>
    </row>
    <row r="395" spans="1:55">
      <c r="A395" s="866"/>
      <c r="B395" s="867"/>
      <c r="C395" s="867"/>
      <c r="D395" s="867"/>
      <c r="E395" s="868"/>
      <c r="F395" s="869"/>
      <c r="G395" s="868"/>
      <c r="H395" s="868"/>
      <c r="I395" s="868"/>
      <c r="J395" s="870"/>
      <c r="K395" s="871"/>
      <c r="L395" s="868"/>
      <c r="M395" s="868"/>
      <c r="N395" s="871"/>
      <c r="O395" s="870"/>
      <c r="P395" s="868"/>
      <c r="Q395" s="868"/>
      <c r="R395" s="868"/>
      <c r="S395" s="871"/>
      <c r="T395" s="872"/>
      <c r="U395" s="873"/>
      <c r="V395" s="873"/>
      <c r="W395" s="873"/>
      <c r="X395" s="873"/>
      <c r="Y395" s="873"/>
      <c r="Z395" s="874"/>
      <c r="AA395" s="874"/>
      <c r="AB395" s="873"/>
      <c r="AC395" s="873"/>
      <c r="AD395" s="873"/>
      <c r="AE395" s="873"/>
      <c r="AF395" s="873"/>
      <c r="AG395" s="873"/>
      <c r="AH395" s="873"/>
      <c r="AI395" s="873"/>
      <c r="AJ395" s="873"/>
      <c r="AK395" s="873"/>
      <c r="AL395" s="873"/>
      <c r="AM395" s="873"/>
      <c r="AN395" s="873"/>
      <c r="AO395" s="873"/>
      <c r="AP395" s="873"/>
      <c r="AQ395" s="873"/>
      <c r="AR395" s="873"/>
      <c r="AS395" s="873"/>
      <c r="AT395" s="873"/>
      <c r="AU395" s="873"/>
      <c r="AV395" s="873"/>
      <c r="AW395" s="873"/>
      <c r="AX395" s="873"/>
      <c r="AY395" s="873"/>
      <c r="AZ395" s="873"/>
      <c r="BA395" s="873"/>
      <c r="BB395" s="873"/>
      <c r="BC395" s="873"/>
    </row>
    <row r="396" spans="1:55">
      <c r="A396" s="866"/>
      <c r="B396" s="867"/>
      <c r="C396" s="867"/>
      <c r="D396" s="867"/>
      <c r="E396" s="868"/>
      <c r="F396" s="869"/>
      <c r="G396" s="868"/>
      <c r="H396" s="868"/>
      <c r="I396" s="868"/>
      <c r="J396" s="870"/>
      <c r="K396" s="871"/>
      <c r="L396" s="868"/>
      <c r="M396" s="868"/>
      <c r="N396" s="871"/>
      <c r="O396" s="870"/>
      <c r="P396" s="868"/>
      <c r="Q396" s="868"/>
      <c r="R396" s="868"/>
      <c r="S396" s="871"/>
      <c r="T396" s="872"/>
      <c r="U396" s="873"/>
      <c r="V396" s="873"/>
      <c r="W396" s="873"/>
      <c r="X396" s="873"/>
      <c r="Y396" s="873"/>
      <c r="Z396" s="874"/>
      <c r="AA396" s="874"/>
      <c r="AB396" s="873"/>
      <c r="AC396" s="873"/>
      <c r="AD396" s="873"/>
      <c r="AE396" s="873"/>
      <c r="AF396" s="873"/>
      <c r="AG396" s="873"/>
      <c r="AH396" s="873"/>
      <c r="AI396" s="873"/>
      <c r="AJ396" s="873"/>
      <c r="AK396" s="873"/>
      <c r="AL396" s="873"/>
      <c r="AM396" s="873"/>
      <c r="AN396" s="873"/>
      <c r="AO396" s="873"/>
      <c r="AP396" s="873"/>
      <c r="AQ396" s="873"/>
      <c r="AR396" s="873"/>
      <c r="AS396" s="873"/>
      <c r="AT396" s="873"/>
      <c r="AU396" s="873"/>
      <c r="AV396" s="873"/>
      <c r="AW396" s="873"/>
      <c r="AX396" s="873"/>
      <c r="AY396" s="873"/>
      <c r="AZ396" s="873"/>
      <c r="BA396" s="873"/>
      <c r="BB396" s="873"/>
      <c r="BC396" s="873"/>
    </row>
    <row r="397" spans="1:55">
      <c r="A397" s="866"/>
      <c r="B397" s="867"/>
      <c r="C397" s="867"/>
      <c r="D397" s="867"/>
      <c r="E397" s="868"/>
      <c r="F397" s="869"/>
      <c r="G397" s="868"/>
      <c r="H397" s="868"/>
      <c r="I397" s="868"/>
      <c r="J397" s="870"/>
      <c r="K397" s="871"/>
      <c r="L397" s="868"/>
      <c r="M397" s="868"/>
      <c r="N397" s="871"/>
      <c r="O397" s="870"/>
      <c r="P397" s="868"/>
      <c r="Q397" s="868"/>
      <c r="R397" s="868"/>
      <c r="S397" s="871"/>
      <c r="T397" s="872"/>
      <c r="U397" s="873"/>
      <c r="V397" s="873"/>
      <c r="W397" s="873"/>
      <c r="X397" s="873"/>
      <c r="Y397" s="873"/>
      <c r="Z397" s="874"/>
      <c r="AA397" s="874"/>
      <c r="AB397" s="873"/>
      <c r="AC397" s="873"/>
      <c r="AD397" s="873"/>
      <c r="AE397" s="873"/>
      <c r="AF397" s="873"/>
      <c r="AG397" s="873"/>
      <c r="AH397" s="873"/>
      <c r="AI397" s="873"/>
      <c r="AJ397" s="873"/>
      <c r="AK397" s="873"/>
      <c r="AL397" s="873"/>
      <c r="AM397" s="873"/>
      <c r="AN397" s="873"/>
      <c r="AO397" s="873"/>
      <c r="AP397" s="873"/>
      <c r="AQ397" s="873"/>
      <c r="AR397" s="873"/>
      <c r="AS397" s="873"/>
      <c r="AT397" s="873"/>
      <c r="AU397" s="873"/>
      <c r="AV397" s="873"/>
      <c r="AW397" s="873"/>
      <c r="AX397" s="873"/>
      <c r="AY397" s="873"/>
      <c r="AZ397" s="873"/>
      <c r="BA397" s="873"/>
      <c r="BB397" s="873"/>
      <c r="BC397" s="873"/>
    </row>
    <row r="398" spans="1:55">
      <c r="A398" s="866"/>
      <c r="B398" s="867"/>
      <c r="C398" s="867"/>
      <c r="D398" s="867"/>
      <c r="E398" s="868"/>
      <c r="F398" s="869"/>
      <c r="G398" s="868"/>
      <c r="H398" s="868"/>
      <c r="I398" s="868"/>
      <c r="J398" s="870"/>
      <c r="K398" s="871"/>
      <c r="L398" s="868"/>
      <c r="M398" s="868"/>
      <c r="N398" s="871"/>
      <c r="O398" s="870"/>
      <c r="P398" s="868"/>
      <c r="Q398" s="868"/>
      <c r="R398" s="868"/>
      <c r="S398" s="871"/>
      <c r="T398" s="872"/>
      <c r="U398" s="873"/>
      <c r="V398" s="873"/>
      <c r="W398" s="873"/>
      <c r="X398" s="873"/>
      <c r="Y398" s="873"/>
      <c r="Z398" s="874"/>
      <c r="AA398" s="874"/>
      <c r="AB398" s="873"/>
      <c r="AC398" s="873"/>
      <c r="AD398" s="873"/>
      <c r="AE398" s="873"/>
      <c r="AF398" s="873"/>
      <c r="AG398" s="873"/>
      <c r="AH398" s="873"/>
      <c r="AI398" s="873"/>
      <c r="AJ398" s="873"/>
      <c r="AK398" s="873"/>
      <c r="AL398" s="873"/>
      <c r="AM398" s="873"/>
      <c r="AN398" s="873"/>
      <c r="AO398" s="873"/>
      <c r="AP398" s="873"/>
      <c r="AQ398" s="873"/>
      <c r="AR398" s="873"/>
      <c r="AS398" s="873"/>
      <c r="AT398" s="873"/>
      <c r="AU398" s="873"/>
      <c r="AV398" s="873"/>
      <c r="AW398" s="873"/>
      <c r="AX398" s="873"/>
      <c r="AY398" s="873"/>
      <c r="AZ398" s="873"/>
      <c r="BA398" s="873"/>
      <c r="BB398" s="873"/>
      <c r="BC398" s="873"/>
    </row>
    <row r="399" spans="1:55">
      <c r="A399" s="866"/>
      <c r="B399" s="867"/>
      <c r="C399" s="867"/>
      <c r="D399" s="867"/>
      <c r="E399" s="868"/>
      <c r="F399" s="869"/>
      <c r="G399" s="868"/>
      <c r="H399" s="868"/>
      <c r="I399" s="868"/>
      <c r="J399" s="870"/>
      <c r="K399" s="871"/>
      <c r="L399" s="868"/>
      <c r="M399" s="868"/>
      <c r="N399" s="871"/>
      <c r="O399" s="870"/>
      <c r="P399" s="868"/>
      <c r="Q399" s="868"/>
      <c r="R399" s="868"/>
      <c r="S399" s="871"/>
      <c r="T399" s="872"/>
      <c r="U399" s="873"/>
      <c r="V399" s="873"/>
      <c r="W399" s="873"/>
      <c r="X399" s="873"/>
      <c r="Y399" s="873"/>
      <c r="Z399" s="874"/>
      <c r="AA399" s="874"/>
      <c r="AB399" s="873"/>
      <c r="AC399" s="873"/>
      <c r="AD399" s="873"/>
      <c r="AE399" s="873"/>
      <c r="AF399" s="873"/>
      <c r="AG399" s="873"/>
      <c r="AH399" s="873"/>
      <c r="AI399" s="873"/>
      <c r="AJ399" s="873"/>
      <c r="AK399" s="873"/>
      <c r="AL399" s="873"/>
      <c r="AM399" s="873"/>
      <c r="AN399" s="873"/>
      <c r="AO399" s="873"/>
      <c r="AP399" s="873"/>
      <c r="AQ399" s="873"/>
      <c r="AR399" s="873"/>
      <c r="AS399" s="873"/>
      <c r="AT399" s="873"/>
      <c r="AU399" s="873"/>
      <c r="AV399" s="873"/>
      <c r="AW399" s="873"/>
      <c r="AX399" s="873"/>
      <c r="AY399" s="873"/>
      <c r="AZ399" s="873"/>
      <c r="BA399" s="873"/>
      <c r="BB399" s="873"/>
      <c r="BC399" s="873"/>
    </row>
    <row r="400" spans="1:55">
      <c r="A400" s="866"/>
      <c r="B400" s="867"/>
      <c r="C400" s="867"/>
      <c r="D400" s="867"/>
      <c r="E400" s="868"/>
      <c r="F400" s="869"/>
      <c r="G400" s="868"/>
      <c r="H400" s="868"/>
      <c r="I400" s="868"/>
      <c r="J400" s="870"/>
      <c r="K400" s="871"/>
      <c r="L400" s="868"/>
      <c r="M400" s="868"/>
      <c r="N400" s="871"/>
      <c r="O400" s="870"/>
      <c r="P400" s="868"/>
      <c r="Q400" s="868"/>
      <c r="R400" s="868"/>
      <c r="S400" s="871"/>
      <c r="T400" s="872"/>
      <c r="U400" s="873"/>
      <c r="V400" s="873"/>
      <c r="W400" s="873"/>
      <c r="X400" s="873"/>
      <c r="Y400" s="873"/>
      <c r="Z400" s="874"/>
      <c r="AA400" s="874"/>
      <c r="AB400" s="873"/>
      <c r="AC400" s="873"/>
      <c r="AD400" s="873"/>
      <c r="AE400" s="873"/>
      <c r="AF400" s="873"/>
      <c r="AG400" s="873"/>
      <c r="AH400" s="873"/>
      <c r="AI400" s="873"/>
      <c r="AJ400" s="873"/>
      <c r="AK400" s="873"/>
      <c r="AL400" s="873"/>
      <c r="AM400" s="873"/>
      <c r="AN400" s="873"/>
      <c r="AO400" s="873"/>
      <c r="AP400" s="873"/>
      <c r="AQ400" s="873"/>
      <c r="AR400" s="873"/>
      <c r="AS400" s="873"/>
      <c r="AT400" s="873"/>
      <c r="AU400" s="873"/>
      <c r="AV400" s="873"/>
      <c r="AW400" s="873"/>
      <c r="AX400" s="873"/>
      <c r="AY400" s="873"/>
      <c r="AZ400" s="873"/>
      <c r="BA400" s="873"/>
      <c r="BB400" s="873"/>
      <c r="BC400" s="873"/>
    </row>
    <row r="401" spans="1:55">
      <c r="A401" s="866"/>
      <c r="B401" s="867"/>
      <c r="C401" s="867"/>
      <c r="D401" s="867"/>
      <c r="E401" s="868"/>
      <c r="F401" s="869"/>
      <c r="G401" s="868"/>
      <c r="H401" s="868"/>
      <c r="I401" s="868"/>
      <c r="J401" s="870"/>
      <c r="K401" s="871"/>
      <c r="L401" s="868"/>
      <c r="M401" s="868"/>
      <c r="N401" s="871"/>
      <c r="O401" s="870"/>
      <c r="P401" s="868"/>
      <c r="Q401" s="868"/>
      <c r="R401" s="868"/>
      <c r="S401" s="871"/>
      <c r="T401" s="872"/>
      <c r="U401" s="873"/>
      <c r="V401" s="873"/>
      <c r="W401" s="873"/>
      <c r="X401" s="873"/>
      <c r="Y401" s="873"/>
      <c r="Z401" s="874"/>
      <c r="AA401" s="874"/>
      <c r="AB401" s="873"/>
      <c r="AC401" s="873"/>
      <c r="AD401" s="873"/>
      <c r="AE401" s="873"/>
      <c r="AF401" s="873"/>
      <c r="AG401" s="873"/>
      <c r="AH401" s="873"/>
      <c r="AI401" s="873"/>
      <c r="AJ401" s="873"/>
      <c r="AK401" s="873"/>
      <c r="AL401" s="873"/>
      <c r="AM401" s="873"/>
      <c r="AN401" s="873"/>
      <c r="AO401" s="873"/>
      <c r="AP401" s="873"/>
      <c r="AQ401" s="873"/>
      <c r="AR401" s="873"/>
      <c r="AS401" s="873"/>
      <c r="AT401" s="873"/>
      <c r="AU401" s="873"/>
      <c r="AV401" s="873"/>
      <c r="AW401" s="873"/>
      <c r="AX401" s="873"/>
      <c r="AY401" s="873"/>
      <c r="AZ401" s="873"/>
      <c r="BA401" s="873"/>
      <c r="BB401" s="873"/>
      <c r="BC401" s="873"/>
    </row>
    <row r="402" spans="1:55">
      <c r="A402" s="866"/>
      <c r="B402" s="867"/>
      <c r="C402" s="867"/>
      <c r="D402" s="867"/>
      <c r="E402" s="868"/>
      <c r="F402" s="869"/>
      <c r="G402" s="868"/>
      <c r="H402" s="868"/>
      <c r="I402" s="868"/>
      <c r="J402" s="870"/>
      <c r="K402" s="871"/>
      <c r="L402" s="868"/>
      <c r="M402" s="868"/>
      <c r="N402" s="871"/>
      <c r="O402" s="870"/>
      <c r="P402" s="868"/>
      <c r="Q402" s="868"/>
      <c r="R402" s="868"/>
      <c r="S402" s="871"/>
      <c r="T402" s="872"/>
      <c r="U402" s="873"/>
      <c r="V402" s="873"/>
      <c r="W402" s="873"/>
      <c r="X402" s="873"/>
      <c r="Y402" s="873"/>
      <c r="Z402" s="874"/>
      <c r="AA402" s="874"/>
      <c r="AB402" s="873"/>
      <c r="AC402" s="873"/>
      <c r="AD402" s="873"/>
      <c r="AE402" s="873"/>
      <c r="AF402" s="873"/>
      <c r="AG402" s="873"/>
      <c r="AH402" s="873"/>
      <c r="AI402" s="873"/>
      <c r="AJ402" s="873"/>
      <c r="AK402" s="873"/>
      <c r="AL402" s="873"/>
      <c r="AM402" s="873"/>
      <c r="AN402" s="873"/>
      <c r="AO402" s="873"/>
      <c r="AP402" s="873"/>
      <c r="AQ402" s="873"/>
      <c r="AR402" s="873"/>
      <c r="AS402" s="873"/>
      <c r="AT402" s="873"/>
      <c r="AU402" s="873"/>
      <c r="AV402" s="873"/>
      <c r="AW402" s="873"/>
      <c r="AX402" s="873"/>
      <c r="AY402" s="873"/>
      <c r="AZ402" s="873"/>
      <c r="BA402" s="873"/>
      <c r="BB402" s="873"/>
      <c r="BC402" s="873"/>
    </row>
    <row r="403" spans="1:55">
      <c r="A403" s="866"/>
      <c r="B403" s="867"/>
      <c r="C403" s="867"/>
      <c r="D403" s="867"/>
      <c r="E403" s="868"/>
      <c r="F403" s="869"/>
      <c r="G403" s="868"/>
      <c r="H403" s="868"/>
      <c r="I403" s="868"/>
      <c r="J403" s="870"/>
      <c r="K403" s="871"/>
      <c r="L403" s="868"/>
      <c r="M403" s="868"/>
      <c r="N403" s="871"/>
      <c r="O403" s="870"/>
      <c r="P403" s="868"/>
      <c r="Q403" s="868"/>
      <c r="R403" s="868"/>
      <c r="S403" s="871"/>
      <c r="T403" s="872"/>
      <c r="U403" s="873"/>
      <c r="V403" s="873"/>
      <c r="W403" s="873"/>
      <c r="X403" s="873"/>
      <c r="Y403" s="873"/>
      <c r="Z403" s="874"/>
      <c r="AA403" s="874"/>
      <c r="AB403" s="873"/>
      <c r="AC403" s="873"/>
      <c r="AD403" s="873"/>
      <c r="AE403" s="873"/>
      <c r="AF403" s="873"/>
      <c r="AG403" s="873"/>
      <c r="AH403" s="873"/>
      <c r="AI403" s="873"/>
      <c r="AJ403" s="873"/>
      <c r="AK403" s="873"/>
      <c r="AL403" s="873"/>
      <c r="AM403" s="873"/>
      <c r="AN403" s="873"/>
      <c r="AO403" s="873"/>
      <c r="AP403" s="873"/>
      <c r="AQ403" s="873"/>
      <c r="AR403" s="873"/>
      <c r="AS403" s="873"/>
      <c r="AT403" s="873"/>
      <c r="AU403" s="873"/>
      <c r="AV403" s="873"/>
      <c r="AW403" s="873"/>
      <c r="AX403" s="873"/>
      <c r="AY403" s="873"/>
      <c r="AZ403" s="873"/>
      <c r="BA403" s="873"/>
      <c r="BB403" s="873"/>
      <c r="BC403" s="873"/>
    </row>
    <row r="404" spans="1:55">
      <c r="A404" s="866"/>
      <c r="B404" s="867"/>
      <c r="C404" s="867"/>
      <c r="D404" s="867"/>
      <c r="E404" s="868"/>
      <c r="F404" s="869"/>
      <c r="G404" s="868"/>
      <c r="H404" s="868"/>
      <c r="I404" s="868"/>
      <c r="J404" s="870"/>
      <c r="K404" s="871"/>
      <c r="L404" s="868"/>
      <c r="M404" s="868"/>
      <c r="N404" s="871"/>
      <c r="O404" s="870"/>
      <c r="P404" s="868"/>
      <c r="Q404" s="868"/>
      <c r="R404" s="868"/>
      <c r="S404" s="871"/>
      <c r="T404" s="872"/>
      <c r="U404" s="873"/>
      <c r="V404" s="873"/>
      <c r="W404" s="873"/>
      <c r="X404" s="873"/>
      <c r="Y404" s="873"/>
      <c r="Z404" s="874"/>
      <c r="AA404" s="874"/>
      <c r="AB404" s="873"/>
      <c r="AC404" s="873"/>
      <c r="AD404" s="873"/>
      <c r="AE404" s="873"/>
      <c r="AF404" s="873"/>
      <c r="AG404" s="873"/>
      <c r="AH404" s="873"/>
      <c r="AI404" s="873"/>
      <c r="AJ404" s="873"/>
      <c r="AK404" s="873"/>
      <c r="AL404" s="873"/>
      <c r="AM404" s="873"/>
      <c r="AN404" s="873"/>
      <c r="AO404" s="873"/>
      <c r="AP404" s="873"/>
      <c r="AQ404" s="873"/>
      <c r="AR404" s="873"/>
      <c r="AS404" s="873"/>
      <c r="AT404" s="873"/>
      <c r="AU404" s="873"/>
      <c r="AV404" s="873"/>
      <c r="AW404" s="873"/>
      <c r="AX404" s="873"/>
      <c r="AY404" s="873"/>
      <c r="AZ404" s="873"/>
      <c r="BA404" s="873"/>
      <c r="BB404" s="873"/>
      <c r="BC404" s="873"/>
    </row>
    <row r="405" spans="1:55">
      <c r="A405" s="866"/>
      <c r="B405" s="867"/>
      <c r="C405" s="867"/>
      <c r="D405" s="867"/>
      <c r="E405" s="868"/>
      <c r="F405" s="869"/>
      <c r="G405" s="868"/>
      <c r="H405" s="868"/>
      <c r="I405" s="868"/>
      <c r="J405" s="870"/>
      <c r="K405" s="871"/>
      <c r="L405" s="868"/>
      <c r="M405" s="868"/>
      <c r="N405" s="871"/>
      <c r="O405" s="870"/>
      <c r="P405" s="868"/>
      <c r="Q405" s="868"/>
      <c r="R405" s="868"/>
      <c r="S405" s="871"/>
      <c r="T405" s="872"/>
      <c r="U405" s="873"/>
      <c r="V405" s="873"/>
      <c r="W405" s="873"/>
      <c r="X405" s="873"/>
      <c r="Y405" s="873"/>
      <c r="Z405" s="874"/>
      <c r="AA405" s="874"/>
      <c r="AB405" s="873"/>
      <c r="AC405" s="873"/>
      <c r="AD405" s="873"/>
      <c r="AE405" s="873"/>
      <c r="AF405" s="873"/>
      <c r="AG405" s="873"/>
      <c r="AH405" s="873"/>
      <c r="AI405" s="873"/>
      <c r="AJ405" s="873"/>
      <c r="AK405" s="873"/>
      <c r="AL405" s="873"/>
      <c r="AM405" s="873"/>
      <c r="AN405" s="873"/>
      <c r="AO405" s="873"/>
      <c r="AP405" s="873"/>
      <c r="AQ405" s="873"/>
      <c r="AR405" s="873"/>
      <c r="AS405" s="873"/>
      <c r="AT405" s="873"/>
      <c r="AU405" s="873"/>
      <c r="AV405" s="873"/>
      <c r="AW405" s="873"/>
      <c r="AX405" s="873"/>
      <c r="AY405" s="873"/>
      <c r="AZ405" s="873"/>
      <c r="BA405" s="873"/>
      <c r="BB405" s="873"/>
      <c r="BC405" s="873"/>
    </row>
    <row r="406" spans="1:55">
      <c r="A406" s="866"/>
      <c r="B406" s="867"/>
      <c r="C406" s="867"/>
      <c r="D406" s="867"/>
      <c r="E406" s="868"/>
      <c r="F406" s="869"/>
      <c r="G406" s="868"/>
      <c r="H406" s="868"/>
      <c r="I406" s="868"/>
      <c r="J406" s="870"/>
      <c r="K406" s="871"/>
      <c r="L406" s="868"/>
      <c r="M406" s="868"/>
      <c r="N406" s="871"/>
      <c r="O406" s="870"/>
      <c r="P406" s="868"/>
      <c r="Q406" s="868"/>
      <c r="R406" s="868"/>
      <c r="S406" s="871"/>
      <c r="T406" s="872"/>
      <c r="U406" s="873"/>
      <c r="V406" s="873"/>
      <c r="W406" s="873"/>
      <c r="X406" s="873"/>
      <c r="Y406" s="873"/>
      <c r="Z406" s="874"/>
      <c r="AA406" s="874"/>
      <c r="AB406" s="873"/>
      <c r="AC406" s="873"/>
      <c r="AD406" s="873"/>
      <c r="AE406" s="873"/>
      <c r="AF406" s="873"/>
      <c r="AG406" s="873"/>
      <c r="AH406" s="873"/>
      <c r="AI406" s="873"/>
      <c r="AJ406" s="873"/>
      <c r="AK406" s="873"/>
      <c r="AL406" s="873"/>
      <c r="AM406" s="873"/>
      <c r="AN406" s="873"/>
      <c r="AO406" s="873"/>
      <c r="AP406" s="873"/>
      <c r="AQ406" s="873"/>
      <c r="AR406" s="873"/>
      <c r="AS406" s="873"/>
      <c r="AT406" s="873"/>
      <c r="AU406" s="873"/>
      <c r="AV406" s="873"/>
      <c r="AW406" s="873"/>
      <c r="AX406" s="873"/>
      <c r="AY406" s="873"/>
      <c r="AZ406" s="873"/>
      <c r="BA406" s="873"/>
      <c r="BB406" s="873"/>
      <c r="BC406" s="873"/>
    </row>
    <row r="407" spans="1:55">
      <c r="A407" s="866"/>
      <c r="B407" s="867"/>
      <c r="C407" s="867"/>
      <c r="D407" s="867"/>
      <c r="E407" s="868"/>
      <c r="F407" s="869"/>
      <c r="G407" s="868"/>
      <c r="H407" s="868"/>
      <c r="I407" s="868"/>
      <c r="J407" s="870"/>
      <c r="K407" s="871"/>
      <c r="L407" s="868"/>
      <c r="M407" s="868"/>
      <c r="N407" s="871"/>
      <c r="O407" s="870"/>
      <c r="P407" s="868"/>
      <c r="Q407" s="868"/>
      <c r="R407" s="868"/>
      <c r="S407" s="871"/>
      <c r="T407" s="872"/>
      <c r="U407" s="873"/>
      <c r="V407" s="873"/>
      <c r="W407" s="873"/>
      <c r="X407" s="873"/>
      <c r="Y407" s="873"/>
      <c r="Z407" s="874"/>
      <c r="AA407" s="874"/>
      <c r="AB407" s="873"/>
      <c r="AC407" s="873"/>
      <c r="AD407" s="873"/>
      <c r="AE407" s="873"/>
      <c r="AF407" s="873"/>
      <c r="AG407" s="873"/>
      <c r="AH407" s="873"/>
      <c r="AI407" s="873"/>
      <c r="AJ407" s="873"/>
      <c r="AK407" s="873"/>
      <c r="AL407" s="873"/>
      <c r="AM407" s="873"/>
      <c r="AN407" s="873"/>
      <c r="AO407" s="873"/>
      <c r="AP407" s="873"/>
      <c r="AQ407" s="873"/>
      <c r="AR407" s="873"/>
      <c r="AS407" s="873"/>
      <c r="AT407" s="873"/>
      <c r="AU407" s="873"/>
      <c r="AV407" s="873"/>
      <c r="AW407" s="873"/>
      <c r="AX407" s="873"/>
      <c r="AY407" s="873"/>
      <c r="AZ407" s="873"/>
      <c r="BA407" s="873"/>
      <c r="BB407" s="873"/>
      <c r="BC407" s="873"/>
    </row>
    <row r="408" spans="1:55">
      <c r="A408" s="866"/>
      <c r="B408" s="867"/>
      <c r="C408" s="867"/>
      <c r="D408" s="867"/>
      <c r="E408" s="868"/>
      <c r="F408" s="869"/>
      <c r="G408" s="868"/>
      <c r="H408" s="868"/>
      <c r="I408" s="868"/>
      <c r="J408" s="870"/>
      <c r="K408" s="871"/>
      <c r="L408" s="868"/>
      <c r="M408" s="868"/>
      <c r="N408" s="871"/>
      <c r="O408" s="870"/>
      <c r="P408" s="868"/>
      <c r="Q408" s="868"/>
      <c r="R408" s="868"/>
      <c r="S408" s="871"/>
      <c r="T408" s="872"/>
      <c r="U408" s="873"/>
      <c r="V408" s="873"/>
      <c r="W408" s="873"/>
      <c r="X408" s="873"/>
      <c r="Y408" s="873"/>
      <c r="Z408" s="874"/>
      <c r="AA408" s="874"/>
      <c r="AB408" s="873"/>
      <c r="AC408" s="873"/>
      <c r="AD408" s="873"/>
      <c r="AE408" s="873"/>
      <c r="AF408" s="873"/>
      <c r="AG408" s="873"/>
      <c r="AH408" s="873"/>
      <c r="AI408" s="873"/>
      <c r="AJ408" s="873"/>
      <c r="AK408" s="873"/>
      <c r="AL408" s="873"/>
      <c r="AM408" s="873"/>
      <c r="AN408" s="873"/>
      <c r="AO408" s="873"/>
      <c r="AP408" s="873"/>
      <c r="AQ408" s="873"/>
      <c r="AR408" s="873"/>
      <c r="AS408" s="873"/>
      <c r="AT408" s="873"/>
      <c r="AU408" s="873"/>
      <c r="AV408" s="873"/>
      <c r="AW408" s="873"/>
      <c r="AX408" s="873"/>
      <c r="AY408" s="873"/>
      <c r="AZ408" s="873"/>
      <c r="BA408" s="873"/>
      <c r="BB408" s="873"/>
      <c r="BC408" s="873"/>
    </row>
    <row r="409" spans="1:55">
      <c r="A409" s="866"/>
      <c r="B409" s="867"/>
      <c r="C409" s="867"/>
      <c r="D409" s="867"/>
      <c r="E409" s="868"/>
      <c r="F409" s="869"/>
      <c r="G409" s="868"/>
      <c r="H409" s="868"/>
      <c r="I409" s="868"/>
      <c r="J409" s="870"/>
      <c r="K409" s="871"/>
      <c r="L409" s="868"/>
      <c r="M409" s="868"/>
      <c r="N409" s="871"/>
      <c r="O409" s="870"/>
      <c r="P409" s="868"/>
      <c r="Q409" s="868"/>
      <c r="R409" s="868"/>
      <c r="S409" s="871"/>
      <c r="T409" s="872"/>
      <c r="U409" s="873"/>
      <c r="V409" s="873"/>
      <c r="W409" s="873"/>
      <c r="X409" s="873"/>
      <c r="Y409" s="873"/>
      <c r="Z409" s="874"/>
      <c r="AA409" s="874"/>
      <c r="AB409" s="873"/>
      <c r="AC409" s="873"/>
      <c r="AD409" s="873"/>
      <c r="AE409" s="873"/>
      <c r="AF409" s="873"/>
      <c r="AG409" s="873"/>
      <c r="AH409" s="873"/>
      <c r="AI409" s="873"/>
      <c r="AJ409" s="873"/>
      <c r="AK409" s="873"/>
      <c r="AL409" s="873"/>
      <c r="AM409" s="873"/>
      <c r="AN409" s="873"/>
      <c r="AO409" s="873"/>
      <c r="AP409" s="873"/>
      <c r="AQ409" s="873"/>
      <c r="AR409" s="873"/>
      <c r="AS409" s="873"/>
      <c r="AT409" s="873"/>
      <c r="AU409" s="873"/>
      <c r="AV409" s="873"/>
      <c r="AW409" s="873"/>
      <c r="AX409" s="873"/>
      <c r="AY409" s="873"/>
      <c r="AZ409" s="873"/>
      <c r="BA409" s="873"/>
      <c r="BB409" s="873"/>
      <c r="BC409" s="873"/>
    </row>
    <row r="410" spans="1:55">
      <c r="A410" s="866"/>
      <c r="B410" s="867"/>
      <c r="C410" s="867"/>
      <c r="D410" s="867"/>
      <c r="E410" s="868"/>
      <c r="F410" s="869"/>
      <c r="G410" s="868"/>
      <c r="H410" s="868"/>
      <c r="I410" s="868"/>
      <c r="J410" s="870"/>
      <c r="K410" s="871"/>
      <c r="L410" s="868"/>
      <c r="M410" s="868"/>
      <c r="N410" s="871"/>
      <c r="O410" s="870"/>
      <c r="P410" s="868"/>
      <c r="Q410" s="868"/>
      <c r="R410" s="868"/>
      <c r="S410" s="871"/>
      <c r="T410" s="872"/>
      <c r="U410" s="873"/>
      <c r="V410" s="873"/>
      <c r="W410" s="873"/>
      <c r="X410" s="873"/>
      <c r="Y410" s="873"/>
      <c r="Z410" s="874"/>
      <c r="AA410" s="874"/>
      <c r="AB410" s="873"/>
      <c r="AC410" s="873"/>
      <c r="AD410" s="873"/>
      <c r="AE410" s="873"/>
      <c r="AF410" s="873"/>
      <c r="AG410" s="873"/>
      <c r="AH410" s="873"/>
      <c r="AI410" s="873"/>
      <c r="AJ410" s="873"/>
      <c r="AK410" s="873"/>
      <c r="AL410" s="873"/>
      <c r="AM410" s="873"/>
      <c r="AN410" s="873"/>
      <c r="AO410" s="873"/>
      <c r="AP410" s="873"/>
      <c r="AQ410" s="873"/>
      <c r="AR410" s="873"/>
      <c r="AS410" s="873"/>
      <c r="AT410" s="873"/>
      <c r="AU410" s="873"/>
      <c r="AV410" s="873"/>
      <c r="AW410" s="873"/>
      <c r="AX410" s="873"/>
      <c r="AY410" s="873"/>
      <c r="AZ410" s="873"/>
      <c r="BA410" s="873"/>
      <c r="BB410" s="873"/>
      <c r="BC410" s="873"/>
    </row>
    <row r="411" spans="1:55">
      <c r="A411" s="866"/>
      <c r="B411" s="867"/>
      <c r="C411" s="867"/>
      <c r="D411" s="867"/>
      <c r="E411" s="868"/>
      <c r="F411" s="869"/>
      <c r="G411" s="868"/>
      <c r="H411" s="868"/>
      <c r="I411" s="868"/>
      <c r="J411" s="870"/>
      <c r="K411" s="871"/>
      <c r="L411" s="868"/>
      <c r="M411" s="868"/>
      <c r="N411" s="871"/>
      <c r="O411" s="870"/>
      <c r="P411" s="868"/>
      <c r="Q411" s="868"/>
      <c r="R411" s="868"/>
      <c r="S411" s="871"/>
      <c r="T411" s="872"/>
      <c r="U411" s="873"/>
      <c r="V411" s="873"/>
      <c r="W411" s="873"/>
      <c r="X411" s="873"/>
      <c r="Y411" s="873"/>
      <c r="Z411" s="874"/>
      <c r="AA411" s="874"/>
      <c r="AB411" s="873"/>
      <c r="AC411" s="873"/>
      <c r="AD411" s="873"/>
      <c r="AE411" s="873"/>
      <c r="AF411" s="873"/>
      <c r="AG411" s="873"/>
      <c r="AH411" s="873"/>
      <c r="AI411" s="873"/>
      <c r="AJ411" s="873"/>
      <c r="AK411" s="873"/>
      <c r="AL411" s="873"/>
      <c r="AM411" s="873"/>
      <c r="AN411" s="873"/>
      <c r="AO411" s="873"/>
      <c r="AP411" s="873"/>
      <c r="AQ411" s="873"/>
      <c r="AR411" s="873"/>
      <c r="AS411" s="873"/>
      <c r="AT411" s="873"/>
      <c r="AU411" s="873"/>
      <c r="AV411" s="873"/>
      <c r="AW411" s="873"/>
      <c r="AX411" s="873"/>
      <c r="AY411" s="873"/>
      <c r="AZ411" s="873"/>
      <c r="BA411" s="873"/>
      <c r="BB411" s="873"/>
      <c r="BC411" s="873"/>
    </row>
    <row r="412" spans="1:55">
      <c r="A412" s="866"/>
      <c r="B412" s="867"/>
      <c r="C412" s="867"/>
      <c r="D412" s="867"/>
      <c r="E412" s="868"/>
      <c r="F412" s="869"/>
      <c r="G412" s="868"/>
      <c r="H412" s="868"/>
      <c r="I412" s="868"/>
      <c r="J412" s="870"/>
      <c r="K412" s="871"/>
      <c r="L412" s="868"/>
      <c r="M412" s="868"/>
      <c r="N412" s="871"/>
      <c r="O412" s="870"/>
      <c r="P412" s="868"/>
      <c r="Q412" s="868"/>
      <c r="R412" s="868"/>
      <c r="S412" s="871"/>
      <c r="T412" s="872"/>
      <c r="U412" s="873"/>
      <c r="V412" s="873"/>
      <c r="W412" s="873"/>
      <c r="X412" s="873"/>
      <c r="Y412" s="873"/>
      <c r="Z412" s="874"/>
      <c r="AA412" s="874"/>
      <c r="AB412" s="873"/>
      <c r="AC412" s="873"/>
      <c r="AD412" s="873"/>
      <c r="AE412" s="873"/>
      <c r="AF412" s="873"/>
      <c r="AG412" s="873"/>
      <c r="AH412" s="873"/>
      <c r="AI412" s="873"/>
      <c r="AJ412" s="873"/>
      <c r="AK412" s="873"/>
      <c r="AL412" s="873"/>
      <c r="AM412" s="873"/>
      <c r="AN412" s="873"/>
      <c r="AO412" s="873"/>
      <c r="AP412" s="873"/>
      <c r="AQ412" s="873"/>
      <c r="AR412" s="873"/>
      <c r="AS412" s="873"/>
      <c r="AT412" s="873"/>
      <c r="AU412" s="873"/>
      <c r="AV412" s="873"/>
      <c r="AW412" s="873"/>
      <c r="AX412" s="873"/>
      <c r="AY412" s="873"/>
      <c r="AZ412" s="873"/>
      <c r="BA412" s="873"/>
      <c r="BB412" s="873"/>
      <c r="BC412" s="873"/>
    </row>
    <row r="413" spans="1:55">
      <c r="A413" s="866"/>
      <c r="B413" s="867"/>
      <c r="C413" s="867"/>
      <c r="D413" s="867"/>
      <c r="E413" s="868"/>
      <c r="F413" s="869"/>
      <c r="G413" s="868"/>
      <c r="H413" s="868"/>
      <c r="I413" s="868"/>
      <c r="J413" s="870"/>
      <c r="K413" s="871"/>
      <c r="L413" s="868"/>
      <c r="M413" s="868"/>
      <c r="N413" s="871"/>
      <c r="O413" s="870"/>
      <c r="P413" s="868"/>
      <c r="Q413" s="868"/>
      <c r="R413" s="868"/>
      <c r="S413" s="871"/>
      <c r="T413" s="872"/>
      <c r="U413" s="873"/>
      <c r="V413" s="873"/>
      <c r="W413" s="873"/>
      <c r="X413" s="873"/>
      <c r="Y413" s="873"/>
      <c r="Z413" s="874"/>
      <c r="AA413" s="874"/>
      <c r="AB413" s="873"/>
      <c r="AC413" s="873"/>
      <c r="AD413" s="873"/>
      <c r="AE413" s="873"/>
      <c r="AF413" s="873"/>
      <c r="AG413" s="873"/>
      <c r="AH413" s="873"/>
      <c r="AI413" s="873"/>
      <c r="AJ413" s="873"/>
      <c r="AK413" s="873"/>
      <c r="AL413" s="873"/>
      <c r="AM413" s="873"/>
      <c r="AN413" s="873"/>
      <c r="AO413" s="873"/>
      <c r="AP413" s="873"/>
      <c r="AQ413" s="873"/>
      <c r="AR413" s="873"/>
      <c r="AS413" s="873"/>
      <c r="AT413" s="873"/>
      <c r="AU413" s="873"/>
      <c r="AV413" s="873"/>
      <c r="AW413" s="873"/>
      <c r="AX413" s="873"/>
      <c r="AY413" s="873"/>
      <c r="AZ413" s="873"/>
      <c r="BA413" s="873"/>
      <c r="BB413" s="873"/>
      <c r="BC413" s="873"/>
    </row>
    <row r="414" spans="1:55">
      <c r="A414" s="866"/>
      <c r="B414" s="867"/>
      <c r="C414" s="867"/>
      <c r="D414" s="867"/>
      <c r="E414" s="868"/>
      <c r="F414" s="869"/>
      <c r="G414" s="868"/>
      <c r="H414" s="868"/>
      <c r="I414" s="868"/>
      <c r="J414" s="870"/>
      <c r="K414" s="871"/>
      <c r="L414" s="868"/>
      <c r="M414" s="868"/>
      <c r="N414" s="871"/>
      <c r="O414" s="870"/>
      <c r="P414" s="868"/>
      <c r="Q414" s="868"/>
      <c r="R414" s="868"/>
      <c r="S414" s="871"/>
      <c r="T414" s="872"/>
      <c r="U414" s="873"/>
      <c r="V414" s="873"/>
      <c r="W414" s="873"/>
      <c r="X414" s="873"/>
      <c r="Y414" s="873"/>
      <c r="Z414" s="874"/>
      <c r="AA414" s="874"/>
      <c r="AB414" s="873"/>
      <c r="AC414" s="873"/>
      <c r="AD414" s="873"/>
      <c r="AE414" s="873"/>
      <c r="AF414" s="873"/>
      <c r="AG414" s="873"/>
      <c r="AH414" s="873"/>
      <c r="AI414" s="873"/>
      <c r="AJ414" s="873"/>
      <c r="AK414" s="873"/>
      <c r="AL414" s="873"/>
      <c r="AM414" s="873"/>
      <c r="AN414" s="873"/>
      <c r="AO414" s="873"/>
      <c r="AP414" s="873"/>
      <c r="AQ414" s="873"/>
      <c r="AR414" s="873"/>
      <c r="AS414" s="873"/>
      <c r="AT414" s="873"/>
      <c r="AU414" s="873"/>
      <c r="AV414" s="873"/>
      <c r="AW414" s="873"/>
      <c r="AX414" s="873"/>
      <c r="AY414" s="873"/>
      <c r="AZ414" s="873"/>
      <c r="BA414" s="873"/>
      <c r="BB414" s="873"/>
      <c r="BC414" s="873"/>
    </row>
    <row r="415" spans="1:55">
      <c r="A415" s="866"/>
      <c r="B415" s="867"/>
      <c r="C415" s="867"/>
      <c r="D415" s="867"/>
      <c r="E415" s="868"/>
      <c r="F415" s="869"/>
      <c r="G415" s="868"/>
      <c r="H415" s="868"/>
      <c r="I415" s="868"/>
      <c r="J415" s="870"/>
      <c r="K415" s="871"/>
      <c r="L415" s="868"/>
      <c r="M415" s="868"/>
      <c r="N415" s="871"/>
      <c r="O415" s="870"/>
      <c r="P415" s="868"/>
      <c r="Q415" s="868"/>
      <c r="R415" s="868"/>
      <c r="S415" s="871"/>
      <c r="T415" s="872"/>
      <c r="U415" s="873"/>
      <c r="V415" s="873"/>
      <c r="W415" s="873"/>
      <c r="X415" s="873"/>
      <c r="Y415" s="873"/>
      <c r="Z415" s="874"/>
      <c r="AA415" s="874"/>
      <c r="AB415" s="873"/>
      <c r="AC415" s="873"/>
      <c r="AD415" s="873"/>
      <c r="AE415" s="873"/>
      <c r="AF415" s="873"/>
      <c r="AG415" s="873"/>
      <c r="AH415" s="873"/>
      <c r="AI415" s="873"/>
      <c r="AJ415" s="873"/>
      <c r="AK415" s="873"/>
      <c r="AL415" s="873"/>
      <c r="AM415" s="873"/>
      <c r="AN415" s="873"/>
      <c r="AO415" s="873"/>
      <c r="AP415" s="873"/>
      <c r="AQ415" s="873"/>
      <c r="AR415" s="873"/>
      <c r="AS415" s="873"/>
      <c r="AT415" s="873"/>
      <c r="AU415" s="873"/>
      <c r="AV415" s="873"/>
      <c r="AW415" s="873"/>
      <c r="AX415" s="873"/>
      <c r="AY415" s="873"/>
      <c r="AZ415" s="873"/>
      <c r="BA415" s="873"/>
      <c r="BB415" s="873"/>
      <c r="BC415" s="873"/>
    </row>
    <row r="416" spans="1:55">
      <c r="A416" s="866"/>
      <c r="B416" s="867"/>
      <c r="C416" s="867"/>
      <c r="D416" s="867"/>
      <c r="E416" s="868"/>
      <c r="F416" s="869"/>
      <c r="G416" s="868"/>
      <c r="H416" s="868"/>
      <c r="I416" s="868"/>
      <c r="J416" s="870"/>
      <c r="K416" s="871"/>
      <c r="L416" s="868"/>
      <c r="M416" s="868"/>
      <c r="N416" s="871"/>
      <c r="O416" s="870"/>
      <c r="P416" s="868"/>
      <c r="Q416" s="868"/>
      <c r="R416" s="868"/>
      <c r="S416" s="871"/>
      <c r="T416" s="872"/>
      <c r="U416" s="873"/>
      <c r="V416" s="873"/>
      <c r="W416" s="873"/>
      <c r="X416" s="873"/>
      <c r="Y416" s="873"/>
      <c r="Z416" s="874"/>
      <c r="AA416" s="874"/>
      <c r="AB416" s="873"/>
      <c r="AC416" s="873"/>
      <c r="AD416" s="873"/>
      <c r="AE416" s="873"/>
      <c r="AF416" s="873"/>
      <c r="AG416" s="873"/>
      <c r="AH416" s="873"/>
      <c r="AI416" s="873"/>
      <c r="AJ416" s="873"/>
      <c r="AK416" s="873"/>
      <c r="AL416" s="873"/>
      <c r="AM416" s="873"/>
      <c r="AN416" s="873"/>
      <c r="AO416" s="873"/>
      <c r="AP416" s="873"/>
      <c r="AQ416" s="873"/>
      <c r="AR416" s="873"/>
      <c r="AS416" s="873"/>
      <c r="AT416" s="873"/>
      <c r="AU416" s="873"/>
      <c r="AV416" s="873"/>
      <c r="AW416" s="873"/>
      <c r="AX416" s="873"/>
      <c r="AY416" s="873"/>
      <c r="AZ416" s="873"/>
      <c r="BA416" s="873"/>
      <c r="BB416" s="873"/>
      <c r="BC416" s="873"/>
    </row>
    <row r="417" spans="1:55">
      <c r="A417" s="866"/>
      <c r="B417" s="867"/>
      <c r="C417" s="867"/>
      <c r="D417" s="867"/>
      <c r="E417" s="868"/>
      <c r="F417" s="869"/>
      <c r="G417" s="868"/>
      <c r="H417" s="868"/>
      <c r="I417" s="868"/>
      <c r="J417" s="870"/>
      <c r="K417" s="871"/>
      <c r="L417" s="868"/>
      <c r="M417" s="868"/>
      <c r="N417" s="871"/>
      <c r="O417" s="870"/>
      <c r="P417" s="868"/>
      <c r="Q417" s="868"/>
      <c r="R417" s="868"/>
      <c r="S417" s="871"/>
      <c r="T417" s="872"/>
      <c r="U417" s="873"/>
      <c r="V417" s="873"/>
      <c r="W417" s="873"/>
      <c r="X417" s="873"/>
      <c r="Y417" s="873"/>
      <c r="Z417" s="874"/>
      <c r="AA417" s="874"/>
      <c r="AB417" s="873"/>
      <c r="AC417" s="873"/>
      <c r="AD417" s="873"/>
      <c r="AE417" s="873"/>
      <c r="AF417" s="873"/>
      <c r="AG417" s="873"/>
      <c r="AH417" s="873"/>
      <c r="AI417" s="873"/>
      <c r="AJ417" s="873"/>
      <c r="AK417" s="873"/>
      <c r="AL417" s="873"/>
      <c r="AM417" s="873"/>
      <c r="AN417" s="873"/>
      <c r="AO417" s="873"/>
      <c r="AP417" s="873"/>
      <c r="AQ417" s="873"/>
      <c r="AR417" s="873"/>
      <c r="AS417" s="873"/>
      <c r="AT417" s="873"/>
      <c r="AU417" s="873"/>
      <c r="AV417" s="873"/>
      <c r="AW417" s="873"/>
      <c r="AX417" s="873"/>
      <c r="AY417" s="873"/>
      <c r="AZ417" s="873"/>
      <c r="BA417" s="873"/>
      <c r="BB417" s="873"/>
      <c r="BC417" s="873"/>
    </row>
    <row r="418" spans="1:55">
      <c r="A418" s="866"/>
      <c r="B418" s="867"/>
      <c r="C418" s="867"/>
      <c r="D418" s="867"/>
      <c r="E418" s="868"/>
      <c r="F418" s="869"/>
      <c r="G418" s="868"/>
      <c r="H418" s="868"/>
      <c r="I418" s="868"/>
      <c r="J418" s="870"/>
      <c r="K418" s="871"/>
      <c r="L418" s="868"/>
      <c r="M418" s="868"/>
      <c r="N418" s="871"/>
      <c r="O418" s="870"/>
      <c r="P418" s="868"/>
      <c r="Q418" s="868"/>
      <c r="R418" s="868"/>
      <c r="S418" s="871"/>
      <c r="T418" s="872"/>
      <c r="U418" s="873"/>
      <c r="V418" s="873"/>
      <c r="W418" s="873"/>
      <c r="X418" s="873"/>
      <c r="Y418" s="873"/>
      <c r="Z418" s="874"/>
      <c r="AA418" s="874"/>
      <c r="AB418" s="873"/>
      <c r="AC418" s="873"/>
      <c r="AD418" s="873"/>
      <c r="AE418" s="873"/>
      <c r="AF418" s="873"/>
      <c r="AG418" s="873"/>
      <c r="AH418" s="873"/>
      <c r="AI418" s="873"/>
      <c r="AJ418" s="873"/>
      <c r="AK418" s="873"/>
      <c r="AL418" s="873"/>
      <c r="AM418" s="873"/>
      <c r="AN418" s="873"/>
      <c r="AO418" s="873"/>
      <c r="AP418" s="873"/>
      <c r="AQ418" s="873"/>
      <c r="AR418" s="873"/>
      <c r="AS418" s="873"/>
      <c r="AT418" s="873"/>
      <c r="AU418" s="873"/>
      <c r="AV418" s="873"/>
      <c r="AW418" s="873"/>
      <c r="AX418" s="873"/>
      <c r="AY418" s="873"/>
      <c r="AZ418" s="873"/>
      <c r="BA418" s="873"/>
      <c r="BB418" s="873"/>
      <c r="BC418" s="873"/>
    </row>
    <row r="419" spans="1:55">
      <c r="A419" s="866"/>
      <c r="B419" s="867"/>
      <c r="C419" s="867"/>
      <c r="D419" s="867"/>
      <c r="E419" s="868"/>
      <c r="F419" s="869"/>
      <c r="G419" s="868"/>
      <c r="H419" s="868"/>
      <c r="I419" s="868"/>
      <c r="J419" s="870"/>
      <c r="K419" s="871"/>
      <c r="L419" s="868"/>
      <c r="M419" s="868"/>
      <c r="N419" s="871"/>
      <c r="O419" s="870"/>
      <c r="P419" s="868"/>
      <c r="Q419" s="868"/>
      <c r="R419" s="868"/>
      <c r="S419" s="871"/>
      <c r="T419" s="872"/>
      <c r="U419" s="873"/>
      <c r="V419" s="873"/>
      <c r="W419" s="873"/>
      <c r="X419" s="873"/>
      <c r="Y419" s="873"/>
      <c r="Z419" s="874"/>
      <c r="AA419" s="874"/>
      <c r="AB419" s="873"/>
      <c r="AC419" s="873"/>
      <c r="AD419" s="873"/>
      <c r="AE419" s="873"/>
      <c r="AF419" s="873"/>
      <c r="AG419" s="873"/>
      <c r="AH419" s="873"/>
      <c r="AI419" s="873"/>
      <c r="AJ419" s="873"/>
      <c r="AK419" s="873"/>
      <c r="AL419" s="873"/>
      <c r="AM419" s="873"/>
      <c r="AN419" s="873"/>
      <c r="AO419" s="873"/>
      <c r="AP419" s="873"/>
      <c r="AQ419" s="873"/>
      <c r="AR419" s="873"/>
      <c r="AS419" s="873"/>
      <c r="AT419" s="873"/>
      <c r="AU419" s="873"/>
      <c r="AV419" s="873"/>
      <c r="AW419" s="873"/>
      <c r="AX419" s="873"/>
      <c r="AY419" s="873"/>
      <c r="AZ419" s="873"/>
      <c r="BA419" s="873"/>
      <c r="BB419" s="873"/>
      <c r="BC419" s="873"/>
    </row>
    <row r="420" spans="1:55">
      <c r="A420" s="866"/>
      <c r="B420" s="867"/>
      <c r="C420" s="867"/>
      <c r="D420" s="867"/>
      <c r="E420" s="868"/>
      <c r="F420" s="869"/>
      <c r="G420" s="868"/>
      <c r="H420" s="868"/>
      <c r="I420" s="868"/>
      <c r="J420" s="870"/>
      <c r="K420" s="871"/>
      <c r="L420" s="868"/>
      <c r="M420" s="868"/>
      <c r="N420" s="871"/>
      <c r="O420" s="870"/>
      <c r="P420" s="868"/>
      <c r="Q420" s="868"/>
      <c r="R420" s="868"/>
      <c r="S420" s="871"/>
      <c r="T420" s="872"/>
      <c r="U420" s="873"/>
      <c r="V420" s="873"/>
      <c r="W420" s="873"/>
      <c r="X420" s="873"/>
      <c r="Y420" s="873"/>
      <c r="Z420" s="874"/>
      <c r="AA420" s="874"/>
      <c r="AB420" s="873"/>
      <c r="AC420" s="873"/>
      <c r="AD420" s="873"/>
      <c r="AE420" s="873"/>
      <c r="AF420" s="873"/>
      <c r="AG420" s="873"/>
      <c r="AH420" s="873"/>
      <c r="AI420" s="873"/>
      <c r="AJ420" s="873"/>
      <c r="AK420" s="873"/>
      <c r="AL420" s="873"/>
      <c r="AM420" s="873"/>
      <c r="AN420" s="873"/>
      <c r="AO420" s="873"/>
      <c r="AP420" s="873"/>
      <c r="AQ420" s="873"/>
      <c r="AR420" s="873"/>
      <c r="AS420" s="873"/>
      <c r="AT420" s="873"/>
      <c r="AU420" s="873"/>
      <c r="AV420" s="873"/>
      <c r="AW420" s="873"/>
      <c r="AX420" s="873"/>
      <c r="AY420" s="873"/>
      <c r="AZ420" s="873"/>
      <c r="BA420" s="873"/>
      <c r="BB420" s="873"/>
      <c r="BC420" s="873"/>
    </row>
    <row r="421" spans="1:55">
      <c r="A421" s="866"/>
      <c r="B421" s="867"/>
      <c r="C421" s="867"/>
      <c r="D421" s="867"/>
      <c r="E421" s="868"/>
      <c r="F421" s="869"/>
      <c r="G421" s="868"/>
      <c r="H421" s="868"/>
      <c r="I421" s="868"/>
      <c r="J421" s="870"/>
      <c r="K421" s="871"/>
      <c r="L421" s="868"/>
      <c r="M421" s="868"/>
      <c r="N421" s="871"/>
      <c r="O421" s="870"/>
      <c r="P421" s="868"/>
      <c r="Q421" s="868"/>
      <c r="R421" s="868"/>
      <c r="S421" s="871"/>
      <c r="T421" s="872"/>
      <c r="U421" s="873"/>
      <c r="V421" s="873"/>
      <c r="W421" s="873"/>
      <c r="X421" s="873"/>
      <c r="Y421" s="873"/>
      <c r="Z421" s="874"/>
      <c r="AA421" s="874"/>
      <c r="AB421" s="873"/>
      <c r="AC421" s="873"/>
      <c r="AD421" s="873"/>
      <c r="AE421" s="873"/>
      <c r="AF421" s="873"/>
      <c r="AG421" s="873"/>
      <c r="AH421" s="873"/>
      <c r="AI421" s="873"/>
      <c r="AJ421" s="873"/>
      <c r="AK421" s="873"/>
      <c r="AL421" s="873"/>
      <c r="AM421" s="873"/>
      <c r="AN421" s="873"/>
      <c r="AO421" s="873"/>
      <c r="AP421" s="873"/>
      <c r="AQ421" s="873"/>
      <c r="AR421" s="873"/>
      <c r="AS421" s="873"/>
      <c r="AT421" s="873"/>
      <c r="AU421" s="873"/>
      <c r="AV421" s="873"/>
      <c r="AW421" s="873"/>
      <c r="AX421" s="873"/>
      <c r="AY421" s="873"/>
      <c r="AZ421" s="873"/>
      <c r="BA421" s="873"/>
      <c r="BB421" s="873"/>
      <c r="BC421" s="873"/>
    </row>
    <row r="422" spans="1:55">
      <c r="A422" s="866"/>
      <c r="B422" s="867"/>
      <c r="C422" s="867"/>
      <c r="D422" s="867"/>
      <c r="E422" s="868"/>
      <c r="F422" s="869"/>
      <c r="G422" s="868"/>
      <c r="H422" s="868"/>
      <c r="I422" s="868"/>
      <c r="J422" s="870"/>
      <c r="K422" s="871"/>
      <c r="L422" s="868"/>
      <c r="M422" s="868"/>
      <c r="N422" s="871"/>
      <c r="O422" s="870"/>
      <c r="P422" s="868"/>
      <c r="Q422" s="868"/>
      <c r="R422" s="868"/>
      <c r="S422" s="871"/>
      <c r="T422" s="872"/>
      <c r="U422" s="873"/>
      <c r="V422" s="873"/>
      <c r="W422" s="873"/>
      <c r="X422" s="873"/>
      <c r="Y422" s="873"/>
      <c r="Z422" s="874"/>
      <c r="AA422" s="874"/>
      <c r="AB422" s="873"/>
      <c r="AC422" s="873"/>
      <c r="AD422" s="873"/>
      <c r="AE422" s="873"/>
      <c r="AF422" s="873"/>
      <c r="AG422" s="873"/>
      <c r="AH422" s="873"/>
      <c r="AI422" s="873"/>
      <c r="AJ422" s="873"/>
      <c r="AK422" s="873"/>
      <c r="AL422" s="873"/>
      <c r="AM422" s="873"/>
      <c r="AN422" s="873"/>
      <c r="AO422" s="873"/>
      <c r="AP422" s="873"/>
      <c r="AQ422" s="873"/>
      <c r="AR422" s="873"/>
      <c r="AS422" s="873"/>
      <c r="AT422" s="873"/>
      <c r="AU422" s="873"/>
      <c r="AV422" s="873"/>
      <c r="AW422" s="873"/>
      <c r="AX422" s="873"/>
      <c r="AY422" s="873"/>
      <c r="AZ422" s="873"/>
      <c r="BA422" s="873"/>
      <c r="BB422" s="873"/>
      <c r="BC422" s="873"/>
    </row>
    <row r="423" spans="1:55">
      <c r="A423" s="866"/>
      <c r="B423" s="867"/>
      <c r="C423" s="867"/>
      <c r="D423" s="867"/>
      <c r="E423" s="868"/>
      <c r="F423" s="869"/>
      <c r="G423" s="868"/>
      <c r="H423" s="868"/>
      <c r="I423" s="868"/>
      <c r="J423" s="870"/>
      <c r="K423" s="871"/>
      <c r="L423" s="868"/>
      <c r="M423" s="868"/>
      <c r="N423" s="871"/>
      <c r="O423" s="870"/>
      <c r="P423" s="868"/>
      <c r="Q423" s="868"/>
      <c r="R423" s="868"/>
      <c r="S423" s="871"/>
      <c r="T423" s="872"/>
      <c r="U423" s="873"/>
      <c r="V423" s="873"/>
      <c r="W423" s="873"/>
      <c r="X423" s="873"/>
      <c r="Y423" s="873"/>
      <c r="Z423" s="874"/>
      <c r="AA423" s="874"/>
      <c r="AB423" s="873"/>
      <c r="AC423" s="873"/>
      <c r="AD423" s="873"/>
      <c r="AE423" s="873"/>
      <c r="AF423" s="873"/>
      <c r="AG423" s="873"/>
      <c r="AH423" s="873"/>
      <c r="AI423" s="873"/>
      <c r="AJ423" s="873"/>
      <c r="AK423" s="873"/>
      <c r="AL423" s="873"/>
      <c r="AM423" s="873"/>
      <c r="AN423" s="873"/>
      <c r="AO423" s="873"/>
      <c r="AP423" s="873"/>
      <c r="AQ423" s="873"/>
      <c r="AR423" s="873"/>
      <c r="AS423" s="873"/>
      <c r="AT423" s="873"/>
      <c r="AU423" s="873"/>
      <c r="AV423" s="873"/>
      <c r="AW423" s="873"/>
      <c r="AX423" s="873"/>
      <c r="AY423" s="873"/>
      <c r="AZ423" s="873"/>
      <c r="BA423" s="873"/>
      <c r="BB423" s="873"/>
      <c r="BC423" s="873"/>
    </row>
    <row r="424" spans="1:55">
      <c r="A424" s="866"/>
      <c r="B424" s="867"/>
      <c r="C424" s="867"/>
      <c r="D424" s="867"/>
      <c r="E424" s="868"/>
      <c r="F424" s="869"/>
      <c r="G424" s="868"/>
      <c r="H424" s="868"/>
      <c r="I424" s="868"/>
      <c r="J424" s="870"/>
      <c r="K424" s="871"/>
      <c r="L424" s="868"/>
      <c r="M424" s="868"/>
      <c r="N424" s="871"/>
      <c r="O424" s="870"/>
      <c r="P424" s="868"/>
      <c r="Q424" s="868"/>
      <c r="R424" s="868"/>
      <c r="S424" s="871"/>
      <c r="T424" s="872"/>
      <c r="U424" s="873"/>
      <c r="V424" s="873"/>
      <c r="W424" s="873"/>
      <c r="X424" s="873"/>
      <c r="Y424" s="873"/>
      <c r="Z424" s="874"/>
      <c r="AA424" s="874"/>
      <c r="AB424" s="873"/>
      <c r="AC424" s="873"/>
      <c r="AD424" s="873"/>
      <c r="AE424" s="873"/>
      <c r="AF424" s="873"/>
      <c r="AG424" s="873"/>
      <c r="AH424" s="873"/>
      <c r="AI424" s="873"/>
      <c r="AJ424" s="873"/>
      <c r="AK424" s="873"/>
      <c r="AL424" s="873"/>
      <c r="AM424" s="873"/>
      <c r="AN424" s="873"/>
      <c r="AO424" s="873"/>
      <c r="AP424" s="873"/>
      <c r="AQ424" s="873"/>
      <c r="AR424" s="873"/>
      <c r="AS424" s="873"/>
      <c r="AT424" s="873"/>
      <c r="AU424" s="873"/>
      <c r="AV424" s="873"/>
      <c r="AW424" s="873"/>
      <c r="AX424" s="873"/>
      <c r="AY424" s="873"/>
      <c r="AZ424" s="873"/>
      <c r="BA424" s="873"/>
      <c r="BB424" s="873"/>
      <c r="BC424" s="873"/>
    </row>
    <row r="425" spans="1:55">
      <c r="A425" s="866"/>
      <c r="B425" s="867"/>
      <c r="C425" s="867"/>
      <c r="D425" s="867"/>
      <c r="E425" s="868"/>
      <c r="F425" s="869"/>
      <c r="G425" s="868"/>
      <c r="H425" s="868"/>
      <c r="I425" s="868"/>
      <c r="J425" s="870"/>
      <c r="K425" s="871"/>
      <c r="L425" s="868"/>
      <c r="M425" s="868"/>
      <c r="N425" s="871"/>
      <c r="O425" s="870"/>
      <c r="P425" s="868"/>
      <c r="Q425" s="868"/>
      <c r="R425" s="868"/>
      <c r="S425" s="871"/>
      <c r="T425" s="872"/>
      <c r="U425" s="873"/>
      <c r="V425" s="873"/>
      <c r="W425" s="873"/>
      <c r="X425" s="873"/>
      <c r="Y425" s="873"/>
      <c r="Z425" s="874"/>
      <c r="AA425" s="874"/>
      <c r="AB425" s="873"/>
      <c r="AC425" s="873"/>
      <c r="AD425" s="873"/>
      <c r="AE425" s="873"/>
      <c r="AF425" s="873"/>
      <c r="AG425" s="873"/>
      <c r="AH425" s="873"/>
      <c r="AI425" s="873"/>
      <c r="AJ425" s="873"/>
      <c r="AK425" s="873"/>
      <c r="AL425" s="873"/>
      <c r="AM425" s="873"/>
      <c r="AN425" s="873"/>
      <c r="AO425" s="873"/>
      <c r="AP425" s="873"/>
      <c r="AQ425" s="873"/>
      <c r="AR425" s="873"/>
      <c r="AS425" s="873"/>
      <c r="AT425" s="873"/>
      <c r="AU425" s="873"/>
      <c r="AV425" s="873"/>
      <c r="AW425" s="873"/>
      <c r="AX425" s="873"/>
      <c r="AY425" s="873"/>
      <c r="AZ425" s="873"/>
      <c r="BA425" s="873"/>
      <c r="BB425" s="873"/>
      <c r="BC425" s="873"/>
    </row>
    <row r="426" spans="1:55">
      <c r="A426" s="866"/>
      <c r="B426" s="867"/>
      <c r="C426" s="867"/>
      <c r="D426" s="867"/>
      <c r="E426" s="868"/>
      <c r="F426" s="869"/>
      <c r="G426" s="868"/>
      <c r="H426" s="868"/>
      <c r="I426" s="868"/>
      <c r="J426" s="870"/>
      <c r="K426" s="871"/>
      <c r="L426" s="868"/>
      <c r="M426" s="868"/>
      <c r="N426" s="871"/>
      <c r="O426" s="870"/>
      <c r="P426" s="868"/>
      <c r="Q426" s="868"/>
      <c r="R426" s="868"/>
      <c r="S426" s="871"/>
      <c r="T426" s="872"/>
      <c r="U426" s="873"/>
      <c r="V426" s="873"/>
      <c r="W426" s="873"/>
      <c r="X426" s="873"/>
      <c r="Y426" s="873"/>
      <c r="Z426" s="874"/>
      <c r="AA426" s="874"/>
      <c r="AB426" s="873"/>
      <c r="AC426" s="873"/>
      <c r="AD426" s="873"/>
      <c r="AE426" s="873"/>
      <c r="AF426" s="873"/>
      <c r="AG426" s="873"/>
      <c r="AH426" s="873"/>
      <c r="AI426" s="873"/>
      <c r="AJ426" s="873"/>
      <c r="AK426" s="873"/>
      <c r="AL426" s="873"/>
      <c r="AM426" s="873"/>
      <c r="AN426" s="873"/>
      <c r="AO426" s="873"/>
      <c r="AP426" s="873"/>
      <c r="AQ426" s="873"/>
      <c r="AR426" s="873"/>
      <c r="AS426" s="873"/>
      <c r="AT426" s="873"/>
      <c r="AU426" s="873"/>
      <c r="AV426" s="873"/>
      <c r="AW426" s="873"/>
      <c r="AX426" s="873"/>
      <c r="AY426" s="873"/>
      <c r="AZ426" s="873"/>
      <c r="BA426" s="873"/>
      <c r="BB426" s="873"/>
      <c r="BC426" s="873"/>
    </row>
    <row r="427" spans="1:55">
      <c r="A427" s="866"/>
      <c r="B427" s="867"/>
      <c r="C427" s="867"/>
      <c r="D427" s="867"/>
      <c r="E427" s="868"/>
      <c r="F427" s="869"/>
      <c r="G427" s="868"/>
      <c r="H427" s="868"/>
      <c r="I427" s="868"/>
      <c r="J427" s="870"/>
      <c r="K427" s="871"/>
      <c r="L427" s="868"/>
      <c r="M427" s="868"/>
      <c r="N427" s="871"/>
      <c r="O427" s="870"/>
      <c r="P427" s="868"/>
      <c r="Q427" s="868"/>
      <c r="R427" s="868"/>
      <c r="S427" s="871"/>
      <c r="T427" s="872"/>
      <c r="U427" s="873"/>
      <c r="V427" s="873"/>
      <c r="W427" s="873"/>
      <c r="X427" s="873"/>
      <c r="Y427" s="873"/>
      <c r="Z427" s="874"/>
      <c r="AA427" s="874"/>
      <c r="AB427" s="873"/>
      <c r="AC427" s="873"/>
      <c r="AD427" s="873"/>
      <c r="AE427" s="873"/>
      <c r="AF427" s="873"/>
      <c r="AG427" s="873"/>
      <c r="AH427" s="873"/>
      <c r="AI427" s="873"/>
      <c r="AJ427" s="873"/>
      <c r="AK427" s="873"/>
      <c r="AL427" s="873"/>
      <c r="AM427" s="873"/>
      <c r="AN427" s="873"/>
      <c r="AO427" s="873"/>
      <c r="AP427" s="873"/>
      <c r="AQ427" s="873"/>
      <c r="AR427" s="873"/>
      <c r="AS427" s="873"/>
      <c r="AT427" s="873"/>
      <c r="AU427" s="873"/>
      <c r="AV427" s="873"/>
      <c r="AW427" s="873"/>
      <c r="AX427" s="873"/>
      <c r="AY427" s="873"/>
      <c r="AZ427" s="873"/>
      <c r="BA427" s="873"/>
      <c r="BB427" s="873"/>
      <c r="BC427" s="873"/>
    </row>
    <row r="428" spans="1:55">
      <c r="A428" s="866"/>
      <c r="B428" s="867"/>
      <c r="C428" s="867"/>
      <c r="D428" s="867"/>
      <c r="E428" s="868"/>
      <c r="F428" s="869"/>
      <c r="G428" s="868"/>
      <c r="H428" s="868"/>
      <c r="I428" s="868"/>
      <c r="J428" s="870"/>
      <c r="K428" s="871"/>
      <c r="L428" s="868"/>
      <c r="M428" s="868"/>
      <c r="N428" s="871"/>
      <c r="O428" s="870"/>
      <c r="P428" s="868"/>
      <c r="Q428" s="868"/>
      <c r="R428" s="868"/>
      <c r="S428" s="871"/>
      <c r="T428" s="872"/>
      <c r="U428" s="873"/>
      <c r="V428" s="873"/>
      <c r="W428" s="873"/>
      <c r="X428" s="873"/>
      <c r="Y428" s="873"/>
      <c r="Z428" s="874"/>
      <c r="AA428" s="874"/>
      <c r="AB428" s="873"/>
      <c r="AC428" s="873"/>
      <c r="AD428" s="873"/>
      <c r="AE428" s="873"/>
      <c r="AF428" s="873"/>
      <c r="AG428" s="873"/>
      <c r="AH428" s="873"/>
      <c r="AI428" s="873"/>
      <c r="AJ428" s="873"/>
      <c r="AK428" s="873"/>
      <c r="AL428" s="873"/>
      <c r="AM428" s="873"/>
      <c r="AN428" s="873"/>
      <c r="AO428" s="873"/>
      <c r="AP428" s="873"/>
      <c r="AQ428" s="873"/>
      <c r="AR428" s="873"/>
      <c r="AS428" s="873"/>
      <c r="AT428" s="873"/>
      <c r="AU428" s="873"/>
      <c r="AV428" s="873"/>
      <c r="AW428" s="873"/>
      <c r="AX428" s="873"/>
      <c r="AY428" s="873"/>
      <c r="AZ428" s="873"/>
      <c r="BA428" s="873"/>
      <c r="BB428" s="873"/>
      <c r="BC428" s="873"/>
    </row>
    <row r="429" spans="1:55">
      <c r="A429" s="866"/>
      <c r="B429" s="867"/>
      <c r="C429" s="867"/>
      <c r="D429" s="867"/>
      <c r="E429" s="868"/>
      <c r="F429" s="869"/>
      <c r="G429" s="868"/>
      <c r="H429" s="868"/>
      <c r="I429" s="868"/>
      <c r="J429" s="870"/>
      <c r="K429" s="871"/>
      <c r="L429" s="868"/>
      <c r="M429" s="868"/>
      <c r="N429" s="871"/>
      <c r="O429" s="870"/>
      <c r="P429" s="868"/>
      <c r="Q429" s="868"/>
      <c r="R429" s="868"/>
      <c r="S429" s="871"/>
      <c r="T429" s="872"/>
      <c r="U429" s="873"/>
      <c r="V429" s="873"/>
      <c r="W429" s="873"/>
      <c r="X429" s="873"/>
      <c r="Y429" s="873"/>
      <c r="Z429" s="874"/>
      <c r="AA429" s="874"/>
      <c r="AB429" s="873"/>
      <c r="AC429" s="873"/>
      <c r="AD429" s="873"/>
      <c r="AE429" s="873"/>
      <c r="AF429" s="873"/>
      <c r="AG429" s="873"/>
      <c r="AH429" s="873"/>
      <c r="AI429" s="873"/>
      <c r="AJ429" s="873"/>
      <c r="AK429" s="873"/>
      <c r="AL429" s="873"/>
      <c r="AM429" s="873"/>
      <c r="AN429" s="873"/>
      <c r="AO429" s="873"/>
      <c r="AP429" s="873"/>
      <c r="AQ429" s="873"/>
      <c r="AR429" s="873"/>
      <c r="AS429" s="873"/>
      <c r="AT429" s="873"/>
      <c r="AU429" s="873"/>
      <c r="AV429" s="873"/>
      <c r="AW429" s="873"/>
      <c r="AX429" s="873"/>
      <c r="AY429" s="873"/>
      <c r="AZ429" s="873"/>
      <c r="BA429" s="873"/>
      <c r="BB429" s="873"/>
      <c r="BC429" s="873"/>
    </row>
    <row r="430" spans="1:55">
      <c r="A430" s="866"/>
      <c r="B430" s="867"/>
      <c r="C430" s="867"/>
      <c r="D430" s="867"/>
      <c r="E430" s="868"/>
      <c r="F430" s="869"/>
      <c r="G430" s="868"/>
      <c r="H430" s="868"/>
      <c r="I430" s="868"/>
      <c r="J430" s="870"/>
      <c r="K430" s="871"/>
      <c r="L430" s="868"/>
      <c r="M430" s="868"/>
      <c r="N430" s="871"/>
      <c r="O430" s="870"/>
      <c r="P430" s="868"/>
      <c r="Q430" s="868"/>
      <c r="R430" s="868"/>
      <c r="S430" s="871"/>
      <c r="T430" s="872"/>
      <c r="U430" s="873"/>
      <c r="V430" s="873"/>
      <c r="W430" s="873"/>
      <c r="X430" s="873"/>
      <c r="Y430" s="873"/>
      <c r="Z430" s="874"/>
      <c r="AA430" s="874"/>
      <c r="AB430" s="873"/>
      <c r="AC430" s="873"/>
      <c r="AD430" s="873"/>
      <c r="AE430" s="873"/>
      <c r="AF430" s="873"/>
      <c r="AG430" s="873"/>
      <c r="AH430" s="873"/>
      <c r="AI430" s="873"/>
      <c r="AJ430" s="873"/>
      <c r="AK430" s="873"/>
      <c r="AL430" s="873"/>
      <c r="AM430" s="873"/>
      <c r="AN430" s="873"/>
      <c r="AO430" s="873"/>
      <c r="AP430" s="873"/>
      <c r="AQ430" s="873"/>
      <c r="AR430" s="873"/>
      <c r="AS430" s="873"/>
      <c r="AT430" s="873"/>
      <c r="AU430" s="873"/>
      <c r="AV430" s="873"/>
      <c r="AW430" s="873"/>
      <c r="AX430" s="873"/>
      <c r="AY430" s="873"/>
      <c r="AZ430" s="873"/>
      <c r="BA430" s="873"/>
      <c r="BB430" s="873"/>
      <c r="BC430" s="873"/>
    </row>
    <row r="431" spans="1:55">
      <c r="A431" s="866"/>
      <c r="B431" s="867"/>
      <c r="C431" s="867"/>
      <c r="D431" s="867"/>
      <c r="E431" s="868"/>
      <c r="F431" s="869"/>
      <c r="G431" s="868"/>
      <c r="H431" s="868"/>
      <c r="I431" s="868"/>
      <c r="J431" s="870"/>
      <c r="K431" s="871"/>
      <c r="L431" s="868"/>
      <c r="M431" s="868"/>
      <c r="N431" s="871"/>
      <c r="O431" s="870"/>
      <c r="P431" s="868"/>
      <c r="Q431" s="868"/>
      <c r="R431" s="868"/>
      <c r="S431" s="871"/>
      <c r="T431" s="872"/>
      <c r="U431" s="873"/>
      <c r="V431" s="873"/>
      <c r="W431" s="873"/>
      <c r="X431" s="873"/>
      <c r="Y431" s="873"/>
      <c r="Z431" s="874"/>
      <c r="AA431" s="874"/>
      <c r="AB431" s="873"/>
      <c r="AC431" s="873"/>
      <c r="AD431" s="873"/>
      <c r="AE431" s="873"/>
      <c r="AF431" s="873"/>
      <c r="AG431" s="873"/>
      <c r="AH431" s="873"/>
      <c r="AI431" s="873"/>
      <c r="AJ431" s="873"/>
      <c r="AK431" s="873"/>
      <c r="AL431" s="873"/>
      <c r="AM431" s="873"/>
      <c r="AN431" s="873"/>
      <c r="AO431" s="873"/>
      <c r="AP431" s="873"/>
      <c r="AQ431" s="873"/>
      <c r="AR431" s="873"/>
      <c r="AS431" s="873"/>
      <c r="AT431" s="873"/>
      <c r="AU431" s="873"/>
      <c r="AV431" s="873"/>
      <c r="AW431" s="873"/>
      <c r="AX431" s="873"/>
      <c r="AY431" s="873"/>
      <c r="AZ431" s="873"/>
      <c r="BA431" s="873"/>
      <c r="BB431" s="873"/>
      <c r="BC431" s="873"/>
    </row>
    <row r="432" spans="1:55">
      <c r="A432" s="866"/>
      <c r="B432" s="867"/>
      <c r="C432" s="867"/>
      <c r="D432" s="867"/>
      <c r="E432" s="868"/>
      <c r="F432" s="869"/>
      <c r="G432" s="868"/>
      <c r="H432" s="868"/>
      <c r="I432" s="868"/>
      <c r="J432" s="870"/>
      <c r="K432" s="871"/>
      <c r="L432" s="868"/>
      <c r="M432" s="868"/>
      <c r="N432" s="871"/>
      <c r="O432" s="870"/>
      <c r="P432" s="868"/>
      <c r="Q432" s="868"/>
      <c r="R432" s="868"/>
      <c r="S432" s="871"/>
      <c r="T432" s="872"/>
      <c r="U432" s="873"/>
      <c r="V432" s="873"/>
      <c r="W432" s="873"/>
      <c r="X432" s="873"/>
      <c r="Y432" s="873"/>
      <c r="Z432" s="874"/>
      <c r="AA432" s="874"/>
      <c r="AB432" s="873"/>
      <c r="AC432" s="873"/>
      <c r="AD432" s="873"/>
      <c r="AE432" s="873"/>
      <c r="AF432" s="873"/>
      <c r="AG432" s="873"/>
      <c r="AH432" s="873"/>
      <c r="AI432" s="873"/>
      <c r="AJ432" s="873"/>
      <c r="AK432" s="873"/>
      <c r="AL432" s="873"/>
      <c r="AM432" s="873"/>
      <c r="AN432" s="873"/>
      <c r="AO432" s="873"/>
      <c r="AP432" s="873"/>
      <c r="AQ432" s="873"/>
      <c r="AR432" s="873"/>
      <c r="AS432" s="873"/>
      <c r="AT432" s="873"/>
      <c r="AU432" s="873"/>
      <c r="AV432" s="873"/>
      <c r="AW432" s="873"/>
      <c r="AX432" s="873"/>
      <c r="AY432" s="873"/>
      <c r="AZ432" s="873"/>
      <c r="BA432" s="873"/>
      <c r="BB432" s="873"/>
      <c r="BC432" s="873"/>
    </row>
    <row r="433" spans="1:55">
      <c r="A433" s="866"/>
      <c r="B433" s="867"/>
      <c r="C433" s="867"/>
      <c r="D433" s="867"/>
      <c r="E433" s="868"/>
      <c r="F433" s="869"/>
      <c r="G433" s="868"/>
      <c r="H433" s="868"/>
      <c r="I433" s="868"/>
      <c r="J433" s="870"/>
      <c r="K433" s="871"/>
      <c r="L433" s="868"/>
      <c r="M433" s="868"/>
      <c r="N433" s="871"/>
      <c r="O433" s="870"/>
      <c r="P433" s="868"/>
      <c r="Q433" s="868"/>
      <c r="R433" s="868"/>
      <c r="S433" s="871"/>
      <c r="T433" s="872"/>
      <c r="U433" s="873"/>
      <c r="V433" s="873"/>
      <c r="W433" s="873"/>
      <c r="X433" s="873"/>
      <c r="Y433" s="873"/>
      <c r="Z433" s="874"/>
      <c r="AA433" s="874"/>
      <c r="AB433" s="873"/>
      <c r="AC433" s="873"/>
      <c r="AD433" s="873"/>
      <c r="AE433" s="873"/>
      <c r="AF433" s="873"/>
      <c r="AG433" s="873"/>
      <c r="AH433" s="873"/>
      <c r="AI433" s="873"/>
      <c r="AJ433" s="873"/>
      <c r="AK433" s="873"/>
      <c r="AL433" s="873"/>
      <c r="AM433" s="873"/>
      <c r="AN433" s="873"/>
      <c r="AO433" s="873"/>
      <c r="AP433" s="873"/>
      <c r="AQ433" s="873"/>
      <c r="AR433" s="873"/>
      <c r="AS433" s="873"/>
      <c r="AT433" s="873"/>
      <c r="AU433" s="873"/>
      <c r="AV433" s="873"/>
      <c r="AW433" s="873"/>
      <c r="AX433" s="873"/>
      <c r="AY433" s="873"/>
      <c r="AZ433" s="873"/>
      <c r="BA433" s="873"/>
      <c r="BB433" s="873"/>
      <c r="BC433" s="873"/>
    </row>
    <row r="434" spans="1:55">
      <c r="A434" s="866"/>
      <c r="B434" s="867"/>
      <c r="C434" s="867"/>
      <c r="D434" s="867"/>
      <c r="E434" s="868"/>
      <c r="F434" s="869"/>
      <c r="G434" s="868"/>
      <c r="H434" s="868"/>
      <c r="I434" s="868"/>
      <c r="J434" s="870"/>
      <c r="K434" s="871"/>
      <c r="L434" s="868"/>
      <c r="M434" s="868"/>
      <c r="N434" s="871"/>
      <c r="O434" s="870"/>
      <c r="P434" s="868"/>
      <c r="Q434" s="868"/>
      <c r="R434" s="868"/>
      <c r="S434" s="871"/>
      <c r="T434" s="872"/>
      <c r="U434" s="873"/>
      <c r="V434" s="873"/>
      <c r="W434" s="873"/>
      <c r="X434" s="873"/>
      <c r="Y434" s="873"/>
      <c r="Z434" s="874"/>
      <c r="AA434" s="874"/>
      <c r="AB434" s="873"/>
      <c r="AC434" s="873"/>
      <c r="AD434" s="873"/>
      <c r="AE434" s="873"/>
      <c r="AF434" s="873"/>
      <c r="AG434" s="873"/>
      <c r="AH434" s="873"/>
      <c r="AI434" s="873"/>
      <c r="AJ434" s="873"/>
      <c r="AK434" s="873"/>
      <c r="AL434" s="873"/>
      <c r="AM434" s="873"/>
      <c r="AN434" s="873"/>
      <c r="AO434" s="873"/>
      <c r="AP434" s="873"/>
      <c r="AQ434" s="873"/>
      <c r="AR434" s="873"/>
      <c r="AS434" s="873"/>
      <c r="AT434" s="873"/>
      <c r="AU434" s="873"/>
      <c r="AV434" s="873"/>
      <c r="AW434" s="873"/>
      <c r="AX434" s="873"/>
      <c r="AY434" s="873"/>
      <c r="AZ434" s="873"/>
      <c r="BA434" s="873"/>
      <c r="BB434" s="873"/>
      <c r="BC434" s="873"/>
    </row>
    <row r="435" spans="1:55">
      <c r="A435" s="866"/>
      <c r="B435" s="867"/>
      <c r="C435" s="867"/>
      <c r="D435" s="867"/>
      <c r="E435" s="868"/>
      <c r="F435" s="869"/>
      <c r="G435" s="868"/>
      <c r="H435" s="868"/>
      <c r="I435" s="868"/>
      <c r="J435" s="870"/>
      <c r="K435" s="871"/>
      <c r="L435" s="868"/>
      <c r="M435" s="868"/>
      <c r="N435" s="871"/>
      <c r="O435" s="870"/>
      <c r="P435" s="868"/>
      <c r="Q435" s="868"/>
      <c r="R435" s="868"/>
      <c r="S435" s="871"/>
      <c r="T435" s="872"/>
      <c r="U435" s="873"/>
      <c r="V435" s="873"/>
      <c r="W435" s="873"/>
      <c r="X435" s="873"/>
      <c r="Y435" s="873"/>
      <c r="Z435" s="874"/>
      <c r="AA435" s="874"/>
      <c r="AB435" s="873"/>
      <c r="AC435" s="873"/>
      <c r="AD435" s="873"/>
      <c r="AE435" s="873"/>
      <c r="AF435" s="873"/>
      <c r="AG435" s="873"/>
      <c r="AH435" s="873"/>
      <c r="AI435" s="873"/>
      <c r="AJ435" s="873"/>
      <c r="AK435" s="873"/>
      <c r="AL435" s="873"/>
      <c r="AM435" s="873"/>
      <c r="AN435" s="873"/>
      <c r="AO435" s="873"/>
      <c r="AP435" s="873"/>
      <c r="AQ435" s="873"/>
      <c r="AR435" s="873"/>
      <c r="AS435" s="873"/>
      <c r="AT435" s="873"/>
      <c r="AU435" s="873"/>
      <c r="AV435" s="873"/>
      <c r="AW435" s="873"/>
      <c r="AX435" s="873"/>
      <c r="AY435" s="873"/>
      <c r="AZ435" s="873"/>
      <c r="BA435" s="873"/>
      <c r="BB435" s="873"/>
      <c r="BC435" s="873"/>
    </row>
    <row r="436" spans="1:55">
      <c r="A436" s="866"/>
      <c r="B436" s="867"/>
      <c r="C436" s="867"/>
      <c r="D436" s="867"/>
      <c r="E436" s="868"/>
      <c r="F436" s="869"/>
      <c r="G436" s="868"/>
      <c r="H436" s="868"/>
      <c r="I436" s="868"/>
      <c r="J436" s="870"/>
      <c r="K436" s="871"/>
      <c r="L436" s="868"/>
      <c r="M436" s="868"/>
      <c r="N436" s="871"/>
      <c r="O436" s="870"/>
      <c r="P436" s="868"/>
      <c r="Q436" s="868"/>
      <c r="R436" s="868"/>
      <c r="S436" s="871"/>
      <c r="T436" s="872"/>
      <c r="U436" s="873"/>
      <c r="V436" s="873"/>
      <c r="W436" s="873"/>
      <c r="X436" s="873"/>
      <c r="Y436" s="873"/>
      <c r="Z436" s="874"/>
      <c r="AA436" s="874"/>
      <c r="AB436" s="873"/>
      <c r="AC436" s="873"/>
      <c r="AD436" s="873"/>
      <c r="AE436" s="873"/>
      <c r="AF436" s="873"/>
      <c r="AG436" s="873"/>
      <c r="AH436" s="873"/>
      <c r="AI436" s="873"/>
      <c r="AJ436" s="873"/>
      <c r="AK436" s="873"/>
      <c r="AL436" s="873"/>
      <c r="AM436" s="873"/>
      <c r="AN436" s="873"/>
      <c r="AO436" s="873"/>
      <c r="AP436" s="873"/>
      <c r="AQ436" s="873"/>
      <c r="AR436" s="873"/>
      <c r="AS436" s="873"/>
      <c r="AT436" s="873"/>
      <c r="AU436" s="873"/>
      <c r="AV436" s="873"/>
      <c r="AW436" s="873"/>
      <c r="AX436" s="873"/>
      <c r="AY436" s="873"/>
      <c r="AZ436" s="873"/>
      <c r="BA436" s="873"/>
      <c r="BB436" s="873"/>
      <c r="BC436" s="873"/>
    </row>
    <row r="437" spans="1:55">
      <c r="A437" s="866"/>
      <c r="B437" s="867"/>
      <c r="C437" s="867"/>
      <c r="D437" s="867"/>
      <c r="E437" s="868"/>
      <c r="F437" s="869"/>
      <c r="G437" s="868"/>
      <c r="H437" s="868"/>
      <c r="I437" s="868"/>
      <c r="J437" s="870"/>
      <c r="K437" s="871"/>
      <c r="L437" s="868"/>
      <c r="M437" s="868"/>
      <c r="N437" s="871"/>
      <c r="O437" s="870"/>
      <c r="P437" s="868"/>
      <c r="Q437" s="868"/>
      <c r="R437" s="868"/>
      <c r="S437" s="871"/>
      <c r="T437" s="872"/>
      <c r="U437" s="873"/>
      <c r="V437" s="873"/>
      <c r="W437" s="873"/>
      <c r="X437" s="873"/>
      <c r="Y437" s="873"/>
      <c r="Z437" s="874"/>
      <c r="AA437" s="874"/>
      <c r="AB437" s="873"/>
      <c r="AC437" s="873"/>
      <c r="AD437" s="873"/>
      <c r="AE437" s="873"/>
      <c r="AF437" s="873"/>
      <c r="AG437" s="873"/>
      <c r="AH437" s="873"/>
      <c r="AI437" s="873"/>
      <c r="AJ437" s="873"/>
      <c r="AK437" s="873"/>
      <c r="AL437" s="873"/>
      <c r="AM437" s="873"/>
      <c r="AN437" s="873"/>
      <c r="AO437" s="873"/>
      <c r="AP437" s="873"/>
      <c r="AQ437" s="873"/>
      <c r="AR437" s="873"/>
      <c r="AS437" s="873"/>
      <c r="AT437" s="873"/>
      <c r="AU437" s="873"/>
      <c r="AV437" s="873"/>
      <c r="AW437" s="873"/>
      <c r="AX437" s="873"/>
      <c r="AY437" s="873"/>
      <c r="AZ437" s="873"/>
      <c r="BA437" s="873"/>
      <c r="BB437" s="873"/>
      <c r="BC437" s="873"/>
    </row>
    <row r="438" spans="1:55">
      <c r="A438" s="866"/>
      <c r="B438" s="867"/>
      <c r="C438" s="867"/>
      <c r="D438" s="867"/>
      <c r="E438" s="868"/>
      <c r="F438" s="869"/>
      <c r="G438" s="868"/>
      <c r="H438" s="868"/>
      <c r="I438" s="868"/>
      <c r="J438" s="870"/>
      <c r="K438" s="871"/>
      <c r="L438" s="868"/>
      <c r="M438" s="868"/>
      <c r="N438" s="871"/>
      <c r="O438" s="870"/>
      <c r="P438" s="868"/>
      <c r="Q438" s="868"/>
      <c r="R438" s="868"/>
      <c r="S438" s="871"/>
      <c r="T438" s="872"/>
      <c r="U438" s="873"/>
      <c r="V438" s="873"/>
      <c r="W438" s="873"/>
      <c r="X438" s="873"/>
      <c r="Y438" s="873"/>
      <c r="Z438" s="874"/>
      <c r="AA438" s="874"/>
      <c r="AB438" s="873"/>
      <c r="AC438" s="873"/>
      <c r="AD438" s="873"/>
      <c r="AE438" s="873"/>
      <c r="AF438" s="873"/>
      <c r="AG438" s="873"/>
      <c r="AH438" s="873"/>
      <c r="AI438" s="873"/>
      <c r="AJ438" s="873"/>
      <c r="AK438" s="873"/>
      <c r="AL438" s="873"/>
      <c r="AM438" s="873"/>
      <c r="AN438" s="873"/>
      <c r="AO438" s="873"/>
      <c r="AP438" s="873"/>
      <c r="AQ438" s="873"/>
      <c r="AR438" s="873"/>
      <c r="AS438" s="873"/>
      <c r="AT438" s="873"/>
      <c r="AU438" s="873"/>
      <c r="AV438" s="873"/>
      <c r="AW438" s="873"/>
      <c r="AX438" s="873"/>
      <c r="AY438" s="873"/>
      <c r="AZ438" s="873"/>
      <c r="BA438" s="873"/>
      <c r="BB438" s="873"/>
      <c r="BC438" s="873"/>
    </row>
    <row r="439" spans="1:55">
      <c r="A439" s="866"/>
      <c r="B439" s="867"/>
      <c r="C439" s="867"/>
      <c r="D439" s="867"/>
      <c r="E439" s="868"/>
      <c r="F439" s="869"/>
      <c r="G439" s="868"/>
      <c r="H439" s="868"/>
      <c r="I439" s="868"/>
      <c r="J439" s="870"/>
      <c r="K439" s="871"/>
      <c r="L439" s="868"/>
      <c r="M439" s="868"/>
      <c r="N439" s="871"/>
      <c r="O439" s="870"/>
      <c r="P439" s="868"/>
      <c r="Q439" s="868"/>
      <c r="R439" s="868"/>
      <c r="S439" s="871"/>
      <c r="T439" s="872"/>
      <c r="U439" s="873"/>
      <c r="V439" s="873"/>
      <c r="W439" s="873"/>
      <c r="X439" s="873"/>
      <c r="Y439" s="873"/>
      <c r="Z439" s="874"/>
      <c r="AA439" s="874"/>
      <c r="AB439" s="873"/>
      <c r="AC439" s="873"/>
      <c r="AD439" s="873"/>
      <c r="AE439" s="873"/>
      <c r="AF439" s="873"/>
      <c r="AG439" s="873"/>
      <c r="AH439" s="873"/>
      <c r="AI439" s="873"/>
      <c r="AJ439" s="873"/>
      <c r="AK439" s="873"/>
      <c r="AL439" s="873"/>
      <c r="AM439" s="873"/>
      <c r="AN439" s="873"/>
      <c r="AO439" s="873"/>
      <c r="AP439" s="873"/>
      <c r="AQ439" s="873"/>
      <c r="AR439" s="873"/>
      <c r="AS439" s="873"/>
      <c r="AT439" s="873"/>
      <c r="AU439" s="873"/>
      <c r="AV439" s="873"/>
      <c r="AW439" s="873"/>
      <c r="AX439" s="873"/>
      <c r="AY439" s="873"/>
      <c r="AZ439" s="873"/>
      <c r="BA439" s="873"/>
      <c r="BB439" s="873"/>
      <c r="BC439" s="873"/>
    </row>
    <row r="440" spans="1:55">
      <c r="A440" s="866"/>
      <c r="B440" s="867"/>
      <c r="C440" s="867"/>
      <c r="D440" s="867"/>
      <c r="E440" s="868"/>
      <c r="F440" s="869"/>
      <c r="G440" s="868"/>
      <c r="H440" s="868"/>
      <c r="I440" s="868"/>
      <c r="J440" s="870"/>
      <c r="K440" s="871"/>
      <c r="L440" s="868"/>
      <c r="M440" s="868"/>
      <c r="N440" s="871"/>
      <c r="O440" s="870"/>
      <c r="P440" s="868"/>
      <c r="Q440" s="868"/>
      <c r="R440" s="868"/>
      <c r="S440" s="871"/>
      <c r="T440" s="872"/>
      <c r="U440" s="873"/>
      <c r="V440" s="873"/>
      <c r="W440" s="873"/>
      <c r="X440" s="873"/>
      <c r="Y440" s="873"/>
      <c r="Z440" s="874"/>
      <c r="AA440" s="874"/>
      <c r="AB440" s="873"/>
      <c r="AC440" s="873"/>
      <c r="AD440" s="873"/>
      <c r="AE440" s="873"/>
      <c r="AF440" s="873"/>
      <c r="AG440" s="873"/>
      <c r="AH440" s="873"/>
      <c r="AI440" s="873"/>
      <c r="AJ440" s="873"/>
      <c r="AK440" s="873"/>
      <c r="AL440" s="873"/>
      <c r="AM440" s="873"/>
      <c r="AN440" s="873"/>
      <c r="AO440" s="873"/>
      <c r="AP440" s="873"/>
      <c r="AQ440" s="873"/>
      <c r="AR440" s="873"/>
      <c r="AS440" s="873"/>
      <c r="AT440" s="873"/>
      <c r="AU440" s="873"/>
      <c r="AV440" s="873"/>
      <c r="AW440" s="873"/>
      <c r="AX440" s="873"/>
      <c r="AY440" s="873"/>
      <c r="AZ440" s="873"/>
      <c r="BA440" s="873"/>
      <c r="BB440" s="873"/>
      <c r="BC440" s="873"/>
    </row>
    <row r="441" spans="1:55">
      <c r="A441" s="866"/>
      <c r="B441" s="867"/>
      <c r="C441" s="867"/>
      <c r="D441" s="867"/>
      <c r="E441" s="868"/>
      <c r="F441" s="869"/>
      <c r="G441" s="868"/>
      <c r="H441" s="868"/>
      <c r="I441" s="868"/>
      <c r="J441" s="870"/>
      <c r="K441" s="871"/>
      <c r="L441" s="868"/>
      <c r="M441" s="868"/>
      <c r="N441" s="871"/>
      <c r="O441" s="870"/>
      <c r="P441" s="868"/>
      <c r="Q441" s="868"/>
      <c r="R441" s="868"/>
      <c r="S441" s="871"/>
      <c r="T441" s="872"/>
      <c r="U441" s="873"/>
      <c r="V441" s="873"/>
      <c r="W441" s="873"/>
      <c r="X441" s="873"/>
      <c r="Y441" s="873"/>
      <c r="Z441" s="874"/>
      <c r="AA441" s="874"/>
      <c r="AB441" s="873"/>
      <c r="AC441" s="873"/>
      <c r="AD441" s="873"/>
      <c r="AE441" s="873"/>
      <c r="AF441" s="873"/>
      <c r="AG441" s="873"/>
      <c r="AH441" s="873"/>
      <c r="AI441" s="873"/>
      <c r="AJ441" s="873"/>
      <c r="AK441" s="873"/>
      <c r="AL441" s="873"/>
      <c r="AM441" s="873"/>
      <c r="AN441" s="873"/>
      <c r="AO441" s="873"/>
      <c r="AP441" s="873"/>
      <c r="AQ441" s="873"/>
      <c r="AR441" s="873"/>
      <c r="AS441" s="873"/>
      <c r="AT441" s="873"/>
      <c r="AU441" s="873"/>
      <c r="AV441" s="873"/>
      <c r="AW441" s="873"/>
      <c r="AX441" s="873"/>
      <c r="AY441" s="873"/>
      <c r="AZ441" s="873"/>
      <c r="BA441" s="873"/>
      <c r="BB441" s="873"/>
      <c r="BC441" s="873"/>
    </row>
    <row r="442" spans="1:55">
      <c r="A442" s="866"/>
      <c r="B442" s="867"/>
      <c r="C442" s="867"/>
      <c r="D442" s="867"/>
      <c r="E442" s="868"/>
      <c r="F442" s="869"/>
      <c r="G442" s="868"/>
      <c r="H442" s="868"/>
      <c r="I442" s="868"/>
      <c r="J442" s="870"/>
      <c r="K442" s="871"/>
      <c r="L442" s="868"/>
      <c r="M442" s="868"/>
      <c r="N442" s="871"/>
      <c r="O442" s="870"/>
      <c r="P442" s="868"/>
      <c r="Q442" s="868"/>
      <c r="R442" s="868"/>
      <c r="S442" s="871"/>
      <c r="T442" s="872"/>
      <c r="U442" s="873"/>
      <c r="V442" s="873"/>
      <c r="W442" s="873"/>
      <c r="X442" s="873"/>
      <c r="Y442" s="873"/>
      <c r="Z442" s="874"/>
      <c r="AA442" s="874"/>
      <c r="AB442" s="873"/>
      <c r="AC442" s="873"/>
      <c r="AD442" s="873"/>
      <c r="AE442" s="873"/>
      <c r="AF442" s="873"/>
      <c r="AG442" s="873"/>
      <c r="AH442" s="873"/>
      <c r="AI442" s="873"/>
      <c r="AJ442" s="873"/>
      <c r="AK442" s="873"/>
      <c r="AL442" s="873"/>
      <c r="AM442" s="873"/>
      <c r="AN442" s="873"/>
      <c r="AO442" s="873"/>
      <c r="AP442" s="873"/>
      <c r="AQ442" s="873"/>
      <c r="AR442" s="873"/>
      <c r="AS442" s="873"/>
      <c r="AT442" s="873"/>
      <c r="AU442" s="873"/>
      <c r="AV442" s="873"/>
      <c r="AW442" s="873"/>
      <c r="AX442" s="873"/>
      <c r="AY442" s="873"/>
      <c r="AZ442" s="873"/>
      <c r="BA442" s="873"/>
      <c r="BB442" s="873"/>
      <c r="BC442" s="873"/>
    </row>
    <row r="443" spans="1:55">
      <c r="A443" s="866"/>
      <c r="B443" s="867"/>
      <c r="C443" s="867"/>
      <c r="D443" s="867"/>
      <c r="E443" s="868"/>
      <c r="F443" s="869"/>
      <c r="G443" s="868"/>
      <c r="H443" s="868"/>
      <c r="I443" s="868"/>
      <c r="J443" s="870"/>
      <c r="K443" s="871"/>
      <c r="L443" s="868"/>
      <c r="M443" s="868"/>
      <c r="N443" s="871"/>
      <c r="O443" s="870"/>
      <c r="P443" s="868"/>
      <c r="Q443" s="868"/>
      <c r="R443" s="868"/>
      <c r="S443" s="871"/>
      <c r="T443" s="872"/>
      <c r="U443" s="873"/>
      <c r="V443" s="873"/>
      <c r="W443" s="873"/>
      <c r="X443" s="873"/>
      <c r="Y443" s="873"/>
      <c r="Z443" s="874"/>
      <c r="AA443" s="874"/>
      <c r="AB443" s="873"/>
      <c r="AC443" s="873"/>
      <c r="AD443" s="873"/>
      <c r="AE443" s="873"/>
      <c r="AF443" s="873"/>
      <c r="AG443" s="873"/>
      <c r="AH443" s="873"/>
      <c r="AI443" s="873"/>
      <c r="AJ443" s="873"/>
      <c r="AK443" s="873"/>
      <c r="AL443" s="873"/>
      <c r="AM443" s="873"/>
      <c r="AN443" s="873"/>
      <c r="AO443" s="873"/>
      <c r="AP443" s="873"/>
      <c r="AQ443" s="873"/>
      <c r="AR443" s="873"/>
      <c r="AS443" s="873"/>
      <c r="AT443" s="873"/>
      <c r="AU443" s="873"/>
      <c r="AV443" s="873"/>
      <c r="AW443" s="873"/>
      <c r="AX443" s="873"/>
      <c r="AY443" s="873"/>
      <c r="AZ443" s="873"/>
      <c r="BA443" s="873"/>
      <c r="BB443" s="873"/>
      <c r="BC443" s="873"/>
    </row>
    <row r="444" spans="1:55">
      <c r="A444" s="866"/>
      <c r="B444" s="867"/>
      <c r="C444" s="867"/>
      <c r="D444" s="867"/>
      <c r="E444" s="868"/>
      <c r="F444" s="869"/>
      <c r="G444" s="868"/>
      <c r="H444" s="868"/>
      <c r="I444" s="868"/>
      <c r="J444" s="870"/>
      <c r="K444" s="871"/>
      <c r="L444" s="868"/>
      <c r="M444" s="868"/>
      <c r="N444" s="871"/>
      <c r="O444" s="870"/>
      <c r="P444" s="868"/>
      <c r="Q444" s="868"/>
      <c r="R444" s="868"/>
      <c r="S444" s="871"/>
      <c r="T444" s="872"/>
      <c r="U444" s="873"/>
      <c r="V444" s="873"/>
      <c r="W444" s="873"/>
      <c r="X444" s="873"/>
      <c r="Y444" s="873"/>
      <c r="Z444" s="874"/>
      <c r="AA444" s="874"/>
      <c r="AB444" s="873"/>
      <c r="AC444" s="873"/>
      <c r="AD444" s="873"/>
      <c r="AE444" s="873"/>
      <c r="AF444" s="873"/>
      <c r="AG444" s="873"/>
      <c r="AH444" s="873"/>
      <c r="AI444" s="873"/>
      <c r="AJ444" s="873"/>
      <c r="AK444" s="873"/>
      <c r="AL444" s="873"/>
      <c r="AM444" s="873"/>
      <c r="AN444" s="873"/>
      <c r="AO444" s="873"/>
      <c r="AP444" s="873"/>
      <c r="AQ444" s="873"/>
      <c r="AR444" s="873"/>
      <c r="AS444" s="873"/>
      <c r="AT444" s="873"/>
      <c r="AU444" s="873"/>
      <c r="AV444" s="873"/>
      <c r="AW444" s="873"/>
      <c r="AX444" s="873"/>
      <c r="AY444" s="873"/>
      <c r="AZ444" s="873"/>
      <c r="BA444" s="873"/>
      <c r="BB444" s="873"/>
      <c r="BC444" s="873"/>
    </row>
    <row r="445" spans="1:55">
      <c r="A445" s="866"/>
      <c r="B445" s="867"/>
      <c r="C445" s="867"/>
      <c r="D445" s="867"/>
      <c r="E445" s="868"/>
      <c r="F445" s="869"/>
      <c r="G445" s="868"/>
      <c r="H445" s="868"/>
      <c r="I445" s="868"/>
      <c r="J445" s="870"/>
      <c r="K445" s="871"/>
      <c r="L445" s="868"/>
      <c r="M445" s="868"/>
      <c r="N445" s="871"/>
      <c r="O445" s="870"/>
      <c r="P445" s="868"/>
      <c r="Q445" s="868"/>
      <c r="R445" s="868"/>
      <c r="S445" s="871"/>
      <c r="T445" s="872"/>
      <c r="U445" s="873"/>
      <c r="V445" s="873"/>
      <c r="W445" s="873"/>
      <c r="X445" s="873"/>
      <c r="Y445" s="873"/>
      <c r="Z445" s="874"/>
      <c r="AA445" s="874"/>
      <c r="AB445" s="873"/>
      <c r="AC445" s="873"/>
      <c r="AD445" s="873"/>
      <c r="AE445" s="873"/>
      <c r="AF445" s="873"/>
      <c r="AG445" s="873"/>
      <c r="AH445" s="873"/>
      <c r="AI445" s="873"/>
      <c r="AJ445" s="873"/>
      <c r="AK445" s="873"/>
      <c r="AL445" s="873"/>
      <c r="AM445" s="873"/>
      <c r="AN445" s="873"/>
      <c r="AO445" s="873"/>
      <c r="AP445" s="873"/>
      <c r="AQ445" s="873"/>
      <c r="AR445" s="873"/>
      <c r="AS445" s="873"/>
      <c r="AT445" s="873"/>
      <c r="AU445" s="873"/>
      <c r="AV445" s="873"/>
      <c r="AW445" s="873"/>
      <c r="AX445" s="873"/>
      <c r="AY445" s="873"/>
      <c r="AZ445" s="873"/>
      <c r="BA445" s="873"/>
      <c r="BB445" s="873"/>
      <c r="BC445" s="873"/>
    </row>
    <row r="446" spans="1:55">
      <c r="A446" s="866"/>
      <c r="B446" s="867"/>
      <c r="C446" s="867"/>
      <c r="D446" s="867"/>
      <c r="E446" s="868"/>
      <c r="F446" s="869"/>
      <c r="G446" s="868"/>
      <c r="H446" s="868"/>
      <c r="I446" s="868"/>
      <c r="J446" s="870"/>
      <c r="K446" s="871"/>
      <c r="L446" s="868"/>
      <c r="M446" s="868"/>
      <c r="N446" s="871"/>
      <c r="O446" s="870"/>
      <c r="P446" s="868"/>
      <c r="Q446" s="868"/>
      <c r="R446" s="868"/>
      <c r="S446" s="871"/>
      <c r="T446" s="872"/>
      <c r="U446" s="873"/>
      <c r="V446" s="873"/>
      <c r="W446" s="873"/>
      <c r="X446" s="873"/>
      <c r="Y446" s="873"/>
      <c r="Z446" s="874"/>
      <c r="AA446" s="874"/>
      <c r="AB446" s="873"/>
      <c r="AC446" s="873"/>
      <c r="AD446" s="873"/>
      <c r="AE446" s="873"/>
      <c r="AF446" s="873"/>
      <c r="AG446" s="873"/>
      <c r="AH446" s="873"/>
      <c r="AI446" s="873"/>
      <c r="AJ446" s="873"/>
      <c r="AK446" s="873"/>
      <c r="AL446" s="873"/>
      <c r="AM446" s="873"/>
      <c r="AN446" s="873"/>
      <c r="AO446" s="873"/>
      <c r="AP446" s="873"/>
      <c r="AQ446" s="873"/>
      <c r="AR446" s="873"/>
      <c r="AS446" s="873"/>
      <c r="AT446" s="873"/>
      <c r="AU446" s="873"/>
      <c r="AV446" s="873"/>
      <c r="AW446" s="873"/>
      <c r="AX446" s="873"/>
      <c r="AY446" s="873"/>
      <c r="AZ446" s="873"/>
      <c r="BA446" s="873"/>
      <c r="BB446" s="873"/>
      <c r="BC446" s="873"/>
    </row>
    <row r="447" spans="1:55">
      <c r="A447" s="866"/>
      <c r="B447" s="867"/>
      <c r="C447" s="867"/>
      <c r="D447" s="867"/>
      <c r="E447" s="868"/>
      <c r="F447" s="869"/>
      <c r="G447" s="868"/>
      <c r="H447" s="868"/>
      <c r="I447" s="868"/>
      <c r="J447" s="870"/>
      <c r="K447" s="871"/>
      <c r="L447" s="868"/>
      <c r="M447" s="868"/>
      <c r="N447" s="871"/>
      <c r="O447" s="870"/>
      <c r="P447" s="868"/>
      <c r="Q447" s="868"/>
      <c r="R447" s="868"/>
      <c r="S447" s="871"/>
      <c r="T447" s="872"/>
      <c r="U447" s="873"/>
      <c r="V447" s="873"/>
      <c r="W447" s="873"/>
      <c r="X447" s="873"/>
      <c r="Y447" s="873"/>
      <c r="Z447" s="874"/>
      <c r="AA447" s="874"/>
      <c r="AB447" s="873"/>
      <c r="AC447" s="873"/>
      <c r="AD447" s="873"/>
      <c r="AE447" s="873"/>
      <c r="AF447" s="873"/>
      <c r="AG447" s="873"/>
      <c r="AH447" s="873"/>
      <c r="AI447" s="873"/>
      <c r="AJ447" s="873"/>
      <c r="AK447" s="873"/>
      <c r="AL447" s="873"/>
      <c r="AM447" s="873"/>
      <c r="AN447" s="873"/>
      <c r="AO447" s="873"/>
      <c r="AP447" s="873"/>
      <c r="AQ447" s="873"/>
      <c r="AR447" s="873"/>
      <c r="AS447" s="873"/>
      <c r="AT447" s="873"/>
      <c r="AU447" s="873"/>
      <c r="AV447" s="873"/>
      <c r="AW447" s="873"/>
      <c r="AX447" s="873"/>
      <c r="AY447" s="873"/>
      <c r="AZ447" s="873"/>
      <c r="BA447" s="873"/>
      <c r="BB447" s="873"/>
      <c r="BC447" s="873"/>
    </row>
    <row r="448" spans="1:55">
      <c r="A448" s="866"/>
      <c r="B448" s="867"/>
      <c r="C448" s="867"/>
      <c r="D448" s="867"/>
      <c r="E448" s="868"/>
      <c r="F448" s="869"/>
      <c r="G448" s="868"/>
      <c r="H448" s="868"/>
      <c r="I448" s="868"/>
      <c r="J448" s="870"/>
      <c r="K448" s="871"/>
      <c r="L448" s="868"/>
      <c r="M448" s="868"/>
      <c r="N448" s="871"/>
      <c r="O448" s="870"/>
      <c r="P448" s="868"/>
      <c r="Q448" s="868"/>
      <c r="R448" s="868"/>
      <c r="S448" s="871"/>
      <c r="T448" s="872"/>
      <c r="U448" s="873"/>
      <c r="V448" s="873"/>
      <c r="W448" s="873"/>
      <c r="X448" s="873"/>
      <c r="Y448" s="873"/>
      <c r="Z448" s="874"/>
      <c r="AA448" s="874"/>
      <c r="AB448" s="873"/>
      <c r="AC448" s="873"/>
      <c r="AD448" s="873"/>
      <c r="AE448" s="873"/>
      <c r="AF448" s="873"/>
      <c r="AG448" s="873"/>
      <c r="AH448" s="873"/>
      <c r="AI448" s="873"/>
      <c r="AJ448" s="873"/>
      <c r="AK448" s="873"/>
      <c r="AL448" s="873"/>
      <c r="AM448" s="873"/>
      <c r="AN448" s="873"/>
      <c r="AO448" s="873"/>
      <c r="AP448" s="873"/>
      <c r="AQ448" s="873"/>
      <c r="AR448" s="873"/>
      <c r="AS448" s="873"/>
      <c r="AT448" s="873"/>
      <c r="AU448" s="873"/>
      <c r="AV448" s="873"/>
      <c r="AW448" s="873"/>
      <c r="AX448" s="873"/>
      <c r="AY448" s="873"/>
      <c r="AZ448" s="873"/>
      <c r="BA448" s="873"/>
      <c r="BB448" s="873"/>
      <c r="BC448" s="873"/>
    </row>
    <row r="449" spans="1:55">
      <c r="A449" s="866"/>
      <c r="B449" s="867"/>
      <c r="C449" s="867"/>
      <c r="D449" s="867"/>
      <c r="E449" s="868"/>
      <c r="F449" s="869"/>
      <c r="G449" s="868"/>
      <c r="H449" s="868"/>
      <c r="I449" s="868"/>
      <c r="J449" s="870"/>
      <c r="K449" s="871"/>
      <c r="L449" s="868"/>
      <c r="M449" s="868"/>
      <c r="N449" s="871"/>
      <c r="O449" s="870"/>
      <c r="P449" s="868"/>
      <c r="Q449" s="868"/>
      <c r="R449" s="868"/>
      <c r="S449" s="871"/>
      <c r="T449" s="872"/>
      <c r="U449" s="873"/>
      <c r="V449" s="873"/>
      <c r="W449" s="873"/>
      <c r="X449" s="873"/>
      <c r="Y449" s="873"/>
      <c r="Z449" s="874"/>
      <c r="AA449" s="874"/>
      <c r="AB449" s="873"/>
      <c r="AC449" s="873"/>
      <c r="AD449" s="873"/>
      <c r="AE449" s="873"/>
      <c r="AF449" s="873"/>
      <c r="AG449" s="873"/>
      <c r="AH449" s="873"/>
      <c r="AI449" s="873"/>
      <c r="AJ449" s="873"/>
      <c r="AK449" s="873"/>
      <c r="AL449" s="873"/>
      <c r="AM449" s="873"/>
      <c r="AN449" s="873"/>
      <c r="AO449" s="873"/>
      <c r="AP449" s="873"/>
      <c r="AQ449" s="873"/>
      <c r="AR449" s="873"/>
      <c r="AS449" s="873"/>
      <c r="AT449" s="873"/>
      <c r="AU449" s="873"/>
      <c r="AV449" s="873"/>
      <c r="AW449" s="873"/>
      <c r="AX449" s="873"/>
      <c r="AY449" s="873"/>
      <c r="AZ449" s="873"/>
      <c r="BA449" s="873"/>
      <c r="BB449" s="873"/>
      <c r="BC449" s="873"/>
    </row>
    <row r="450" spans="1:55">
      <c r="A450" s="866"/>
      <c r="B450" s="867"/>
      <c r="C450" s="867"/>
      <c r="D450" s="867"/>
      <c r="E450" s="868"/>
      <c r="F450" s="869"/>
      <c r="G450" s="868"/>
      <c r="H450" s="868"/>
      <c r="I450" s="868"/>
      <c r="J450" s="870"/>
      <c r="K450" s="871"/>
      <c r="L450" s="868"/>
      <c r="M450" s="868"/>
      <c r="N450" s="871"/>
      <c r="O450" s="870"/>
      <c r="P450" s="868"/>
      <c r="Q450" s="868"/>
      <c r="R450" s="868"/>
      <c r="S450" s="871"/>
      <c r="T450" s="872"/>
      <c r="U450" s="873"/>
      <c r="V450" s="873"/>
      <c r="W450" s="873"/>
      <c r="X450" s="873"/>
      <c r="Y450" s="873"/>
      <c r="Z450" s="874"/>
      <c r="AA450" s="874"/>
      <c r="AB450" s="873"/>
      <c r="AC450" s="873"/>
      <c r="AD450" s="873"/>
      <c r="AE450" s="873"/>
      <c r="AF450" s="873"/>
      <c r="AG450" s="873"/>
      <c r="AH450" s="873"/>
      <c r="AI450" s="873"/>
      <c r="AJ450" s="873"/>
      <c r="AK450" s="873"/>
      <c r="AL450" s="873"/>
      <c r="AM450" s="873"/>
      <c r="AN450" s="873"/>
      <c r="AO450" s="873"/>
      <c r="AP450" s="873"/>
      <c r="AQ450" s="873"/>
      <c r="AR450" s="873"/>
      <c r="AS450" s="873"/>
      <c r="AT450" s="873"/>
      <c r="AU450" s="873"/>
      <c r="AV450" s="873"/>
      <c r="AW450" s="873"/>
      <c r="AX450" s="873"/>
      <c r="AY450" s="873"/>
      <c r="AZ450" s="873"/>
      <c r="BA450" s="873"/>
      <c r="BB450" s="873"/>
      <c r="BC450" s="873"/>
    </row>
    <row r="451" spans="1:55">
      <c r="A451" s="866"/>
      <c r="B451" s="867"/>
      <c r="C451" s="867"/>
      <c r="D451" s="867"/>
      <c r="E451" s="868"/>
      <c r="F451" s="869"/>
      <c r="G451" s="868"/>
      <c r="H451" s="868"/>
      <c r="I451" s="868"/>
      <c r="J451" s="870"/>
      <c r="K451" s="871"/>
      <c r="L451" s="868"/>
      <c r="M451" s="868"/>
      <c r="N451" s="871"/>
      <c r="O451" s="870"/>
      <c r="P451" s="868"/>
      <c r="Q451" s="868"/>
      <c r="R451" s="868"/>
      <c r="S451" s="871"/>
      <c r="T451" s="872"/>
      <c r="U451" s="873"/>
      <c r="V451" s="873"/>
      <c r="W451" s="873"/>
      <c r="X451" s="873"/>
      <c r="Y451" s="873"/>
      <c r="Z451" s="874"/>
      <c r="AA451" s="874"/>
      <c r="AB451" s="873"/>
      <c r="AC451" s="873"/>
      <c r="AD451" s="873"/>
      <c r="AE451" s="873"/>
      <c r="AF451" s="873"/>
      <c r="AG451" s="873"/>
      <c r="AH451" s="873"/>
      <c r="AI451" s="873"/>
      <c r="AJ451" s="873"/>
      <c r="AK451" s="873"/>
      <c r="AL451" s="873"/>
      <c r="AM451" s="873"/>
      <c r="AN451" s="873"/>
      <c r="AO451" s="873"/>
      <c r="AP451" s="873"/>
      <c r="AQ451" s="873"/>
      <c r="AR451" s="873"/>
      <c r="AS451" s="873"/>
      <c r="AT451" s="873"/>
      <c r="AU451" s="873"/>
      <c r="AV451" s="873"/>
      <c r="AW451" s="873"/>
      <c r="AX451" s="873"/>
      <c r="AY451" s="873"/>
      <c r="AZ451" s="873"/>
      <c r="BA451" s="873"/>
      <c r="BB451" s="873"/>
      <c r="BC451" s="873"/>
    </row>
    <row r="452" spans="1:55">
      <c r="A452" s="866"/>
      <c r="B452" s="867"/>
      <c r="C452" s="867"/>
      <c r="D452" s="867"/>
      <c r="E452" s="868"/>
      <c r="F452" s="869"/>
      <c r="G452" s="868"/>
      <c r="H452" s="868"/>
      <c r="I452" s="868"/>
      <c r="J452" s="870"/>
      <c r="K452" s="871"/>
      <c r="L452" s="868"/>
      <c r="M452" s="868"/>
      <c r="N452" s="871"/>
      <c r="O452" s="870"/>
      <c r="P452" s="868"/>
      <c r="Q452" s="868"/>
      <c r="R452" s="868"/>
      <c r="S452" s="871"/>
      <c r="T452" s="872"/>
      <c r="U452" s="873"/>
      <c r="V452" s="873"/>
      <c r="W452" s="873"/>
      <c r="X452" s="873"/>
      <c r="Y452" s="873"/>
      <c r="Z452" s="874"/>
      <c r="AA452" s="874"/>
      <c r="AB452" s="873"/>
      <c r="AC452" s="873"/>
      <c r="AD452" s="873"/>
      <c r="AE452" s="873"/>
      <c r="AF452" s="873"/>
      <c r="AG452" s="873"/>
      <c r="AH452" s="873"/>
      <c r="AI452" s="873"/>
      <c r="AJ452" s="873"/>
      <c r="AK452" s="873"/>
      <c r="AL452" s="873"/>
      <c r="AM452" s="873"/>
      <c r="AN452" s="873"/>
      <c r="AO452" s="873"/>
      <c r="AP452" s="873"/>
      <c r="AQ452" s="873"/>
      <c r="AR452" s="873"/>
      <c r="AS452" s="873"/>
      <c r="AT452" s="873"/>
      <c r="AU452" s="873"/>
      <c r="AV452" s="873"/>
      <c r="AW452" s="873"/>
      <c r="AX452" s="873"/>
      <c r="AY452" s="873"/>
      <c r="AZ452" s="873"/>
      <c r="BA452" s="873"/>
      <c r="BB452" s="873"/>
      <c r="BC452" s="873"/>
    </row>
    <row r="453" spans="1:55">
      <c r="A453" s="866"/>
      <c r="B453" s="867"/>
      <c r="C453" s="867"/>
      <c r="D453" s="867"/>
      <c r="E453" s="868"/>
      <c r="F453" s="869"/>
      <c r="G453" s="868"/>
      <c r="H453" s="868"/>
      <c r="I453" s="868"/>
      <c r="J453" s="870"/>
      <c r="K453" s="871"/>
      <c r="L453" s="868"/>
      <c r="M453" s="868"/>
      <c r="N453" s="871"/>
      <c r="O453" s="870"/>
      <c r="P453" s="868"/>
      <c r="Q453" s="868"/>
      <c r="R453" s="868"/>
      <c r="S453" s="871"/>
      <c r="T453" s="872"/>
      <c r="U453" s="873"/>
      <c r="V453" s="873"/>
      <c r="W453" s="873"/>
      <c r="X453" s="873"/>
      <c r="Y453" s="873"/>
      <c r="Z453" s="874"/>
      <c r="AA453" s="874"/>
      <c r="AB453" s="873"/>
      <c r="AC453" s="873"/>
      <c r="AD453" s="873"/>
      <c r="AE453" s="873"/>
      <c r="AF453" s="873"/>
      <c r="AG453" s="873"/>
      <c r="AH453" s="873"/>
      <c r="AI453" s="873"/>
      <c r="AJ453" s="873"/>
      <c r="AK453" s="873"/>
      <c r="AL453" s="873"/>
      <c r="AM453" s="873"/>
      <c r="AN453" s="873"/>
      <c r="AO453" s="873"/>
      <c r="AP453" s="873"/>
      <c r="AQ453" s="873"/>
      <c r="AR453" s="873"/>
      <c r="AS453" s="873"/>
      <c r="AT453" s="873"/>
      <c r="AU453" s="873"/>
      <c r="AV453" s="873"/>
      <c r="AW453" s="873"/>
      <c r="AX453" s="873"/>
      <c r="AY453" s="873"/>
      <c r="AZ453" s="873"/>
      <c r="BA453" s="873"/>
      <c r="BB453" s="873"/>
      <c r="BC453" s="873"/>
    </row>
    <row r="454" spans="1:55">
      <c r="A454" s="866"/>
      <c r="B454" s="867"/>
      <c r="C454" s="867"/>
      <c r="D454" s="867"/>
      <c r="E454" s="868"/>
      <c r="F454" s="869"/>
      <c r="G454" s="868"/>
      <c r="H454" s="868"/>
      <c r="I454" s="868"/>
      <c r="J454" s="870"/>
      <c r="K454" s="871"/>
      <c r="L454" s="868"/>
      <c r="M454" s="868"/>
      <c r="N454" s="871"/>
      <c r="O454" s="870"/>
      <c r="P454" s="868"/>
      <c r="Q454" s="868"/>
      <c r="R454" s="868"/>
      <c r="S454" s="871"/>
      <c r="T454" s="872"/>
      <c r="U454" s="873"/>
      <c r="V454" s="873"/>
      <c r="W454" s="873"/>
      <c r="X454" s="873"/>
      <c r="Y454" s="873"/>
      <c r="Z454" s="874"/>
      <c r="AA454" s="874"/>
      <c r="AB454" s="873"/>
      <c r="AC454" s="873"/>
      <c r="AD454" s="873"/>
      <c r="AE454" s="873"/>
      <c r="AF454" s="873"/>
      <c r="AG454" s="873"/>
      <c r="AH454" s="873"/>
      <c r="AI454" s="873"/>
      <c r="AJ454" s="873"/>
      <c r="AK454" s="873"/>
      <c r="AL454" s="873"/>
      <c r="AM454" s="873"/>
      <c r="AN454" s="873"/>
      <c r="AO454" s="873"/>
      <c r="AP454" s="873"/>
      <c r="AQ454" s="873"/>
      <c r="AR454" s="873"/>
      <c r="AS454" s="873"/>
      <c r="AT454" s="873"/>
      <c r="AU454" s="873"/>
      <c r="AV454" s="873"/>
      <c r="AW454" s="873"/>
      <c r="AX454" s="873"/>
      <c r="AY454" s="873"/>
      <c r="AZ454" s="873"/>
      <c r="BA454" s="873"/>
      <c r="BB454" s="873"/>
      <c r="BC454" s="873"/>
    </row>
    <row r="455" spans="1:55">
      <c r="A455" s="866"/>
      <c r="B455" s="867"/>
      <c r="C455" s="867"/>
      <c r="D455" s="867"/>
      <c r="E455" s="868"/>
      <c r="F455" s="869"/>
      <c r="G455" s="868"/>
      <c r="H455" s="868"/>
      <c r="I455" s="868"/>
      <c r="J455" s="870"/>
      <c r="K455" s="871"/>
      <c r="L455" s="868"/>
      <c r="M455" s="868"/>
      <c r="N455" s="871"/>
      <c r="O455" s="870"/>
      <c r="P455" s="868"/>
      <c r="Q455" s="868"/>
      <c r="R455" s="868"/>
      <c r="S455" s="871"/>
      <c r="T455" s="872"/>
      <c r="U455" s="873"/>
      <c r="V455" s="873"/>
      <c r="W455" s="873"/>
      <c r="X455" s="873"/>
      <c r="Y455" s="873"/>
      <c r="Z455" s="874"/>
      <c r="AA455" s="874"/>
      <c r="AB455" s="873"/>
      <c r="AC455" s="873"/>
      <c r="AD455" s="873"/>
      <c r="AE455" s="873"/>
      <c r="AF455" s="873"/>
      <c r="AG455" s="873"/>
      <c r="AH455" s="873"/>
      <c r="AI455" s="873"/>
      <c r="AJ455" s="873"/>
      <c r="AK455" s="873"/>
      <c r="AL455" s="873"/>
      <c r="AM455" s="873"/>
      <c r="AN455" s="873"/>
      <c r="AO455" s="873"/>
      <c r="AP455" s="873"/>
      <c r="AQ455" s="873"/>
      <c r="AR455" s="873"/>
      <c r="AS455" s="873"/>
      <c r="AT455" s="873"/>
      <c r="AU455" s="873"/>
      <c r="AV455" s="873"/>
      <c r="AW455" s="873"/>
      <c r="AX455" s="873"/>
      <c r="AY455" s="873"/>
      <c r="AZ455" s="873"/>
      <c r="BA455" s="873"/>
      <c r="BB455" s="873"/>
      <c r="BC455" s="873"/>
    </row>
    <row r="456" spans="1:55">
      <c r="A456" s="866"/>
      <c r="B456" s="867"/>
      <c r="C456" s="867"/>
      <c r="D456" s="867"/>
      <c r="E456" s="868"/>
      <c r="F456" s="869"/>
      <c r="G456" s="868"/>
      <c r="H456" s="868"/>
      <c r="I456" s="868"/>
      <c r="J456" s="870"/>
      <c r="K456" s="871"/>
      <c r="L456" s="868"/>
      <c r="M456" s="868"/>
      <c r="N456" s="871"/>
      <c r="O456" s="870"/>
      <c r="P456" s="868"/>
      <c r="Q456" s="868"/>
      <c r="R456" s="868"/>
      <c r="S456" s="871"/>
      <c r="T456" s="872"/>
      <c r="U456" s="873"/>
      <c r="V456" s="873"/>
      <c r="W456" s="873"/>
      <c r="X456" s="873"/>
      <c r="Y456" s="873"/>
      <c r="Z456" s="874"/>
      <c r="AA456" s="874"/>
      <c r="AB456" s="873"/>
      <c r="AC456" s="873"/>
      <c r="AD456" s="873"/>
      <c r="AE456" s="873"/>
      <c r="AF456" s="873"/>
      <c r="AG456" s="873"/>
      <c r="AH456" s="873"/>
      <c r="AI456" s="873"/>
      <c r="AJ456" s="873"/>
      <c r="AK456" s="873"/>
      <c r="AL456" s="873"/>
      <c r="AM456" s="873"/>
      <c r="AN456" s="873"/>
      <c r="AO456" s="873"/>
      <c r="AP456" s="873"/>
      <c r="AQ456" s="873"/>
      <c r="AR456" s="873"/>
      <c r="AS456" s="873"/>
      <c r="AT456" s="873"/>
      <c r="AU456" s="873"/>
      <c r="AV456" s="873"/>
      <c r="AW456" s="873"/>
      <c r="AX456" s="873"/>
      <c r="AY456" s="873"/>
      <c r="AZ456" s="873"/>
      <c r="BA456" s="873"/>
      <c r="BB456" s="873"/>
      <c r="BC456" s="873"/>
    </row>
    <row r="457" spans="1:55">
      <c r="A457" s="866"/>
      <c r="B457" s="867"/>
      <c r="C457" s="867"/>
      <c r="D457" s="867"/>
      <c r="E457" s="868"/>
      <c r="F457" s="869"/>
      <c r="G457" s="868"/>
      <c r="H457" s="868"/>
      <c r="I457" s="868"/>
      <c r="J457" s="870"/>
      <c r="K457" s="871"/>
      <c r="L457" s="868"/>
      <c r="M457" s="868"/>
      <c r="N457" s="871"/>
      <c r="O457" s="870"/>
      <c r="P457" s="868"/>
      <c r="Q457" s="868"/>
      <c r="R457" s="868"/>
      <c r="S457" s="871"/>
      <c r="T457" s="872"/>
      <c r="U457" s="873"/>
      <c r="V457" s="873"/>
      <c r="W457" s="873"/>
      <c r="X457" s="873"/>
      <c r="Y457" s="873"/>
      <c r="Z457" s="874"/>
      <c r="AA457" s="874"/>
      <c r="AB457" s="873"/>
      <c r="AC457" s="873"/>
      <c r="AD457" s="873"/>
      <c r="AE457" s="873"/>
      <c r="AF457" s="873"/>
      <c r="AG457" s="873"/>
      <c r="AH457" s="873"/>
      <c r="AI457" s="873"/>
      <c r="AJ457" s="873"/>
      <c r="AK457" s="873"/>
      <c r="AL457" s="873"/>
      <c r="AM457" s="873"/>
      <c r="AN457" s="873"/>
      <c r="AO457" s="873"/>
      <c r="AP457" s="873"/>
      <c r="AQ457" s="873"/>
      <c r="AR457" s="873"/>
      <c r="AS457" s="873"/>
      <c r="AT457" s="873"/>
      <c r="AU457" s="873"/>
      <c r="AV457" s="873"/>
      <c r="AW457" s="873"/>
      <c r="AX457" s="873"/>
      <c r="AY457" s="873"/>
      <c r="AZ457" s="873"/>
      <c r="BA457" s="873"/>
      <c r="BB457" s="873"/>
      <c r="BC457" s="873"/>
    </row>
    <row r="458" spans="1:55">
      <c r="A458" s="866"/>
      <c r="B458" s="867"/>
      <c r="C458" s="867"/>
      <c r="D458" s="867"/>
      <c r="E458" s="868"/>
      <c r="F458" s="869"/>
      <c r="G458" s="868"/>
      <c r="H458" s="868"/>
      <c r="I458" s="868"/>
      <c r="J458" s="870"/>
      <c r="K458" s="871"/>
      <c r="L458" s="868"/>
      <c r="M458" s="868"/>
      <c r="N458" s="871"/>
      <c r="O458" s="870"/>
      <c r="P458" s="868"/>
      <c r="Q458" s="868"/>
      <c r="R458" s="868"/>
      <c r="S458" s="871"/>
      <c r="T458" s="872"/>
      <c r="U458" s="873"/>
      <c r="V458" s="873"/>
      <c r="W458" s="873"/>
      <c r="X458" s="873"/>
      <c r="Y458" s="873"/>
      <c r="Z458" s="874"/>
      <c r="AA458" s="874"/>
      <c r="AB458" s="873"/>
      <c r="AC458" s="873"/>
      <c r="AD458" s="873"/>
      <c r="AE458" s="873"/>
      <c r="AF458" s="873"/>
      <c r="AG458" s="873"/>
      <c r="AH458" s="873"/>
      <c r="AI458" s="873"/>
      <c r="AJ458" s="873"/>
      <c r="AK458" s="873"/>
      <c r="AL458" s="873"/>
      <c r="AM458" s="873"/>
      <c r="AN458" s="873"/>
      <c r="AO458" s="873"/>
      <c r="AP458" s="873"/>
      <c r="AQ458" s="873"/>
      <c r="AR458" s="873"/>
      <c r="AS458" s="873"/>
      <c r="AT458" s="873"/>
      <c r="AU458" s="873"/>
      <c r="AV458" s="873"/>
      <c r="AW458" s="873"/>
      <c r="AX458" s="873"/>
      <c r="AY458" s="873"/>
      <c r="AZ458" s="873"/>
      <c r="BA458" s="873"/>
      <c r="BB458" s="873"/>
      <c r="BC458" s="873"/>
    </row>
    <row r="459" spans="1:55">
      <c r="A459" s="866"/>
      <c r="B459" s="867"/>
      <c r="C459" s="867"/>
      <c r="D459" s="867"/>
      <c r="E459" s="868"/>
      <c r="F459" s="869"/>
      <c r="G459" s="868"/>
      <c r="H459" s="868"/>
      <c r="I459" s="868"/>
      <c r="J459" s="870"/>
      <c r="K459" s="871"/>
      <c r="L459" s="868"/>
      <c r="M459" s="868"/>
      <c r="N459" s="871"/>
      <c r="O459" s="870"/>
      <c r="P459" s="868"/>
      <c r="Q459" s="868"/>
      <c r="R459" s="868"/>
      <c r="S459" s="871"/>
      <c r="T459" s="872"/>
      <c r="U459" s="873"/>
      <c r="V459" s="873"/>
      <c r="W459" s="873"/>
      <c r="X459" s="873"/>
      <c r="Y459" s="873"/>
      <c r="Z459" s="874"/>
      <c r="AA459" s="874"/>
      <c r="AB459" s="873"/>
      <c r="AC459" s="873"/>
      <c r="AD459" s="873"/>
      <c r="AE459" s="873"/>
      <c r="AF459" s="873"/>
      <c r="AG459" s="873"/>
      <c r="AH459" s="873"/>
      <c r="AI459" s="873"/>
      <c r="AJ459" s="873"/>
      <c r="AK459" s="873"/>
      <c r="AL459" s="873"/>
      <c r="AM459" s="873"/>
      <c r="AN459" s="873"/>
      <c r="AO459" s="873"/>
      <c r="AP459" s="873"/>
      <c r="AQ459" s="873"/>
      <c r="AR459" s="873"/>
      <c r="AS459" s="873"/>
      <c r="AT459" s="873"/>
      <c r="AU459" s="873"/>
      <c r="AV459" s="873"/>
      <c r="AW459" s="873"/>
      <c r="AX459" s="873"/>
      <c r="AY459" s="873"/>
      <c r="AZ459" s="873"/>
      <c r="BA459" s="873"/>
      <c r="BB459" s="873"/>
      <c r="BC459" s="873"/>
    </row>
    <row r="460" spans="1:55">
      <c r="A460" s="866"/>
      <c r="B460" s="867"/>
      <c r="C460" s="867"/>
      <c r="D460" s="867"/>
      <c r="E460" s="868"/>
      <c r="F460" s="869"/>
      <c r="G460" s="868"/>
      <c r="H460" s="868"/>
      <c r="I460" s="868"/>
      <c r="J460" s="870"/>
      <c r="K460" s="871"/>
      <c r="L460" s="868"/>
      <c r="M460" s="868"/>
      <c r="N460" s="871"/>
      <c r="O460" s="870"/>
      <c r="P460" s="868"/>
      <c r="Q460" s="868"/>
      <c r="R460" s="868"/>
      <c r="S460" s="871"/>
      <c r="T460" s="872"/>
      <c r="U460" s="873"/>
      <c r="V460" s="873"/>
      <c r="W460" s="873"/>
      <c r="X460" s="873"/>
      <c r="Y460" s="873"/>
      <c r="Z460" s="874"/>
      <c r="AA460" s="874"/>
      <c r="AB460" s="873"/>
      <c r="AC460" s="873"/>
      <c r="AD460" s="873"/>
      <c r="AE460" s="873"/>
      <c r="AF460" s="873"/>
      <c r="AG460" s="873"/>
      <c r="AH460" s="873"/>
      <c r="AI460" s="873"/>
      <c r="AJ460" s="873"/>
      <c r="AK460" s="873"/>
      <c r="AL460" s="873"/>
      <c r="AM460" s="873"/>
      <c r="AN460" s="873"/>
      <c r="AO460" s="873"/>
      <c r="AP460" s="873"/>
      <c r="AQ460" s="873"/>
      <c r="AR460" s="873"/>
      <c r="AS460" s="873"/>
      <c r="AT460" s="873"/>
      <c r="AU460" s="873"/>
      <c r="AV460" s="873"/>
      <c r="AW460" s="873"/>
      <c r="AX460" s="873"/>
      <c r="AY460" s="873"/>
      <c r="AZ460" s="873"/>
      <c r="BA460" s="873"/>
      <c r="BB460" s="873"/>
      <c r="BC460" s="873"/>
    </row>
    <row r="461" spans="1:55">
      <c r="A461" s="866"/>
      <c r="B461" s="867"/>
      <c r="C461" s="867"/>
      <c r="D461" s="867"/>
      <c r="E461" s="868"/>
      <c r="F461" s="869"/>
      <c r="G461" s="868"/>
      <c r="H461" s="868"/>
      <c r="I461" s="868"/>
      <c r="J461" s="870"/>
      <c r="K461" s="871"/>
      <c r="L461" s="868"/>
      <c r="M461" s="868"/>
      <c r="N461" s="871"/>
      <c r="O461" s="870"/>
      <c r="P461" s="868"/>
      <c r="Q461" s="868"/>
      <c r="R461" s="868"/>
      <c r="S461" s="871"/>
      <c r="T461" s="872"/>
      <c r="U461" s="873"/>
      <c r="V461" s="873"/>
      <c r="W461" s="873"/>
      <c r="X461" s="873"/>
      <c r="Y461" s="873"/>
      <c r="Z461" s="874"/>
      <c r="AA461" s="874"/>
      <c r="AB461" s="873"/>
      <c r="AC461" s="873"/>
      <c r="AD461" s="873"/>
      <c r="AE461" s="873"/>
      <c r="AF461" s="873"/>
      <c r="AG461" s="873"/>
      <c r="AH461" s="873"/>
      <c r="AI461" s="873"/>
      <c r="AJ461" s="873"/>
      <c r="AK461" s="873"/>
      <c r="AL461" s="873"/>
      <c r="AM461" s="873"/>
      <c r="AN461" s="873"/>
      <c r="AO461" s="873"/>
      <c r="AP461" s="873"/>
      <c r="AQ461" s="873"/>
      <c r="AR461" s="873"/>
      <c r="AS461" s="873"/>
      <c r="AT461" s="873"/>
      <c r="AU461" s="873"/>
      <c r="AV461" s="873"/>
      <c r="AW461" s="873"/>
      <c r="AX461" s="873"/>
      <c r="AY461" s="873"/>
      <c r="AZ461" s="873"/>
      <c r="BA461" s="873"/>
      <c r="BB461" s="873"/>
      <c r="BC461" s="873"/>
    </row>
    <row r="462" spans="1:55">
      <c r="A462" s="866"/>
      <c r="B462" s="867"/>
      <c r="C462" s="867"/>
      <c r="D462" s="867"/>
      <c r="E462" s="868"/>
      <c r="F462" s="869"/>
      <c r="G462" s="868"/>
      <c r="H462" s="868"/>
      <c r="I462" s="868"/>
      <c r="J462" s="870"/>
      <c r="K462" s="871"/>
      <c r="L462" s="868"/>
      <c r="M462" s="868"/>
      <c r="N462" s="871"/>
      <c r="O462" s="870"/>
      <c r="P462" s="868"/>
      <c r="Q462" s="868"/>
      <c r="R462" s="868"/>
      <c r="S462" s="871"/>
      <c r="T462" s="872"/>
      <c r="U462" s="873"/>
      <c r="V462" s="873"/>
      <c r="W462" s="873"/>
      <c r="X462" s="873"/>
      <c r="Y462" s="873"/>
      <c r="Z462" s="874"/>
      <c r="AA462" s="874"/>
      <c r="AB462" s="873"/>
      <c r="AC462" s="873"/>
      <c r="AD462" s="873"/>
      <c r="AE462" s="873"/>
      <c r="AF462" s="873"/>
      <c r="AG462" s="873"/>
      <c r="AH462" s="873"/>
      <c r="AI462" s="873"/>
      <c r="AJ462" s="873"/>
      <c r="AK462" s="873"/>
      <c r="AL462" s="873"/>
      <c r="AM462" s="873"/>
      <c r="AN462" s="873"/>
      <c r="AO462" s="873"/>
      <c r="AP462" s="873"/>
      <c r="AQ462" s="873"/>
      <c r="AR462" s="873"/>
      <c r="AS462" s="873"/>
      <c r="AT462" s="873"/>
      <c r="AU462" s="873"/>
      <c r="AV462" s="873"/>
      <c r="AW462" s="873"/>
      <c r="AX462" s="873"/>
      <c r="AY462" s="873"/>
      <c r="AZ462" s="873"/>
      <c r="BA462" s="873"/>
      <c r="BB462" s="873"/>
      <c r="BC462" s="873"/>
    </row>
    <row r="463" spans="1:55">
      <c r="A463" s="866"/>
      <c r="B463" s="867"/>
      <c r="C463" s="867"/>
      <c r="D463" s="867"/>
      <c r="E463" s="868"/>
      <c r="F463" s="869"/>
      <c r="G463" s="868"/>
      <c r="H463" s="868"/>
      <c r="I463" s="868"/>
      <c r="J463" s="870"/>
      <c r="K463" s="871"/>
      <c r="L463" s="868"/>
      <c r="M463" s="868"/>
      <c r="N463" s="871"/>
      <c r="O463" s="870"/>
      <c r="P463" s="868"/>
      <c r="Q463" s="868"/>
      <c r="R463" s="868"/>
      <c r="S463" s="871"/>
      <c r="T463" s="872"/>
      <c r="U463" s="873"/>
      <c r="V463" s="873"/>
      <c r="W463" s="873"/>
      <c r="X463" s="873"/>
      <c r="Y463" s="873"/>
      <c r="Z463" s="874"/>
      <c r="AA463" s="874"/>
      <c r="AB463" s="873"/>
      <c r="AC463" s="873"/>
      <c r="AD463" s="873"/>
      <c r="AE463" s="873"/>
      <c r="AF463" s="873"/>
      <c r="AG463" s="873"/>
      <c r="AH463" s="873"/>
      <c r="AI463" s="873"/>
      <c r="AJ463" s="873"/>
      <c r="AK463" s="873"/>
      <c r="AL463" s="873"/>
      <c r="AM463" s="873"/>
      <c r="AN463" s="873"/>
      <c r="AO463" s="873"/>
      <c r="AP463" s="873"/>
      <c r="AQ463" s="873"/>
      <c r="AR463" s="873"/>
      <c r="AS463" s="873"/>
      <c r="AT463" s="873"/>
      <c r="AU463" s="873"/>
      <c r="AV463" s="873"/>
      <c r="AW463" s="873"/>
      <c r="AX463" s="873"/>
      <c r="AY463" s="873"/>
      <c r="AZ463" s="873"/>
      <c r="BA463" s="873"/>
      <c r="BB463" s="873"/>
      <c r="BC463" s="873"/>
    </row>
    <row r="464" spans="1:55">
      <c r="A464" s="866"/>
      <c r="B464" s="867"/>
      <c r="C464" s="867"/>
      <c r="D464" s="867"/>
      <c r="E464" s="868"/>
      <c r="F464" s="869"/>
      <c r="G464" s="868"/>
      <c r="H464" s="868"/>
      <c r="I464" s="868"/>
      <c r="J464" s="870"/>
      <c r="K464" s="871"/>
      <c r="L464" s="868"/>
      <c r="M464" s="868"/>
      <c r="N464" s="871"/>
      <c r="O464" s="870"/>
      <c r="P464" s="868"/>
      <c r="Q464" s="868"/>
      <c r="R464" s="868"/>
      <c r="S464" s="871"/>
      <c r="T464" s="872"/>
      <c r="U464" s="873"/>
      <c r="V464" s="873"/>
      <c r="W464" s="873"/>
      <c r="X464" s="873"/>
      <c r="Y464" s="873"/>
      <c r="Z464" s="874"/>
      <c r="AA464" s="874"/>
      <c r="AB464" s="873"/>
      <c r="AC464" s="873"/>
      <c r="AD464" s="873"/>
      <c r="AE464" s="873"/>
      <c r="AF464" s="873"/>
      <c r="AG464" s="873"/>
      <c r="AH464" s="873"/>
      <c r="AI464" s="873"/>
      <c r="AJ464" s="873"/>
      <c r="AK464" s="873"/>
      <c r="AL464" s="873"/>
      <c r="AM464" s="873"/>
      <c r="AN464" s="873"/>
      <c r="AO464" s="873"/>
      <c r="AP464" s="873"/>
      <c r="AQ464" s="873"/>
      <c r="AR464" s="873"/>
      <c r="AS464" s="873"/>
      <c r="AT464" s="873"/>
      <c r="AU464" s="873"/>
      <c r="AV464" s="873"/>
      <c r="AW464" s="873"/>
      <c r="AX464" s="873"/>
      <c r="AY464" s="873"/>
      <c r="AZ464" s="873"/>
      <c r="BA464" s="873"/>
      <c r="BB464" s="873"/>
      <c r="BC464" s="873"/>
    </row>
    <row r="465" spans="1:55">
      <c r="A465" s="866"/>
      <c r="B465" s="867"/>
      <c r="C465" s="867"/>
      <c r="D465" s="867"/>
      <c r="E465" s="868"/>
      <c r="F465" s="869"/>
      <c r="G465" s="868"/>
      <c r="H465" s="868"/>
      <c r="I465" s="868"/>
      <c r="J465" s="870"/>
      <c r="K465" s="871"/>
      <c r="L465" s="868"/>
      <c r="M465" s="868"/>
      <c r="N465" s="871"/>
      <c r="O465" s="870"/>
      <c r="P465" s="868"/>
      <c r="Q465" s="868"/>
      <c r="R465" s="868"/>
      <c r="S465" s="871"/>
      <c r="T465" s="872"/>
      <c r="U465" s="873"/>
      <c r="V465" s="873"/>
      <c r="W465" s="873"/>
      <c r="X465" s="873"/>
      <c r="Y465" s="873"/>
      <c r="Z465" s="874"/>
      <c r="AA465" s="874"/>
      <c r="AB465" s="873"/>
      <c r="AC465" s="873"/>
      <c r="AD465" s="873"/>
      <c r="AE465" s="873"/>
      <c r="AF465" s="873"/>
      <c r="AG465" s="873"/>
      <c r="AH465" s="873"/>
      <c r="AI465" s="873"/>
      <c r="AJ465" s="873"/>
      <c r="AK465" s="873"/>
      <c r="AL465" s="873"/>
      <c r="AM465" s="873"/>
      <c r="AN465" s="873"/>
      <c r="AO465" s="873"/>
      <c r="AP465" s="873"/>
      <c r="AQ465" s="873"/>
      <c r="AR465" s="873"/>
      <c r="AS465" s="873"/>
      <c r="AT465" s="873"/>
      <c r="AU465" s="873"/>
      <c r="AV465" s="873"/>
      <c r="AW465" s="873"/>
      <c r="AX465" s="873"/>
      <c r="AY465" s="873"/>
      <c r="AZ465" s="873"/>
      <c r="BA465" s="873"/>
      <c r="BB465" s="873"/>
      <c r="BC465" s="873"/>
    </row>
    <row r="466" spans="1:55">
      <c r="A466" s="866"/>
      <c r="B466" s="867"/>
      <c r="C466" s="867"/>
      <c r="D466" s="867"/>
      <c r="E466" s="868"/>
      <c r="F466" s="869"/>
      <c r="G466" s="868"/>
      <c r="H466" s="868"/>
      <c r="I466" s="868"/>
      <c r="J466" s="870"/>
      <c r="K466" s="871"/>
      <c r="L466" s="868"/>
      <c r="M466" s="868"/>
      <c r="N466" s="871"/>
      <c r="O466" s="870"/>
      <c r="P466" s="868"/>
      <c r="Q466" s="868"/>
      <c r="R466" s="868"/>
      <c r="S466" s="871"/>
      <c r="T466" s="872"/>
      <c r="U466" s="873"/>
      <c r="V466" s="873"/>
      <c r="W466" s="873"/>
      <c r="X466" s="873"/>
      <c r="Y466" s="873"/>
      <c r="Z466" s="874"/>
      <c r="AA466" s="874"/>
      <c r="AB466" s="873"/>
      <c r="AC466" s="873"/>
      <c r="AD466" s="873"/>
      <c r="AE466" s="873"/>
      <c r="AF466" s="873"/>
      <c r="AG466" s="873"/>
      <c r="AH466" s="873"/>
      <c r="AI466" s="873"/>
      <c r="AJ466" s="873"/>
      <c r="AK466" s="873"/>
      <c r="AL466" s="873"/>
      <c r="AM466" s="873"/>
      <c r="AN466" s="873"/>
      <c r="AO466" s="873"/>
      <c r="AP466" s="873"/>
      <c r="AQ466" s="873"/>
      <c r="AR466" s="873"/>
      <c r="AS466" s="873"/>
      <c r="AT466" s="873"/>
      <c r="AU466" s="873"/>
      <c r="AV466" s="873"/>
      <c r="AW466" s="873"/>
      <c r="AX466" s="873"/>
      <c r="AY466" s="873"/>
      <c r="AZ466" s="873"/>
      <c r="BA466" s="873"/>
      <c r="BB466" s="873"/>
      <c r="BC466" s="873"/>
    </row>
    <row r="467" spans="1:55">
      <c r="A467" s="866"/>
      <c r="B467" s="867"/>
      <c r="C467" s="867"/>
      <c r="D467" s="867"/>
      <c r="E467" s="868"/>
      <c r="F467" s="869"/>
      <c r="G467" s="868"/>
      <c r="H467" s="868"/>
      <c r="I467" s="868"/>
      <c r="J467" s="870"/>
      <c r="K467" s="871"/>
      <c r="L467" s="868"/>
      <c r="M467" s="868"/>
      <c r="N467" s="871"/>
      <c r="O467" s="870"/>
      <c r="P467" s="868"/>
      <c r="Q467" s="868"/>
      <c r="R467" s="868"/>
      <c r="S467" s="871"/>
      <c r="T467" s="872"/>
      <c r="U467" s="873"/>
      <c r="V467" s="873"/>
      <c r="W467" s="873"/>
      <c r="X467" s="873"/>
      <c r="Y467" s="873"/>
      <c r="Z467" s="874"/>
      <c r="AA467" s="874"/>
      <c r="AB467" s="873"/>
      <c r="AC467" s="873"/>
      <c r="AD467" s="873"/>
      <c r="AE467" s="873"/>
      <c r="AF467" s="873"/>
      <c r="AG467" s="873"/>
      <c r="AH467" s="873"/>
      <c r="AI467" s="873"/>
      <c r="AJ467" s="873"/>
      <c r="AK467" s="873"/>
      <c r="AL467" s="873"/>
      <c r="AM467" s="873"/>
      <c r="AN467" s="873"/>
      <c r="AO467" s="873"/>
      <c r="AP467" s="873"/>
      <c r="AQ467" s="873"/>
      <c r="AR467" s="873"/>
      <c r="AS467" s="873"/>
      <c r="AT467" s="873"/>
      <c r="AU467" s="873"/>
      <c r="AV467" s="873"/>
      <c r="AW467" s="873"/>
      <c r="AX467" s="873"/>
      <c r="AY467" s="873"/>
      <c r="AZ467" s="873"/>
      <c r="BA467" s="873"/>
      <c r="BB467" s="873"/>
      <c r="BC467" s="873"/>
    </row>
    <row r="468" spans="1:55">
      <c r="A468" s="866"/>
      <c r="B468" s="867"/>
      <c r="C468" s="867"/>
      <c r="D468" s="867"/>
      <c r="E468" s="868"/>
      <c r="F468" s="869"/>
      <c r="G468" s="868"/>
      <c r="H468" s="868"/>
      <c r="I468" s="868"/>
      <c r="J468" s="870"/>
      <c r="K468" s="871"/>
      <c r="L468" s="868"/>
      <c r="M468" s="868"/>
      <c r="N468" s="871"/>
      <c r="O468" s="870"/>
      <c r="P468" s="868"/>
      <c r="Q468" s="868"/>
      <c r="R468" s="868"/>
      <c r="S468" s="871"/>
      <c r="T468" s="872"/>
      <c r="U468" s="873"/>
      <c r="V468" s="873"/>
      <c r="W468" s="873"/>
      <c r="X468" s="873"/>
      <c r="Y468" s="873"/>
      <c r="Z468" s="874"/>
      <c r="AA468" s="874"/>
      <c r="AB468" s="873"/>
      <c r="AC468" s="873"/>
      <c r="AD468" s="873"/>
      <c r="AE468" s="873"/>
      <c r="AF468" s="873"/>
      <c r="AG468" s="873"/>
      <c r="AH468" s="873"/>
      <c r="AI468" s="873"/>
      <c r="AJ468" s="873"/>
      <c r="AK468" s="873"/>
      <c r="AL468" s="873"/>
      <c r="AM468" s="873"/>
      <c r="AN468" s="873"/>
      <c r="AO468" s="873"/>
      <c r="AP468" s="873"/>
      <c r="AQ468" s="873"/>
      <c r="AR468" s="873"/>
      <c r="AS468" s="873"/>
      <c r="AT468" s="873"/>
      <c r="AU468" s="873"/>
      <c r="AV468" s="873"/>
      <c r="AW468" s="873"/>
      <c r="AX468" s="873"/>
      <c r="AY468" s="873"/>
      <c r="AZ468" s="873"/>
      <c r="BA468" s="873"/>
      <c r="BB468" s="873"/>
      <c r="BC468" s="873"/>
    </row>
    <row r="469" spans="1:55">
      <c r="A469" s="866"/>
      <c r="B469" s="867"/>
      <c r="C469" s="867"/>
      <c r="D469" s="867"/>
      <c r="E469" s="868"/>
      <c r="F469" s="869"/>
      <c r="G469" s="868"/>
      <c r="H469" s="868"/>
      <c r="I469" s="868"/>
      <c r="J469" s="870"/>
      <c r="K469" s="871"/>
      <c r="L469" s="868"/>
      <c r="M469" s="868"/>
      <c r="N469" s="871"/>
      <c r="O469" s="870"/>
      <c r="P469" s="868"/>
      <c r="Q469" s="868"/>
      <c r="R469" s="868"/>
      <c r="S469" s="871"/>
      <c r="T469" s="872"/>
      <c r="U469" s="873"/>
      <c r="V469" s="873"/>
      <c r="W469" s="873"/>
      <c r="X469" s="873"/>
      <c r="Y469" s="873"/>
      <c r="Z469" s="874"/>
      <c r="AA469" s="874"/>
      <c r="AB469" s="873"/>
      <c r="AC469" s="873"/>
      <c r="AD469" s="873"/>
      <c r="AE469" s="873"/>
      <c r="AF469" s="873"/>
      <c r="AG469" s="873"/>
      <c r="AH469" s="873"/>
      <c r="AI469" s="873"/>
      <c r="AJ469" s="873"/>
      <c r="AK469" s="873"/>
      <c r="AL469" s="873"/>
      <c r="AM469" s="873"/>
      <c r="AN469" s="873"/>
      <c r="AO469" s="873"/>
      <c r="AP469" s="873"/>
      <c r="AQ469" s="873"/>
      <c r="AR469" s="873"/>
      <c r="AS469" s="873"/>
      <c r="AT469" s="873"/>
      <c r="AU469" s="873"/>
      <c r="AV469" s="873"/>
      <c r="AW469" s="873"/>
      <c r="AX469" s="873"/>
      <c r="AY469" s="873"/>
      <c r="AZ469" s="873"/>
      <c r="BA469" s="873"/>
      <c r="BB469" s="873"/>
      <c r="BC469" s="873"/>
    </row>
    <row r="470" spans="1:55">
      <c r="A470" s="866"/>
      <c r="B470" s="867"/>
      <c r="C470" s="867"/>
      <c r="D470" s="867"/>
      <c r="E470" s="868"/>
      <c r="F470" s="869"/>
      <c r="G470" s="868"/>
      <c r="H470" s="868"/>
      <c r="I470" s="868"/>
      <c r="J470" s="870"/>
      <c r="K470" s="871"/>
      <c r="L470" s="868"/>
      <c r="M470" s="868"/>
      <c r="N470" s="871"/>
      <c r="O470" s="870"/>
      <c r="P470" s="868"/>
      <c r="Q470" s="868"/>
      <c r="R470" s="868"/>
      <c r="S470" s="871"/>
      <c r="T470" s="872"/>
      <c r="U470" s="873"/>
      <c r="V470" s="873"/>
      <c r="W470" s="873"/>
      <c r="X470" s="873"/>
      <c r="Y470" s="873"/>
      <c r="Z470" s="874"/>
      <c r="AA470" s="874"/>
      <c r="AB470" s="873"/>
      <c r="AC470" s="873"/>
      <c r="AD470" s="873"/>
      <c r="AE470" s="873"/>
      <c r="AF470" s="873"/>
      <c r="AG470" s="873"/>
      <c r="AH470" s="873"/>
      <c r="AI470" s="873"/>
      <c r="AJ470" s="873"/>
      <c r="AK470" s="873"/>
      <c r="AL470" s="873"/>
      <c r="AM470" s="873"/>
      <c r="AN470" s="873"/>
      <c r="AO470" s="873"/>
      <c r="AP470" s="873"/>
      <c r="AQ470" s="873"/>
      <c r="AR470" s="873"/>
      <c r="AS470" s="873"/>
      <c r="AT470" s="873"/>
      <c r="AU470" s="873"/>
      <c r="AV470" s="873"/>
      <c r="AW470" s="873"/>
      <c r="AX470" s="873"/>
      <c r="AY470" s="873"/>
      <c r="AZ470" s="873"/>
      <c r="BA470" s="873"/>
      <c r="BB470" s="873"/>
      <c r="BC470" s="873"/>
    </row>
    <row r="471" spans="1:55">
      <c r="A471" s="866"/>
      <c r="B471" s="867"/>
      <c r="C471" s="867"/>
      <c r="D471" s="867"/>
      <c r="E471" s="868"/>
      <c r="F471" s="869"/>
      <c r="G471" s="868"/>
      <c r="H471" s="868"/>
      <c r="I471" s="868"/>
      <c r="J471" s="870"/>
      <c r="K471" s="871"/>
      <c r="L471" s="868"/>
      <c r="M471" s="868"/>
      <c r="N471" s="871"/>
      <c r="O471" s="870"/>
      <c r="P471" s="868"/>
      <c r="Q471" s="868"/>
      <c r="R471" s="868"/>
      <c r="S471" s="871"/>
      <c r="T471" s="872"/>
      <c r="U471" s="873"/>
      <c r="V471" s="873"/>
      <c r="W471" s="873"/>
      <c r="X471" s="873"/>
      <c r="Y471" s="873"/>
      <c r="Z471" s="874"/>
      <c r="AA471" s="874"/>
      <c r="AB471" s="873"/>
      <c r="AC471" s="873"/>
      <c r="AD471" s="873"/>
      <c r="AE471" s="873"/>
      <c r="AF471" s="873"/>
      <c r="AG471" s="873"/>
      <c r="AH471" s="873"/>
      <c r="AI471" s="873"/>
      <c r="AJ471" s="873"/>
      <c r="AK471" s="873"/>
      <c r="AL471" s="873"/>
      <c r="AM471" s="873"/>
      <c r="AN471" s="873"/>
      <c r="AO471" s="873"/>
      <c r="AP471" s="873"/>
      <c r="AQ471" s="873"/>
      <c r="AR471" s="873"/>
      <c r="AS471" s="873"/>
      <c r="AT471" s="873"/>
      <c r="AU471" s="873"/>
      <c r="AV471" s="873"/>
      <c r="AW471" s="873"/>
      <c r="AX471" s="873"/>
      <c r="AY471" s="873"/>
      <c r="AZ471" s="873"/>
      <c r="BA471" s="873"/>
      <c r="BB471" s="873"/>
      <c r="BC471" s="873"/>
    </row>
    <row r="472" spans="1:55">
      <c r="A472" s="866"/>
      <c r="B472" s="867"/>
      <c r="C472" s="867"/>
      <c r="D472" s="867"/>
      <c r="E472" s="868"/>
      <c r="F472" s="869"/>
      <c r="G472" s="868"/>
      <c r="H472" s="868"/>
      <c r="I472" s="868"/>
      <c r="J472" s="870"/>
      <c r="K472" s="871"/>
      <c r="L472" s="868"/>
      <c r="M472" s="868"/>
      <c r="N472" s="871"/>
      <c r="O472" s="870"/>
      <c r="P472" s="868"/>
      <c r="Q472" s="868"/>
      <c r="R472" s="868"/>
      <c r="S472" s="871"/>
      <c r="T472" s="872"/>
      <c r="U472" s="873"/>
      <c r="V472" s="873"/>
      <c r="W472" s="873"/>
      <c r="X472" s="873"/>
      <c r="Y472" s="873"/>
      <c r="Z472" s="874"/>
      <c r="AA472" s="874"/>
      <c r="AB472" s="873"/>
      <c r="AC472" s="873"/>
      <c r="AD472" s="873"/>
      <c r="AE472" s="873"/>
      <c r="AF472" s="873"/>
      <c r="AG472" s="873"/>
      <c r="AH472" s="873"/>
      <c r="AI472" s="873"/>
      <c r="AJ472" s="873"/>
      <c r="AK472" s="873"/>
      <c r="AL472" s="873"/>
      <c r="AM472" s="873"/>
      <c r="AN472" s="873"/>
      <c r="AO472" s="873"/>
      <c r="AP472" s="873"/>
      <c r="AQ472" s="873"/>
      <c r="AR472" s="873"/>
      <c r="AS472" s="873"/>
      <c r="AT472" s="873"/>
      <c r="AU472" s="873"/>
      <c r="AV472" s="873"/>
      <c r="AW472" s="873"/>
      <c r="AX472" s="873"/>
      <c r="AY472" s="873"/>
      <c r="AZ472" s="873"/>
      <c r="BA472" s="873"/>
      <c r="BB472" s="873"/>
      <c r="BC472" s="873"/>
    </row>
    <row r="473" spans="1:55">
      <c r="A473" s="866"/>
      <c r="B473" s="867"/>
      <c r="C473" s="867"/>
      <c r="D473" s="867"/>
      <c r="E473" s="868"/>
      <c r="F473" s="869"/>
      <c r="G473" s="868"/>
      <c r="H473" s="868"/>
      <c r="I473" s="868"/>
      <c r="J473" s="870"/>
      <c r="K473" s="871"/>
      <c r="L473" s="868"/>
      <c r="M473" s="868"/>
      <c r="N473" s="871"/>
      <c r="O473" s="870"/>
      <c r="P473" s="868"/>
      <c r="Q473" s="868"/>
      <c r="R473" s="868"/>
      <c r="S473" s="871"/>
      <c r="T473" s="872"/>
      <c r="U473" s="873"/>
      <c r="V473" s="873"/>
      <c r="W473" s="873"/>
      <c r="X473" s="873"/>
      <c r="Y473" s="873"/>
      <c r="Z473" s="874"/>
      <c r="AA473" s="874"/>
      <c r="AB473" s="873"/>
      <c r="AC473" s="873"/>
      <c r="AD473" s="873"/>
      <c r="AE473" s="873"/>
      <c r="AF473" s="873"/>
      <c r="AG473" s="873"/>
      <c r="AH473" s="873"/>
      <c r="AI473" s="873"/>
      <c r="AJ473" s="873"/>
      <c r="AK473" s="873"/>
      <c r="AL473" s="873"/>
      <c r="AM473" s="873"/>
      <c r="AN473" s="873"/>
      <c r="AO473" s="873"/>
      <c r="AP473" s="873"/>
      <c r="AQ473" s="873"/>
      <c r="AR473" s="873"/>
      <c r="AS473" s="873"/>
      <c r="AT473" s="873"/>
      <c r="AU473" s="873"/>
      <c r="AV473" s="873"/>
      <c r="AW473" s="873"/>
      <c r="AX473" s="873"/>
      <c r="AY473" s="873"/>
      <c r="AZ473" s="873"/>
      <c r="BA473" s="873"/>
      <c r="BB473" s="873"/>
      <c r="BC473" s="873"/>
    </row>
    <row r="474" spans="1:55">
      <c r="A474" s="866"/>
      <c r="B474" s="867"/>
      <c r="C474" s="867"/>
      <c r="D474" s="867"/>
      <c r="E474" s="868"/>
      <c r="F474" s="869"/>
      <c r="G474" s="868"/>
      <c r="H474" s="868"/>
      <c r="I474" s="868"/>
      <c r="J474" s="870"/>
      <c r="K474" s="871"/>
      <c r="L474" s="868"/>
      <c r="M474" s="868"/>
      <c r="N474" s="871"/>
      <c r="O474" s="870"/>
      <c r="P474" s="868"/>
      <c r="Q474" s="868"/>
      <c r="R474" s="868"/>
      <c r="S474" s="871"/>
      <c r="T474" s="872"/>
      <c r="U474" s="873"/>
      <c r="V474" s="873"/>
      <c r="W474" s="873"/>
      <c r="X474" s="873"/>
      <c r="Y474" s="873"/>
      <c r="Z474" s="874"/>
      <c r="AA474" s="874"/>
      <c r="AB474" s="873"/>
      <c r="AC474" s="873"/>
      <c r="AD474" s="873"/>
      <c r="AE474" s="873"/>
      <c r="AF474" s="873"/>
      <c r="AG474" s="873"/>
      <c r="AH474" s="873"/>
      <c r="AI474" s="873"/>
      <c r="AJ474" s="873"/>
      <c r="AK474" s="873"/>
      <c r="AL474" s="873"/>
      <c r="AM474" s="873"/>
      <c r="AN474" s="873"/>
      <c r="AO474" s="873"/>
      <c r="AP474" s="873"/>
      <c r="AQ474" s="873"/>
      <c r="AR474" s="873"/>
      <c r="AS474" s="873"/>
      <c r="AT474" s="873"/>
      <c r="AU474" s="873"/>
      <c r="AV474" s="873"/>
      <c r="AW474" s="873"/>
      <c r="AX474" s="873"/>
      <c r="AY474" s="873"/>
      <c r="AZ474" s="873"/>
      <c r="BA474" s="873"/>
      <c r="BB474" s="873"/>
      <c r="BC474" s="873"/>
    </row>
    <row r="475" spans="1:55">
      <c r="A475" s="866"/>
      <c r="B475" s="867"/>
      <c r="C475" s="867"/>
      <c r="D475" s="867"/>
      <c r="E475" s="868"/>
      <c r="F475" s="869"/>
      <c r="G475" s="868"/>
      <c r="H475" s="868"/>
      <c r="I475" s="868"/>
      <c r="J475" s="870"/>
      <c r="K475" s="871"/>
      <c r="L475" s="868"/>
      <c r="M475" s="868"/>
      <c r="N475" s="871"/>
      <c r="O475" s="870"/>
      <c r="P475" s="868"/>
      <c r="Q475" s="868"/>
      <c r="R475" s="868"/>
      <c r="S475" s="871"/>
      <c r="T475" s="872"/>
      <c r="U475" s="873"/>
      <c r="V475" s="873"/>
      <c r="W475" s="873"/>
      <c r="X475" s="873"/>
      <c r="Y475" s="873"/>
      <c r="Z475" s="874"/>
      <c r="AA475" s="874"/>
      <c r="AB475" s="873"/>
      <c r="AC475" s="873"/>
      <c r="AD475" s="873"/>
      <c r="AE475" s="873"/>
      <c r="AF475" s="873"/>
      <c r="AG475" s="873"/>
      <c r="AH475" s="873"/>
      <c r="AI475" s="873"/>
      <c r="AJ475" s="873"/>
      <c r="AK475" s="873"/>
      <c r="AL475" s="873"/>
      <c r="AM475" s="873"/>
      <c r="AN475" s="873"/>
      <c r="AO475" s="873"/>
      <c r="AP475" s="873"/>
      <c r="AQ475" s="873"/>
      <c r="AR475" s="873"/>
      <c r="AS475" s="873"/>
      <c r="AT475" s="873"/>
      <c r="AU475" s="873"/>
      <c r="AV475" s="873"/>
      <c r="AW475" s="873"/>
      <c r="AX475" s="873"/>
      <c r="AY475" s="873"/>
      <c r="AZ475" s="873"/>
      <c r="BA475" s="873"/>
      <c r="BB475" s="873"/>
      <c r="BC475" s="873"/>
    </row>
    <row r="476" spans="1:55">
      <c r="A476" s="866"/>
      <c r="B476" s="867"/>
      <c r="C476" s="867"/>
      <c r="D476" s="867"/>
      <c r="E476" s="868"/>
      <c r="F476" s="869"/>
      <c r="G476" s="868"/>
      <c r="H476" s="868"/>
      <c r="I476" s="868"/>
      <c r="J476" s="870"/>
      <c r="K476" s="871"/>
      <c r="L476" s="868"/>
      <c r="M476" s="868"/>
      <c r="N476" s="871"/>
      <c r="O476" s="870"/>
      <c r="P476" s="868"/>
      <c r="Q476" s="868"/>
      <c r="R476" s="868"/>
      <c r="S476" s="871"/>
      <c r="T476" s="872"/>
      <c r="U476" s="873"/>
      <c r="V476" s="873"/>
      <c r="W476" s="873"/>
      <c r="X476" s="873"/>
      <c r="Y476" s="873"/>
      <c r="Z476" s="874"/>
      <c r="AA476" s="874"/>
      <c r="AB476" s="873"/>
      <c r="AC476" s="873"/>
      <c r="AD476" s="873"/>
      <c r="AE476" s="873"/>
      <c r="AF476" s="873"/>
      <c r="AG476" s="873"/>
      <c r="AH476" s="873"/>
      <c r="AI476" s="873"/>
      <c r="AJ476" s="873"/>
      <c r="AK476" s="873"/>
      <c r="AL476" s="873"/>
      <c r="AM476" s="873"/>
      <c r="AN476" s="873"/>
      <c r="AO476" s="873"/>
      <c r="AP476" s="873"/>
      <c r="AQ476" s="873"/>
      <c r="AR476" s="873"/>
      <c r="AS476" s="873"/>
      <c r="AT476" s="873"/>
      <c r="AU476" s="873"/>
      <c r="AV476" s="873"/>
      <c r="AW476" s="873"/>
      <c r="AX476" s="873"/>
      <c r="AY476" s="873"/>
      <c r="AZ476" s="873"/>
      <c r="BA476" s="873"/>
      <c r="BB476" s="873"/>
      <c r="BC476" s="873"/>
    </row>
    <row r="477" spans="1:55">
      <c r="A477" s="866"/>
      <c r="B477" s="867"/>
      <c r="C477" s="867"/>
      <c r="D477" s="867"/>
      <c r="E477" s="868"/>
      <c r="F477" s="869"/>
      <c r="G477" s="868"/>
      <c r="H477" s="868"/>
      <c r="I477" s="868"/>
      <c r="J477" s="870"/>
      <c r="K477" s="871"/>
      <c r="L477" s="868"/>
      <c r="M477" s="868"/>
      <c r="N477" s="871"/>
      <c r="O477" s="870"/>
      <c r="P477" s="868"/>
      <c r="Q477" s="868"/>
      <c r="R477" s="868"/>
      <c r="S477" s="871"/>
      <c r="T477" s="872"/>
      <c r="U477" s="873"/>
      <c r="V477" s="873"/>
      <c r="W477" s="873"/>
      <c r="X477" s="873"/>
      <c r="Y477" s="873"/>
      <c r="Z477" s="874"/>
      <c r="AA477" s="874"/>
      <c r="AB477" s="873"/>
      <c r="AC477" s="873"/>
      <c r="AD477" s="873"/>
      <c r="AE477" s="873"/>
      <c r="AF477" s="873"/>
      <c r="AG477" s="873"/>
      <c r="AH477" s="873"/>
      <c r="AI477" s="873"/>
      <c r="AJ477" s="873"/>
      <c r="AK477" s="873"/>
      <c r="AL477" s="873"/>
      <c r="AM477" s="873"/>
      <c r="AN477" s="873"/>
      <c r="AO477" s="873"/>
      <c r="AP477" s="873"/>
      <c r="AQ477" s="873"/>
      <c r="AR477" s="873"/>
      <c r="AS477" s="873"/>
      <c r="AT477" s="873"/>
      <c r="AU477" s="873"/>
      <c r="AV477" s="873"/>
      <c r="AW477" s="873"/>
      <c r="AX477" s="873"/>
      <c r="AY477" s="873"/>
      <c r="AZ477" s="873"/>
      <c r="BA477" s="873"/>
      <c r="BB477" s="873"/>
      <c r="BC477" s="873"/>
    </row>
    <row r="478" spans="1:55">
      <c r="A478" s="866"/>
      <c r="B478" s="867"/>
      <c r="C478" s="867"/>
      <c r="D478" s="867"/>
      <c r="E478" s="868"/>
      <c r="F478" s="869"/>
      <c r="G478" s="868"/>
      <c r="H478" s="868"/>
      <c r="I478" s="868"/>
      <c r="J478" s="870"/>
      <c r="K478" s="871"/>
      <c r="L478" s="868"/>
      <c r="M478" s="868"/>
      <c r="N478" s="871"/>
      <c r="O478" s="870"/>
      <c r="P478" s="868"/>
      <c r="Q478" s="868"/>
      <c r="R478" s="868"/>
      <c r="S478" s="871"/>
      <c r="T478" s="872"/>
      <c r="U478" s="873"/>
      <c r="V478" s="873"/>
      <c r="W478" s="873"/>
      <c r="X478" s="873"/>
      <c r="Y478" s="873"/>
      <c r="Z478" s="874"/>
      <c r="AA478" s="874"/>
      <c r="AB478" s="873"/>
      <c r="AC478" s="873"/>
      <c r="AD478" s="873"/>
      <c r="AE478" s="873"/>
      <c r="AF478" s="873"/>
      <c r="AG478" s="873"/>
      <c r="AH478" s="873"/>
      <c r="AI478" s="873"/>
      <c r="AJ478" s="873"/>
      <c r="AK478" s="873"/>
      <c r="AL478" s="873"/>
      <c r="AM478" s="873"/>
      <c r="AN478" s="873"/>
      <c r="AO478" s="873"/>
      <c r="AP478" s="873"/>
      <c r="AQ478" s="873"/>
      <c r="AR478" s="873"/>
      <c r="AS478" s="873"/>
      <c r="AT478" s="873"/>
      <c r="AU478" s="873"/>
      <c r="AV478" s="873"/>
      <c r="AW478" s="873"/>
      <c r="AX478" s="873"/>
      <c r="AY478" s="873"/>
      <c r="AZ478" s="873"/>
      <c r="BA478" s="873"/>
      <c r="BB478" s="873"/>
      <c r="BC478" s="873"/>
    </row>
    <row r="479" spans="1:55">
      <c r="A479" s="866"/>
      <c r="B479" s="867"/>
      <c r="C479" s="867"/>
      <c r="D479" s="867"/>
      <c r="E479" s="868"/>
      <c r="F479" s="869"/>
      <c r="G479" s="868"/>
      <c r="H479" s="868"/>
      <c r="I479" s="868"/>
      <c r="J479" s="870"/>
      <c r="K479" s="871"/>
      <c r="L479" s="868"/>
      <c r="M479" s="868"/>
      <c r="N479" s="871"/>
      <c r="O479" s="870"/>
      <c r="P479" s="868"/>
      <c r="Q479" s="868"/>
      <c r="R479" s="868"/>
      <c r="S479" s="871"/>
      <c r="T479" s="872"/>
      <c r="U479" s="873"/>
      <c r="V479" s="873"/>
      <c r="W479" s="873"/>
      <c r="X479" s="873"/>
      <c r="Y479" s="873"/>
      <c r="Z479" s="874"/>
      <c r="AA479" s="874"/>
      <c r="AB479" s="873"/>
      <c r="AC479" s="873"/>
      <c r="AD479" s="873"/>
      <c r="AE479" s="873"/>
      <c r="AF479" s="873"/>
      <c r="AG479" s="873"/>
      <c r="AH479" s="873"/>
      <c r="AI479" s="873"/>
      <c r="AJ479" s="873"/>
      <c r="AK479" s="873"/>
      <c r="AL479" s="873"/>
      <c r="AM479" s="873"/>
      <c r="AN479" s="873"/>
      <c r="AO479" s="873"/>
      <c r="AP479" s="873"/>
      <c r="AQ479" s="873"/>
      <c r="AR479" s="873"/>
      <c r="AS479" s="873"/>
      <c r="AT479" s="873"/>
      <c r="AU479" s="873"/>
      <c r="AV479" s="873"/>
      <c r="AW479" s="873"/>
      <c r="AX479" s="873"/>
      <c r="AY479" s="873"/>
      <c r="AZ479" s="873"/>
      <c r="BA479" s="873"/>
      <c r="BB479" s="873"/>
      <c r="BC479" s="873"/>
    </row>
    <row r="480" spans="1:55">
      <c r="A480" s="866"/>
      <c r="B480" s="867"/>
      <c r="C480" s="867"/>
      <c r="D480" s="867"/>
      <c r="E480" s="868"/>
      <c r="F480" s="869"/>
      <c r="G480" s="868"/>
      <c r="H480" s="868"/>
      <c r="I480" s="868"/>
      <c r="J480" s="870"/>
      <c r="K480" s="871"/>
      <c r="L480" s="868"/>
      <c r="M480" s="868"/>
      <c r="N480" s="871"/>
      <c r="O480" s="870"/>
      <c r="P480" s="868"/>
      <c r="Q480" s="868"/>
      <c r="R480" s="868"/>
      <c r="S480" s="871"/>
      <c r="T480" s="872"/>
      <c r="U480" s="873"/>
      <c r="V480" s="873"/>
      <c r="W480" s="873"/>
      <c r="X480" s="873"/>
      <c r="Y480" s="873"/>
      <c r="Z480" s="874"/>
      <c r="AA480" s="874"/>
      <c r="AB480" s="873"/>
      <c r="AC480" s="873"/>
      <c r="AD480" s="873"/>
      <c r="AE480" s="873"/>
      <c r="AF480" s="873"/>
      <c r="AG480" s="873"/>
      <c r="AH480" s="873"/>
      <c r="AI480" s="873"/>
      <c r="AJ480" s="873"/>
      <c r="AK480" s="873"/>
      <c r="AL480" s="873"/>
      <c r="AM480" s="873"/>
      <c r="AN480" s="873"/>
      <c r="AO480" s="873"/>
      <c r="AP480" s="873"/>
      <c r="AQ480" s="873"/>
      <c r="AR480" s="873"/>
      <c r="AS480" s="873"/>
      <c r="AT480" s="873"/>
      <c r="AU480" s="873"/>
      <c r="AV480" s="873"/>
      <c r="AW480" s="873"/>
      <c r="AX480" s="873"/>
      <c r="AY480" s="873"/>
      <c r="AZ480" s="873"/>
      <c r="BA480" s="873"/>
      <c r="BB480" s="873"/>
      <c r="BC480" s="873"/>
    </row>
    <row r="481" spans="1:55">
      <c r="A481" s="866"/>
      <c r="B481" s="867"/>
      <c r="C481" s="867"/>
      <c r="D481" s="867"/>
      <c r="E481" s="868"/>
      <c r="F481" s="869"/>
      <c r="G481" s="868"/>
      <c r="H481" s="868"/>
      <c r="I481" s="868"/>
      <c r="J481" s="870"/>
      <c r="K481" s="871"/>
      <c r="L481" s="868"/>
      <c r="M481" s="868"/>
      <c r="N481" s="871"/>
      <c r="O481" s="870"/>
      <c r="P481" s="868"/>
      <c r="Q481" s="868"/>
      <c r="R481" s="868"/>
      <c r="S481" s="871"/>
      <c r="T481" s="872"/>
      <c r="U481" s="873"/>
      <c r="V481" s="873"/>
      <c r="W481" s="873"/>
      <c r="X481" s="873"/>
      <c r="Y481" s="873"/>
      <c r="Z481" s="874"/>
      <c r="AA481" s="874"/>
      <c r="AB481" s="873"/>
      <c r="AC481" s="873"/>
      <c r="AD481" s="873"/>
      <c r="AE481" s="873"/>
      <c r="AF481" s="873"/>
      <c r="AG481" s="873"/>
      <c r="AH481" s="873"/>
      <c r="AI481" s="873"/>
      <c r="AJ481" s="873"/>
      <c r="AK481" s="873"/>
      <c r="AL481" s="873"/>
      <c r="AM481" s="873"/>
      <c r="AN481" s="873"/>
      <c r="AO481" s="873"/>
      <c r="AP481" s="873"/>
      <c r="AQ481" s="873"/>
      <c r="AR481" s="873"/>
      <c r="AS481" s="873"/>
      <c r="AT481" s="873"/>
      <c r="AU481" s="873"/>
      <c r="AV481" s="873"/>
      <c r="AW481" s="873"/>
      <c r="AX481" s="873"/>
      <c r="AY481" s="873"/>
      <c r="AZ481" s="873"/>
      <c r="BA481" s="873"/>
      <c r="BB481" s="873"/>
      <c r="BC481" s="873"/>
    </row>
    <row r="482" spans="1:55">
      <c r="A482" s="866"/>
      <c r="B482" s="867"/>
      <c r="C482" s="867"/>
      <c r="D482" s="867"/>
      <c r="E482" s="868"/>
      <c r="F482" s="869"/>
      <c r="G482" s="868"/>
      <c r="H482" s="868"/>
      <c r="I482" s="868"/>
      <c r="J482" s="870"/>
      <c r="K482" s="871"/>
      <c r="L482" s="868"/>
      <c r="M482" s="868"/>
      <c r="N482" s="871"/>
      <c r="O482" s="870"/>
      <c r="P482" s="868"/>
      <c r="Q482" s="868"/>
      <c r="R482" s="868"/>
      <c r="S482" s="871"/>
      <c r="T482" s="872"/>
      <c r="U482" s="873"/>
      <c r="V482" s="873"/>
      <c r="W482" s="873"/>
      <c r="X482" s="873"/>
      <c r="Y482" s="873"/>
      <c r="Z482" s="874"/>
      <c r="AA482" s="874"/>
      <c r="AB482" s="873"/>
      <c r="AC482" s="873"/>
      <c r="AD482" s="873"/>
      <c r="AE482" s="873"/>
      <c r="AF482" s="873"/>
      <c r="AG482" s="873"/>
      <c r="AH482" s="873"/>
      <c r="AI482" s="873"/>
      <c r="AJ482" s="873"/>
      <c r="AK482" s="873"/>
      <c r="AL482" s="873"/>
      <c r="AM482" s="873"/>
      <c r="AN482" s="873"/>
      <c r="AO482" s="873"/>
      <c r="AP482" s="873"/>
      <c r="AQ482" s="873"/>
      <c r="AR482" s="873"/>
      <c r="AS482" s="873"/>
      <c r="AT482" s="873"/>
      <c r="AU482" s="873"/>
      <c r="AV482" s="873"/>
      <c r="AW482" s="873"/>
      <c r="AX482" s="873"/>
      <c r="AY482" s="873"/>
      <c r="AZ482" s="873"/>
      <c r="BA482" s="873"/>
      <c r="BB482" s="873"/>
      <c r="BC482" s="873"/>
    </row>
    <row r="483" spans="1:55">
      <c r="A483" s="866"/>
      <c r="B483" s="867"/>
      <c r="C483" s="867"/>
      <c r="D483" s="867"/>
      <c r="E483" s="868"/>
      <c r="F483" s="869"/>
      <c r="G483" s="868"/>
      <c r="H483" s="868"/>
      <c r="I483" s="868"/>
      <c r="J483" s="870"/>
      <c r="K483" s="871"/>
      <c r="L483" s="868"/>
      <c r="M483" s="868"/>
      <c r="N483" s="871"/>
      <c r="O483" s="870"/>
      <c r="P483" s="868"/>
      <c r="Q483" s="868"/>
      <c r="R483" s="868"/>
      <c r="S483" s="871"/>
      <c r="T483" s="872"/>
      <c r="U483" s="873"/>
      <c r="V483" s="873"/>
      <c r="W483" s="873"/>
      <c r="X483" s="873"/>
      <c r="Y483" s="873"/>
      <c r="Z483" s="874"/>
      <c r="AA483" s="874"/>
      <c r="AB483" s="873"/>
      <c r="AC483" s="873"/>
      <c r="AD483" s="873"/>
      <c r="AE483" s="873"/>
      <c r="AF483" s="873"/>
      <c r="AG483" s="873"/>
      <c r="AH483" s="873"/>
      <c r="AI483" s="873"/>
      <c r="AJ483" s="873"/>
      <c r="AK483" s="873"/>
      <c r="AL483" s="873"/>
      <c r="AM483" s="873"/>
      <c r="AN483" s="873"/>
      <c r="AO483" s="873"/>
      <c r="AP483" s="873"/>
      <c r="AQ483" s="873"/>
      <c r="AR483" s="873"/>
      <c r="AS483" s="873"/>
      <c r="AT483" s="873"/>
      <c r="AU483" s="873"/>
      <c r="AV483" s="873"/>
      <c r="AW483" s="873"/>
      <c r="AX483" s="873"/>
      <c r="AY483" s="873"/>
      <c r="AZ483" s="873"/>
      <c r="BA483" s="873"/>
      <c r="BB483" s="873"/>
      <c r="BC483" s="873"/>
    </row>
    <row r="484" spans="1:55">
      <c r="A484" s="866"/>
      <c r="B484" s="867"/>
      <c r="C484" s="867"/>
      <c r="D484" s="867"/>
      <c r="E484" s="868"/>
      <c r="F484" s="869"/>
      <c r="G484" s="868"/>
      <c r="H484" s="868"/>
      <c r="I484" s="868"/>
      <c r="J484" s="870"/>
      <c r="K484" s="871"/>
      <c r="L484" s="868"/>
      <c r="M484" s="868"/>
      <c r="N484" s="871"/>
      <c r="O484" s="870"/>
      <c r="P484" s="868"/>
      <c r="Q484" s="868"/>
      <c r="R484" s="868"/>
      <c r="S484" s="871"/>
      <c r="T484" s="872"/>
      <c r="U484" s="873"/>
      <c r="V484" s="873"/>
      <c r="W484" s="873"/>
      <c r="X484" s="873"/>
      <c r="Y484" s="873"/>
      <c r="Z484" s="874"/>
      <c r="AA484" s="874"/>
      <c r="AB484" s="873"/>
      <c r="AC484" s="873"/>
      <c r="AD484" s="873"/>
      <c r="AE484" s="873"/>
      <c r="AF484" s="873"/>
      <c r="AG484" s="873"/>
      <c r="AH484" s="873"/>
      <c r="AI484" s="873"/>
      <c r="AJ484" s="873"/>
      <c r="AK484" s="873"/>
      <c r="AL484" s="873"/>
      <c r="AM484" s="873"/>
      <c r="AN484" s="873"/>
      <c r="AO484" s="873"/>
      <c r="AP484" s="873"/>
      <c r="AQ484" s="873"/>
      <c r="AR484" s="873"/>
      <c r="AS484" s="873"/>
      <c r="AT484" s="873"/>
      <c r="AU484" s="873"/>
      <c r="AV484" s="873"/>
      <c r="AW484" s="873"/>
      <c r="AX484" s="873"/>
      <c r="AY484" s="873"/>
      <c r="AZ484" s="873"/>
      <c r="BA484" s="873"/>
      <c r="BB484" s="873"/>
      <c r="BC484" s="873"/>
    </row>
    <row r="485" spans="1:55">
      <c r="A485" s="866"/>
      <c r="B485" s="867"/>
      <c r="C485" s="867"/>
      <c r="D485" s="867"/>
      <c r="E485" s="868"/>
      <c r="F485" s="869"/>
      <c r="G485" s="868"/>
      <c r="H485" s="868"/>
      <c r="I485" s="868"/>
      <c r="J485" s="870"/>
      <c r="K485" s="871"/>
      <c r="L485" s="868"/>
      <c r="M485" s="868"/>
      <c r="N485" s="871"/>
      <c r="O485" s="870"/>
      <c r="P485" s="868"/>
      <c r="Q485" s="868"/>
      <c r="R485" s="868"/>
      <c r="S485" s="871"/>
      <c r="T485" s="872"/>
      <c r="U485" s="873"/>
      <c r="V485" s="873"/>
      <c r="W485" s="873"/>
      <c r="X485" s="873"/>
      <c r="Y485" s="873"/>
      <c r="Z485" s="874"/>
      <c r="AA485" s="874"/>
      <c r="AB485" s="873"/>
      <c r="AC485" s="873"/>
      <c r="AD485" s="873"/>
      <c r="AE485" s="873"/>
      <c r="AF485" s="873"/>
      <c r="AG485" s="873"/>
      <c r="AH485" s="873"/>
      <c r="AI485" s="873"/>
      <c r="AJ485" s="873"/>
      <c r="AK485" s="873"/>
      <c r="AL485" s="873"/>
      <c r="AM485" s="873"/>
      <c r="AN485" s="873"/>
      <c r="AO485" s="873"/>
      <c r="AP485" s="873"/>
      <c r="AQ485" s="873"/>
      <c r="AR485" s="873"/>
      <c r="AS485" s="873"/>
      <c r="AT485" s="873"/>
      <c r="AU485" s="873"/>
      <c r="AV485" s="873"/>
      <c r="AW485" s="873"/>
      <c r="AX485" s="873"/>
      <c r="AY485" s="873"/>
      <c r="AZ485" s="873"/>
      <c r="BA485" s="873"/>
      <c r="BB485" s="873"/>
      <c r="BC485" s="873"/>
    </row>
    <row r="486" spans="1:55">
      <c r="A486" s="866"/>
      <c r="B486" s="867"/>
      <c r="C486" s="867"/>
      <c r="D486" s="867"/>
      <c r="E486" s="868"/>
      <c r="F486" s="869"/>
      <c r="G486" s="868"/>
      <c r="H486" s="868"/>
      <c r="I486" s="868"/>
      <c r="J486" s="870"/>
      <c r="K486" s="871"/>
      <c r="L486" s="868"/>
      <c r="M486" s="868"/>
      <c r="N486" s="871"/>
      <c r="O486" s="870"/>
      <c r="P486" s="868"/>
      <c r="Q486" s="868"/>
      <c r="R486" s="868"/>
      <c r="S486" s="871"/>
      <c r="T486" s="872"/>
      <c r="U486" s="873"/>
      <c r="V486" s="873"/>
      <c r="W486" s="873"/>
      <c r="X486" s="873"/>
      <c r="Y486" s="873"/>
      <c r="Z486" s="874"/>
      <c r="AA486" s="874"/>
      <c r="AB486" s="873"/>
      <c r="AC486" s="873"/>
      <c r="AD486" s="873"/>
      <c r="AE486" s="873"/>
      <c r="AF486" s="873"/>
      <c r="AG486" s="873"/>
      <c r="AH486" s="873"/>
      <c r="AI486" s="873"/>
      <c r="AJ486" s="873"/>
      <c r="AK486" s="873"/>
      <c r="AL486" s="873"/>
      <c r="AM486" s="873"/>
      <c r="AN486" s="873"/>
      <c r="AO486" s="873"/>
      <c r="AP486" s="873"/>
      <c r="AQ486" s="873"/>
      <c r="AR486" s="873"/>
      <c r="AS486" s="873"/>
      <c r="AT486" s="873"/>
      <c r="AU486" s="873"/>
      <c r="AV486" s="873"/>
      <c r="AW486" s="873"/>
      <c r="AX486" s="873"/>
      <c r="AY486" s="873"/>
      <c r="AZ486" s="873"/>
      <c r="BA486" s="873"/>
      <c r="BB486" s="873"/>
      <c r="BC486" s="873"/>
    </row>
    <row r="487" spans="1:55">
      <c r="A487" s="866"/>
      <c r="B487" s="867"/>
      <c r="C487" s="867"/>
      <c r="D487" s="867"/>
      <c r="E487" s="868"/>
      <c r="F487" s="869"/>
      <c r="G487" s="868"/>
      <c r="H487" s="868"/>
      <c r="I487" s="868"/>
      <c r="J487" s="870"/>
      <c r="K487" s="871"/>
      <c r="L487" s="868"/>
      <c r="M487" s="868"/>
      <c r="N487" s="871"/>
      <c r="O487" s="870"/>
      <c r="P487" s="868"/>
      <c r="Q487" s="868"/>
      <c r="R487" s="868"/>
      <c r="S487" s="871"/>
      <c r="T487" s="872"/>
      <c r="U487" s="873"/>
      <c r="V487" s="873"/>
      <c r="W487" s="873"/>
      <c r="X487" s="873"/>
      <c r="Y487" s="873"/>
      <c r="Z487" s="874"/>
      <c r="AA487" s="874"/>
      <c r="AB487" s="873"/>
      <c r="AC487" s="873"/>
      <c r="AD487" s="873"/>
      <c r="AE487" s="873"/>
      <c r="AF487" s="873"/>
      <c r="AG487" s="873"/>
      <c r="AH487" s="873"/>
      <c r="AI487" s="873"/>
      <c r="AJ487" s="873"/>
      <c r="AK487" s="873"/>
      <c r="AL487" s="873"/>
      <c r="AM487" s="873"/>
      <c r="AN487" s="873"/>
      <c r="AO487" s="873"/>
      <c r="AP487" s="873"/>
      <c r="AQ487" s="873"/>
      <c r="AR487" s="873"/>
      <c r="AS487" s="873"/>
      <c r="AT487" s="873"/>
      <c r="AU487" s="873"/>
      <c r="AV487" s="873"/>
      <c r="AW487" s="873"/>
      <c r="AX487" s="873"/>
      <c r="AY487" s="873"/>
      <c r="AZ487" s="873"/>
      <c r="BA487" s="873"/>
      <c r="BB487" s="873"/>
      <c r="BC487" s="873"/>
    </row>
    <row r="488" spans="1:55">
      <c r="A488" s="866"/>
      <c r="B488" s="867"/>
      <c r="C488" s="867"/>
      <c r="D488" s="867"/>
      <c r="E488" s="868"/>
      <c r="F488" s="869"/>
      <c r="G488" s="868"/>
      <c r="H488" s="868"/>
      <c r="I488" s="868"/>
      <c r="J488" s="870"/>
      <c r="K488" s="871"/>
      <c r="L488" s="868"/>
      <c r="M488" s="868"/>
      <c r="N488" s="871"/>
      <c r="O488" s="870"/>
      <c r="P488" s="868"/>
      <c r="Q488" s="868"/>
      <c r="R488" s="868"/>
      <c r="S488" s="871"/>
      <c r="T488" s="872"/>
      <c r="U488" s="873"/>
      <c r="V488" s="873"/>
      <c r="W488" s="873"/>
      <c r="X488" s="873"/>
      <c r="Y488" s="873"/>
      <c r="Z488" s="874"/>
      <c r="AA488" s="874"/>
      <c r="AB488" s="873"/>
      <c r="AC488" s="873"/>
      <c r="AD488" s="873"/>
      <c r="AE488" s="873"/>
      <c r="AF488" s="873"/>
      <c r="AG488" s="873"/>
      <c r="AH488" s="873"/>
      <c r="AI488" s="873"/>
      <c r="AJ488" s="873"/>
      <c r="AK488" s="873"/>
      <c r="AL488" s="873"/>
      <c r="AM488" s="873"/>
      <c r="AN488" s="873"/>
      <c r="AO488" s="873"/>
      <c r="AP488" s="873"/>
      <c r="AQ488" s="873"/>
      <c r="AR488" s="873"/>
      <c r="AS488" s="873"/>
      <c r="AT488" s="873"/>
      <c r="AU488" s="873"/>
      <c r="AV488" s="873"/>
      <c r="AW488" s="873"/>
      <c r="AX488" s="873"/>
      <c r="AY488" s="873"/>
      <c r="AZ488" s="873"/>
      <c r="BA488" s="873"/>
      <c r="BB488" s="873"/>
      <c r="BC488" s="873"/>
    </row>
    <row r="489" spans="1:55">
      <c r="A489" s="866"/>
      <c r="B489" s="867"/>
      <c r="C489" s="867"/>
      <c r="D489" s="867"/>
      <c r="E489" s="868"/>
      <c r="F489" s="869"/>
      <c r="G489" s="868"/>
      <c r="H489" s="868"/>
      <c r="I489" s="868"/>
      <c r="J489" s="870"/>
      <c r="K489" s="871"/>
      <c r="L489" s="868"/>
      <c r="M489" s="868"/>
      <c r="N489" s="871"/>
      <c r="O489" s="870"/>
      <c r="P489" s="868"/>
      <c r="Q489" s="868"/>
      <c r="R489" s="868"/>
      <c r="S489" s="871"/>
      <c r="T489" s="872"/>
      <c r="U489" s="873"/>
      <c r="V489" s="873"/>
      <c r="W489" s="873"/>
      <c r="X489" s="873"/>
      <c r="Y489" s="873"/>
      <c r="Z489" s="874"/>
      <c r="AA489" s="874"/>
      <c r="AB489" s="873"/>
      <c r="AC489" s="873"/>
      <c r="AD489" s="873"/>
      <c r="AE489" s="873"/>
      <c r="AF489" s="873"/>
      <c r="AG489" s="873"/>
      <c r="AH489" s="873"/>
      <c r="AI489" s="873"/>
      <c r="AJ489" s="873"/>
      <c r="AK489" s="873"/>
      <c r="AL489" s="873"/>
      <c r="AM489" s="873"/>
      <c r="AN489" s="873"/>
      <c r="AO489" s="873"/>
      <c r="AP489" s="873"/>
      <c r="AQ489" s="873"/>
      <c r="AR489" s="873"/>
      <c r="AS489" s="873"/>
      <c r="AT489" s="873"/>
      <c r="AU489" s="873"/>
      <c r="AV489" s="873"/>
      <c r="AW489" s="873"/>
      <c r="AX489" s="873"/>
      <c r="AY489" s="873"/>
      <c r="AZ489" s="873"/>
      <c r="BA489" s="873"/>
      <c r="BB489" s="873"/>
      <c r="BC489" s="873"/>
    </row>
    <row r="490" spans="1:55">
      <c r="A490" s="866"/>
      <c r="B490" s="867"/>
      <c r="C490" s="867"/>
      <c r="D490" s="867"/>
      <c r="E490" s="868"/>
      <c r="F490" s="869"/>
      <c r="G490" s="868"/>
      <c r="H490" s="868"/>
      <c r="I490" s="868"/>
      <c r="J490" s="870"/>
      <c r="K490" s="871"/>
      <c r="L490" s="868"/>
      <c r="M490" s="868"/>
      <c r="N490" s="871"/>
      <c r="O490" s="870"/>
      <c r="P490" s="868"/>
      <c r="Q490" s="868"/>
      <c r="R490" s="868"/>
      <c r="S490" s="871"/>
      <c r="T490" s="872"/>
      <c r="U490" s="873"/>
      <c r="V490" s="873"/>
      <c r="W490" s="873"/>
      <c r="X490" s="873"/>
      <c r="Y490" s="873"/>
      <c r="Z490" s="874"/>
      <c r="AA490" s="874"/>
      <c r="AB490" s="873"/>
      <c r="AC490" s="873"/>
      <c r="AD490" s="873"/>
      <c r="AE490" s="873"/>
      <c r="AF490" s="873"/>
      <c r="AG490" s="873"/>
      <c r="AH490" s="873"/>
      <c r="AI490" s="873"/>
      <c r="AJ490" s="873"/>
      <c r="AK490" s="873"/>
      <c r="AL490" s="873"/>
      <c r="AM490" s="873"/>
      <c r="AN490" s="873"/>
      <c r="AO490" s="873"/>
      <c r="AP490" s="873"/>
      <c r="AQ490" s="873"/>
      <c r="AR490" s="873"/>
      <c r="AS490" s="873"/>
      <c r="AT490" s="873"/>
      <c r="AU490" s="873"/>
      <c r="AV490" s="873"/>
      <c r="AW490" s="873"/>
      <c r="AX490" s="873"/>
      <c r="AY490" s="873"/>
      <c r="AZ490" s="873"/>
      <c r="BA490" s="873"/>
      <c r="BB490" s="873"/>
      <c r="BC490" s="873"/>
    </row>
    <row r="491" spans="1:55">
      <c r="A491" s="866"/>
      <c r="B491" s="867"/>
      <c r="C491" s="867"/>
      <c r="D491" s="867"/>
      <c r="E491" s="868"/>
      <c r="F491" s="869"/>
      <c r="G491" s="868"/>
      <c r="H491" s="868"/>
      <c r="I491" s="868"/>
      <c r="J491" s="870"/>
      <c r="K491" s="871"/>
      <c r="L491" s="868"/>
      <c r="M491" s="868"/>
      <c r="N491" s="871"/>
      <c r="O491" s="870"/>
      <c r="P491" s="868"/>
      <c r="Q491" s="868"/>
      <c r="R491" s="868"/>
      <c r="S491" s="871"/>
      <c r="T491" s="872"/>
      <c r="U491" s="873"/>
      <c r="V491" s="873"/>
      <c r="W491" s="873"/>
      <c r="X491" s="873"/>
      <c r="Y491" s="873"/>
      <c r="Z491" s="874"/>
      <c r="AA491" s="874"/>
      <c r="AB491" s="873"/>
      <c r="AC491" s="873"/>
      <c r="AD491" s="873"/>
      <c r="AE491" s="873"/>
      <c r="AF491" s="873"/>
      <c r="AG491" s="873"/>
      <c r="AH491" s="873"/>
      <c r="AI491" s="873"/>
      <c r="AJ491" s="873"/>
      <c r="AK491" s="873"/>
      <c r="AL491" s="873"/>
      <c r="AM491" s="873"/>
      <c r="AN491" s="873"/>
      <c r="AO491" s="873"/>
      <c r="AP491" s="873"/>
      <c r="AQ491" s="873"/>
      <c r="AR491" s="873"/>
      <c r="AS491" s="873"/>
      <c r="AT491" s="873"/>
      <c r="AU491" s="873"/>
      <c r="AV491" s="873"/>
      <c r="AW491" s="873"/>
      <c r="AX491" s="873"/>
      <c r="AY491" s="873"/>
      <c r="AZ491" s="873"/>
      <c r="BA491" s="873"/>
      <c r="BB491" s="873"/>
      <c r="BC491" s="873"/>
    </row>
    <row r="492" spans="1:55">
      <c r="A492" s="866"/>
      <c r="B492" s="867"/>
      <c r="C492" s="867"/>
      <c r="D492" s="867"/>
      <c r="E492" s="868"/>
      <c r="F492" s="869"/>
      <c r="G492" s="868"/>
      <c r="H492" s="868"/>
      <c r="I492" s="868"/>
      <c r="J492" s="870"/>
      <c r="K492" s="871"/>
      <c r="L492" s="868"/>
      <c r="M492" s="868"/>
      <c r="N492" s="871"/>
      <c r="O492" s="870"/>
      <c r="P492" s="868"/>
      <c r="Q492" s="868"/>
      <c r="R492" s="868"/>
      <c r="S492" s="871"/>
      <c r="T492" s="872"/>
      <c r="U492" s="873"/>
      <c r="V492" s="873"/>
      <c r="W492" s="873"/>
      <c r="X492" s="873"/>
      <c r="Y492" s="873"/>
      <c r="Z492" s="874"/>
      <c r="AA492" s="874"/>
      <c r="AB492" s="873"/>
      <c r="AC492" s="873"/>
      <c r="AD492" s="873"/>
      <c r="AE492" s="873"/>
      <c r="AF492" s="873"/>
      <c r="AG492" s="873"/>
      <c r="AH492" s="873"/>
      <c r="AI492" s="873"/>
      <c r="AJ492" s="873"/>
      <c r="AK492" s="873"/>
      <c r="AL492" s="873"/>
      <c r="AM492" s="873"/>
      <c r="AN492" s="873"/>
      <c r="AO492" s="873"/>
      <c r="AP492" s="873"/>
      <c r="AQ492" s="873"/>
      <c r="AR492" s="873"/>
      <c r="AS492" s="873"/>
      <c r="AT492" s="873"/>
      <c r="AU492" s="873"/>
      <c r="AV492" s="873"/>
      <c r="AW492" s="873"/>
      <c r="AX492" s="873"/>
      <c r="AY492" s="873"/>
      <c r="AZ492" s="873"/>
      <c r="BA492" s="873"/>
      <c r="BB492" s="873"/>
      <c r="BC492" s="873"/>
    </row>
    <row r="493" spans="1:55">
      <c r="A493" s="866"/>
      <c r="B493" s="867"/>
      <c r="C493" s="867"/>
      <c r="D493" s="867"/>
      <c r="E493" s="868"/>
      <c r="F493" s="869"/>
      <c r="G493" s="868"/>
      <c r="H493" s="868"/>
      <c r="I493" s="868"/>
      <c r="J493" s="870"/>
      <c r="K493" s="871"/>
      <c r="L493" s="868"/>
      <c r="M493" s="868"/>
      <c r="N493" s="871"/>
      <c r="O493" s="870"/>
      <c r="P493" s="868"/>
      <c r="Q493" s="868"/>
      <c r="R493" s="868"/>
      <c r="S493" s="871"/>
      <c r="T493" s="872"/>
      <c r="U493" s="873"/>
      <c r="V493" s="873"/>
      <c r="W493" s="873"/>
      <c r="X493" s="873"/>
      <c r="Y493" s="873"/>
      <c r="Z493" s="874"/>
      <c r="AA493" s="874"/>
      <c r="AB493" s="873"/>
      <c r="AC493" s="873"/>
      <c r="AD493" s="873"/>
      <c r="AE493" s="873"/>
      <c r="AF493" s="873"/>
      <c r="AG493" s="873"/>
      <c r="AH493" s="873"/>
      <c r="AI493" s="873"/>
      <c r="AJ493" s="873"/>
      <c r="AK493" s="873"/>
      <c r="AL493" s="873"/>
      <c r="AM493" s="873"/>
      <c r="AN493" s="873"/>
      <c r="AO493" s="873"/>
      <c r="AP493" s="873"/>
      <c r="AQ493" s="873"/>
      <c r="AR493" s="873"/>
      <c r="AS493" s="873"/>
      <c r="AT493" s="873"/>
      <c r="AU493" s="873"/>
      <c r="AV493" s="873"/>
      <c r="AW493" s="873"/>
      <c r="AX493" s="873"/>
      <c r="AY493" s="873"/>
      <c r="AZ493" s="873"/>
      <c r="BA493" s="873"/>
      <c r="BB493" s="873"/>
      <c r="BC493" s="873"/>
    </row>
    <row r="494" spans="1:55">
      <c r="A494" s="866"/>
      <c r="B494" s="867"/>
      <c r="C494" s="867"/>
      <c r="D494" s="867"/>
      <c r="E494" s="868"/>
      <c r="F494" s="869"/>
      <c r="G494" s="868"/>
      <c r="H494" s="868"/>
      <c r="I494" s="868"/>
      <c r="J494" s="870"/>
      <c r="K494" s="871"/>
      <c r="L494" s="868"/>
      <c r="M494" s="868"/>
      <c r="N494" s="871"/>
      <c r="O494" s="870"/>
      <c r="P494" s="868"/>
      <c r="Q494" s="868"/>
      <c r="R494" s="868"/>
      <c r="S494" s="871"/>
      <c r="T494" s="872"/>
      <c r="U494" s="873"/>
      <c r="V494" s="873"/>
      <c r="W494" s="873"/>
      <c r="X494" s="873"/>
      <c r="Y494" s="873"/>
      <c r="Z494" s="874"/>
      <c r="AA494" s="874"/>
      <c r="AB494" s="873"/>
      <c r="AC494" s="873"/>
      <c r="AD494" s="873"/>
      <c r="AE494" s="873"/>
      <c r="AF494" s="873"/>
      <c r="AG494" s="873"/>
      <c r="AH494" s="873"/>
      <c r="AI494" s="873"/>
      <c r="AJ494" s="873"/>
      <c r="AK494" s="873"/>
      <c r="AL494" s="873"/>
      <c r="AM494" s="873"/>
      <c r="AN494" s="873"/>
      <c r="AO494" s="873"/>
      <c r="AP494" s="873"/>
      <c r="AQ494" s="873"/>
      <c r="AR494" s="873"/>
      <c r="AS494" s="873"/>
      <c r="AT494" s="873"/>
      <c r="AU494" s="873"/>
      <c r="AV494" s="873"/>
      <c r="AW494" s="873"/>
      <c r="AX494" s="873"/>
      <c r="AY494" s="873"/>
      <c r="AZ494" s="873"/>
      <c r="BA494" s="873"/>
      <c r="BB494" s="873"/>
      <c r="BC494" s="873"/>
    </row>
    <row r="495" spans="1:55">
      <c r="A495" s="866"/>
      <c r="B495" s="867"/>
      <c r="C495" s="867"/>
      <c r="D495" s="867"/>
      <c r="E495" s="868"/>
      <c r="F495" s="869"/>
      <c r="G495" s="868"/>
      <c r="H495" s="868"/>
      <c r="I495" s="868"/>
      <c r="J495" s="870"/>
      <c r="K495" s="871"/>
      <c r="L495" s="868"/>
      <c r="M495" s="868"/>
      <c r="N495" s="871"/>
      <c r="O495" s="870"/>
      <c r="P495" s="868"/>
      <c r="Q495" s="868"/>
      <c r="R495" s="868"/>
      <c r="S495" s="871"/>
      <c r="T495" s="872"/>
      <c r="U495" s="873"/>
      <c r="V495" s="873"/>
      <c r="W495" s="873"/>
      <c r="X495" s="873"/>
      <c r="Y495" s="873"/>
      <c r="Z495" s="874"/>
      <c r="AA495" s="874"/>
      <c r="AB495" s="873"/>
      <c r="AC495" s="873"/>
      <c r="AD495" s="873"/>
      <c r="AE495" s="873"/>
      <c r="AF495" s="873"/>
      <c r="AG495" s="873"/>
      <c r="AH495" s="873"/>
      <c r="AI495" s="873"/>
      <c r="AJ495" s="873"/>
      <c r="AK495" s="873"/>
      <c r="AL495" s="873"/>
      <c r="AM495" s="873"/>
      <c r="AN495" s="873"/>
      <c r="AO495" s="873"/>
      <c r="AP495" s="873"/>
      <c r="AQ495" s="873"/>
      <c r="AR495" s="873"/>
      <c r="AS495" s="873"/>
      <c r="AT495" s="873"/>
      <c r="AU495" s="873"/>
      <c r="AV495" s="873"/>
      <c r="AW495" s="873"/>
      <c r="AX495" s="873"/>
      <c r="AY495" s="873"/>
      <c r="AZ495" s="873"/>
      <c r="BA495" s="873"/>
      <c r="BB495" s="873"/>
      <c r="BC495" s="873"/>
    </row>
    <row r="496" spans="1:55">
      <c r="A496" s="866"/>
      <c r="B496" s="867"/>
      <c r="C496" s="867"/>
      <c r="D496" s="867"/>
      <c r="E496" s="868"/>
      <c r="F496" s="869"/>
      <c r="G496" s="868"/>
      <c r="H496" s="868"/>
      <c r="I496" s="868"/>
      <c r="J496" s="870"/>
      <c r="K496" s="871"/>
      <c r="L496" s="868"/>
      <c r="M496" s="868"/>
      <c r="N496" s="871"/>
      <c r="O496" s="870"/>
      <c r="P496" s="868"/>
      <c r="Q496" s="868"/>
      <c r="R496" s="868"/>
      <c r="S496" s="871"/>
      <c r="T496" s="872"/>
      <c r="U496" s="873"/>
      <c r="V496" s="873"/>
      <c r="W496" s="873"/>
      <c r="X496" s="873"/>
      <c r="Y496" s="873"/>
      <c r="Z496" s="874"/>
      <c r="AA496" s="874"/>
      <c r="AB496" s="873"/>
      <c r="AC496" s="873"/>
      <c r="AD496" s="873"/>
      <c r="AE496" s="873"/>
      <c r="AF496" s="873"/>
      <c r="AG496" s="873"/>
      <c r="AH496" s="873"/>
      <c r="AI496" s="873"/>
      <c r="AJ496" s="873"/>
      <c r="AK496" s="873"/>
      <c r="AL496" s="873"/>
      <c r="AM496" s="873"/>
      <c r="AN496" s="873"/>
      <c r="AO496" s="873"/>
      <c r="AP496" s="873"/>
      <c r="AQ496" s="873"/>
      <c r="AR496" s="873"/>
      <c r="AS496" s="873"/>
      <c r="AT496" s="873"/>
      <c r="AU496" s="873"/>
      <c r="AV496" s="873"/>
      <c r="AW496" s="873"/>
      <c r="AX496" s="873"/>
      <c r="AY496" s="873"/>
      <c r="AZ496" s="873"/>
      <c r="BA496" s="873"/>
      <c r="BB496" s="873"/>
      <c r="BC496" s="873"/>
    </row>
    <row r="497" spans="1:55">
      <c r="A497" s="866"/>
      <c r="B497" s="867"/>
      <c r="C497" s="867"/>
      <c r="D497" s="867"/>
      <c r="E497" s="868"/>
      <c r="F497" s="869"/>
      <c r="G497" s="868"/>
      <c r="H497" s="868"/>
      <c r="I497" s="868"/>
      <c r="J497" s="870"/>
      <c r="K497" s="871"/>
      <c r="L497" s="868"/>
      <c r="M497" s="868"/>
      <c r="N497" s="871"/>
      <c r="O497" s="870"/>
      <c r="P497" s="868"/>
      <c r="Q497" s="868"/>
      <c r="R497" s="868"/>
      <c r="S497" s="871"/>
      <c r="T497" s="872"/>
      <c r="U497" s="873"/>
      <c r="V497" s="873"/>
      <c r="W497" s="873"/>
      <c r="X497" s="873"/>
      <c r="Y497" s="873"/>
      <c r="Z497" s="874"/>
      <c r="AA497" s="874"/>
      <c r="AB497" s="873"/>
      <c r="AC497" s="873"/>
      <c r="AD497" s="873"/>
      <c r="AE497" s="873"/>
      <c r="AF497" s="873"/>
      <c r="AG497" s="873"/>
      <c r="AH497" s="873"/>
      <c r="AI497" s="873"/>
      <c r="AJ497" s="873"/>
      <c r="AK497" s="873"/>
      <c r="AL497" s="873"/>
      <c r="AM497" s="873"/>
      <c r="AN497" s="873"/>
      <c r="AO497" s="873"/>
      <c r="AP497" s="873"/>
      <c r="AQ497" s="873"/>
      <c r="AR497" s="873"/>
      <c r="AS497" s="873"/>
      <c r="AT497" s="873"/>
      <c r="AU497" s="873"/>
      <c r="AV497" s="873"/>
      <c r="AW497" s="873"/>
      <c r="AX497" s="873"/>
      <c r="AY497" s="873"/>
      <c r="AZ497" s="873"/>
      <c r="BA497" s="873"/>
      <c r="BB497" s="873"/>
      <c r="BC497" s="873"/>
    </row>
    <row r="498" spans="1:55">
      <c r="A498" s="866"/>
      <c r="B498" s="867"/>
      <c r="C498" s="867"/>
      <c r="D498" s="867"/>
      <c r="E498" s="868"/>
      <c r="F498" s="869"/>
      <c r="G498" s="868"/>
      <c r="H498" s="868"/>
      <c r="I498" s="868"/>
      <c r="J498" s="870"/>
      <c r="K498" s="871"/>
      <c r="L498" s="868"/>
      <c r="M498" s="868"/>
      <c r="N498" s="871"/>
      <c r="O498" s="870"/>
      <c r="P498" s="868"/>
      <c r="Q498" s="868"/>
      <c r="R498" s="868"/>
      <c r="S498" s="871"/>
      <c r="T498" s="872"/>
      <c r="U498" s="873"/>
      <c r="V498" s="873"/>
      <c r="W498" s="873"/>
      <c r="X498" s="873"/>
      <c r="Y498" s="873"/>
      <c r="Z498" s="874"/>
      <c r="AA498" s="874"/>
      <c r="AB498" s="873"/>
      <c r="AC498" s="873"/>
      <c r="AD498" s="873"/>
      <c r="AE498" s="873"/>
      <c r="AF498" s="873"/>
      <c r="AG498" s="873"/>
      <c r="AH498" s="873"/>
      <c r="AI498" s="873"/>
      <c r="AJ498" s="873"/>
      <c r="AK498" s="873"/>
      <c r="AL498" s="873"/>
      <c r="AM498" s="873"/>
      <c r="AN498" s="873"/>
      <c r="AO498" s="873"/>
      <c r="AP498" s="873"/>
      <c r="AQ498" s="873"/>
      <c r="AR498" s="873"/>
      <c r="AS498" s="873"/>
      <c r="AT498" s="873"/>
      <c r="AU498" s="873"/>
      <c r="AV498" s="873"/>
      <c r="AW498" s="873"/>
      <c r="AX498" s="873"/>
      <c r="AY498" s="873"/>
      <c r="AZ498" s="873"/>
      <c r="BA498" s="873"/>
      <c r="BB498" s="873"/>
      <c r="BC498" s="873"/>
    </row>
    <row r="499" spans="1:55">
      <c r="A499" s="866"/>
      <c r="B499" s="867"/>
      <c r="C499" s="867"/>
      <c r="D499" s="867"/>
      <c r="E499" s="868"/>
      <c r="F499" s="869"/>
      <c r="G499" s="868"/>
      <c r="H499" s="868"/>
      <c r="I499" s="868"/>
      <c r="J499" s="870"/>
      <c r="K499" s="871"/>
      <c r="L499" s="868"/>
      <c r="M499" s="868"/>
      <c r="N499" s="871"/>
      <c r="O499" s="870"/>
      <c r="P499" s="868"/>
      <c r="Q499" s="868"/>
      <c r="R499" s="868"/>
      <c r="S499" s="871"/>
      <c r="T499" s="872"/>
      <c r="U499" s="873"/>
      <c r="V499" s="873"/>
      <c r="W499" s="873"/>
      <c r="X499" s="873"/>
      <c r="Y499" s="873"/>
      <c r="Z499" s="874"/>
      <c r="AA499" s="874"/>
      <c r="AB499" s="873"/>
      <c r="AC499" s="873"/>
      <c r="AD499" s="873"/>
      <c r="AE499" s="873"/>
      <c r="AF499" s="873"/>
      <c r="AG499" s="873"/>
      <c r="AH499" s="873"/>
      <c r="AI499" s="873"/>
      <c r="AJ499" s="873"/>
      <c r="AK499" s="873"/>
      <c r="AL499" s="873"/>
      <c r="AM499" s="873"/>
      <c r="AN499" s="873"/>
      <c r="AO499" s="873"/>
      <c r="AP499" s="873"/>
      <c r="AQ499" s="873"/>
      <c r="AR499" s="873"/>
      <c r="AS499" s="873"/>
      <c r="AT499" s="873"/>
      <c r="AU499" s="873"/>
      <c r="AV499" s="873"/>
      <c r="AW499" s="873"/>
      <c r="AX499" s="873"/>
      <c r="AY499" s="873"/>
      <c r="AZ499" s="873"/>
      <c r="BA499" s="873"/>
      <c r="BB499" s="873"/>
      <c r="BC499" s="873"/>
    </row>
    <row r="500" spans="1:55">
      <c r="A500" s="866"/>
      <c r="B500" s="867"/>
      <c r="C500" s="867"/>
      <c r="D500" s="867"/>
      <c r="E500" s="868"/>
      <c r="F500" s="869"/>
      <c r="G500" s="868"/>
      <c r="H500" s="868"/>
      <c r="I500" s="868"/>
      <c r="J500" s="870"/>
      <c r="K500" s="871"/>
      <c r="L500" s="868"/>
      <c r="M500" s="868"/>
      <c r="N500" s="871"/>
      <c r="O500" s="870"/>
      <c r="P500" s="868"/>
      <c r="Q500" s="868"/>
      <c r="R500" s="868"/>
      <c r="S500" s="871"/>
      <c r="T500" s="872"/>
      <c r="U500" s="873"/>
      <c r="V500" s="873"/>
      <c r="W500" s="873"/>
      <c r="X500" s="873"/>
      <c r="Y500" s="873"/>
      <c r="Z500" s="874"/>
      <c r="AA500" s="874"/>
      <c r="AB500" s="873"/>
      <c r="AC500" s="873"/>
      <c r="AD500" s="873"/>
      <c r="AE500" s="873"/>
      <c r="AF500" s="873"/>
      <c r="AG500" s="873"/>
      <c r="AH500" s="873"/>
      <c r="AI500" s="873"/>
      <c r="AJ500" s="873"/>
      <c r="AK500" s="873"/>
      <c r="AL500" s="873"/>
      <c r="AM500" s="873"/>
      <c r="AN500" s="873"/>
      <c r="AO500" s="873"/>
      <c r="AP500" s="873"/>
      <c r="AQ500" s="873"/>
      <c r="AR500" s="873"/>
      <c r="AS500" s="873"/>
      <c r="AT500" s="873"/>
      <c r="AU500" s="873"/>
      <c r="AV500" s="873"/>
      <c r="AW500" s="873"/>
      <c r="AX500" s="873"/>
      <c r="AY500" s="873"/>
      <c r="AZ500" s="873"/>
      <c r="BA500" s="873"/>
      <c r="BB500" s="873"/>
      <c r="BC500" s="873"/>
    </row>
    <row r="501" spans="1:55">
      <c r="A501" s="866"/>
      <c r="B501" s="867"/>
      <c r="C501" s="867"/>
      <c r="D501" s="867"/>
      <c r="E501" s="868"/>
      <c r="F501" s="869"/>
      <c r="G501" s="868"/>
      <c r="H501" s="868"/>
      <c r="I501" s="868"/>
      <c r="J501" s="870"/>
      <c r="K501" s="871"/>
      <c r="L501" s="868"/>
      <c r="M501" s="868"/>
      <c r="N501" s="871"/>
      <c r="O501" s="870"/>
      <c r="P501" s="868"/>
      <c r="Q501" s="868"/>
      <c r="R501" s="868"/>
      <c r="S501" s="871"/>
      <c r="T501" s="872"/>
      <c r="U501" s="873"/>
      <c r="V501" s="873"/>
      <c r="W501" s="873"/>
      <c r="X501" s="873"/>
      <c r="Y501" s="873"/>
      <c r="Z501" s="874"/>
      <c r="AA501" s="874"/>
      <c r="AB501" s="873"/>
      <c r="AC501" s="873"/>
      <c r="AD501" s="873"/>
      <c r="AE501" s="873"/>
      <c r="AF501" s="873"/>
      <c r="AG501" s="873"/>
      <c r="AH501" s="873"/>
      <c r="AI501" s="873"/>
      <c r="AJ501" s="873"/>
      <c r="AK501" s="873"/>
      <c r="AL501" s="873"/>
      <c r="AM501" s="873"/>
      <c r="AN501" s="873"/>
      <c r="AO501" s="873"/>
      <c r="AP501" s="873"/>
      <c r="AQ501" s="873"/>
      <c r="AR501" s="873"/>
      <c r="AS501" s="873"/>
      <c r="AT501" s="873"/>
      <c r="AU501" s="873"/>
      <c r="AV501" s="873"/>
      <c r="AW501" s="873"/>
      <c r="AX501" s="873"/>
      <c r="AY501" s="873"/>
      <c r="AZ501" s="873"/>
      <c r="BA501" s="873"/>
      <c r="BB501" s="873"/>
      <c r="BC501" s="873"/>
    </row>
    <row r="502" spans="1:55">
      <c r="A502" s="866"/>
      <c r="B502" s="867"/>
      <c r="C502" s="867"/>
      <c r="D502" s="867"/>
      <c r="E502" s="868"/>
      <c r="F502" s="869"/>
      <c r="G502" s="868"/>
      <c r="H502" s="868"/>
      <c r="I502" s="868"/>
      <c r="J502" s="870"/>
      <c r="K502" s="871"/>
      <c r="L502" s="868"/>
      <c r="M502" s="868"/>
      <c r="N502" s="871"/>
      <c r="O502" s="870"/>
      <c r="P502" s="868"/>
      <c r="Q502" s="868"/>
      <c r="R502" s="868"/>
      <c r="S502" s="871"/>
      <c r="T502" s="872"/>
      <c r="U502" s="873"/>
      <c r="V502" s="873"/>
      <c r="W502" s="873"/>
      <c r="X502" s="873"/>
      <c r="Y502" s="873"/>
      <c r="Z502" s="874"/>
      <c r="AA502" s="874"/>
      <c r="AB502" s="873"/>
      <c r="AC502" s="873"/>
      <c r="AD502" s="873"/>
      <c r="AE502" s="873"/>
      <c r="AF502" s="873"/>
      <c r="AG502" s="873"/>
      <c r="AH502" s="873"/>
      <c r="AI502" s="873"/>
      <c r="AJ502" s="873"/>
      <c r="AK502" s="873"/>
      <c r="AL502" s="873"/>
      <c r="AM502" s="873"/>
      <c r="AN502" s="873"/>
      <c r="AO502" s="873"/>
      <c r="AP502" s="873"/>
      <c r="AQ502" s="873"/>
      <c r="AR502" s="873"/>
      <c r="AS502" s="873"/>
      <c r="AT502" s="873"/>
      <c r="AU502" s="873"/>
      <c r="AV502" s="873"/>
      <c r="AW502" s="873"/>
      <c r="AX502" s="873"/>
      <c r="AY502" s="873"/>
      <c r="AZ502" s="873"/>
      <c r="BA502" s="873"/>
      <c r="BB502" s="873"/>
      <c r="BC502" s="873"/>
    </row>
    <row r="503" spans="1:55">
      <c r="A503" s="866"/>
      <c r="B503" s="867"/>
      <c r="C503" s="867"/>
      <c r="D503" s="867"/>
      <c r="E503" s="868"/>
      <c r="F503" s="869"/>
      <c r="G503" s="868"/>
      <c r="H503" s="868"/>
      <c r="I503" s="868"/>
      <c r="J503" s="870"/>
      <c r="K503" s="871"/>
      <c r="L503" s="868"/>
      <c r="M503" s="868"/>
      <c r="N503" s="871"/>
      <c r="O503" s="870"/>
      <c r="P503" s="868"/>
      <c r="Q503" s="868"/>
      <c r="R503" s="868"/>
      <c r="S503" s="871"/>
      <c r="T503" s="872"/>
      <c r="U503" s="873"/>
      <c r="V503" s="873"/>
      <c r="W503" s="873"/>
      <c r="X503" s="873"/>
      <c r="Y503" s="873"/>
      <c r="Z503" s="874"/>
      <c r="AA503" s="874"/>
      <c r="AB503" s="873"/>
      <c r="AC503" s="873"/>
      <c r="AD503" s="873"/>
      <c r="AE503" s="873"/>
      <c r="AF503" s="873"/>
      <c r="AG503" s="873"/>
      <c r="AH503" s="873"/>
      <c r="AI503" s="873"/>
      <c r="AJ503" s="873"/>
      <c r="AK503" s="873"/>
      <c r="AL503" s="873"/>
      <c r="AM503" s="873"/>
      <c r="AN503" s="873"/>
      <c r="AO503" s="873"/>
      <c r="AP503" s="873"/>
      <c r="AQ503" s="873"/>
      <c r="AR503" s="873"/>
      <c r="AS503" s="873"/>
      <c r="AT503" s="873"/>
      <c r="AU503" s="873"/>
      <c r="AV503" s="873"/>
      <c r="AW503" s="873"/>
      <c r="AX503" s="873"/>
      <c r="AY503" s="873"/>
      <c r="AZ503" s="873"/>
      <c r="BA503" s="873"/>
      <c r="BB503" s="873"/>
      <c r="BC503" s="873"/>
    </row>
    <row r="504" spans="1:55">
      <c r="A504" s="866"/>
      <c r="B504" s="867"/>
      <c r="C504" s="867"/>
      <c r="D504" s="867"/>
      <c r="E504" s="868"/>
      <c r="F504" s="869"/>
      <c r="G504" s="868"/>
      <c r="H504" s="868"/>
      <c r="I504" s="868"/>
      <c r="J504" s="870"/>
      <c r="K504" s="871"/>
      <c r="L504" s="868"/>
      <c r="M504" s="868"/>
      <c r="N504" s="871"/>
      <c r="O504" s="870"/>
      <c r="P504" s="868"/>
      <c r="Q504" s="868"/>
      <c r="R504" s="868"/>
      <c r="S504" s="871"/>
      <c r="T504" s="872"/>
      <c r="U504" s="873"/>
      <c r="V504" s="873"/>
      <c r="W504" s="873"/>
      <c r="X504" s="873"/>
      <c r="Y504" s="873"/>
      <c r="Z504" s="874"/>
      <c r="AA504" s="874"/>
      <c r="AB504" s="873"/>
      <c r="AC504" s="873"/>
      <c r="AD504" s="873"/>
      <c r="AE504" s="873"/>
      <c r="AF504" s="873"/>
      <c r="AG504" s="873"/>
      <c r="AH504" s="873"/>
      <c r="AI504" s="873"/>
      <c r="AJ504" s="873"/>
      <c r="AK504" s="873"/>
      <c r="AL504" s="873"/>
      <c r="AM504" s="873"/>
      <c r="AN504" s="873"/>
      <c r="AO504" s="873"/>
      <c r="AP504" s="873"/>
      <c r="AQ504" s="873"/>
      <c r="AR504" s="873"/>
      <c r="AS504" s="873"/>
      <c r="AT504" s="873"/>
      <c r="AU504" s="873"/>
      <c r="AV504" s="873"/>
      <c r="AW504" s="873"/>
      <c r="AX504" s="873"/>
      <c r="AY504" s="873"/>
      <c r="AZ504" s="873"/>
      <c r="BA504" s="873"/>
      <c r="BB504" s="873"/>
      <c r="BC504" s="873"/>
    </row>
    <row r="505" spans="1:55">
      <c r="A505" s="866"/>
      <c r="B505" s="867"/>
      <c r="C505" s="867"/>
      <c r="D505" s="867"/>
      <c r="E505" s="868"/>
      <c r="F505" s="869"/>
      <c r="G505" s="868"/>
      <c r="H505" s="868"/>
      <c r="I505" s="868"/>
      <c r="J505" s="870"/>
      <c r="K505" s="871"/>
      <c r="L505" s="868"/>
      <c r="M505" s="868"/>
      <c r="N505" s="871"/>
      <c r="O505" s="870"/>
      <c r="P505" s="868"/>
      <c r="Q505" s="868"/>
      <c r="R505" s="868"/>
      <c r="S505" s="871"/>
      <c r="T505" s="872"/>
      <c r="U505" s="873"/>
      <c r="V505" s="873"/>
      <c r="W505" s="873"/>
      <c r="X505" s="873"/>
      <c r="Y505" s="873"/>
      <c r="Z505" s="874"/>
      <c r="AA505" s="874"/>
      <c r="AB505" s="873"/>
      <c r="AC505" s="873"/>
      <c r="AD505" s="873"/>
      <c r="AE505" s="873"/>
      <c r="AF505" s="873"/>
      <c r="AG505" s="873"/>
      <c r="AH505" s="873"/>
      <c r="AI505" s="873"/>
      <c r="AJ505" s="873"/>
      <c r="AK505" s="873"/>
      <c r="AL505" s="873"/>
      <c r="AM505" s="873"/>
      <c r="AN505" s="873"/>
      <c r="AO505" s="873"/>
      <c r="AP505" s="873"/>
      <c r="AQ505" s="873"/>
      <c r="AR505" s="873"/>
      <c r="AS505" s="873"/>
      <c r="AT505" s="873"/>
      <c r="AU505" s="873"/>
      <c r="AV505" s="873"/>
      <c r="AW505" s="873"/>
      <c r="AX505" s="873"/>
      <c r="AY505" s="873"/>
      <c r="AZ505" s="873"/>
      <c r="BA505" s="873"/>
      <c r="BB505" s="873"/>
      <c r="BC505" s="873"/>
    </row>
    <row r="506" spans="1:55">
      <c r="A506" s="866"/>
      <c r="B506" s="867"/>
      <c r="C506" s="867"/>
      <c r="D506" s="867"/>
      <c r="E506" s="868"/>
      <c r="F506" s="869"/>
      <c r="G506" s="868"/>
      <c r="H506" s="868"/>
      <c r="I506" s="868"/>
      <c r="J506" s="870"/>
      <c r="K506" s="871"/>
      <c r="L506" s="868"/>
      <c r="M506" s="868"/>
      <c r="N506" s="871"/>
      <c r="O506" s="870"/>
      <c r="P506" s="868"/>
      <c r="Q506" s="868"/>
      <c r="R506" s="868"/>
      <c r="S506" s="871"/>
      <c r="T506" s="872"/>
      <c r="U506" s="873"/>
      <c r="V506" s="873"/>
      <c r="W506" s="873"/>
      <c r="X506" s="873"/>
      <c r="Y506" s="873"/>
      <c r="Z506" s="874"/>
      <c r="AA506" s="874"/>
      <c r="AB506" s="873"/>
      <c r="AC506" s="873"/>
      <c r="AD506" s="873"/>
      <c r="AE506" s="873"/>
      <c r="AF506" s="873"/>
      <c r="AG506" s="873"/>
      <c r="AH506" s="873"/>
      <c r="AI506" s="873"/>
      <c r="AJ506" s="873"/>
      <c r="AK506" s="873"/>
      <c r="AL506" s="873"/>
      <c r="AM506" s="873"/>
      <c r="AN506" s="873"/>
      <c r="AO506" s="873"/>
      <c r="AP506" s="873"/>
      <c r="AQ506" s="873"/>
      <c r="AR506" s="873"/>
      <c r="AS506" s="873"/>
      <c r="AT506" s="873"/>
      <c r="AU506" s="873"/>
      <c r="AV506" s="873"/>
      <c r="AW506" s="873"/>
      <c r="AX506" s="873"/>
      <c r="AY506" s="873"/>
      <c r="AZ506" s="873"/>
      <c r="BA506" s="873"/>
      <c r="BB506" s="873"/>
      <c r="BC506" s="873"/>
    </row>
    <row r="507" spans="1:55">
      <c r="A507" s="866"/>
      <c r="B507" s="867"/>
      <c r="C507" s="867"/>
      <c r="D507" s="867"/>
      <c r="E507" s="868"/>
      <c r="F507" s="869"/>
      <c r="G507" s="868"/>
      <c r="H507" s="868"/>
      <c r="I507" s="868"/>
      <c r="J507" s="870"/>
      <c r="K507" s="871"/>
      <c r="L507" s="868"/>
      <c r="M507" s="868"/>
      <c r="N507" s="871"/>
      <c r="O507" s="870"/>
      <c r="P507" s="868"/>
      <c r="Q507" s="868"/>
      <c r="R507" s="868"/>
      <c r="S507" s="871"/>
      <c r="T507" s="872"/>
      <c r="U507" s="873"/>
      <c r="V507" s="873"/>
      <c r="W507" s="873"/>
      <c r="X507" s="873"/>
      <c r="Y507" s="873"/>
      <c r="Z507" s="874"/>
      <c r="AA507" s="874"/>
      <c r="AB507" s="873"/>
      <c r="AC507" s="873"/>
      <c r="AD507" s="873"/>
      <c r="AE507" s="873"/>
      <c r="AF507" s="873"/>
      <c r="AG507" s="873"/>
      <c r="AH507" s="873"/>
      <c r="AI507" s="873"/>
      <c r="AJ507" s="873"/>
      <c r="AK507" s="873"/>
      <c r="AL507" s="873"/>
      <c r="AM507" s="873"/>
      <c r="AN507" s="873"/>
      <c r="AO507" s="873"/>
      <c r="AP507" s="873"/>
      <c r="AQ507" s="873"/>
      <c r="AR507" s="873"/>
      <c r="AS507" s="873"/>
      <c r="AT507" s="873"/>
      <c r="AU507" s="873"/>
      <c r="AV507" s="873"/>
      <c r="AW507" s="873"/>
      <c r="AX507" s="873"/>
      <c r="AY507" s="873"/>
      <c r="AZ507" s="873"/>
      <c r="BA507" s="873"/>
      <c r="BB507" s="873"/>
      <c r="BC507" s="873"/>
    </row>
    <row r="508" spans="1:55">
      <c r="A508" s="866"/>
      <c r="B508" s="867"/>
      <c r="C508" s="867"/>
      <c r="D508" s="867"/>
      <c r="E508" s="868"/>
      <c r="F508" s="869"/>
      <c r="G508" s="868"/>
      <c r="H508" s="868"/>
      <c r="I508" s="868"/>
      <c r="J508" s="870"/>
      <c r="K508" s="871"/>
      <c r="L508" s="868"/>
      <c r="M508" s="868"/>
      <c r="N508" s="871"/>
      <c r="O508" s="870"/>
      <c r="P508" s="868"/>
      <c r="Q508" s="868"/>
      <c r="R508" s="868"/>
      <c r="S508" s="871"/>
      <c r="T508" s="872"/>
      <c r="U508" s="873"/>
      <c r="V508" s="873"/>
      <c r="W508" s="873"/>
      <c r="X508" s="873"/>
      <c r="Y508" s="873"/>
      <c r="Z508" s="874"/>
      <c r="AA508" s="874"/>
      <c r="AB508" s="873"/>
      <c r="AC508" s="873"/>
      <c r="AD508" s="873"/>
      <c r="AE508" s="873"/>
      <c r="AF508" s="873"/>
      <c r="AG508" s="873"/>
      <c r="AH508" s="873"/>
      <c r="AI508" s="873"/>
      <c r="AJ508" s="873"/>
      <c r="AK508" s="873"/>
      <c r="AL508" s="873"/>
      <c r="AM508" s="873"/>
      <c r="AN508" s="873"/>
      <c r="AO508" s="873"/>
      <c r="AP508" s="873"/>
      <c r="AQ508" s="873"/>
      <c r="AR508" s="873"/>
      <c r="AS508" s="873"/>
      <c r="AT508" s="873"/>
      <c r="AU508" s="873"/>
      <c r="AV508" s="873"/>
      <c r="AW508" s="873"/>
      <c r="AX508" s="873"/>
      <c r="AY508" s="873"/>
      <c r="AZ508" s="873"/>
      <c r="BA508" s="873"/>
      <c r="BB508" s="873"/>
      <c r="BC508" s="873"/>
    </row>
    <row r="509" spans="1:55">
      <c r="A509" s="866"/>
      <c r="B509" s="867"/>
      <c r="C509" s="867"/>
      <c r="D509" s="867"/>
      <c r="E509" s="868"/>
      <c r="F509" s="869"/>
      <c r="G509" s="868"/>
      <c r="H509" s="868"/>
      <c r="I509" s="868"/>
      <c r="J509" s="870"/>
      <c r="K509" s="871"/>
      <c r="L509" s="868"/>
      <c r="M509" s="868"/>
      <c r="N509" s="871"/>
      <c r="O509" s="870"/>
      <c r="P509" s="868"/>
      <c r="Q509" s="868"/>
      <c r="R509" s="868"/>
      <c r="S509" s="871"/>
      <c r="T509" s="872"/>
      <c r="U509" s="873"/>
      <c r="V509" s="873"/>
      <c r="W509" s="873"/>
      <c r="X509" s="873"/>
      <c r="Y509" s="873"/>
      <c r="Z509" s="874"/>
      <c r="AA509" s="874"/>
      <c r="AB509" s="873"/>
      <c r="AC509" s="873"/>
      <c r="AD509" s="873"/>
      <c r="AE509" s="873"/>
      <c r="AF509" s="873"/>
      <c r="AG509" s="873"/>
      <c r="AH509" s="873"/>
      <c r="AI509" s="873"/>
      <c r="AJ509" s="873"/>
      <c r="AK509" s="873"/>
      <c r="AL509" s="873"/>
      <c r="AM509" s="873"/>
      <c r="AN509" s="873"/>
      <c r="AO509" s="873"/>
      <c r="AP509" s="873"/>
      <c r="AQ509" s="873"/>
      <c r="AR509" s="873"/>
      <c r="AS509" s="873"/>
      <c r="AT509" s="873"/>
      <c r="AU509" s="873"/>
      <c r="AV509" s="873"/>
      <c r="AW509" s="873"/>
      <c r="AX509" s="873"/>
      <c r="AY509" s="873"/>
      <c r="AZ509" s="873"/>
      <c r="BA509" s="873"/>
      <c r="BB509" s="873"/>
      <c r="BC509" s="873"/>
    </row>
    <row r="510" spans="1:55">
      <c r="A510" s="866"/>
      <c r="B510" s="867"/>
      <c r="C510" s="867"/>
      <c r="D510" s="867"/>
      <c r="E510" s="868"/>
      <c r="F510" s="869"/>
      <c r="G510" s="868"/>
      <c r="H510" s="868"/>
      <c r="I510" s="868"/>
      <c r="J510" s="870"/>
      <c r="K510" s="871"/>
      <c r="L510" s="868"/>
      <c r="M510" s="868"/>
      <c r="N510" s="871"/>
      <c r="O510" s="870"/>
      <c r="P510" s="868"/>
      <c r="Q510" s="868"/>
      <c r="R510" s="868"/>
      <c r="S510" s="871"/>
      <c r="T510" s="872"/>
      <c r="U510" s="873"/>
      <c r="V510" s="873"/>
      <c r="W510" s="873"/>
      <c r="X510" s="873"/>
      <c r="Y510" s="873"/>
      <c r="Z510" s="874"/>
      <c r="AA510" s="874"/>
      <c r="AB510" s="873"/>
      <c r="AC510" s="873"/>
      <c r="AD510" s="873"/>
      <c r="AE510" s="873"/>
      <c r="AF510" s="873"/>
      <c r="AG510" s="873"/>
      <c r="AH510" s="873"/>
      <c r="AI510" s="873"/>
      <c r="AJ510" s="873"/>
      <c r="AK510" s="873"/>
      <c r="AL510" s="873"/>
      <c r="AM510" s="873"/>
      <c r="AN510" s="873"/>
      <c r="AO510" s="873"/>
      <c r="AP510" s="873"/>
      <c r="AQ510" s="873"/>
      <c r="AR510" s="873"/>
      <c r="AS510" s="873"/>
      <c r="AT510" s="873"/>
      <c r="AU510" s="873"/>
      <c r="AV510" s="873"/>
      <c r="AW510" s="873"/>
      <c r="AX510" s="873"/>
      <c r="AY510" s="873"/>
      <c r="AZ510" s="873"/>
      <c r="BA510" s="873"/>
      <c r="BB510" s="873"/>
      <c r="BC510" s="873"/>
    </row>
    <row r="511" spans="1:55">
      <c r="A511" s="866"/>
      <c r="B511" s="867"/>
      <c r="C511" s="867"/>
      <c r="D511" s="867"/>
      <c r="E511" s="868"/>
      <c r="F511" s="869"/>
      <c r="G511" s="868"/>
      <c r="H511" s="868"/>
      <c r="I511" s="868"/>
      <c r="J511" s="870"/>
      <c r="K511" s="871"/>
      <c r="L511" s="868"/>
      <c r="M511" s="868"/>
      <c r="N511" s="871"/>
      <c r="O511" s="870"/>
      <c r="P511" s="868"/>
      <c r="Q511" s="868"/>
      <c r="R511" s="868"/>
      <c r="S511" s="871"/>
      <c r="T511" s="872"/>
      <c r="U511" s="873"/>
      <c r="V511" s="873"/>
      <c r="W511" s="873"/>
      <c r="X511" s="873"/>
      <c r="Y511" s="873"/>
      <c r="Z511" s="874"/>
      <c r="AA511" s="874"/>
      <c r="AB511" s="873"/>
      <c r="AC511" s="873"/>
      <c r="AD511" s="873"/>
      <c r="AE511" s="873"/>
      <c r="AF511" s="873"/>
      <c r="AG511" s="873"/>
      <c r="AH511" s="873"/>
      <c r="AI511" s="873"/>
      <c r="AJ511" s="873"/>
      <c r="AK511" s="873"/>
      <c r="AL511" s="873"/>
      <c r="AM511" s="873"/>
      <c r="AN511" s="873"/>
      <c r="AO511" s="873"/>
      <c r="AP511" s="873"/>
      <c r="AQ511" s="873"/>
      <c r="AR511" s="873"/>
      <c r="AS511" s="873"/>
      <c r="AT511" s="873"/>
      <c r="AU511" s="873"/>
      <c r="AV511" s="873"/>
      <c r="AW511" s="873"/>
      <c r="AX511" s="873"/>
      <c r="AY511" s="873"/>
      <c r="AZ511" s="873"/>
      <c r="BA511" s="873"/>
      <c r="BB511" s="873"/>
      <c r="BC511" s="873"/>
    </row>
    <row r="512" spans="1:55">
      <c r="A512" s="866"/>
      <c r="B512" s="867"/>
      <c r="C512" s="867"/>
      <c r="D512" s="867"/>
      <c r="E512" s="868"/>
      <c r="F512" s="869"/>
      <c r="G512" s="868"/>
      <c r="H512" s="868"/>
      <c r="I512" s="868"/>
      <c r="J512" s="870"/>
      <c r="K512" s="871"/>
      <c r="L512" s="868"/>
      <c r="M512" s="868"/>
      <c r="N512" s="871"/>
      <c r="O512" s="870"/>
      <c r="P512" s="868"/>
      <c r="Q512" s="868"/>
      <c r="R512" s="868"/>
      <c r="S512" s="871"/>
      <c r="T512" s="872"/>
      <c r="U512" s="873"/>
      <c r="V512" s="873"/>
      <c r="W512" s="873"/>
      <c r="X512" s="873"/>
      <c r="Y512" s="873"/>
      <c r="Z512" s="874"/>
      <c r="AA512" s="874"/>
      <c r="AB512" s="873"/>
      <c r="AC512" s="873"/>
      <c r="AD512" s="873"/>
      <c r="AE512" s="873"/>
      <c r="AF512" s="873"/>
      <c r="AG512" s="873"/>
      <c r="AH512" s="873"/>
      <c r="AI512" s="873"/>
      <c r="AJ512" s="873"/>
      <c r="AK512" s="873"/>
      <c r="AL512" s="873"/>
      <c r="AM512" s="873"/>
      <c r="AN512" s="873"/>
      <c r="AO512" s="873"/>
      <c r="AP512" s="873"/>
      <c r="AQ512" s="873"/>
      <c r="AR512" s="873"/>
      <c r="AS512" s="873"/>
      <c r="AT512" s="873"/>
      <c r="AU512" s="873"/>
      <c r="AV512" s="873"/>
      <c r="AW512" s="873"/>
      <c r="AX512" s="873"/>
      <c r="AY512" s="873"/>
      <c r="AZ512" s="873"/>
      <c r="BA512" s="873"/>
      <c r="BB512" s="873"/>
      <c r="BC512" s="873"/>
    </row>
    <row r="513" spans="1:55">
      <c r="A513" s="866"/>
      <c r="B513" s="867"/>
      <c r="C513" s="867"/>
      <c r="D513" s="867"/>
      <c r="E513" s="868"/>
      <c r="F513" s="869"/>
      <c r="G513" s="868"/>
      <c r="H513" s="868"/>
      <c r="I513" s="868"/>
      <c r="J513" s="870"/>
      <c r="K513" s="871"/>
      <c r="L513" s="868"/>
      <c r="M513" s="868"/>
      <c r="N513" s="871"/>
      <c r="O513" s="870"/>
      <c r="P513" s="868"/>
      <c r="Q513" s="868"/>
      <c r="R513" s="868"/>
      <c r="S513" s="871"/>
      <c r="T513" s="872"/>
      <c r="U513" s="873"/>
      <c r="V513" s="873"/>
      <c r="W513" s="873"/>
      <c r="X513" s="873"/>
      <c r="Y513" s="873"/>
      <c r="Z513" s="874"/>
      <c r="AA513" s="874"/>
      <c r="AB513" s="873"/>
      <c r="AC513" s="873"/>
      <c r="AD513" s="873"/>
      <c r="AE513" s="873"/>
      <c r="AF513" s="873"/>
      <c r="AG513" s="873"/>
      <c r="AH513" s="873"/>
      <c r="AI513" s="873"/>
      <c r="AJ513" s="873"/>
      <c r="AK513" s="873"/>
      <c r="AL513" s="873"/>
      <c r="AM513" s="873"/>
      <c r="AN513" s="873"/>
      <c r="AO513" s="873"/>
      <c r="AP513" s="873"/>
      <c r="AQ513" s="873"/>
      <c r="AR513" s="873"/>
      <c r="AS513" s="873"/>
      <c r="AT513" s="873"/>
      <c r="AU513" s="873"/>
      <c r="AV513" s="873"/>
      <c r="AW513" s="873"/>
      <c r="AX513" s="873"/>
      <c r="AY513" s="873"/>
      <c r="AZ513" s="873"/>
      <c r="BA513" s="873"/>
      <c r="BB513" s="873"/>
      <c r="BC513" s="873"/>
    </row>
    <row r="514" spans="1:55">
      <c r="A514" s="866"/>
      <c r="B514" s="867"/>
      <c r="C514" s="867"/>
      <c r="D514" s="867"/>
      <c r="E514" s="868"/>
      <c r="F514" s="869"/>
      <c r="G514" s="868"/>
      <c r="H514" s="868"/>
      <c r="I514" s="868"/>
      <c r="J514" s="870"/>
      <c r="K514" s="871"/>
      <c r="L514" s="868"/>
      <c r="M514" s="868"/>
      <c r="N514" s="871"/>
      <c r="O514" s="870"/>
      <c r="P514" s="868"/>
      <c r="Q514" s="868"/>
      <c r="R514" s="868"/>
      <c r="S514" s="871"/>
      <c r="T514" s="872"/>
      <c r="U514" s="873"/>
      <c r="V514" s="873"/>
      <c r="W514" s="873"/>
      <c r="X514" s="873"/>
      <c r="Y514" s="873"/>
      <c r="Z514" s="874"/>
      <c r="AA514" s="874"/>
      <c r="AB514" s="873"/>
      <c r="AC514" s="873"/>
      <c r="AD514" s="873"/>
      <c r="AE514" s="873"/>
      <c r="AF514" s="873"/>
      <c r="AG514" s="873"/>
      <c r="AH514" s="873"/>
      <c r="AI514" s="873"/>
      <c r="AJ514" s="873"/>
      <c r="AK514" s="873"/>
      <c r="AL514" s="873"/>
      <c r="AM514" s="873"/>
      <c r="AN514" s="873"/>
      <c r="AO514" s="873"/>
      <c r="AP514" s="873"/>
      <c r="AQ514" s="873"/>
      <c r="AR514" s="873"/>
      <c r="AS514" s="873"/>
      <c r="AT514" s="873"/>
      <c r="AU514" s="873"/>
      <c r="AV514" s="873"/>
      <c r="AW514" s="873"/>
      <c r="AX514" s="873"/>
      <c r="AY514" s="873"/>
      <c r="AZ514" s="873"/>
      <c r="BA514" s="873"/>
      <c r="BB514" s="873"/>
      <c r="BC514" s="873"/>
    </row>
    <row r="515" spans="1:55">
      <c r="A515" s="866"/>
      <c r="B515" s="867"/>
      <c r="C515" s="867"/>
      <c r="D515" s="867"/>
      <c r="E515" s="868"/>
      <c r="F515" s="869"/>
      <c r="G515" s="868"/>
      <c r="H515" s="868"/>
      <c r="I515" s="868"/>
      <c r="J515" s="870"/>
      <c r="K515" s="871"/>
      <c r="L515" s="868"/>
      <c r="M515" s="868"/>
      <c r="N515" s="871"/>
      <c r="O515" s="870"/>
      <c r="P515" s="868"/>
      <c r="Q515" s="868"/>
      <c r="R515" s="868"/>
      <c r="S515" s="871"/>
      <c r="T515" s="872"/>
      <c r="U515" s="873"/>
      <c r="V515" s="873"/>
      <c r="W515" s="873"/>
      <c r="X515" s="873"/>
      <c r="Y515" s="873"/>
      <c r="Z515" s="874"/>
      <c r="AA515" s="874"/>
      <c r="AB515" s="873"/>
      <c r="AC515" s="873"/>
      <c r="AD515" s="873"/>
      <c r="AE515" s="873"/>
      <c r="AF515" s="873"/>
      <c r="AG515" s="873"/>
      <c r="AH515" s="873"/>
      <c r="AI515" s="873"/>
      <c r="AJ515" s="873"/>
      <c r="AK515" s="873"/>
      <c r="AL515" s="873"/>
      <c r="AM515" s="873"/>
      <c r="AN515" s="873"/>
      <c r="AO515" s="873"/>
      <c r="AP515" s="873"/>
      <c r="AQ515" s="873"/>
      <c r="AR515" s="873"/>
      <c r="AS515" s="873"/>
      <c r="AT515" s="873"/>
      <c r="AU515" s="873"/>
      <c r="AV515" s="873"/>
      <c r="AW515" s="873"/>
      <c r="AX515" s="873"/>
      <c r="AY515" s="873"/>
      <c r="AZ515" s="873"/>
      <c r="BA515" s="873"/>
      <c r="BB515" s="873"/>
      <c r="BC515" s="873"/>
    </row>
    <row r="516" spans="1:55">
      <c r="A516" s="866"/>
      <c r="B516" s="867"/>
      <c r="C516" s="867"/>
      <c r="D516" s="867"/>
      <c r="E516" s="868"/>
      <c r="F516" s="869"/>
      <c r="G516" s="868"/>
      <c r="H516" s="868"/>
      <c r="I516" s="868"/>
      <c r="J516" s="870"/>
      <c r="K516" s="871"/>
      <c r="L516" s="868"/>
      <c r="M516" s="868"/>
      <c r="N516" s="871"/>
      <c r="O516" s="870"/>
      <c r="P516" s="868"/>
      <c r="Q516" s="868"/>
      <c r="R516" s="868"/>
      <c r="S516" s="871"/>
      <c r="T516" s="872"/>
      <c r="U516" s="873"/>
      <c r="V516" s="873"/>
      <c r="W516" s="873"/>
      <c r="X516" s="873"/>
      <c r="Y516" s="873"/>
      <c r="Z516" s="874"/>
      <c r="AA516" s="874"/>
      <c r="AB516" s="873"/>
      <c r="AC516" s="873"/>
      <c r="AD516" s="873"/>
      <c r="AE516" s="873"/>
      <c r="AF516" s="873"/>
      <c r="AG516" s="873"/>
      <c r="AH516" s="873"/>
      <c r="AI516" s="873"/>
      <c r="AJ516" s="873"/>
      <c r="AK516" s="873"/>
      <c r="AL516" s="873"/>
      <c r="AM516" s="873"/>
      <c r="AN516" s="873"/>
      <c r="AO516" s="873"/>
      <c r="AP516" s="873"/>
      <c r="AQ516" s="873"/>
      <c r="AR516" s="873"/>
      <c r="AS516" s="873"/>
      <c r="AT516" s="873"/>
      <c r="AU516" s="873"/>
      <c r="AV516" s="873"/>
      <c r="AW516" s="873"/>
      <c r="AX516" s="873"/>
      <c r="AY516" s="873"/>
      <c r="AZ516" s="873"/>
      <c r="BA516" s="873"/>
      <c r="BB516" s="873"/>
      <c r="BC516" s="873"/>
    </row>
    <row r="517" spans="1:55">
      <c r="A517" s="866"/>
      <c r="B517" s="867"/>
      <c r="C517" s="867"/>
      <c r="D517" s="867"/>
      <c r="E517" s="868"/>
      <c r="F517" s="869"/>
      <c r="G517" s="868"/>
      <c r="H517" s="868"/>
      <c r="I517" s="868"/>
      <c r="J517" s="870"/>
      <c r="K517" s="871"/>
      <c r="L517" s="868"/>
      <c r="M517" s="868"/>
      <c r="N517" s="871"/>
      <c r="O517" s="870"/>
      <c r="P517" s="868"/>
      <c r="Q517" s="868"/>
      <c r="R517" s="868"/>
      <c r="S517" s="871"/>
      <c r="T517" s="872"/>
      <c r="U517" s="873"/>
      <c r="V517" s="873"/>
      <c r="W517" s="873"/>
      <c r="X517" s="873"/>
      <c r="Y517" s="873"/>
      <c r="Z517" s="874"/>
      <c r="AA517" s="874"/>
      <c r="AB517" s="873"/>
      <c r="AC517" s="873"/>
      <c r="AD517" s="873"/>
      <c r="AE517" s="873"/>
      <c r="AF517" s="873"/>
      <c r="AG517" s="873"/>
      <c r="AH517" s="873"/>
      <c r="AI517" s="873"/>
      <c r="AJ517" s="873"/>
      <c r="AK517" s="873"/>
      <c r="AL517" s="873"/>
      <c r="AM517" s="873"/>
      <c r="AN517" s="873"/>
      <c r="AO517" s="873"/>
      <c r="AP517" s="873"/>
      <c r="AQ517" s="873"/>
      <c r="AR517" s="873"/>
      <c r="AS517" s="873"/>
      <c r="AT517" s="873"/>
      <c r="AU517" s="873"/>
      <c r="AV517" s="873"/>
      <c r="AW517" s="873"/>
      <c r="AX517" s="873"/>
      <c r="AY517" s="873"/>
      <c r="AZ517" s="873"/>
      <c r="BA517" s="873"/>
      <c r="BB517" s="873"/>
      <c r="BC517" s="873"/>
    </row>
    <row r="518" spans="1:55">
      <c r="A518" s="866"/>
      <c r="B518" s="867"/>
      <c r="C518" s="867"/>
      <c r="D518" s="867"/>
      <c r="E518" s="868"/>
      <c r="F518" s="869"/>
      <c r="G518" s="868"/>
      <c r="H518" s="868"/>
      <c r="I518" s="868"/>
      <c r="J518" s="870"/>
      <c r="K518" s="871"/>
      <c r="L518" s="868"/>
      <c r="M518" s="868"/>
      <c r="N518" s="871"/>
      <c r="O518" s="870"/>
      <c r="P518" s="868"/>
      <c r="Q518" s="868"/>
      <c r="R518" s="868"/>
      <c r="S518" s="871"/>
      <c r="T518" s="872"/>
      <c r="U518" s="873"/>
      <c r="V518" s="873"/>
      <c r="W518" s="873"/>
      <c r="X518" s="873"/>
      <c r="Y518" s="873"/>
      <c r="Z518" s="874"/>
      <c r="AA518" s="874"/>
      <c r="AB518" s="873"/>
      <c r="AC518" s="873"/>
      <c r="AD518" s="873"/>
      <c r="AE518" s="873"/>
      <c r="AF518" s="873"/>
      <c r="AG518" s="873"/>
      <c r="AH518" s="873"/>
      <c r="AI518" s="873"/>
      <c r="AJ518" s="873"/>
      <c r="AK518" s="873"/>
      <c r="AL518" s="873"/>
      <c r="AM518" s="873"/>
      <c r="AN518" s="873"/>
      <c r="AO518" s="873"/>
      <c r="AP518" s="873"/>
      <c r="AQ518" s="873"/>
      <c r="AR518" s="873"/>
      <c r="AS518" s="873"/>
      <c r="AT518" s="873"/>
      <c r="AU518" s="873"/>
      <c r="AV518" s="873"/>
      <c r="AW518" s="873"/>
      <c r="AX518" s="873"/>
      <c r="AY518" s="873"/>
      <c r="AZ518" s="873"/>
      <c r="BA518" s="873"/>
      <c r="BB518" s="873"/>
      <c r="BC518" s="873"/>
    </row>
    <row r="519" spans="1:55">
      <c r="A519" s="866"/>
      <c r="B519" s="867"/>
      <c r="C519" s="867"/>
      <c r="D519" s="867"/>
      <c r="E519" s="868"/>
      <c r="F519" s="869"/>
      <c r="G519" s="868"/>
      <c r="H519" s="868"/>
      <c r="I519" s="868"/>
      <c r="J519" s="870"/>
      <c r="K519" s="871"/>
      <c r="L519" s="868"/>
      <c r="M519" s="868"/>
      <c r="N519" s="871"/>
      <c r="O519" s="870"/>
      <c r="P519" s="868"/>
      <c r="Q519" s="868"/>
      <c r="R519" s="868"/>
      <c r="S519" s="871"/>
      <c r="T519" s="872"/>
      <c r="U519" s="873"/>
      <c r="V519" s="873"/>
      <c r="W519" s="873"/>
      <c r="X519" s="873"/>
      <c r="Y519" s="873"/>
      <c r="Z519" s="874"/>
      <c r="AA519" s="874"/>
      <c r="AB519" s="873"/>
      <c r="AC519" s="873"/>
      <c r="AD519" s="873"/>
      <c r="AE519" s="873"/>
      <c r="AF519" s="873"/>
      <c r="AG519" s="873"/>
      <c r="AH519" s="873"/>
      <c r="AI519" s="873"/>
      <c r="AJ519" s="873"/>
      <c r="AK519" s="873"/>
      <c r="AL519" s="873"/>
      <c r="AM519" s="873"/>
      <c r="AN519" s="873"/>
      <c r="AO519" s="873"/>
      <c r="AP519" s="873"/>
      <c r="AQ519" s="873"/>
      <c r="AR519" s="873"/>
      <c r="AS519" s="873"/>
      <c r="AT519" s="873"/>
      <c r="AU519" s="873"/>
      <c r="AV519" s="873"/>
      <c r="AW519" s="873"/>
      <c r="AX519" s="873"/>
      <c r="AY519" s="873"/>
      <c r="AZ519" s="873"/>
      <c r="BA519" s="873"/>
      <c r="BB519" s="873"/>
      <c r="BC519" s="873"/>
    </row>
    <row r="520" spans="1:55">
      <c r="A520" s="866"/>
      <c r="B520" s="867"/>
      <c r="C520" s="867"/>
      <c r="D520" s="867"/>
      <c r="E520" s="868"/>
      <c r="F520" s="869"/>
      <c r="G520" s="868"/>
      <c r="H520" s="868"/>
      <c r="I520" s="868"/>
      <c r="J520" s="870"/>
      <c r="K520" s="871"/>
      <c r="L520" s="868"/>
      <c r="M520" s="868"/>
      <c r="N520" s="871"/>
      <c r="O520" s="870"/>
      <c r="P520" s="868"/>
      <c r="Q520" s="868"/>
      <c r="R520" s="868"/>
      <c r="S520" s="871"/>
      <c r="T520" s="872"/>
      <c r="U520" s="873"/>
      <c r="V520" s="873"/>
      <c r="W520" s="873"/>
      <c r="X520" s="873"/>
      <c r="Y520" s="873"/>
      <c r="Z520" s="874"/>
      <c r="AA520" s="874"/>
      <c r="AB520" s="873"/>
      <c r="AC520" s="873"/>
      <c r="AD520" s="873"/>
      <c r="AE520" s="873"/>
      <c r="AF520" s="873"/>
      <c r="AG520" s="873"/>
      <c r="AH520" s="873"/>
      <c r="AI520" s="873"/>
      <c r="AJ520" s="873"/>
      <c r="AK520" s="873"/>
      <c r="AL520" s="873"/>
      <c r="AM520" s="873"/>
      <c r="AN520" s="873"/>
      <c r="AO520" s="873"/>
      <c r="AP520" s="873"/>
      <c r="AQ520" s="873"/>
      <c r="AR520" s="873"/>
      <c r="AS520" s="873"/>
      <c r="AT520" s="873"/>
      <c r="AU520" s="873"/>
      <c r="AV520" s="873"/>
      <c r="AW520" s="873"/>
      <c r="AX520" s="873"/>
      <c r="AY520" s="873"/>
      <c r="AZ520" s="873"/>
      <c r="BA520" s="873"/>
      <c r="BB520" s="873"/>
      <c r="BC520" s="873"/>
    </row>
    <row r="521" spans="1:55">
      <c r="A521" s="866"/>
      <c r="B521" s="867"/>
      <c r="C521" s="867"/>
      <c r="D521" s="867"/>
      <c r="E521" s="868"/>
      <c r="F521" s="869"/>
      <c r="G521" s="868"/>
      <c r="H521" s="868"/>
      <c r="I521" s="868"/>
      <c r="J521" s="870"/>
      <c r="K521" s="871"/>
      <c r="L521" s="868"/>
      <c r="M521" s="868"/>
      <c r="N521" s="871"/>
      <c r="O521" s="870"/>
      <c r="P521" s="868"/>
      <c r="Q521" s="868"/>
      <c r="R521" s="868"/>
      <c r="S521" s="871"/>
      <c r="T521" s="872"/>
      <c r="U521" s="873"/>
      <c r="V521" s="873"/>
      <c r="W521" s="873"/>
      <c r="X521" s="873"/>
      <c r="Y521" s="873"/>
      <c r="Z521" s="874"/>
      <c r="AA521" s="874"/>
      <c r="AB521" s="873"/>
      <c r="AC521" s="873"/>
      <c r="AD521" s="873"/>
      <c r="AE521" s="873"/>
      <c r="AF521" s="873"/>
      <c r="AG521" s="873"/>
      <c r="AH521" s="873"/>
      <c r="AI521" s="873"/>
      <c r="AJ521" s="873"/>
      <c r="AK521" s="873"/>
      <c r="AL521" s="873"/>
      <c r="AM521" s="873"/>
      <c r="AN521" s="873"/>
      <c r="AO521" s="873"/>
      <c r="AP521" s="873"/>
      <c r="AQ521" s="873"/>
      <c r="AR521" s="873"/>
      <c r="AS521" s="873"/>
      <c r="AT521" s="873"/>
      <c r="AU521" s="873"/>
      <c r="AV521" s="873"/>
      <c r="AW521" s="873"/>
      <c r="AX521" s="873"/>
      <c r="AY521" s="873"/>
      <c r="AZ521" s="873"/>
      <c r="BA521" s="873"/>
      <c r="BB521" s="873"/>
      <c r="BC521" s="873"/>
    </row>
    <row r="522" spans="1:55">
      <c r="A522" s="866"/>
      <c r="B522" s="867"/>
      <c r="C522" s="867"/>
      <c r="D522" s="867"/>
      <c r="E522" s="868"/>
      <c r="F522" s="869"/>
      <c r="G522" s="868"/>
      <c r="H522" s="868"/>
      <c r="I522" s="868"/>
      <c r="J522" s="870"/>
      <c r="K522" s="871"/>
      <c r="L522" s="868"/>
      <c r="M522" s="868"/>
      <c r="N522" s="871"/>
      <c r="O522" s="870"/>
      <c r="P522" s="868"/>
      <c r="Q522" s="868"/>
      <c r="R522" s="868"/>
      <c r="S522" s="871"/>
      <c r="T522" s="872"/>
      <c r="U522" s="873"/>
      <c r="V522" s="873"/>
      <c r="W522" s="873"/>
      <c r="X522" s="873"/>
      <c r="Y522" s="873"/>
      <c r="Z522" s="874"/>
      <c r="AA522" s="874"/>
      <c r="AB522" s="873"/>
      <c r="AC522" s="873"/>
      <c r="AD522" s="873"/>
      <c r="AE522" s="873"/>
      <c r="AF522" s="873"/>
      <c r="AG522" s="873"/>
      <c r="AH522" s="873"/>
      <c r="AI522" s="873"/>
      <c r="AJ522" s="873"/>
      <c r="AK522" s="873"/>
      <c r="AL522" s="873"/>
      <c r="AM522" s="873"/>
      <c r="AN522" s="873"/>
      <c r="AO522" s="873"/>
      <c r="AP522" s="873"/>
      <c r="AQ522" s="873"/>
      <c r="AR522" s="873"/>
      <c r="AS522" s="873"/>
      <c r="AT522" s="873"/>
      <c r="AU522" s="873"/>
      <c r="AV522" s="873"/>
      <c r="AW522" s="873"/>
      <c r="AX522" s="873"/>
      <c r="AY522" s="873"/>
      <c r="AZ522" s="873"/>
      <c r="BA522" s="873"/>
      <c r="BB522" s="873"/>
      <c r="BC522" s="873"/>
    </row>
    <row r="523" spans="1:55">
      <c r="A523" s="866"/>
      <c r="B523" s="867"/>
      <c r="C523" s="867"/>
      <c r="D523" s="867"/>
      <c r="E523" s="868"/>
      <c r="F523" s="869"/>
      <c r="G523" s="868"/>
      <c r="H523" s="868"/>
      <c r="I523" s="868"/>
      <c r="J523" s="870"/>
      <c r="K523" s="871"/>
      <c r="L523" s="868"/>
      <c r="M523" s="868"/>
      <c r="N523" s="871"/>
      <c r="O523" s="870"/>
      <c r="P523" s="868"/>
      <c r="Q523" s="868"/>
      <c r="R523" s="868"/>
      <c r="S523" s="871"/>
      <c r="T523" s="872"/>
      <c r="U523" s="873"/>
      <c r="V523" s="873"/>
      <c r="W523" s="873"/>
      <c r="X523" s="873"/>
      <c r="Y523" s="873"/>
      <c r="Z523" s="874"/>
      <c r="AA523" s="874"/>
      <c r="AB523" s="873"/>
      <c r="AC523" s="873"/>
      <c r="AD523" s="873"/>
      <c r="AE523" s="873"/>
      <c r="AF523" s="873"/>
      <c r="AG523" s="873"/>
      <c r="AH523" s="873"/>
      <c r="AI523" s="873"/>
      <c r="AJ523" s="873"/>
      <c r="AK523" s="873"/>
      <c r="AL523" s="873"/>
      <c r="AM523" s="873"/>
      <c r="AN523" s="873"/>
      <c r="AO523" s="873"/>
      <c r="AP523" s="873"/>
      <c r="AQ523" s="873"/>
      <c r="AR523" s="873"/>
      <c r="AS523" s="873"/>
      <c r="AT523" s="873"/>
      <c r="AU523" s="873"/>
      <c r="AV523" s="873"/>
      <c r="AW523" s="873"/>
      <c r="AX523" s="873"/>
      <c r="AY523" s="873"/>
      <c r="AZ523" s="873"/>
      <c r="BA523" s="873"/>
      <c r="BB523" s="873"/>
      <c r="BC523" s="873"/>
    </row>
    <row r="524" spans="1:55">
      <c r="A524" s="866"/>
      <c r="B524" s="867"/>
      <c r="C524" s="867"/>
      <c r="D524" s="867"/>
      <c r="E524" s="868"/>
      <c r="F524" s="869"/>
      <c r="G524" s="868"/>
      <c r="H524" s="868"/>
      <c r="I524" s="868"/>
      <c r="J524" s="870"/>
      <c r="K524" s="871"/>
      <c r="L524" s="868"/>
      <c r="M524" s="868"/>
      <c r="N524" s="871"/>
      <c r="O524" s="870"/>
      <c r="P524" s="868"/>
      <c r="Q524" s="868"/>
      <c r="R524" s="868"/>
      <c r="S524" s="871"/>
      <c r="T524" s="872"/>
      <c r="U524" s="873"/>
      <c r="V524" s="873"/>
      <c r="W524" s="873"/>
      <c r="X524" s="873"/>
      <c r="Y524" s="873"/>
      <c r="Z524" s="874"/>
      <c r="AA524" s="874"/>
      <c r="AB524" s="873"/>
      <c r="AC524" s="873"/>
      <c r="AD524" s="873"/>
      <c r="AE524" s="873"/>
      <c r="AF524" s="873"/>
      <c r="AG524" s="873"/>
      <c r="AH524" s="873"/>
      <c r="AI524" s="873"/>
      <c r="AJ524" s="873"/>
      <c r="AK524" s="873"/>
      <c r="AL524" s="873"/>
      <c r="AM524" s="873"/>
      <c r="AN524" s="873"/>
      <c r="AO524" s="873"/>
      <c r="AP524" s="873"/>
      <c r="AQ524" s="873"/>
      <c r="AR524" s="873"/>
      <c r="AS524" s="873"/>
      <c r="AT524" s="873"/>
      <c r="AU524" s="873"/>
      <c r="AV524" s="873"/>
      <c r="AW524" s="873"/>
      <c r="AX524" s="873"/>
      <c r="AY524" s="873"/>
      <c r="AZ524" s="873"/>
      <c r="BA524" s="873"/>
      <c r="BB524" s="873"/>
      <c r="BC524" s="873"/>
    </row>
    <row r="525" spans="1:55">
      <c r="A525" s="866"/>
      <c r="B525" s="867"/>
      <c r="C525" s="867"/>
      <c r="D525" s="867"/>
      <c r="E525" s="868"/>
      <c r="F525" s="869"/>
      <c r="G525" s="868"/>
      <c r="H525" s="868"/>
      <c r="I525" s="868"/>
      <c r="J525" s="870"/>
      <c r="K525" s="871"/>
      <c r="L525" s="868"/>
      <c r="M525" s="868"/>
      <c r="N525" s="871"/>
      <c r="O525" s="870"/>
      <c r="P525" s="868"/>
      <c r="Q525" s="868"/>
      <c r="R525" s="868"/>
      <c r="S525" s="871"/>
      <c r="T525" s="872"/>
      <c r="U525" s="873"/>
      <c r="V525" s="873"/>
      <c r="W525" s="873"/>
      <c r="X525" s="873"/>
      <c r="Y525" s="873"/>
      <c r="Z525" s="874"/>
      <c r="AA525" s="874"/>
      <c r="AB525" s="873"/>
      <c r="AC525" s="873"/>
      <c r="AD525" s="873"/>
      <c r="AE525" s="873"/>
      <c r="AF525" s="873"/>
      <c r="AG525" s="873"/>
      <c r="AH525" s="873"/>
      <c r="AI525" s="873"/>
      <c r="AJ525" s="873"/>
      <c r="AK525" s="873"/>
      <c r="AL525" s="873"/>
      <c r="AM525" s="873"/>
      <c r="AN525" s="873"/>
      <c r="AO525" s="873"/>
      <c r="AP525" s="873"/>
      <c r="AQ525" s="873"/>
      <c r="AR525" s="873"/>
      <c r="AS525" s="873"/>
      <c r="AT525" s="873"/>
      <c r="AU525" s="873"/>
      <c r="AV525" s="873"/>
      <c r="AW525" s="873"/>
      <c r="AX525" s="873"/>
      <c r="AY525" s="873"/>
      <c r="AZ525" s="873"/>
      <c r="BA525" s="873"/>
      <c r="BB525" s="873"/>
      <c r="BC525" s="873"/>
    </row>
    <row r="526" spans="1:55">
      <c r="A526" s="866"/>
      <c r="B526" s="867"/>
      <c r="C526" s="867"/>
      <c r="D526" s="867"/>
      <c r="E526" s="868"/>
      <c r="F526" s="869"/>
      <c r="G526" s="868"/>
      <c r="H526" s="868"/>
      <c r="I526" s="868"/>
      <c r="J526" s="870"/>
      <c r="K526" s="871"/>
      <c r="L526" s="868"/>
      <c r="M526" s="868"/>
      <c r="N526" s="871"/>
      <c r="O526" s="870"/>
      <c r="P526" s="868"/>
      <c r="Q526" s="868"/>
      <c r="R526" s="868"/>
      <c r="S526" s="871"/>
      <c r="T526" s="872"/>
      <c r="U526" s="873"/>
      <c r="V526" s="873"/>
      <c r="W526" s="873"/>
      <c r="X526" s="873"/>
      <c r="Y526" s="873"/>
      <c r="Z526" s="874"/>
      <c r="AA526" s="874"/>
      <c r="AB526" s="873"/>
      <c r="AC526" s="873"/>
      <c r="AD526" s="873"/>
      <c r="AE526" s="873"/>
      <c r="AF526" s="873"/>
      <c r="AG526" s="873"/>
      <c r="AH526" s="873"/>
      <c r="AI526" s="873"/>
      <c r="AJ526" s="873"/>
      <c r="AK526" s="873"/>
      <c r="AL526" s="873"/>
      <c r="AM526" s="873"/>
      <c r="AN526" s="873"/>
      <c r="AO526" s="873"/>
      <c r="AP526" s="873"/>
      <c r="AQ526" s="873"/>
      <c r="AR526" s="873"/>
      <c r="AS526" s="873"/>
      <c r="AT526" s="873"/>
      <c r="AU526" s="873"/>
      <c r="AV526" s="873"/>
      <c r="AW526" s="873"/>
      <c r="AX526" s="873"/>
      <c r="AY526" s="873"/>
      <c r="AZ526" s="873"/>
      <c r="BA526" s="873"/>
      <c r="BB526" s="873"/>
      <c r="BC526" s="873"/>
    </row>
    <row r="527" spans="1:55">
      <c r="A527" s="866"/>
      <c r="B527" s="867"/>
      <c r="C527" s="867"/>
      <c r="D527" s="867"/>
      <c r="E527" s="868"/>
      <c r="F527" s="869"/>
      <c r="G527" s="868"/>
      <c r="H527" s="868"/>
      <c r="I527" s="868"/>
      <c r="J527" s="870"/>
      <c r="K527" s="871"/>
      <c r="L527" s="868"/>
      <c r="M527" s="868"/>
      <c r="N527" s="871"/>
      <c r="O527" s="870"/>
      <c r="P527" s="868"/>
      <c r="Q527" s="868"/>
      <c r="R527" s="868"/>
      <c r="S527" s="871"/>
      <c r="T527" s="872"/>
      <c r="U527" s="873"/>
      <c r="V527" s="873"/>
      <c r="W527" s="873"/>
      <c r="X527" s="873"/>
      <c r="Y527" s="873"/>
      <c r="Z527" s="874"/>
      <c r="AA527" s="874"/>
      <c r="AB527" s="873"/>
      <c r="AC527" s="873"/>
      <c r="AD527" s="873"/>
      <c r="AE527" s="873"/>
      <c r="AF527" s="873"/>
      <c r="AG527" s="873"/>
      <c r="AH527" s="873"/>
      <c r="AI527" s="873"/>
      <c r="AJ527" s="873"/>
      <c r="AK527" s="873"/>
      <c r="AL527" s="873"/>
      <c r="AM527" s="873"/>
      <c r="AN527" s="873"/>
      <c r="AO527" s="873"/>
      <c r="AP527" s="873"/>
      <c r="AQ527" s="873"/>
      <c r="AR527" s="873"/>
      <c r="AS527" s="873"/>
      <c r="AT527" s="873"/>
      <c r="AU527" s="873"/>
      <c r="AV527" s="873"/>
      <c r="AW527" s="873"/>
      <c r="AX527" s="873"/>
      <c r="AY527" s="873"/>
      <c r="AZ527" s="873"/>
      <c r="BA527" s="873"/>
      <c r="BB527" s="873"/>
      <c r="BC527" s="873"/>
    </row>
    <row r="528" spans="1:55">
      <c r="A528" s="866"/>
      <c r="B528" s="867"/>
      <c r="C528" s="867"/>
      <c r="D528" s="867"/>
      <c r="E528" s="868"/>
      <c r="F528" s="869"/>
      <c r="G528" s="868"/>
      <c r="H528" s="868"/>
      <c r="I528" s="868"/>
      <c r="J528" s="870"/>
      <c r="K528" s="871"/>
      <c r="L528" s="868"/>
      <c r="M528" s="868"/>
      <c r="N528" s="871"/>
      <c r="O528" s="870"/>
      <c r="P528" s="868"/>
      <c r="Q528" s="868"/>
      <c r="R528" s="868"/>
      <c r="S528" s="871"/>
      <c r="T528" s="872"/>
      <c r="U528" s="873"/>
      <c r="V528" s="873"/>
      <c r="W528" s="873"/>
      <c r="X528" s="873"/>
      <c r="Y528" s="873"/>
      <c r="Z528" s="874"/>
      <c r="AA528" s="874"/>
      <c r="AB528" s="873"/>
      <c r="AC528" s="873"/>
      <c r="AD528" s="873"/>
      <c r="AE528" s="873"/>
      <c r="AF528" s="873"/>
      <c r="AG528" s="873"/>
      <c r="AH528" s="873"/>
      <c r="AI528" s="873"/>
      <c r="AJ528" s="873"/>
      <c r="AK528" s="873"/>
      <c r="AL528" s="873"/>
      <c r="AM528" s="873"/>
      <c r="AN528" s="873"/>
      <c r="AO528" s="873"/>
      <c r="AP528" s="873"/>
      <c r="AQ528" s="873"/>
      <c r="AR528" s="873"/>
      <c r="AS528" s="873"/>
      <c r="AT528" s="873"/>
      <c r="AU528" s="873"/>
      <c r="AV528" s="873"/>
      <c r="AW528" s="873"/>
      <c r="AX528" s="873"/>
      <c r="AY528" s="873"/>
      <c r="AZ528" s="873"/>
      <c r="BA528" s="873"/>
      <c r="BB528" s="873"/>
      <c r="BC528" s="873"/>
    </row>
    <row r="529" spans="1:55">
      <c r="A529" s="866"/>
      <c r="B529" s="867"/>
      <c r="C529" s="867"/>
      <c r="D529" s="867"/>
      <c r="E529" s="868"/>
      <c r="F529" s="869"/>
      <c r="G529" s="868"/>
      <c r="H529" s="868"/>
      <c r="I529" s="868"/>
      <c r="J529" s="870"/>
      <c r="K529" s="871"/>
      <c r="L529" s="868"/>
      <c r="M529" s="868"/>
      <c r="N529" s="871"/>
      <c r="O529" s="870"/>
      <c r="P529" s="868"/>
      <c r="Q529" s="868"/>
      <c r="R529" s="868"/>
      <c r="S529" s="871"/>
      <c r="T529" s="872"/>
      <c r="U529" s="873"/>
      <c r="V529" s="873"/>
      <c r="W529" s="873"/>
      <c r="X529" s="873"/>
      <c r="Y529" s="873"/>
      <c r="Z529" s="874"/>
      <c r="AA529" s="874"/>
      <c r="AB529" s="873"/>
      <c r="AC529" s="873"/>
      <c r="AD529" s="873"/>
      <c r="AE529" s="873"/>
      <c r="AF529" s="873"/>
      <c r="AG529" s="873"/>
      <c r="AH529" s="873"/>
      <c r="AI529" s="873"/>
      <c r="AJ529" s="873"/>
      <c r="AK529" s="873"/>
      <c r="AL529" s="873"/>
      <c r="AM529" s="873"/>
      <c r="AN529" s="873"/>
      <c r="AO529" s="873"/>
      <c r="AP529" s="873"/>
      <c r="AQ529" s="873"/>
      <c r="AR529" s="873"/>
      <c r="AS529" s="873"/>
      <c r="AT529" s="873"/>
      <c r="AU529" s="873"/>
      <c r="AV529" s="873"/>
      <c r="AW529" s="873"/>
      <c r="AX529" s="873"/>
      <c r="AY529" s="873"/>
      <c r="AZ529" s="873"/>
      <c r="BA529" s="873"/>
      <c r="BB529" s="873"/>
      <c r="BC529" s="873"/>
    </row>
    <row r="530" spans="1:55">
      <c r="A530" s="866"/>
      <c r="B530" s="867"/>
      <c r="C530" s="867"/>
      <c r="D530" s="867"/>
      <c r="E530" s="868"/>
      <c r="F530" s="869"/>
      <c r="G530" s="868"/>
      <c r="H530" s="868"/>
      <c r="I530" s="868"/>
      <c r="J530" s="870"/>
      <c r="K530" s="871"/>
      <c r="L530" s="868"/>
      <c r="M530" s="868"/>
      <c r="N530" s="871"/>
      <c r="O530" s="870"/>
      <c r="P530" s="868"/>
      <c r="Q530" s="868"/>
      <c r="R530" s="868"/>
      <c r="S530" s="871"/>
      <c r="T530" s="872"/>
      <c r="U530" s="873"/>
      <c r="V530" s="873"/>
      <c r="W530" s="873"/>
      <c r="X530" s="873"/>
      <c r="Y530" s="873"/>
      <c r="Z530" s="874"/>
      <c r="AA530" s="874"/>
      <c r="AB530" s="873"/>
      <c r="AC530" s="873"/>
      <c r="AD530" s="873"/>
      <c r="AE530" s="873"/>
      <c r="AF530" s="873"/>
      <c r="AG530" s="873"/>
      <c r="AH530" s="873"/>
      <c r="AI530" s="873"/>
      <c r="AJ530" s="873"/>
      <c r="AK530" s="873"/>
      <c r="AL530" s="873"/>
      <c r="AM530" s="873"/>
      <c r="AN530" s="873"/>
      <c r="AO530" s="873"/>
      <c r="AP530" s="873"/>
      <c r="AQ530" s="873"/>
      <c r="AR530" s="873"/>
      <c r="AS530" s="873"/>
      <c r="AT530" s="873"/>
      <c r="AU530" s="873"/>
      <c r="AV530" s="873"/>
      <c r="AW530" s="873"/>
      <c r="AX530" s="873"/>
      <c r="AY530" s="873"/>
      <c r="AZ530" s="873"/>
      <c r="BA530" s="873"/>
      <c r="BB530" s="873"/>
      <c r="BC530" s="873"/>
    </row>
    <row r="531" spans="1:55">
      <c r="A531" s="866"/>
      <c r="B531" s="867"/>
      <c r="C531" s="867"/>
      <c r="D531" s="867"/>
      <c r="E531" s="868"/>
      <c r="F531" s="869"/>
      <c r="G531" s="868"/>
      <c r="H531" s="868"/>
      <c r="I531" s="868"/>
      <c r="J531" s="870"/>
      <c r="K531" s="871"/>
      <c r="L531" s="868"/>
      <c r="M531" s="868"/>
      <c r="N531" s="871"/>
      <c r="O531" s="870"/>
      <c r="P531" s="868"/>
      <c r="Q531" s="868"/>
      <c r="R531" s="868"/>
      <c r="S531" s="871"/>
      <c r="T531" s="872"/>
      <c r="U531" s="873"/>
      <c r="V531" s="873"/>
      <c r="W531" s="873"/>
      <c r="X531" s="873"/>
      <c r="Y531" s="873"/>
      <c r="Z531" s="874"/>
      <c r="AA531" s="874"/>
      <c r="AB531" s="873"/>
      <c r="AC531" s="873"/>
      <c r="AD531" s="873"/>
      <c r="AE531" s="873"/>
      <c r="AF531" s="873"/>
      <c r="AG531" s="873"/>
      <c r="AH531" s="873"/>
      <c r="AI531" s="873"/>
      <c r="AJ531" s="873"/>
      <c r="AK531" s="873"/>
      <c r="AL531" s="873"/>
      <c r="AM531" s="873"/>
      <c r="AN531" s="873"/>
      <c r="AO531" s="873"/>
      <c r="AP531" s="873"/>
      <c r="AQ531" s="873"/>
      <c r="AR531" s="873"/>
      <c r="AS531" s="873"/>
      <c r="AT531" s="873"/>
      <c r="AU531" s="873"/>
      <c r="AV531" s="873"/>
      <c r="AW531" s="873"/>
      <c r="AX531" s="873"/>
      <c r="AY531" s="873"/>
      <c r="AZ531" s="873"/>
      <c r="BA531" s="873"/>
      <c r="BB531" s="873"/>
      <c r="BC531" s="873"/>
    </row>
    <row r="532" spans="1:55">
      <c r="A532" s="866"/>
      <c r="B532" s="867"/>
      <c r="C532" s="867"/>
      <c r="D532" s="867"/>
      <c r="E532" s="868"/>
      <c r="F532" s="869"/>
      <c r="G532" s="868"/>
      <c r="H532" s="868"/>
      <c r="I532" s="868"/>
      <c r="J532" s="870"/>
      <c r="K532" s="871"/>
      <c r="L532" s="868"/>
      <c r="M532" s="868"/>
      <c r="N532" s="871"/>
      <c r="O532" s="870"/>
      <c r="P532" s="868"/>
      <c r="Q532" s="868"/>
      <c r="R532" s="868"/>
      <c r="S532" s="871"/>
      <c r="T532" s="872"/>
      <c r="U532" s="873"/>
      <c r="V532" s="873"/>
      <c r="W532" s="873"/>
      <c r="X532" s="873"/>
      <c r="Y532" s="873"/>
      <c r="Z532" s="874"/>
      <c r="AA532" s="874"/>
      <c r="AB532" s="873"/>
      <c r="AC532" s="873"/>
      <c r="AD532" s="873"/>
      <c r="AE532" s="873"/>
      <c r="AF532" s="873"/>
      <c r="AG532" s="873"/>
      <c r="AH532" s="873"/>
      <c r="AI532" s="873"/>
      <c r="AJ532" s="873"/>
      <c r="AK532" s="873"/>
      <c r="AL532" s="873"/>
      <c r="AM532" s="873"/>
      <c r="AN532" s="873"/>
      <c r="AO532" s="873"/>
      <c r="AP532" s="873"/>
      <c r="AQ532" s="873"/>
      <c r="AR532" s="873"/>
      <c r="AS532" s="873"/>
      <c r="AT532" s="873"/>
      <c r="AU532" s="873"/>
      <c r="AV532" s="873"/>
      <c r="AW532" s="873"/>
      <c r="AX532" s="873"/>
      <c r="AY532" s="873"/>
      <c r="AZ532" s="873"/>
      <c r="BA532" s="873"/>
      <c r="BB532" s="873"/>
      <c r="BC532" s="873"/>
    </row>
    <row r="533" spans="1:55">
      <c r="A533" s="866"/>
      <c r="B533" s="867"/>
      <c r="C533" s="867"/>
      <c r="D533" s="867"/>
      <c r="E533" s="868"/>
      <c r="F533" s="869"/>
      <c r="G533" s="868"/>
      <c r="H533" s="868"/>
      <c r="I533" s="868"/>
      <c r="J533" s="870"/>
      <c r="K533" s="871"/>
      <c r="L533" s="868"/>
      <c r="M533" s="868"/>
      <c r="N533" s="871"/>
      <c r="O533" s="870"/>
      <c r="P533" s="868"/>
      <c r="Q533" s="868"/>
      <c r="R533" s="868"/>
      <c r="S533" s="871"/>
      <c r="T533" s="872"/>
      <c r="U533" s="873"/>
      <c r="V533" s="873"/>
      <c r="W533" s="873"/>
      <c r="X533" s="873"/>
      <c r="Y533" s="873"/>
      <c r="Z533" s="874"/>
      <c r="AA533" s="874"/>
      <c r="AB533" s="873"/>
      <c r="AC533" s="873"/>
      <c r="AD533" s="873"/>
      <c r="AE533" s="873"/>
      <c r="AF533" s="873"/>
      <c r="AG533" s="873"/>
      <c r="AH533" s="873"/>
      <c r="AI533" s="873"/>
      <c r="AJ533" s="873"/>
      <c r="AK533" s="873"/>
      <c r="AL533" s="873"/>
      <c r="AM533" s="873"/>
      <c r="AN533" s="873"/>
      <c r="AO533" s="873"/>
      <c r="AP533" s="873"/>
      <c r="AQ533" s="873"/>
      <c r="AR533" s="873"/>
      <c r="AS533" s="873"/>
      <c r="AT533" s="873"/>
      <c r="AU533" s="873"/>
      <c r="AV533" s="873"/>
      <c r="AW533" s="873"/>
      <c r="AX533" s="873"/>
      <c r="AY533" s="873"/>
      <c r="AZ533" s="873"/>
      <c r="BA533" s="873"/>
      <c r="BB533" s="873"/>
      <c r="BC533" s="873"/>
    </row>
    <row r="534" spans="1:55">
      <c r="A534" s="866"/>
      <c r="B534" s="867"/>
      <c r="C534" s="867"/>
      <c r="D534" s="867"/>
      <c r="E534" s="868"/>
      <c r="F534" s="869"/>
      <c r="G534" s="868"/>
      <c r="H534" s="868"/>
      <c r="I534" s="868"/>
      <c r="J534" s="870"/>
      <c r="K534" s="871"/>
      <c r="L534" s="868"/>
      <c r="M534" s="868"/>
      <c r="N534" s="871"/>
      <c r="O534" s="870"/>
      <c r="P534" s="868"/>
      <c r="Q534" s="868"/>
      <c r="R534" s="868"/>
      <c r="S534" s="871"/>
      <c r="T534" s="872"/>
      <c r="U534" s="873"/>
      <c r="V534" s="873"/>
      <c r="W534" s="873"/>
      <c r="X534" s="873"/>
      <c r="Y534" s="873"/>
      <c r="Z534" s="874"/>
      <c r="AA534" s="874"/>
      <c r="AB534" s="873"/>
      <c r="AC534" s="873"/>
      <c r="AD534" s="873"/>
      <c r="AE534" s="873"/>
      <c r="AF534" s="873"/>
      <c r="AG534" s="873"/>
      <c r="AH534" s="873"/>
      <c r="AI534" s="873"/>
      <c r="AJ534" s="873"/>
      <c r="AK534" s="873"/>
      <c r="AL534" s="873"/>
      <c r="AM534" s="873"/>
      <c r="AN534" s="873"/>
      <c r="AO534" s="873"/>
      <c r="AP534" s="873"/>
      <c r="AQ534" s="873"/>
      <c r="AR534" s="873"/>
      <c r="AS534" s="873"/>
      <c r="AT534" s="873"/>
      <c r="AU534" s="873"/>
      <c r="AV534" s="873"/>
      <c r="AW534" s="873"/>
      <c r="AX534" s="873"/>
      <c r="AY534" s="873"/>
      <c r="AZ534" s="873"/>
      <c r="BA534" s="873"/>
      <c r="BB534" s="873"/>
      <c r="BC534" s="873"/>
    </row>
    <row r="535" spans="1:55">
      <c r="A535" s="866"/>
      <c r="B535" s="867"/>
      <c r="C535" s="867"/>
      <c r="D535" s="867"/>
      <c r="E535" s="868"/>
      <c r="F535" s="869"/>
      <c r="G535" s="868"/>
      <c r="H535" s="868"/>
      <c r="I535" s="868"/>
      <c r="J535" s="870"/>
      <c r="K535" s="871"/>
      <c r="L535" s="868"/>
      <c r="M535" s="868"/>
      <c r="N535" s="871"/>
      <c r="O535" s="870"/>
      <c r="P535" s="868"/>
      <c r="Q535" s="868"/>
      <c r="R535" s="868"/>
      <c r="S535" s="871"/>
      <c r="T535" s="872"/>
      <c r="U535" s="873"/>
      <c r="V535" s="873"/>
      <c r="W535" s="873"/>
      <c r="X535" s="873"/>
      <c r="Y535" s="873"/>
      <c r="Z535" s="874"/>
      <c r="AA535" s="874"/>
      <c r="AB535" s="873"/>
      <c r="AC535" s="873"/>
      <c r="AD535" s="873"/>
      <c r="AE535" s="873"/>
      <c r="AF535" s="873"/>
      <c r="AG535" s="873"/>
      <c r="AH535" s="873"/>
      <c r="AI535" s="873"/>
      <c r="AJ535" s="873"/>
      <c r="AK535" s="873"/>
      <c r="AL535" s="873"/>
      <c r="AM535" s="873"/>
      <c r="AN535" s="873"/>
      <c r="AO535" s="873"/>
      <c r="AP535" s="873"/>
      <c r="AQ535" s="873"/>
      <c r="AR535" s="873"/>
      <c r="AS535" s="873"/>
      <c r="AT535" s="873"/>
      <c r="AU535" s="873"/>
      <c r="AV535" s="873"/>
      <c r="AW535" s="873"/>
      <c r="AX535" s="873"/>
      <c r="AY535" s="873"/>
      <c r="AZ535" s="873"/>
      <c r="BA535" s="873"/>
      <c r="BB535" s="873"/>
      <c r="BC535" s="873"/>
    </row>
    <row r="536" spans="1:55">
      <c r="A536" s="866"/>
      <c r="B536" s="867"/>
      <c r="C536" s="867"/>
      <c r="D536" s="867"/>
      <c r="E536" s="868"/>
      <c r="F536" s="869"/>
      <c r="G536" s="868"/>
      <c r="H536" s="868"/>
      <c r="I536" s="868"/>
      <c r="J536" s="870"/>
      <c r="K536" s="871"/>
      <c r="L536" s="868"/>
      <c r="M536" s="868"/>
      <c r="N536" s="871"/>
      <c r="O536" s="870"/>
      <c r="P536" s="868"/>
      <c r="Q536" s="868"/>
      <c r="R536" s="868"/>
      <c r="S536" s="871"/>
      <c r="T536" s="872"/>
      <c r="U536" s="873"/>
      <c r="V536" s="873"/>
      <c r="W536" s="873"/>
      <c r="X536" s="873"/>
      <c r="Y536" s="873"/>
      <c r="Z536" s="874"/>
      <c r="AA536" s="874"/>
      <c r="AB536" s="873"/>
      <c r="AC536" s="873"/>
      <c r="AD536" s="873"/>
      <c r="AE536" s="873"/>
      <c r="AF536" s="873"/>
      <c r="AG536" s="873"/>
      <c r="AH536" s="873"/>
      <c r="AI536" s="873"/>
      <c r="AJ536" s="873"/>
      <c r="AK536" s="873"/>
      <c r="AL536" s="873"/>
      <c r="AM536" s="873"/>
      <c r="AN536" s="873"/>
      <c r="AO536" s="873"/>
      <c r="AP536" s="873"/>
      <c r="AQ536" s="873"/>
      <c r="AR536" s="873"/>
      <c r="AS536" s="873"/>
      <c r="AT536" s="873"/>
      <c r="AU536" s="873"/>
      <c r="AV536" s="873"/>
      <c r="AW536" s="873"/>
      <c r="AX536" s="873"/>
      <c r="AY536" s="873"/>
      <c r="AZ536" s="873"/>
      <c r="BA536" s="873"/>
      <c r="BB536" s="873"/>
      <c r="BC536" s="873"/>
    </row>
    <row r="537" spans="1:55">
      <c r="A537" s="866"/>
      <c r="B537" s="867"/>
      <c r="C537" s="867"/>
      <c r="D537" s="867"/>
      <c r="E537" s="868"/>
      <c r="F537" s="869"/>
      <c r="G537" s="868"/>
      <c r="H537" s="868"/>
      <c r="I537" s="868"/>
      <c r="J537" s="870"/>
      <c r="K537" s="871"/>
      <c r="L537" s="868"/>
      <c r="M537" s="868"/>
      <c r="N537" s="871"/>
      <c r="O537" s="870"/>
      <c r="P537" s="868"/>
      <c r="Q537" s="868"/>
      <c r="R537" s="868"/>
      <c r="S537" s="871"/>
      <c r="T537" s="872"/>
      <c r="U537" s="873"/>
      <c r="V537" s="873"/>
      <c r="W537" s="873"/>
      <c r="X537" s="873"/>
      <c r="Y537" s="873"/>
      <c r="Z537" s="874"/>
      <c r="AA537" s="874"/>
      <c r="AB537" s="873"/>
      <c r="AC537" s="873"/>
      <c r="AD537" s="873"/>
      <c r="AE537" s="873"/>
      <c r="AF537" s="873"/>
      <c r="AG537" s="873"/>
      <c r="AH537" s="873"/>
      <c r="AI537" s="873"/>
      <c r="AJ537" s="873"/>
      <c r="AK537" s="873"/>
      <c r="AL537" s="873"/>
      <c r="AM537" s="873"/>
      <c r="AN537" s="873"/>
      <c r="AO537" s="873"/>
      <c r="AP537" s="873"/>
      <c r="AQ537" s="873"/>
      <c r="AR537" s="873"/>
      <c r="AS537" s="873"/>
      <c r="AT537" s="873"/>
      <c r="AU537" s="873"/>
      <c r="AV537" s="873"/>
      <c r="AW537" s="873"/>
      <c r="AX537" s="873"/>
      <c r="AY537" s="873"/>
      <c r="AZ537" s="873"/>
      <c r="BA537" s="873"/>
      <c r="BB537" s="873"/>
      <c r="BC537" s="873"/>
    </row>
    <row r="538" spans="1:55">
      <c r="A538" s="866"/>
      <c r="B538" s="867"/>
      <c r="C538" s="867"/>
      <c r="D538" s="867"/>
      <c r="E538" s="868"/>
      <c r="F538" s="869"/>
      <c r="G538" s="868"/>
      <c r="H538" s="868"/>
      <c r="I538" s="868"/>
      <c r="J538" s="870"/>
      <c r="K538" s="871"/>
      <c r="L538" s="868"/>
      <c r="M538" s="868"/>
      <c r="N538" s="871"/>
      <c r="O538" s="870"/>
      <c r="P538" s="868"/>
      <c r="Q538" s="868"/>
      <c r="R538" s="868"/>
      <c r="S538" s="871"/>
      <c r="T538" s="872"/>
      <c r="U538" s="873"/>
      <c r="V538" s="873"/>
      <c r="W538" s="873"/>
      <c r="X538" s="873"/>
      <c r="Y538" s="873"/>
      <c r="Z538" s="874"/>
      <c r="AA538" s="874"/>
      <c r="AB538" s="873"/>
      <c r="AC538" s="873"/>
      <c r="AD538" s="873"/>
      <c r="AE538" s="873"/>
      <c r="AF538" s="873"/>
      <c r="AG538" s="873"/>
      <c r="AH538" s="873"/>
      <c r="AI538" s="873"/>
      <c r="AJ538" s="873"/>
      <c r="AK538" s="873"/>
      <c r="AL538" s="873"/>
      <c r="AM538" s="873"/>
      <c r="AN538" s="873"/>
      <c r="AO538" s="873"/>
      <c r="AP538" s="873"/>
      <c r="AQ538" s="873"/>
      <c r="AR538" s="873"/>
      <c r="AS538" s="873"/>
      <c r="AT538" s="873"/>
      <c r="AU538" s="873"/>
      <c r="AV538" s="873"/>
      <c r="AW538" s="873"/>
      <c r="AX538" s="873"/>
      <c r="AY538" s="873"/>
      <c r="AZ538" s="873"/>
      <c r="BA538" s="873"/>
      <c r="BB538" s="873"/>
      <c r="BC538" s="873"/>
    </row>
    <row r="539" spans="1:55">
      <c r="A539" s="866"/>
      <c r="B539" s="867"/>
      <c r="C539" s="867"/>
      <c r="D539" s="867"/>
      <c r="E539" s="868"/>
      <c r="F539" s="869"/>
      <c r="G539" s="868"/>
      <c r="H539" s="868"/>
      <c r="I539" s="868"/>
      <c r="J539" s="870"/>
      <c r="K539" s="871"/>
      <c r="L539" s="868"/>
      <c r="M539" s="868"/>
      <c r="N539" s="871"/>
      <c r="O539" s="870"/>
      <c r="P539" s="868"/>
      <c r="Q539" s="868"/>
      <c r="R539" s="868"/>
      <c r="S539" s="871"/>
      <c r="T539" s="872"/>
      <c r="U539" s="873"/>
      <c r="V539" s="873"/>
      <c r="W539" s="873"/>
      <c r="X539" s="873"/>
      <c r="Y539" s="873"/>
      <c r="Z539" s="874"/>
      <c r="AA539" s="874"/>
      <c r="AB539" s="873"/>
      <c r="AC539" s="873"/>
      <c r="AD539" s="873"/>
      <c r="AE539" s="873"/>
      <c r="AF539" s="873"/>
      <c r="AG539" s="873"/>
      <c r="AH539" s="873"/>
      <c r="AI539" s="873"/>
      <c r="AJ539" s="873"/>
      <c r="AK539" s="873"/>
      <c r="AL539" s="873"/>
      <c r="AM539" s="873"/>
      <c r="AN539" s="873"/>
      <c r="AO539" s="873"/>
      <c r="AP539" s="873"/>
      <c r="AQ539" s="873"/>
      <c r="AR539" s="873"/>
      <c r="AS539" s="873"/>
      <c r="AT539" s="873"/>
      <c r="AU539" s="873"/>
      <c r="AV539" s="873"/>
      <c r="AW539" s="873"/>
      <c r="AX539" s="873"/>
      <c r="AY539" s="873"/>
      <c r="AZ539" s="873"/>
      <c r="BA539" s="873"/>
      <c r="BB539" s="873"/>
      <c r="BC539" s="873"/>
    </row>
    <row r="540" spans="1:55">
      <c r="A540" s="866"/>
      <c r="B540" s="867"/>
      <c r="C540" s="867"/>
      <c r="D540" s="867"/>
      <c r="E540" s="868"/>
      <c r="F540" s="869"/>
      <c r="G540" s="868"/>
      <c r="H540" s="868"/>
      <c r="I540" s="868"/>
      <c r="J540" s="870"/>
      <c r="K540" s="871"/>
      <c r="L540" s="868"/>
      <c r="M540" s="868"/>
      <c r="N540" s="871"/>
      <c r="O540" s="870"/>
      <c r="P540" s="868"/>
      <c r="Q540" s="868"/>
      <c r="R540" s="868"/>
      <c r="S540" s="871"/>
      <c r="T540" s="872"/>
      <c r="U540" s="873"/>
      <c r="V540" s="873"/>
      <c r="W540" s="873"/>
      <c r="X540" s="873"/>
      <c r="Y540" s="873"/>
      <c r="Z540" s="874"/>
      <c r="AA540" s="874"/>
      <c r="AB540" s="873"/>
      <c r="AC540" s="873"/>
      <c r="AD540" s="873"/>
      <c r="AE540" s="873"/>
      <c r="AF540" s="873"/>
      <c r="AG540" s="873"/>
      <c r="AH540" s="873"/>
      <c r="AI540" s="873"/>
      <c r="AJ540" s="873"/>
      <c r="AK540" s="873"/>
      <c r="AL540" s="873"/>
      <c r="AM540" s="873"/>
      <c r="AN540" s="873"/>
      <c r="AO540" s="873"/>
      <c r="AP540" s="873"/>
      <c r="AQ540" s="873"/>
      <c r="AR540" s="873"/>
      <c r="AS540" s="873"/>
      <c r="AT540" s="873"/>
      <c r="AU540" s="873"/>
      <c r="AV540" s="873"/>
      <c r="AW540" s="873"/>
      <c r="AX540" s="873"/>
      <c r="AY540" s="873"/>
      <c r="AZ540" s="873"/>
      <c r="BA540" s="873"/>
      <c r="BB540" s="873"/>
      <c r="BC540" s="873"/>
    </row>
    <row r="541" spans="1:55">
      <c r="A541" s="866"/>
      <c r="B541" s="867"/>
      <c r="C541" s="867"/>
      <c r="D541" s="867"/>
      <c r="E541" s="868"/>
      <c r="F541" s="869"/>
      <c r="G541" s="868"/>
      <c r="H541" s="868"/>
      <c r="I541" s="868"/>
      <c r="J541" s="870"/>
      <c r="K541" s="871"/>
      <c r="L541" s="868"/>
      <c r="M541" s="868"/>
      <c r="N541" s="871"/>
      <c r="O541" s="870"/>
      <c r="P541" s="868"/>
      <c r="Q541" s="868"/>
      <c r="R541" s="868"/>
      <c r="S541" s="871"/>
      <c r="T541" s="872"/>
      <c r="U541" s="873"/>
      <c r="V541" s="873"/>
      <c r="W541" s="873"/>
      <c r="X541" s="873"/>
      <c r="Y541" s="873"/>
      <c r="Z541" s="874"/>
      <c r="AA541" s="874"/>
      <c r="AB541" s="873"/>
      <c r="AC541" s="873"/>
      <c r="AD541" s="873"/>
      <c r="AE541" s="873"/>
      <c r="AF541" s="873"/>
      <c r="AG541" s="873"/>
      <c r="AH541" s="873"/>
      <c r="AI541" s="873"/>
      <c r="AJ541" s="873"/>
      <c r="AK541" s="873"/>
      <c r="AL541" s="873"/>
      <c r="AM541" s="873"/>
      <c r="AN541" s="873"/>
      <c r="AO541" s="873"/>
      <c r="AP541" s="873"/>
      <c r="AQ541" s="873"/>
      <c r="AR541" s="873"/>
      <c r="AS541" s="873"/>
      <c r="AT541" s="873"/>
      <c r="AU541" s="873"/>
      <c r="AV541" s="873"/>
      <c r="AW541" s="873"/>
      <c r="AX541" s="873"/>
      <c r="AY541" s="873"/>
      <c r="AZ541" s="873"/>
      <c r="BA541" s="873"/>
      <c r="BB541" s="873"/>
      <c r="BC541" s="873"/>
    </row>
    <row r="542" spans="1:55">
      <c r="A542" s="866"/>
      <c r="B542" s="867"/>
      <c r="C542" s="867"/>
      <c r="D542" s="867"/>
      <c r="E542" s="868"/>
      <c r="F542" s="869"/>
      <c r="G542" s="868"/>
      <c r="H542" s="868"/>
      <c r="I542" s="868"/>
      <c r="J542" s="870"/>
      <c r="K542" s="871"/>
      <c r="L542" s="868"/>
      <c r="M542" s="868"/>
      <c r="N542" s="871"/>
      <c r="O542" s="870"/>
      <c r="P542" s="868"/>
      <c r="Q542" s="868"/>
      <c r="R542" s="868"/>
      <c r="S542" s="871"/>
      <c r="T542" s="872"/>
      <c r="U542" s="873"/>
      <c r="V542" s="873"/>
      <c r="W542" s="873"/>
      <c r="X542" s="873"/>
      <c r="Y542" s="873"/>
      <c r="Z542" s="874"/>
      <c r="AA542" s="874"/>
      <c r="AB542" s="873"/>
      <c r="AC542" s="873"/>
      <c r="AD542" s="873"/>
      <c r="AE542" s="873"/>
      <c r="AF542" s="873"/>
      <c r="AG542" s="873"/>
      <c r="AH542" s="873"/>
      <c r="AI542" s="873"/>
      <c r="AJ542" s="873"/>
      <c r="AK542" s="873"/>
      <c r="AL542" s="873"/>
      <c r="AM542" s="873"/>
      <c r="AN542" s="873"/>
      <c r="AO542" s="873"/>
      <c r="AP542" s="873"/>
      <c r="AQ542" s="873"/>
      <c r="AR542" s="873"/>
      <c r="AS542" s="873"/>
      <c r="AT542" s="873"/>
      <c r="AU542" s="873"/>
      <c r="AV542" s="873"/>
      <c r="AW542" s="873"/>
      <c r="AX542" s="873"/>
      <c r="AY542" s="873"/>
      <c r="AZ542" s="873"/>
      <c r="BA542" s="873"/>
      <c r="BB542" s="873"/>
      <c r="BC542" s="873"/>
    </row>
    <row r="543" spans="1:55">
      <c r="A543" s="866"/>
      <c r="B543" s="867"/>
      <c r="C543" s="867"/>
      <c r="D543" s="867"/>
      <c r="E543" s="868"/>
      <c r="F543" s="869"/>
      <c r="G543" s="868"/>
      <c r="H543" s="868"/>
      <c r="I543" s="868"/>
      <c r="J543" s="870"/>
      <c r="K543" s="871"/>
      <c r="L543" s="868"/>
      <c r="M543" s="868"/>
      <c r="N543" s="871"/>
      <c r="O543" s="870"/>
      <c r="P543" s="868"/>
      <c r="Q543" s="868"/>
      <c r="R543" s="868"/>
      <c r="S543" s="871"/>
      <c r="T543" s="872"/>
      <c r="U543" s="873"/>
      <c r="V543" s="873"/>
      <c r="W543" s="873"/>
      <c r="X543" s="873"/>
      <c r="Y543" s="873"/>
      <c r="Z543" s="874"/>
      <c r="AA543" s="874"/>
      <c r="AB543" s="873"/>
      <c r="AC543" s="873"/>
      <c r="AD543" s="873"/>
      <c r="AE543" s="873"/>
      <c r="AF543" s="873"/>
      <c r="AG543" s="873"/>
      <c r="AH543" s="873"/>
      <c r="AI543" s="873"/>
      <c r="AJ543" s="873"/>
      <c r="AK543" s="873"/>
      <c r="AL543" s="873"/>
      <c r="AM543" s="873"/>
      <c r="AN543" s="873"/>
      <c r="AO543" s="873"/>
      <c r="AP543" s="873"/>
      <c r="AQ543" s="873"/>
      <c r="AR543" s="873"/>
      <c r="AS543" s="873"/>
      <c r="AT543" s="873"/>
      <c r="AU543" s="873"/>
      <c r="AV543" s="873"/>
      <c r="AW543" s="873"/>
      <c r="AX543" s="873"/>
      <c r="AY543" s="873"/>
      <c r="AZ543" s="873"/>
      <c r="BA543" s="873"/>
      <c r="BB543" s="873"/>
      <c r="BC543" s="873"/>
    </row>
    <row r="544" spans="1:55">
      <c r="A544" s="866"/>
      <c r="B544" s="867"/>
      <c r="C544" s="867"/>
      <c r="D544" s="867"/>
      <c r="E544" s="868"/>
      <c r="F544" s="869"/>
      <c r="G544" s="868"/>
      <c r="H544" s="868"/>
      <c r="I544" s="868"/>
      <c r="J544" s="870"/>
      <c r="K544" s="871"/>
      <c r="L544" s="868"/>
      <c r="M544" s="868"/>
      <c r="N544" s="871"/>
      <c r="O544" s="870"/>
      <c r="P544" s="868"/>
      <c r="Q544" s="868"/>
      <c r="R544" s="868"/>
      <c r="S544" s="871"/>
      <c r="T544" s="872"/>
      <c r="U544" s="873"/>
      <c r="V544" s="873"/>
      <c r="W544" s="873"/>
      <c r="X544" s="873"/>
      <c r="Y544" s="873"/>
      <c r="Z544" s="874"/>
      <c r="AA544" s="874"/>
      <c r="AB544" s="873"/>
      <c r="AC544" s="873"/>
      <c r="AD544" s="873"/>
      <c r="AE544" s="873"/>
      <c r="AF544" s="873"/>
      <c r="AG544" s="873"/>
      <c r="AH544" s="873"/>
      <c r="AI544" s="873"/>
      <c r="AJ544" s="873"/>
      <c r="AK544" s="873"/>
      <c r="AL544" s="873"/>
      <c r="AM544" s="873"/>
      <c r="AN544" s="873"/>
      <c r="AO544" s="873"/>
      <c r="AP544" s="873"/>
      <c r="AQ544" s="873"/>
      <c r="AR544" s="873"/>
      <c r="AS544" s="873"/>
      <c r="AT544" s="873"/>
      <c r="AU544" s="873"/>
      <c r="AV544" s="873"/>
      <c r="AW544" s="873"/>
      <c r="AX544" s="873"/>
      <c r="AY544" s="873"/>
      <c r="AZ544" s="873"/>
      <c r="BA544" s="873"/>
      <c r="BB544" s="873"/>
      <c r="BC544" s="873"/>
    </row>
    <row r="545" spans="1:55">
      <c r="A545" s="866"/>
      <c r="B545" s="867"/>
      <c r="C545" s="867"/>
      <c r="D545" s="867"/>
      <c r="E545" s="868"/>
      <c r="F545" s="869"/>
      <c r="G545" s="868"/>
      <c r="H545" s="868"/>
      <c r="I545" s="868"/>
      <c r="J545" s="870"/>
      <c r="K545" s="871"/>
      <c r="L545" s="868"/>
      <c r="M545" s="868"/>
      <c r="N545" s="871"/>
      <c r="O545" s="870"/>
      <c r="P545" s="868"/>
      <c r="Q545" s="868"/>
      <c r="R545" s="868"/>
      <c r="S545" s="871"/>
      <c r="T545" s="872"/>
      <c r="U545" s="873"/>
      <c r="V545" s="873"/>
      <c r="W545" s="873"/>
      <c r="X545" s="873"/>
      <c r="Y545" s="873"/>
      <c r="Z545" s="874"/>
      <c r="AA545" s="874"/>
      <c r="AB545" s="873"/>
      <c r="AC545" s="873"/>
      <c r="AD545" s="873"/>
      <c r="AE545" s="873"/>
      <c r="AF545" s="873"/>
      <c r="AG545" s="873"/>
      <c r="AH545" s="873"/>
      <c r="AI545" s="873"/>
      <c r="AJ545" s="873"/>
      <c r="AK545" s="873"/>
      <c r="AL545" s="873"/>
      <c r="AM545" s="873"/>
      <c r="AN545" s="873"/>
      <c r="AO545" s="873"/>
      <c r="AP545" s="873"/>
      <c r="AQ545" s="873"/>
      <c r="AR545" s="873"/>
      <c r="AS545" s="873"/>
      <c r="AT545" s="873"/>
      <c r="AU545" s="873"/>
      <c r="AV545" s="873"/>
      <c r="AW545" s="873"/>
      <c r="AX545" s="873"/>
      <c r="AY545" s="873"/>
      <c r="AZ545" s="873"/>
      <c r="BA545" s="873"/>
      <c r="BB545" s="873"/>
      <c r="BC545" s="873"/>
    </row>
    <row r="546" spans="1:55">
      <c r="A546" s="866"/>
      <c r="B546" s="867"/>
      <c r="C546" s="867"/>
      <c r="D546" s="867"/>
      <c r="E546" s="868"/>
      <c r="F546" s="869"/>
      <c r="G546" s="868"/>
      <c r="H546" s="868"/>
      <c r="I546" s="868"/>
      <c r="J546" s="870"/>
      <c r="K546" s="871"/>
      <c r="L546" s="868"/>
      <c r="M546" s="868"/>
      <c r="N546" s="871"/>
      <c r="O546" s="870"/>
      <c r="P546" s="868"/>
      <c r="Q546" s="868"/>
      <c r="R546" s="868"/>
      <c r="S546" s="871"/>
      <c r="T546" s="872"/>
      <c r="U546" s="873"/>
      <c r="V546" s="873"/>
      <c r="W546" s="873"/>
      <c r="X546" s="873"/>
      <c r="Y546" s="873"/>
      <c r="Z546" s="874"/>
      <c r="AA546" s="874"/>
      <c r="AB546" s="873"/>
      <c r="AC546" s="873"/>
      <c r="AD546" s="873"/>
      <c r="AE546" s="873"/>
      <c r="AF546" s="873"/>
      <c r="AG546" s="873"/>
      <c r="AH546" s="873"/>
      <c r="AI546" s="873"/>
      <c r="AJ546" s="873"/>
      <c r="AK546" s="873"/>
      <c r="AL546" s="873"/>
      <c r="AM546" s="873"/>
      <c r="AN546" s="873"/>
      <c r="AO546" s="873"/>
      <c r="AP546" s="873"/>
      <c r="AQ546" s="873"/>
      <c r="AR546" s="873"/>
      <c r="AS546" s="873"/>
      <c r="AT546" s="873"/>
      <c r="AU546" s="873"/>
      <c r="AV546" s="873"/>
      <c r="AW546" s="873"/>
      <c r="AX546" s="873"/>
      <c r="AY546" s="873"/>
      <c r="AZ546" s="873"/>
      <c r="BA546" s="873"/>
      <c r="BB546" s="873"/>
      <c r="BC546" s="873"/>
    </row>
    <row r="547" spans="1:55">
      <c r="A547" s="866"/>
      <c r="B547" s="867"/>
      <c r="C547" s="867"/>
      <c r="D547" s="867"/>
      <c r="E547" s="868"/>
      <c r="F547" s="869"/>
      <c r="G547" s="868"/>
      <c r="H547" s="868"/>
      <c r="I547" s="868"/>
      <c r="J547" s="870"/>
      <c r="K547" s="871"/>
      <c r="L547" s="868"/>
      <c r="M547" s="868"/>
      <c r="N547" s="871"/>
      <c r="O547" s="870"/>
      <c r="P547" s="868"/>
      <c r="Q547" s="868"/>
      <c r="R547" s="868"/>
      <c r="S547" s="871"/>
      <c r="T547" s="872"/>
      <c r="U547" s="873"/>
      <c r="V547" s="873"/>
      <c r="W547" s="873"/>
      <c r="X547" s="873"/>
      <c r="Y547" s="873"/>
      <c r="Z547" s="874"/>
      <c r="AA547" s="874"/>
      <c r="AB547" s="873"/>
      <c r="AC547" s="873"/>
      <c r="AD547" s="873"/>
      <c r="AE547" s="873"/>
      <c r="AF547" s="873"/>
      <c r="AG547" s="873"/>
      <c r="AH547" s="873"/>
      <c r="AI547" s="873"/>
      <c r="AJ547" s="873"/>
      <c r="AK547" s="873"/>
      <c r="AL547" s="873"/>
      <c r="AM547" s="873"/>
      <c r="AN547" s="873"/>
      <c r="AO547" s="873"/>
      <c r="AP547" s="873"/>
      <c r="AQ547" s="873"/>
      <c r="AR547" s="873"/>
      <c r="AS547" s="873"/>
      <c r="AT547" s="873"/>
      <c r="AU547" s="873"/>
      <c r="AV547" s="873"/>
      <c r="AW547" s="873"/>
      <c r="AX547" s="873"/>
      <c r="AY547" s="873"/>
      <c r="AZ547" s="873"/>
      <c r="BA547" s="873"/>
      <c r="BB547" s="873"/>
      <c r="BC547" s="873"/>
    </row>
    <row r="548" spans="1:55">
      <c r="A548" s="866"/>
      <c r="B548" s="867"/>
      <c r="C548" s="867"/>
      <c r="D548" s="867"/>
      <c r="E548" s="868"/>
      <c r="F548" s="869"/>
      <c r="G548" s="868"/>
      <c r="H548" s="868"/>
      <c r="I548" s="868"/>
      <c r="J548" s="870"/>
      <c r="K548" s="871"/>
      <c r="L548" s="868"/>
      <c r="M548" s="868"/>
      <c r="N548" s="871"/>
      <c r="O548" s="870"/>
      <c r="P548" s="868"/>
      <c r="Q548" s="868"/>
      <c r="R548" s="868"/>
      <c r="S548" s="871"/>
      <c r="T548" s="872"/>
      <c r="U548" s="873"/>
      <c r="V548" s="873"/>
      <c r="W548" s="873"/>
      <c r="X548" s="873"/>
      <c r="Y548" s="873"/>
      <c r="Z548" s="874"/>
      <c r="AA548" s="874"/>
      <c r="AB548" s="873"/>
      <c r="AC548" s="873"/>
      <c r="AD548" s="873"/>
      <c r="AE548" s="873"/>
      <c r="AF548" s="873"/>
      <c r="AG548" s="873"/>
      <c r="AH548" s="873"/>
      <c r="AI548" s="873"/>
      <c r="AJ548" s="873"/>
      <c r="AK548" s="873"/>
      <c r="AL548" s="873"/>
      <c r="AM548" s="873"/>
      <c r="AN548" s="873"/>
      <c r="AO548" s="873"/>
      <c r="AP548" s="873"/>
      <c r="AQ548" s="873"/>
      <c r="AR548" s="873"/>
      <c r="AS548" s="873"/>
      <c r="AT548" s="873"/>
      <c r="AU548" s="873"/>
      <c r="AV548" s="873"/>
      <c r="AW548" s="873"/>
      <c r="AX548" s="873"/>
      <c r="AY548" s="873"/>
      <c r="AZ548" s="873"/>
      <c r="BA548" s="873"/>
      <c r="BB548" s="873"/>
      <c r="BC548" s="873"/>
    </row>
    <row r="549" spans="1:55">
      <c r="A549" s="866"/>
      <c r="B549" s="867"/>
      <c r="C549" s="867"/>
      <c r="D549" s="867"/>
      <c r="E549" s="868"/>
      <c r="F549" s="869"/>
      <c r="G549" s="868"/>
      <c r="H549" s="868"/>
      <c r="I549" s="868"/>
      <c r="J549" s="870"/>
      <c r="K549" s="871"/>
      <c r="L549" s="868"/>
      <c r="M549" s="868"/>
      <c r="N549" s="871"/>
      <c r="O549" s="870"/>
      <c r="P549" s="868"/>
      <c r="Q549" s="868"/>
      <c r="R549" s="868"/>
      <c r="S549" s="871"/>
      <c r="T549" s="872"/>
      <c r="U549" s="873"/>
      <c r="V549" s="873"/>
      <c r="W549" s="873"/>
      <c r="X549" s="873"/>
      <c r="Y549" s="873"/>
      <c r="Z549" s="874"/>
      <c r="AA549" s="874"/>
      <c r="AB549" s="873"/>
      <c r="AC549" s="873"/>
      <c r="AD549" s="873"/>
      <c r="AE549" s="873"/>
      <c r="AF549" s="873"/>
      <c r="AG549" s="873"/>
      <c r="AH549" s="873"/>
      <c r="AI549" s="873"/>
      <c r="AJ549" s="873"/>
      <c r="AK549" s="873"/>
      <c r="AL549" s="873"/>
      <c r="AM549" s="873"/>
      <c r="AN549" s="873"/>
      <c r="AO549" s="873"/>
      <c r="AP549" s="873"/>
      <c r="AQ549" s="873"/>
      <c r="AR549" s="873"/>
      <c r="AS549" s="873"/>
      <c r="AT549" s="873"/>
      <c r="AU549" s="873"/>
      <c r="AV549" s="873"/>
      <c r="AW549" s="873"/>
      <c r="AX549" s="873"/>
      <c r="AY549" s="873"/>
      <c r="AZ549" s="873"/>
      <c r="BA549" s="873"/>
      <c r="BB549" s="873"/>
      <c r="BC549" s="873"/>
    </row>
    <row r="550" spans="1:55">
      <c r="A550" s="866"/>
      <c r="B550" s="867"/>
      <c r="C550" s="867"/>
      <c r="D550" s="867"/>
      <c r="E550" s="868"/>
      <c r="F550" s="869"/>
      <c r="G550" s="868"/>
      <c r="H550" s="868"/>
      <c r="I550" s="868"/>
      <c r="J550" s="870"/>
      <c r="K550" s="871"/>
      <c r="L550" s="868"/>
      <c r="M550" s="868"/>
      <c r="N550" s="871"/>
      <c r="O550" s="870"/>
      <c r="P550" s="868"/>
      <c r="Q550" s="868"/>
      <c r="R550" s="868"/>
      <c r="S550" s="871"/>
      <c r="T550" s="872"/>
      <c r="U550" s="873"/>
      <c r="V550" s="873"/>
      <c r="W550" s="873"/>
      <c r="X550" s="873"/>
      <c r="Y550" s="873"/>
      <c r="Z550" s="874"/>
      <c r="AA550" s="874"/>
      <c r="AB550" s="873"/>
      <c r="AC550" s="873"/>
      <c r="AD550" s="873"/>
      <c r="AE550" s="873"/>
      <c r="AF550" s="873"/>
      <c r="AG550" s="873"/>
      <c r="AH550" s="873"/>
      <c r="AI550" s="873"/>
      <c r="AJ550" s="873"/>
      <c r="AK550" s="873"/>
      <c r="AL550" s="873"/>
      <c r="AM550" s="873"/>
      <c r="AN550" s="873"/>
      <c r="AO550" s="873"/>
      <c r="AP550" s="873"/>
      <c r="AQ550" s="873"/>
      <c r="AR550" s="873"/>
      <c r="AS550" s="873"/>
      <c r="AT550" s="873"/>
      <c r="AU550" s="873"/>
      <c r="AV550" s="873"/>
      <c r="AW550" s="873"/>
      <c r="AX550" s="873"/>
      <c r="AY550" s="873"/>
      <c r="AZ550" s="873"/>
      <c r="BA550" s="873"/>
      <c r="BB550" s="873"/>
      <c r="BC550" s="873"/>
    </row>
    <row r="551" spans="1:55">
      <c r="A551" s="866"/>
      <c r="B551" s="867"/>
      <c r="C551" s="867"/>
      <c r="D551" s="867"/>
      <c r="E551" s="868"/>
      <c r="F551" s="869"/>
      <c r="G551" s="868"/>
      <c r="H551" s="868"/>
      <c r="I551" s="868"/>
      <c r="J551" s="870"/>
      <c r="K551" s="871"/>
      <c r="L551" s="868"/>
      <c r="M551" s="868"/>
      <c r="N551" s="871"/>
      <c r="O551" s="870"/>
      <c r="P551" s="868"/>
      <c r="Q551" s="868"/>
      <c r="R551" s="868"/>
      <c r="S551" s="871"/>
      <c r="T551" s="872"/>
      <c r="U551" s="873"/>
      <c r="V551" s="873"/>
      <c r="W551" s="873"/>
      <c r="X551" s="873"/>
      <c r="Y551" s="873"/>
      <c r="Z551" s="874"/>
      <c r="AA551" s="874"/>
      <c r="AB551" s="873"/>
      <c r="AC551" s="873"/>
      <c r="AD551" s="873"/>
      <c r="AE551" s="873"/>
      <c r="AF551" s="873"/>
      <c r="AG551" s="873"/>
      <c r="AH551" s="873"/>
      <c r="AI551" s="873"/>
      <c r="AJ551" s="873"/>
      <c r="AK551" s="873"/>
      <c r="AL551" s="873"/>
      <c r="AM551" s="873"/>
      <c r="AN551" s="873"/>
      <c r="AO551" s="873"/>
      <c r="AP551" s="873"/>
      <c r="AQ551" s="873"/>
      <c r="AR551" s="873"/>
      <c r="AS551" s="873"/>
      <c r="AT551" s="873"/>
      <c r="AU551" s="873"/>
      <c r="AV551" s="873"/>
      <c r="AW551" s="873"/>
      <c r="AX551" s="873"/>
      <c r="AY551" s="873"/>
      <c r="AZ551" s="873"/>
      <c r="BA551" s="873"/>
      <c r="BB551" s="873"/>
      <c r="BC551" s="873"/>
    </row>
    <row r="552" spans="1:55">
      <c r="A552" s="866"/>
      <c r="B552" s="867"/>
      <c r="C552" s="867"/>
      <c r="D552" s="867"/>
      <c r="E552" s="868"/>
      <c r="F552" s="869"/>
      <c r="G552" s="868"/>
      <c r="H552" s="868"/>
      <c r="I552" s="868"/>
      <c r="J552" s="870"/>
      <c r="K552" s="871"/>
      <c r="L552" s="868"/>
      <c r="M552" s="868"/>
      <c r="N552" s="871"/>
      <c r="O552" s="870"/>
      <c r="P552" s="868"/>
      <c r="Q552" s="868"/>
      <c r="R552" s="868"/>
      <c r="S552" s="871"/>
      <c r="T552" s="872"/>
      <c r="U552" s="873"/>
      <c r="V552" s="873"/>
      <c r="W552" s="873"/>
      <c r="X552" s="873"/>
      <c r="Y552" s="873"/>
      <c r="Z552" s="874"/>
      <c r="AA552" s="874"/>
      <c r="AB552" s="873"/>
      <c r="AC552" s="873"/>
      <c r="AD552" s="873"/>
      <c r="AE552" s="873"/>
      <c r="AF552" s="873"/>
      <c r="AG552" s="873"/>
      <c r="AH552" s="873"/>
      <c r="AI552" s="873"/>
      <c r="AJ552" s="873"/>
      <c r="AK552" s="873"/>
      <c r="AL552" s="873"/>
      <c r="AM552" s="873"/>
      <c r="AN552" s="873"/>
      <c r="AO552" s="873"/>
      <c r="AP552" s="873"/>
      <c r="AQ552" s="873"/>
      <c r="AR552" s="873"/>
      <c r="AS552" s="873"/>
      <c r="AT552" s="873"/>
      <c r="AU552" s="873"/>
      <c r="AV552" s="873"/>
      <c r="AW552" s="873"/>
      <c r="AX552" s="873"/>
      <c r="AY552" s="873"/>
      <c r="AZ552" s="873"/>
      <c r="BA552" s="873"/>
      <c r="BB552" s="873"/>
      <c r="BC552" s="873"/>
    </row>
    <row r="553" spans="1:55">
      <c r="A553" s="866"/>
      <c r="B553" s="867"/>
      <c r="C553" s="867"/>
      <c r="D553" s="867"/>
      <c r="E553" s="868"/>
      <c r="F553" s="869"/>
      <c r="G553" s="868"/>
      <c r="H553" s="868"/>
      <c r="I553" s="868"/>
      <c r="J553" s="870"/>
      <c r="K553" s="871"/>
      <c r="L553" s="868"/>
      <c r="M553" s="868"/>
      <c r="N553" s="871"/>
      <c r="O553" s="870"/>
      <c r="P553" s="868"/>
      <c r="Q553" s="868"/>
      <c r="R553" s="868"/>
      <c r="S553" s="871"/>
      <c r="T553" s="872"/>
      <c r="U553" s="873"/>
      <c r="V553" s="873"/>
      <c r="W553" s="873"/>
      <c r="X553" s="873"/>
      <c r="Y553" s="873"/>
      <c r="Z553" s="874"/>
      <c r="AA553" s="874"/>
      <c r="AB553" s="873"/>
      <c r="AC553" s="873"/>
      <c r="AD553" s="873"/>
      <c r="AE553" s="873"/>
      <c r="AF553" s="873"/>
      <c r="AG553" s="873"/>
      <c r="AH553" s="873"/>
      <c r="AI553" s="873"/>
      <c r="AJ553" s="873"/>
      <c r="AK553" s="873"/>
      <c r="AL553" s="873"/>
      <c r="AM553" s="873"/>
      <c r="AN553" s="873"/>
      <c r="AO553" s="873"/>
      <c r="AP553" s="873"/>
      <c r="AQ553" s="873"/>
      <c r="AR553" s="873"/>
      <c r="AS553" s="873"/>
      <c r="AT553" s="873"/>
      <c r="AU553" s="873"/>
      <c r="AV553" s="873"/>
      <c r="AW553" s="873"/>
      <c r="AX553" s="873"/>
      <c r="AY553" s="873"/>
      <c r="AZ553" s="873"/>
      <c r="BA553" s="873"/>
      <c r="BB553" s="873"/>
      <c r="BC553" s="873"/>
    </row>
    <row r="554" spans="1:55">
      <c r="A554" s="866"/>
      <c r="B554" s="867"/>
      <c r="C554" s="867"/>
      <c r="D554" s="867"/>
      <c r="E554" s="868"/>
      <c r="F554" s="869"/>
      <c r="G554" s="868"/>
      <c r="H554" s="868"/>
      <c r="I554" s="868"/>
      <c r="J554" s="870"/>
      <c r="K554" s="871"/>
      <c r="L554" s="868"/>
      <c r="M554" s="868"/>
      <c r="N554" s="871"/>
      <c r="O554" s="870"/>
      <c r="P554" s="868"/>
      <c r="Q554" s="868"/>
      <c r="R554" s="868"/>
      <c r="S554" s="871"/>
      <c r="T554" s="872"/>
      <c r="U554" s="873"/>
      <c r="V554" s="873"/>
      <c r="W554" s="873"/>
      <c r="X554" s="873"/>
      <c r="Y554" s="873"/>
      <c r="Z554" s="874"/>
      <c r="AA554" s="874"/>
      <c r="AB554" s="873"/>
      <c r="AC554" s="873"/>
      <c r="AD554" s="873"/>
      <c r="AE554" s="873"/>
      <c r="AF554" s="873"/>
      <c r="AG554" s="873"/>
      <c r="AH554" s="873"/>
      <c r="AI554" s="873"/>
      <c r="AJ554" s="873"/>
      <c r="AK554" s="873"/>
      <c r="AL554" s="873"/>
      <c r="AM554" s="873"/>
      <c r="AN554" s="873"/>
      <c r="AO554" s="873"/>
      <c r="AP554" s="873"/>
      <c r="AQ554" s="873"/>
      <c r="AR554" s="873"/>
      <c r="AS554" s="873"/>
      <c r="AT554" s="873"/>
      <c r="AU554" s="873"/>
      <c r="AV554" s="873"/>
      <c r="AW554" s="873"/>
      <c r="AX554" s="873"/>
      <c r="AY554" s="873"/>
      <c r="AZ554" s="873"/>
      <c r="BA554" s="873"/>
      <c r="BB554" s="873"/>
      <c r="BC554" s="873"/>
    </row>
    <row r="555" spans="1:55">
      <c r="A555" s="866"/>
      <c r="B555" s="867"/>
      <c r="C555" s="867"/>
      <c r="D555" s="867"/>
      <c r="E555" s="868"/>
      <c r="F555" s="869"/>
      <c r="G555" s="868"/>
      <c r="H555" s="868"/>
      <c r="I555" s="868"/>
      <c r="J555" s="870"/>
      <c r="K555" s="871"/>
      <c r="L555" s="868"/>
      <c r="M555" s="868"/>
      <c r="N555" s="871"/>
      <c r="O555" s="870"/>
      <c r="P555" s="868"/>
      <c r="Q555" s="868"/>
      <c r="R555" s="868"/>
      <c r="S555" s="871"/>
      <c r="T555" s="872"/>
      <c r="U555" s="873"/>
      <c r="V555" s="873"/>
      <c r="W555" s="873"/>
      <c r="X555" s="873"/>
      <c r="Y555" s="873"/>
      <c r="Z555" s="874"/>
      <c r="AA555" s="874"/>
      <c r="AB555" s="873"/>
      <c r="AC555" s="873"/>
      <c r="AD555" s="873"/>
      <c r="AE555" s="873"/>
      <c r="AF555" s="873"/>
      <c r="AG555" s="873"/>
      <c r="AH555" s="873"/>
      <c r="AI555" s="873"/>
      <c r="AJ555" s="873"/>
      <c r="AK555" s="873"/>
      <c r="AL555" s="873"/>
      <c r="AM555" s="873"/>
      <c r="AN555" s="873"/>
      <c r="AO555" s="873"/>
      <c r="AP555" s="873"/>
      <c r="AQ555" s="873"/>
      <c r="AR555" s="873"/>
      <c r="AS555" s="873"/>
      <c r="AT555" s="873"/>
      <c r="AU555" s="873"/>
      <c r="AV555" s="873"/>
      <c r="AW555" s="873"/>
      <c r="AX555" s="873"/>
      <c r="AY555" s="873"/>
      <c r="AZ555" s="873"/>
      <c r="BA555" s="873"/>
      <c r="BB555" s="873"/>
      <c r="BC555" s="873"/>
    </row>
    <row r="556" spans="1:55">
      <c r="A556" s="866"/>
      <c r="B556" s="867"/>
      <c r="C556" s="867"/>
      <c r="D556" s="867"/>
      <c r="E556" s="868"/>
      <c r="F556" s="869"/>
      <c r="G556" s="868"/>
      <c r="H556" s="868"/>
      <c r="I556" s="868"/>
      <c r="J556" s="870"/>
      <c r="K556" s="871"/>
      <c r="L556" s="868"/>
      <c r="M556" s="868"/>
      <c r="N556" s="871"/>
      <c r="O556" s="870"/>
      <c r="P556" s="868"/>
      <c r="Q556" s="868"/>
      <c r="R556" s="868"/>
      <c r="S556" s="871"/>
      <c r="T556" s="872"/>
      <c r="U556" s="873"/>
      <c r="V556" s="873"/>
      <c r="W556" s="873"/>
      <c r="X556" s="873"/>
      <c r="Y556" s="873"/>
      <c r="Z556" s="874"/>
      <c r="AA556" s="874"/>
      <c r="AB556" s="873"/>
      <c r="AC556" s="873"/>
      <c r="AD556" s="873"/>
      <c r="AE556" s="873"/>
      <c r="AF556" s="873"/>
      <c r="AG556" s="873"/>
      <c r="AH556" s="873"/>
      <c r="AI556" s="873"/>
      <c r="AJ556" s="873"/>
      <c r="AK556" s="873"/>
      <c r="AL556" s="873"/>
      <c r="AM556" s="873"/>
      <c r="AN556" s="873"/>
      <c r="AO556" s="873"/>
      <c r="AP556" s="873"/>
      <c r="AQ556" s="873"/>
      <c r="AR556" s="873"/>
      <c r="AS556" s="873"/>
      <c r="AT556" s="873"/>
      <c r="AU556" s="873"/>
      <c r="AV556" s="873"/>
      <c r="AW556" s="873"/>
      <c r="AX556" s="873"/>
      <c r="AY556" s="873"/>
      <c r="AZ556" s="873"/>
      <c r="BA556" s="873"/>
      <c r="BB556" s="873"/>
      <c r="BC556" s="873"/>
    </row>
  </sheetData>
  <autoFilter ref="A2:IV2">
    <filterColumn colId="27" showButton="0"/>
    <filterColumn colId="28" showButton="0"/>
    <filterColumn colId="29" showButton="0"/>
    <filterColumn colId="30" showButton="0"/>
    <filterColumn colId="33" showButton="0"/>
    <filterColumn colId="34" showButton="0"/>
    <filterColumn colId="35" showButton="0"/>
    <filterColumn colId="36" showButton="0"/>
  </autoFilter>
  <mergeCells count="2">
    <mergeCell ref="AH2:AL2"/>
    <mergeCell ref="AB2:AF2"/>
  </mergeCells>
  <printOptions headings="1"/>
  <pageMargins left="0.70866141732283505" right="0.70866141732283505" top="0.74803149606299202" bottom="0.74803149606299202" header="0.31496062992126" footer="0.31496062992126"/>
  <pageSetup scale="90" orientation="landscape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W4"/>
  <sheetViews>
    <sheetView view="pageBreakPreview" zoomScale="92" zoomScaleNormal="90" zoomScaleSheetLayoutView="92" workbookViewId="0">
      <selection activeCell="G18" sqref="G18"/>
    </sheetView>
  </sheetViews>
  <sheetFormatPr baseColWidth="10" defaultColWidth="11.5703125" defaultRowHeight="15"/>
  <cols>
    <col min="1" max="1" width="5.42578125" style="266" customWidth="1"/>
    <col min="2" max="2" width="38.28515625" style="263" bestFit="1" customWidth="1"/>
    <col min="3" max="3" width="22.7109375" style="438" bestFit="1" customWidth="1"/>
    <col min="4" max="4" width="24.7109375" style="266" bestFit="1" customWidth="1"/>
    <col min="5" max="5" width="14.140625" style="266" customWidth="1"/>
    <col min="6" max="6" width="11.85546875" style="266" customWidth="1"/>
    <col min="7" max="7" width="19.5703125" style="266" customWidth="1"/>
    <col min="8" max="8" width="31.85546875" style="266" customWidth="1"/>
    <col min="9" max="9" width="23.7109375" style="266" customWidth="1"/>
    <col min="10" max="10" width="10.7109375" style="266" customWidth="1"/>
    <col min="11" max="11" width="7.140625" style="438" customWidth="1"/>
    <col min="12" max="12" width="16.28515625" style="266" customWidth="1"/>
    <col min="13" max="13" width="15.42578125" style="266" customWidth="1"/>
    <col min="14" max="14" width="15.85546875" style="266" customWidth="1"/>
    <col min="15" max="15" width="14.5703125" style="266" customWidth="1"/>
    <col min="16" max="16" width="7.140625" style="438" customWidth="1"/>
    <col min="17" max="19" width="8.85546875" style="438" customWidth="1"/>
    <col min="20" max="20" width="9.140625" style="438" customWidth="1"/>
    <col min="21" max="21" width="9.28515625" style="263" bestFit="1" customWidth="1"/>
    <col min="22" max="22" width="4.28515625" style="263" bestFit="1" customWidth="1"/>
    <col min="23" max="23" width="4" style="263" bestFit="1" customWidth="1"/>
    <col min="24" max="24" width="11.42578125" style="266" customWidth="1"/>
    <col min="25" max="28" width="11.42578125" style="263" customWidth="1"/>
    <col min="29" max="29" width="11.5703125" style="263" customWidth="1"/>
    <col min="30" max="30" width="10.28515625" style="263" customWidth="1"/>
    <col min="31" max="16384" width="11.5703125" style="263"/>
  </cols>
  <sheetData>
    <row r="1" spans="1:49">
      <c r="G1" s="768">
        <f ca="1">+TODAY()</f>
        <v>43146</v>
      </c>
      <c r="J1" s="717" t="s">
        <v>179</v>
      </c>
      <c r="K1" s="718">
        <f>+COUNTIF(K4:K196,"F")</f>
        <v>1</v>
      </c>
      <c r="Q1" s="718">
        <f>+COUNTIF(Q4:Q500,1)</f>
        <v>1</v>
      </c>
      <c r="R1" s="718">
        <f>+COUNTIF(R4:R500,1)</f>
        <v>0</v>
      </c>
      <c r="S1" s="718">
        <f>+COUNTIF(S4:S500,1)</f>
        <v>0</v>
      </c>
      <c r="T1" s="718">
        <f>+COUNTIF(T4:T500,1)</f>
        <v>0</v>
      </c>
      <c r="U1" s="718">
        <f>+COUNTIF(U4:U500,1)</f>
        <v>0</v>
      </c>
      <c r="V1" s="718">
        <f>SUM(V4:V500)</f>
        <v>23</v>
      </c>
      <c r="W1" s="718">
        <f>SUM(W4:W500)</f>
        <v>0</v>
      </c>
      <c r="X1" s="718">
        <f t="shared" ref="X1:AR1" si="0">+COUNTIF(X4:X500,1)</f>
        <v>0</v>
      </c>
      <c r="Y1" s="718">
        <f t="shared" si="0"/>
        <v>0</v>
      </c>
      <c r="Z1" s="718">
        <f t="shared" si="0"/>
        <v>0</v>
      </c>
      <c r="AA1" s="718">
        <f t="shared" si="0"/>
        <v>0</v>
      </c>
      <c r="AB1" s="718">
        <f t="shared" si="0"/>
        <v>0</v>
      </c>
      <c r="AC1" s="718">
        <f t="shared" si="0"/>
        <v>0</v>
      </c>
      <c r="AD1" s="718">
        <f t="shared" si="0"/>
        <v>0</v>
      </c>
      <c r="AE1" s="718">
        <f t="shared" si="0"/>
        <v>0</v>
      </c>
      <c r="AF1" s="718">
        <f t="shared" si="0"/>
        <v>1</v>
      </c>
      <c r="AG1" s="718">
        <f t="shared" si="0"/>
        <v>0</v>
      </c>
      <c r="AH1" s="718">
        <f t="shared" si="0"/>
        <v>0</v>
      </c>
      <c r="AI1" s="718">
        <f t="shared" si="0"/>
        <v>0</v>
      </c>
      <c r="AJ1" s="718">
        <f t="shared" si="0"/>
        <v>0</v>
      </c>
      <c r="AK1" s="718">
        <f t="shared" si="0"/>
        <v>0</v>
      </c>
      <c r="AL1" s="718">
        <f t="shared" si="0"/>
        <v>0</v>
      </c>
      <c r="AM1" s="718">
        <f t="shared" si="0"/>
        <v>1</v>
      </c>
      <c r="AN1" s="718">
        <f t="shared" si="0"/>
        <v>1</v>
      </c>
      <c r="AO1" s="718">
        <f t="shared" si="0"/>
        <v>0</v>
      </c>
      <c r="AP1" s="718">
        <f t="shared" si="0"/>
        <v>0</v>
      </c>
      <c r="AQ1" s="718">
        <f t="shared" si="0"/>
        <v>0</v>
      </c>
      <c r="AR1" s="718">
        <f t="shared" si="0"/>
        <v>1</v>
      </c>
    </row>
    <row r="2" spans="1:49" ht="15.75" thickBot="1">
      <c r="G2" s="768"/>
      <c r="J2" s="717" t="s">
        <v>178</v>
      </c>
      <c r="K2" s="718">
        <f>+COUNTIF(K4:K196,"M")</f>
        <v>0</v>
      </c>
      <c r="Q2" s="718"/>
      <c r="R2" s="718"/>
      <c r="S2" s="718"/>
      <c r="T2" s="718"/>
      <c r="U2" s="718"/>
      <c r="V2" s="718"/>
      <c r="W2" s="718"/>
      <c r="X2" s="718"/>
      <c r="Y2" s="718"/>
      <c r="Z2" s="718"/>
      <c r="AA2" s="718"/>
      <c r="AB2" s="718"/>
      <c r="AC2" s="718"/>
      <c r="AD2" s="718"/>
      <c r="AE2" s="718"/>
      <c r="AF2" s="718"/>
      <c r="AG2" s="718"/>
      <c r="AH2" s="718"/>
      <c r="AI2" s="718"/>
      <c r="AJ2" s="718"/>
      <c r="AK2" s="718"/>
      <c r="AL2" s="718"/>
      <c r="AM2" s="718"/>
      <c r="AN2" s="718"/>
      <c r="AO2" s="718"/>
      <c r="AP2" s="718"/>
      <c r="AQ2" s="718"/>
      <c r="AR2" s="718"/>
    </row>
    <row r="3" spans="1:49" s="437" customFormat="1" ht="33">
      <c r="A3" s="656" t="s">
        <v>305</v>
      </c>
      <c r="B3" s="657" t="s">
        <v>306</v>
      </c>
      <c r="C3" s="658" t="s">
        <v>307</v>
      </c>
      <c r="D3" s="658" t="s">
        <v>308</v>
      </c>
      <c r="E3" s="658" t="s">
        <v>309</v>
      </c>
      <c r="F3" s="658" t="s">
        <v>196</v>
      </c>
      <c r="G3" s="658" t="s">
        <v>211</v>
      </c>
      <c r="H3" s="658" t="s">
        <v>1002</v>
      </c>
      <c r="I3" s="658" t="s">
        <v>313</v>
      </c>
      <c r="J3" s="658" t="s">
        <v>201</v>
      </c>
      <c r="K3" s="657" t="s">
        <v>177</v>
      </c>
      <c r="L3" s="659" t="s">
        <v>331</v>
      </c>
      <c r="M3" s="659" t="s">
        <v>316</v>
      </c>
      <c r="N3" s="659" t="s">
        <v>1323</v>
      </c>
      <c r="O3" s="659" t="s">
        <v>292</v>
      </c>
      <c r="P3" s="708" t="s">
        <v>304</v>
      </c>
      <c r="Q3" s="667" t="s">
        <v>2321</v>
      </c>
      <c r="R3" s="667" t="s">
        <v>2243</v>
      </c>
      <c r="S3" s="667" t="s">
        <v>2322</v>
      </c>
      <c r="T3" s="667" t="s">
        <v>2323</v>
      </c>
      <c r="U3" s="668" t="s">
        <v>2324</v>
      </c>
      <c r="V3" s="705" t="s">
        <v>179</v>
      </c>
      <c r="W3" s="705" t="s">
        <v>178</v>
      </c>
      <c r="X3" s="705" t="s">
        <v>39</v>
      </c>
      <c r="Y3" s="705" t="s">
        <v>126</v>
      </c>
      <c r="Z3" s="705" t="s">
        <v>86</v>
      </c>
      <c r="AA3" s="705" t="s">
        <v>25</v>
      </c>
      <c r="AB3" s="705" t="s">
        <v>1204</v>
      </c>
      <c r="AC3" s="705" t="s">
        <v>2193</v>
      </c>
      <c r="AD3" s="705" t="s">
        <v>2194</v>
      </c>
      <c r="AE3" s="705" t="s">
        <v>2195</v>
      </c>
      <c r="AF3" s="705" t="s">
        <v>2196</v>
      </c>
      <c r="AG3" s="705" t="s">
        <v>2197</v>
      </c>
      <c r="AH3" s="766" t="s">
        <v>2236</v>
      </c>
      <c r="AI3" s="767" t="s">
        <v>2237</v>
      </c>
      <c r="AJ3" s="767" t="s">
        <v>2238</v>
      </c>
      <c r="AK3" s="767" t="s">
        <v>2239</v>
      </c>
      <c r="AL3" s="767" t="s">
        <v>2240</v>
      </c>
      <c r="AM3" s="767" t="s">
        <v>2241</v>
      </c>
      <c r="AN3" s="705" t="s">
        <v>1294</v>
      </c>
      <c r="AO3" s="705" t="s">
        <v>1295</v>
      </c>
      <c r="AP3" s="705" t="s">
        <v>2325</v>
      </c>
      <c r="AQ3" s="705" t="s">
        <v>2326</v>
      </c>
      <c r="AR3" s="705" t="s">
        <v>2327</v>
      </c>
      <c r="AS3" s="709" t="s">
        <v>2199</v>
      </c>
      <c r="AT3" s="709" t="s">
        <v>2200</v>
      </c>
      <c r="AU3" s="709" t="s">
        <v>2201</v>
      </c>
      <c r="AV3" s="709" t="s">
        <v>2202</v>
      </c>
      <c r="AW3" s="709" t="s">
        <v>2203</v>
      </c>
    </row>
    <row r="4" spans="1:49" s="782" customFormat="1">
      <c r="A4" s="769">
        <v>6</v>
      </c>
      <c r="B4" s="770" t="s">
        <v>2362</v>
      </c>
      <c r="C4" s="771">
        <v>92060934112</v>
      </c>
      <c r="D4" s="203" t="s">
        <v>2189</v>
      </c>
      <c r="E4" s="203" t="s">
        <v>228</v>
      </c>
      <c r="F4" s="203" t="s">
        <v>25</v>
      </c>
      <c r="G4" s="772"/>
      <c r="H4" s="772"/>
      <c r="I4" s="203" t="s">
        <v>206</v>
      </c>
      <c r="J4" s="203" t="s">
        <v>197</v>
      </c>
      <c r="K4" s="773" t="str">
        <f>IF(MOD(LEFT(+RIGHT(C4,2),1),2)=0,"M","F")</f>
        <v>F</v>
      </c>
      <c r="L4" s="774">
        <v>42013</v>
      </c>
      <c r="M4" s="203" t="s">
        <v>1226</v>
      </c>
      <c r="N4" s="772" t="s">
        <v>1294</v>
      </c>
      <c r="O4" s="772"/>
      <c r="P4" s="775">
        <v>23</v>
      </c>
      <c r="Q4" s="776">
        <f>+IF(P4&lt;=35,1,0)</f>
        <v>1</v>
      </c>
      <c r="R4" s="776">
        <f>IF(P4&gt;55,0,IF(AND(P4&gt;45,P4&lt;55),0,IF(AND(P4&gt;40,P4&lt;=45),0,IF(AND(P4&gt;35,P4&lt;=40),1,IF(P4&lt;=30,0,0)))))</f>
        <v>0</v>
      </c>
      <c r="S4" s="776">
        <f>IF(P4&gt;=55,0,IF(AND(P4&gt;45,P4&lt;=55),0,IF(AND(P4&gt;40,P4&lt;=45),1,IF(P4&lt;=35,0,0))))</f>
        <v>0</v>
      </c>
      <c r="T4" s="777">
        <f>IF(P4&gt;=55,0,IF(AND(P4&gt;45,P4&lt;=55),1,IF(AND(P4&gt;40,P4&lt;=45),0,IF(P4&lt;=35,0,0))))</f>
        <v>0</v>
      </c>
      <c r="U4" s="776">
        <f>IF(P4&gt;=55,1,IF(AND(P4&gt;=46,P4&lt;55),0,IF(AND(P4&gt;=31,P4&lt;45),0,IF(P4&lt;=30,0,0))))</f>
        <v>0</v>
      </c>
      <c r="V4" s="778">
        <f>+IF(K4="F",P4,0)</f>
        <v>23</v>
      </c>
      <c r="W4" s="778">
        <f>+IF(K4="M",P4,0)</f>
        <v>0</v>
      </c>
      <c r="X4" s="779">
        <f>IF(AND(M4="Indeterminado",F4="O"),1,0)</f>
        <v>0</v>
      </c>
      <c r="Y4" s="779">
        <f>IF(AND(M4="Indeterminado",F4="s"),1,0)</f>
        <v>0</v>
      </c>
      <c r="Z4" s="779">
        <f>IF(AND(M4="Indeterminado",F4="a"),1,0)</f>
        <v>0</v>
      </c>
      <c r="AA4" s="779">
        <f>IF(AND(M4="Indeterminado",F4="t"),1,0)</f>
        <v>0</v>
      </c>
      <c r="AB4" s="779">
        <f>IF(AND(M4="Indeterminado",F4="c"),1,0)</f>
        <v>0</v>
      </c>
      <c r="AC4" s="779">
        <f>IF(AND(M4="Determinado",F4="o"),1,0)</f>
        <v>0</v>
      </c>
      <c r="AD4" s="779">
        <f>IF(AND(M4="Determinado",F4="o"),1,0)</f>
        <v>0</v>
      </c>
      <c r="AE4" s="779">
        <f>IF(AND(O4="Determinado",H4="a"),1,0)</f>
        <v>0</v>
      </c>
      <c r="AF4" s="779">
        <f>IF(AND(M4="Determinado",F4="t"),1,0)</f>
        <v>1</v>
      </c>
      <c r="AG4" s="779">
        <f>IF(AND(M4="Determinado",F4="c"),1,0)</f>
        <v>0</v>
      </c>
      <c r="AH4" s="779">
        <f>+IF(J4="SNE",1,0)</f>
        <v>0</v>
      </c>
      <c r="AI4" s="779">
        <f>+IF(J4="6to",1,0)</f>
        <v>0</v>
      </c>
      <c r="AJ4" s="779">
        <f>+IF(J4="9no",1,0)</f>
        <v>0</v>
      </c>
      <c r="AK4" s="779">
        <f>+IF(J4="12mo",1,0)</f>
        <v>0</v>
      </c>
      <c r="AL4" s="779">
        <f>+IF(J4="TM",1,0)</f>
        <v>0</v>
      </c>
      <c r="AM4" s="779">
        <f>+IF(J4="NS",1,0)</f>
        <v>1</v>
      </c>
      <c r="AN4" s="779">
        <f>+IF(N4="B",1,0)</f>
        <v>1</v>
      </c>
      <c r="AO4" s="779">
        <f>+IF(N4="n",1,0)</f>
        <v>0</v>
      </c>
      <c r="AP4" s="779">
        <f>+IF(N4="M",1,0)</f>
        <v>0</v>
      </c>
      <c r="AQ4" s="779">
        <f>+IF(I4="pcc",1,0)</f>
        <v>0</v>
      </c>
      <c r="AR4" s="779">
        <f>+IF(I4="UJC",1,0)</f>
        <v>1</v>
      </c>
      <c r="AS4" s="780" t="str">
        <f>LEFT(C4,2)</f>
        <v>92</v>
      </c>
      <c r="AT4" s="780" t="str">
        <f>MID(C4,3,2)</f>
        <v>06</v>
      </c>
      <c r="AU4" s="780" t="str">
        <f>MID(C4,5,2)</f>
        <v>09</v>
      </c>
      <c r="AV4" s="781">
        <f>DATE(AS4,AT4,AU4)</f>
        <v>33764</v>
      </c>
      <c r="AW4" s="780">
        <f ca="1">DATEDIF(AV4,$G$1,"y")</f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/>
  <dimension ref="A1:EG358"/>
  <sheetViews>
    <sheetView workbookViewId="0">
      <pane ySplit="1" topLeftCell="A96" activePane="bottomLeft" state="frozen"/>
      <selection pane="bottomLeft" activeCell="A340" sqref="A340:IV340"/>
      <pivotSelection pane="bottomRight" showHeader="1" extendable="1" dimension="1" max="1" activeRow="112" activeCol="1" click="1" r:id="rId1">
        <pivotArea dataOnly="0" outline="0" fieldPosition="0">
          <references count="1">
            <reference field="2" count="1">
              <x v="1"/>
            </reference>
          </references>
        </pivotArea>
      </pivotSelection>
    </sheetView>
  </sheetViews>
  <sheetFormatPr baseColWidth="10" defaultRowHeight="15"/>
  <cols>
    <col min="1" max="5" width="27.7109375" style="428" customWidth="1"/>
    <col min="6" max="6" width="49.7109375" style="428" customWidth="1"/>
    <col min="7" max="9" width="27.7109375" style="428" customWidth="1"/>
    <col min="10" max="10" width="27.7109375" style="436" customWidth="1"/>
    <col min="11" max="11" width="27.7109375" style="428" customWidth="1"/>
    <col min="12" max="12" width="12.5703125" style="428" customWidth="1"/>
    <col min="13" max="13" width="27.7109375" style="433" customWidth="1"/>
    <col min="14" max="16" width="27.7109375" style="428" customWidth="1"/>
    <col min="17" max="17" width="14.140625" style="433" customWidth="1"/>
    <col min="18" max="18" width="27.7109375" style="428" customWidth="1"/>
    <col min="19" max="19" width="12.5703125" style="428" customWidth="1"/>
    <col min="20" max="20" width="6.5703125" style="428" customWidth="1"/>
    <col min="21" max="21" width="6.42578125" style="428" customWidth="1"/>
    <col min="22" max="16384" width="11.42578125" style="428"/>
  </cols>
  <sheetData>
    <row r="1" spans="1:22" s="300" customFormat="1" ht="24.75">
      <c r="A1" s="317" t="s">
        <v>326</v>
      </c>
      <c r="B1" s="317" t="s">
        <v>327</v>
      </c>
      <c r="C1" s="317" t="s">
        <v>328</v>
      </c>
      <c r="D1" s="317" t="s">
        <v>306</v>
      </c>
      <c r="E1" s="318" t="s">
        <v>307</v>
      </c>
      <c r="F1" s="318" t="s">
        <v>308</v>
      </c>
      <c r="G1" s="318" t="s">
        <v>309</v>
      </c>
      <c r="H1" s="318" t="s">
        <v>196</v>
      </c>
      <c r="I1" s="318" t="s">
        <v>211</v>
      </c>
      <c r="J1" s="319" t="s">
        <v>2401</v>
      </c>
      <c r="K1" s="318" t="s">
        <v>313</v>
      </c>
      <c r="L1" s="320" t="s">
        <v>201</v>
      </c>
      <c r="M1" s="321" t="s">
        <v>177</v>
      </c>
      <c r="N1" s="318" t="s">
        <v>289</v>
      </c>
      <c r="O1" s="318" t="s">
        <v>316</v>
      </c>
      <c r="P1" s="318" t="s">
        <v>292</v>
      </c>
      <c r="Q1" s="322" t="s">
        <v>304</v>
      </c>
      <c r="R1" s="323" t="s">
        <v>189</v>
      </c>
      <c r="S1" s="323" t="s">
        <v>190</v>
      </c>
      <c r="T1" s="323" t="s">
        <v>191</v>
      </c>
      <c r="U1" s="324" t="s">
        <v>192</v>
      </c>
    </row>
    <row r="2" spans="1:22" s="355" customFormat="1">
      <c r="A2" s="315">
        <v>41091</v>
      </c>
      <c r="B2" s="315" t="s">
        <v>185</v>
      </c>
      <c r="C2" s="315" t="s">
        <v>329</v>
      </c>
      <c r="D2" s="618" t="s">
        <v>391</v>
      </c>
      <c r="E2" s="332">
        <v>84021612024</v>
      </c>
      <c r="F2" s="306" t="s">
        <v>220</v>
      </c>
      <c r="G2" s="313" t="s">
        <v>221</v>
      </c>
      <c r="H2" s="313" t="s">
        <v>2</v>
      </c>
      <c r="I2" s="313">
        <v>1</v>
      </c>
      <c r="J2" s="313"/>
      <c r="K2" s="333" t="s">
        <v>374</v>
      </c>
      <c r="L2" s="313" t="s">
        <v>197</v>
      </c>
      <c r="M2" s="313" t="str">
        <f t="shared" ref="M2:M65" si="0">IF(MOD(LEFT(+RIGHT(E2,2),1),2)=0,"M","F")</f>
        <v>M</v>
      </c>
      <c r="N2" s="313"/>
      <c r="O2" s="403" t="s">
        <v>1132</v>
      </c>
      <c r="P2" s="313"/>
      <c r="Q2" s="313">
        <f t="shared" ref="Q2:Q31" si="1">2012-CONCATENATE(19,+LEFT(E2,2))</f>
        <v>28</v>
      </c>
      <c r="R2" s="334">
        <f t="shared" ref="R2:R31" si="2">IF(Q2&gt;=55,0,IF(AND(Q2&gt;=46,Q2&lt;55),0,IF(AND(Q2&gt;=31,Q2&lt;45),0,IF(Q2&lt;=30,1,0))))</f>
        <v>1</v>
      </c>
      <c r="S2" s="334">
        <f t="shared" ref="S2:S31" si="3">IF(Q2&gt;=55,0,IF(AND(Q2&gt;=46,Q2&lt;55),0,IF(AND(Q2&gt;=31,Q2&lt;=45),1,IF(Q2&lt;=30,0,0))))</f>
        <v>0</v>
      </c>
      <c r="T2" s="334">
        <f t="shared" ref="T2:T31" si="4">IF(Q2&gt;=55,0,IF(AND(Q2&gt;=46,Q2&lt;55),1,IF(AND(Q2&gt;=31,Q2&lt;=45),0,IF(Q2&lt;=30,0,0))))</f>
        <v>0</v>
      </c>
      <c r="U2" s="334">
        <f t="shared" ref="U2:U31" si="5">IF(Q2&gt;=55,1,IF(AND(Q2&gt;=46,Q2&lt;55),0,IF(AND(Q2&gt;=31,Q2&lt;45),0,IF(Q2&lt;=30,0,0))))</f>
        <v>0</v>
      </c>
    </row>
    <row r="3" spans="1:22" s="355" customFormat="1">
      <c r="A3" s="315">
        <v>41091</v>
      </c>
      <c r="B3" s="315" t="s">
        <v>185</v>
      </c>
      <c r="C3" s="315" t="s">
        <v>329</v>
      </c>
      <c r="D3" s="618" t="s">
        <v>392</v>
      </c>
      <c r="E3" s="332">
        <v>78060313801</v>
      </c>
      <c r="F3" s="306" t="s">
        <v>234</v>
      </c>
      <c r="G3" s="313" t="s">
        <v>219</v>
      </c>
      <c r="H3" s="313" t="s">
        <v>2</v>
      </c>
      <c r="I3" s="313">
        <v>1</v>
      </c>
      <c r="J3" s="315">
        <v>40569</v>
      </c>
      <c r="K3" s="333" t="s">
        <v>205</v>
      </c>
      <c r="L3" s="313" t="s">
        <v>197</v>
      </c>
      <c r="M3" s="313" t="str">
        <f t="shared" si="0"/>
        <v>M</v>
      </c>
      <c r="N3" s="313"/>
      <c r="O3" s="403" t="s">
        <v>1132</v>
      </c>
      <c r="P3" s="313"/>
      <c r="Q3" s="313">
        <f t="shared" si="1"/>
        <v>34</v>
      </c>
      <c r="R3" s="334">
        <f t="shared" si="2"/>
        <v>0</v>
      </c>
      <c r="S3" s="334">
        <f t="shared" si="3"/>
        <v>1</v>
      </c>
      <c r="T3" s="334">
        <f t="shared" si="4"/>
        <v>0</v>
      </c>
      <c r="U3" s="334">
        <f t="shared" si="5"/>
        <v>0</v>
      </c>
    </row>
    <row r="4" spans="1:22" s="355" customFormat="1">
      <c r="A4" s="315">
        <v>41091</v>
      </c>
      <c r="B4" s="315" t="s">
        <v>185</v>
      </c>
      <c r="C4" s="315" t="s">
        <v>329</v>
      </c>
      <c r="D4" s="618" t="s">
        <v>393</v>
      </c>
      <c r="E4" s="332">
        <v>69050305085</v>
      </c>
      <c r="F4" s="306" t="s">
        <v>250</v>
      </c>
      <c r="G4" s="313" t="s">
        <v>221</v>
      </c>
      <c r="H4" s="313" t="s">
        <v>2</v>
      </c>
      <c r="I4" s="313">
        <v>1</v>
      </c>
      <c r="J4" s="313"/>
      <c r="K4" s="333" t="s">
        <v>205</v>
      </c>
      <c r="L4" s="313" t="s">
        <v>197</v>
      </c>
      <c r="M4" s="313" t="str">
        <f t="shared" si="0"/>
        <v>M</v>
      </c>
      <c r="N4" s="313"/>
      <c r="O4" s="403" t="s">
        <v>1132</v>
      </c>
      <c r="P4" s="313"/>
      <c r="Q4" s="313">
        <f t="shared" si="1"/>
        <v>43</v>
      </c>
      <c r="R4" s="334">
        <f t="shared" si="2"/>
        <v>0</v>
      </c>
      <c r="S4" s="334">
        <f t="shared" si="3"/>
        <v>1</v>
      </c>
      <c r="T4" s="334">
        <f t="shared" si="4"/>
        <v>0</v>
      </c>
      <c r="U4" s="334">
        <f t="shared" si="5"/>
        <v>0</v>
      </c>
    </row>
    <row r="5" spans="1:22" s="355" customFormat="1">
      <c r="A5" s="315">
        <v>41091</v>
      </c>
      <c r="B5" s="315" t="s">
        <v>185</v>
      </c>
      <c r="C5" s="315" t="s">
        <v>329</v>
      </c>
      <c r="D5" s="618" t="s">
        <v>394</v>
      </c>
      <c r="E5" s="332">
        <v>74011170614</v>
      </c>
      <c r="F5" s="306" t="s">
        <v>249</v>
      </c>
      <c r="G5" s="313" t="s">
        <v>219</v>
      </c>
      <c r="H5" s="313" t="s">
        <v>2</v>
      </c>
      <c r="I5" s="313">
        <v>1</v>
      </c>
      <c r="J5" s="313"/>
      <c r="K5" s="333" t="s">
        <v>205</v>
      </c>
      <c r="L5" s="313" t="s">
        <v>197</v>
      </c>
      <c r="M5" s="313" t="str">
        <f t="shared" si="0"/>
        <v>F</v>
      </c>
      <c r="N5" s="313"/>
      <c r="O5" s="403" t="s">
        <v>1132</v>
      </c>
      <c r="P5" s="313"/>
      <c r="Q5" s="313">
        <f t="shared" si="1"/>
        <v>38</v>
      </c>
      <c r="R5" s="334">
        <f t="shared" si="2"/>
        <v>0</v>
      </c>
      <c r="S5" s="334">
        <f t="shared" si="3"/>
        <v>1</v>
      </c>
      <c r="T5" s="334">
        <f t="shared" si="4"/>
        <v>0</v>
      </c>
      <c r="U5" s="334">
        <f t="shared" si="5"/>
        <v>0</v>
      </c>
    </row>
    <row r="6" spans="1:22" s="355" customFormat="1">
      <c r="A6" s="315">
        <v>41091</v>
      </c>
      <c r="B6" s="315" t="s">
        <v>330</v>
      </c>
      <c r="C6" s="315"/>
      <c r="D6" s="618" t="s">
        <v>395</v>
      </c>
      <c r="E6" s="332">
        <v>84061112022</v>
      </c>
      <c r="F6" s="306" t="s">
        <v>252</v>
      </c>
      <c r="G6" s="313" t="s">
        <v>253</v>
      </c>
      <c r="H6" s="313" t="s">
        <v>86</v>
      </c>
      <c r="I6" s="313">
        <v>1</v>
      </c>
      <c r="J6" s="315">
        <v>40871</v>
      </c>
      <c r="K6" s="333" t="s">
        <v>205</v>
      </c>
      <c r="L6" s="313" t="s">
        <v>199</v>
      </c>
      <c r="M6" s="313" t="str">
        <f t="shared" si="0"/>
        <v>M</v>
      </c>
      <c r="N6" s="315">
        <v>41237</v>
      </c>
      <c r="O6" s="333" t="s">
        <v>1219</v>
      </c>
      <c r="P6" s="313"/>
      <c r="Q6" s="313">
        <f t="shared" si="1"/>
        <v>28</v>
      </c>
      <c r="R6" s="334">
        <f t="shared" si="2"/>
        <v>1</v>
      </c>
      <c r="S6" s="334">
        <f t="shared" si="3"/>
        <v>0</v>
      </c>
      <c r="T6" s="334">
        <f t="shared" si="4"/>
        <v>0</v>
      </c>
      <c r="U6" s="334">
        <f t="shared" si="5"/>
        <v>0</v>
      </c>
    </row>
    <row r="7" spans="1:22" s="355" customFormat="1">
      <c r="A7" s="315">
        <v>41114</v>
      </c>
      <c r="B7" s="313" t="s">
        <v>333</v>
      </c>
      <c r="C7" s="313"/>
      <c r="D7" s="618" t="s">
        <v>396</v>
      </c>
      <c r="E7" s="332">
        <v>73051020721</v>
      </c>
      <c r="F7" s="306" t="s">
        <v>332</v>
      </c>
      <c r="G7" s="313" t="s">
        <v>221</v>
      </c>
      <c r="H7" s="313" t="s">
        <v>2</v>
      </c>
      <c r="I7" s="313">
        <v>1</v>
      </c>
      <c r="J7" s="315">
        <v>40346</v>
      </c>
      <c r="K7" s="333" t="s">
        <v>205</v>
      </c>
      <c r="L7" s="313" t="s">
        <v>197</v>
      </c>
      <c r="M7" s="313" t="str">
        <f t="shared" si="0"/>
        <v>M</v>
      </c>
      <c r="N7" s="313"/>
      <c r="O7" s="403" t="s">
        <v>1132</v>
      </c>
      <c r="P7" s="313"/>
      <c r="Q7" s="313">
        <f t="shared" si="1"/>
        <v>39</v>
      </c>
      <c r="R7" s="334">
        <f t="shared" si="2"/>
        <v>0</v>
      </c>
      <c r="S7" s="334">
        <f t="shared" si="3"/>
        <v>1</v>
      </c>
      <c r="T7" s="334">
        <f t="shared" si="4"/>
        <v>0</v>
      </c>
      <c r="U7" s="334">
        <f t="shared" si="5"/>
        <v>0</v>
      </c>
    </row>
    <row r="8" spans="1:22" s="355" customFormat="1">
      <c r="A8" s="315">
        <v>41121</v>
      </c>
      <c r="B8" s="313" t="s">
        <v>333</v>
      </c>
      <c r="C8" s="313"/>
      <c r="D8" s="618" t="s">
        <v>397</v>
      </c>
      <c r="E8" s="332">
        <v>82100714660</v>
      </c>
      <c r="F8" s="306" t="s">
        <v>240</v>
      </c>
      <c r="G8" s="313" t="s">
        <v>223</v>
      </c>
      <c r="H8" s="313" t="s">
        <v>25</v>
      </c>
      <c r="I8" s="313">
        <v>1</v>
      </c>
      <c r="J8" s="315">
        <v>40497</v>
      </c>
      <c r="K8" s="333" t="s">
        <v>374</v>
      </c>
      <c r="L8" s="313" t="s">
        <v>197</v>
      </c>
      <c r="M8" s="313" t="str">
        <f t="shared" si="0"/>
        <v>M</v>
      </c>
      <c r="N8" s="313"/>
      <c r="O8" s="403" t="s">
        <v>1132</v>
      </c>
      <c r="P8" s="313"/>
      <c r="Q8" s="313">
        <f t="shared" si="1"/>
        <v>30</v>
      </c>
      <c r="R8" s="334">
        <f t="shared" si="2"/>
        <v>1</v>
      </c>
      <c r="S8" s="334">
        <f t="shared" si="3"/>
        <v>0</v>
      </c>
      <c r="T8" s="334">
        <f t="shared" si="4"/>
        <v>0</v>
      </c>
      <c r="U8" s="334">
        <f t="shared" si="5"/>
        <v>0</v>
      </c>
    </row>
    <row r="9" spans="1:22" s="417" customFormat="1" ht="15.75">
      <c r="A9" s="418">
        <v>41121</v>
      </c>
      <c r="B9" s="315" t="s">
        <v>185</v>
      </c>
      <c r="C9" s="332"/>
      <c r="D9" s="619" t="s">
        <v>338</v>
      </c>
      <c r="E9" s="336">
        <v>91021433544</v>
      </c>
      <c r="F9" s="311" t="s">
        <v>372</v>
      </c>
      <c r="G9" s="311" t="s">
        <v>223</v>
      </c>
      <c r="H9" s="311" t="s">
        <v>25</v>
      </c>
      <c r="I9" s="311"/>
      <c r="J9" s="336"/>
      <c r="K9" s="311"/>
      <c r="L9" s="311" t="s">
        <v>199</v>
      </c>
      <c r="M9" s="313" t="str">
        <f t="shared" si="0"/>
        <v>M</v>
      </c>
      <c r="N9" s="430">
        <v>41099</v>
      </c>
      <c r="O9" s="333" t="s">
        <v>1219</v>
      </c>
      <c r="P9" s="336"/>
      <c r="Q9" s="313">
        <f t="shared" si="1"/>
        <v>21</v>
      </c>
      <c r="R9" s="228">
        <f t="shared" si="2"/>
        <v>1</v>
      </c>
      <c r="S9" s="228">
        <f t="shared" si="3"/>
        <v>0</v>
      </c>
      <c r="T9" s="228">
        <f t="shared" si="4"/>
        <v>0</v>
      </c>
      <c r="U9" s="228">
        <f t="shared" si="5"/>
        <v>0</v>
      </c>
      <c r="V9" s="431"/>
    </row>
    <row r="10" spans="1:22" s="417" customFormat="1">
      <c r="A10" s="418">
        <v>41151</v>
      </c>
      <c r="B10" s="315" t="s">
        <v>185</v>
      </c>
      <c r="C10" s="315" t="s">
        <v>329</v>
      </c>
      <c r="D10" s="618" t="s">
        <v>398</v>
      </c>
      <c r="E10" s="313">
        <v>87090130745</v>
      </c>
      <c r="F10" s="306" t="s">
        <v>261</v>
      </c>
      <c r="G10" s="313" t="s">
        <v>233</v>
      </c>
      <c r="H10" s="313" t="s">
        <v>126</v>
      </c>
      <c r="I10" s="313">
        <v>1</v>
      </c>
      <c r="J10" s="315">
        <v>40669</v>
      </c>
      <c r="K10" s="333" t="s">
        <v>374</v>
      </c>
      <c r="L10" s="313" t="s">
        <v>199</v>
      </c>
      <c r="M10" s="313" t="str">
        <f t="shared" si="0"/>
        <v>M</v>
      </c>
      <c r="N10" s="332"/>
      <c r="O10" s="403" t="s">
        <v>1132</v>
      </c>
      <c r="P10" s="313"/>
      <c r="Q10" s="313">
        <f t="shared" si="1"/>
        <v>25</v>
      </c>
      <c r="R10" s="334">
        <f t="shared" si="2"/>
        <v>1</v>
      </c>
      <c r="S10" s="334">
        <f t="shared" si="3"/>
        <v>0</v>
      </c>
      <c r="T10" s="334">
        <f t="shared" si="4"/>
        <v>0</v>
      </c>
      <c r="U10" s="334">
        <f t="shared" si="5"/>
        <v>0</v>
      </c>
      <c r="V10" s="355"/>
    </row>
    <row r="11" spans="1:22" s="417" customFormat="1">
      <c r="A11" s="315">
        <v>41153</v>
      </c>
      <c r="B11" s="315" t="s">
        <v>330</v>
      </c>
      <c r="C11" s="332"/>
      <c r="D11" s="618" t="s">
        <v>348</v>
      </c>
      <c r="E11" s="313">
        <v>91101035246</v>
      </c>
      <c r="F11" s="306" t="s">
        <v>261</v>
      </c>
      <c r="G11" s="313" t="s">
        <v>233</v>
      </c>
      <c r="H11" s="313" t="s">
        <v>126</v>
      </c>
      <c r="I11" s="313"/>
      <c r="J11" s="313"/>
      <c r="K11" s="333"/>
      <c r="L11" s="336" t="s">
        <v>199</v>
      </c>
      <c r="M11" s="313" t="str">
        <f t="shared" si="0"/>
        <v>M</v>
      </c>
      <c r="N11" s="332"/>
      <c r="O11" s="333" t="s">
        <v>1219</v>
      </c>
      <c r="P11" s="332"/>
      <c r="Q11" s="313">
        <f t="shared" si="1"/>
        <v>21</v>
      </c>
      <c r="R11" s="334">
        <f t="shared" si="2"/>
        <v>1</v>
      </c>
      <c r="S11" s="334">
        <f t="shared" si="3"/>
        <v>0</v>
      </c>
      <c r="T11" s="334">
        <f t="shared" si="4"/>
        <v>0</v>
      </c>
      <c r="U11" s="334">
        <f t="shared" si="5"/>
        <v>0</v>
      </c>
    </row>
    <row r="12" spans="1:22" s="417" customFormat="1">
      <c r="A12" s="419">
        <v>41153</v>
      </c>
      <c r="B12" s="315" t="s">
        <v>185</v>
      </c>
      <c r="C12" s="315" t="s">
        <v>329</v>
      </c>
      <c r="D12" s="620" t="s">
        <v>997</v>
      </c>
      <c r="E12" s="306">
        <v>71032623376</v>
      </c>
      <c r="F12" s="311" t="s">
        <v>371</v>
      </c>
      <c r="G12" s="311" t="s">
        <v>223</v>
      </c>
      <c r="H12" s="311" t="s">
        <v>25</v>
      </c>
      <c r="I12" s="311">
        <v>1</v>
      </c>
      <c r="J12" s="315"/>
      <c r="K12" s="403" t="s">
        <v>374</v>
      </c>
      <c r="L12" s="313" t="s">
        <v>197</v>
      </c>
      <c r="M12" s="313" t="str">
        <f t="shared" si="0"/>
        <v>F</v>
      </c>
      <c r="N12" s="315"/>
      <c r="O12" s="403" t="s">
        <v>1132</v>
      </c>
      <c r="P12" s="316"/>
      <c r="Q12" s="313">
        <f t="shared" si="1"/>
        <v>41</v>
      </c>
      <c r="R12" s="334">
        <f t="shared" si="2"/>
        <v>0</v>
      </c>
      <c r="S12" s="334">
        <f t="shared" si="3"/>
        <v>1</v>
      </c>
      <c r="T12" s="334">
        <f t="shared" si="4"/>
        <v>0</v>
      </c>
      <c r="U12" s="334">
        <f t="shared" si="5"/>
        <v>0</v>
      </c>
    </row>
    <row r="13" spans="1:22" s="417" customFormat="1">
      <c r="A13" s="419">
        <v>41169</v>
      </c>
      <c r="B13" s="351" t="s">
        <v>996</v>
      </c>
      <c r="C13" s="316"/>
      <c r="D13" s="620" t="s">
        <v>1096</v>
      </c>
      <c r="E13" s="313">
        <v>53062521001</v>
      </c>
      <c r="F13" s="306" t="s">
        <v>258</v>
      </c>
      <c r="G13" s="313" t="s">
        <v>223</v>
      </c>
      <c r="H13" s="313" t="s">
        <v>25</v>
      </c>
      <c r="I13" s="313">
        <v>1</v>
      </c>
      <c r="J13" s="313"/>
      <c r="K13" s="333" t="s">
        <v>205</v>
      </c>
      <c r="L13" s="313" t="s">
        <v>197</v>
      </c>
      <c r="M13" s="313" t="str">
        <f t="shared" si="0"/>
        <v>M</v>
      </c>
      <c r="N13" s="313"/>
      <c r="O13" s="403" t="s">
        <v>1132</v>
      </c>
      <c r="P13" s="316"/>
      <c r="Q13" s="313">
        <f t="shared" si="1"/>
        <v>59</v>
      </c>
      <c r="R13" s="334">
        <f t="shared" si="2"/>
        <v>0</v>
      </c>
      <c r="S13" s="334">
        <f t="shared" si="3"/>
        <v>0</v>
      </c>
      <c r="T13" s="334">
        <f t="shared" si="4"/>
        <v>0</v>
      </c>
      <c r="U13" s="334">
        <f t="shared" si="5"/>
        <v>1</v>
      </c>
    </row>
    <row r="14" spans="1:22" s="417" customFormat="1" ht="15.75">
      <c r="A14" s="418">
        <v>41169</v>
      </c>
      <c r="B14" s="315" t="s">
        <v>185</v>
      </c>
      <c r="C14" s="432" t="s">
        <v>329</v>
      </c>
      <c r="D14" s="619" t="s">
        <v>366</v>
      </c>
      <c r="E14" s="306">
        <v>89110732346</v>
      </c>
      <c r="F14" s="311" t="s">
        <v>252</v>
      </c>
      <c r="G14" s="311" t="s">
        <v>223</v>
      </c>
      <c r="H14" s="311" t="s">
        <v>25</v>
      </c>
      <c r="I14" s="311"/>
      <c r="J14" s="430">
        <v>41000</v>
      </c>
      <c r="K14" s="311" t="s">
        <v>374</v>
      </c>
      <c r="L14" s="311" t="s">
        <v>199</v>
      </c>
      <c r="M14" s="313" t="str">
        <f t="shared" si="0"/>
        <v>M</v>
      </c>
      <c r="N14" s="430">
        <v>40848</v>
      </c>
      <c r="O14" s="333" t="s">
        <v>1219</v>
      </c>
      <c r="P14" s="336"/>
      <c r="Q14" s="313">
        <f t="shared" si="1"/>
        <v>23</v>
      </c>
      <c r="R14" s="228">
        <f t="shared" si="2"/>
        <v>1</v>
      </c>
      <c r="S14" s="228">
        <f t="shared" si="3"/>
        <v>0</v>
      </c>
      <c r="T14" s="228">
        <f t="shared" si="4"/>
        <v>0</v>
      </c>
      <c r="U14" s="228">
        <f t="shared" si="5"/>
        <v>0</v>
      </c>
      <c r="V14" s="376"/>
    </row>
    <row r="15" spans="1:22" s="417" customFormat="1">
      <c r="A15" s="419">
        <v>41179</v>
      </c>
      <c r="B15" s="315" t="s">
        <v>330</v>
      </c>
      <c r="C15" s="316"/>
      <c r="D15" s="621" t="s">
        <v>352</v>
      </c>
      <c r="E15" s="316">
        <v>84052811708</v>
      </c>
      <c r="F15" s="415" t="s">
        <v>261</v>
      </c>
      <c r="G15" s="316" t="s">
        <v>233</v>
      </c>
      <c r="H15" s="316" t="s">
        <v>126</v>
      </c>
      <c r="I15" s="316">
        <v>1</v>
      </c>
      <c r="J15" s="316"/>
      <c r="K15" s="340"/>
      <c r="L15" s="316" t="s">
        <v>199</v>
      </c>
      <c r="M15" s="313" t="str">
        <f t="shared" si="0"/>
        <v>M</v>
      </c>
      <c r="N15" s="316"/>
      <c r="O15" s="333" t="s">
        <v>1219</v>
      </c>
      <c r="P15" s="316"/>
      <c r="Q15" s="314">
        <f t="shared" si="1"/>
        <v>28</v>
      </c>
      <c r="R15" s="316">
        <f t="shared" si="2"/>
        <v>1</v>
      </c>
      <c r="S15" s="316">
        <f t="shared" si="3"/>
        <v>0</v>
      </c>
      <c r="T15" s="316">
        <f t="shared" si="4"/>
        <v>0</v>
      </c>
      <c r="U15" s="316">
        <f t="shared" si="5"/>
        <v>0</v>
      </c>
    </row>
    <row r="16" spans="1:22" s="417" customFormat="1" ht="16.5">
      <c r="A16" s="419">
        <v>41179</v>
      </c>
      <c r="B16" s="315" t="s">
        <v>330</v>
      </c>
      <c r="C16" s="316"/>
      <c r="D16" s="622" t="s">
        <v>334</v>
      </c>
      <c r="E16" s="301">
        <v>64030826820</v>
      </c>
      <c r="F16" s="306" t="s">
        <v>261</v>
      </c>
      <c r="G16" s="337" t="s">
        <v>233</v>
      </c>
      <c r="H16" s="337" t="s">
        <v>126</v>
      </c>
      <c r="I16" s="337">
        <v>1</v>
      </c>
      <c r="J16" s="327">
        <v>41091</v>
      </c>
      <c r="K16" s="333"/>
      <c r="L16" s="301" t="s">
        <v>199</v>
      </c>
      <c r="M16" s="313" t="str">
        <f t="shared" si="0"/>
        <v>M</v>
      </c>
      <c r="N16" s="315">
        <v>41091</v>
      </c>
      <c r="O16" s="333" t="s">
        <v>1219</v>
      </c>
      <c r="P16" s="316"/>
      <c r="Q16" s="314">
        <f t="shared" si="1"/>
        <v>48</v>
      </c>
      <c r="R16" s="338">
        <f t="shared" si="2"/>
        <v>0</v>
      </c>
      <c r="S16" s="338">
        <f t="shared" si="3"/>
        <v>0</v>
      </c>
      <c r="T16" s="338">
        <f t="shared" si="4"/>
        <v>1</v>
      </c>
      <c r="U16" s="338">
        <f t="shared" si="5"/>
        <v>0</v>
      </c>
    </row>
    <row r="17" spans="1:22" s="417" customFormat="1" ht="16.5">
      <c r="A17" s="419">
        <v>41179</v>
      </c>
      <c r="B17" s="315" t="s">
        <v>330</v>
      </c>
      <c r="C17" s="316"/>
      <c r="D17" s="622" t="s">
        <v>336</v>
      </c>
      <c r="E17" s="301">
        <v>88110812508</v>
      </c>
      <c r="F17" s="306" t="s">
        <v>261</v>
      </c>
      <c r="G17" s="337" t="s">
        <v>233</v>
      </c>
      <c r="H17" s="337" t="s">
        <v>126</v>
      </c>
      <c r="I17" s="337">
        <v>1</v>
      </c>
      <c r="J17" s="222"/>
      <c r="K17" s="333"/>
      <c r="L17" s="301" t="s">
        <v>199</v>
      </c>
      <c r="M17" s="313" t="str">
        <f t="shared" si="0"/>
        <v>M</v>
      </c>
      <c r="N17" s="315">
        <v>41094</v>
      </c>
      <c r="O17" s="333" t="s">
        <v>1219</v>
      </c>
      <c r="P17" s="222"/>
      <c r="Q17" s="314">
        <f t="shared" si="1"/>
        <v>24</v>
      </c>
      <c r="R17" s="338">
        <f t="shared" si="2"/>
        <v>1</v>
      </c>
      <c r="S17" s="338">
        <f t="shared" si="3"/>
        <v>0</v>
      </c>
      <c r="T17" s="338">
        <f t="shared" si="4"/>
        <v>0</v>
      </c>
      <c r="U17" s="338">
        <f t="shared" si="5"/>
        <v>0</v>
      </c>
    </row>
    <row r="18" spans="1:22" s="417" customFormat="1" ht="30">
      <c r="A18" s="419">
        <v>41179</v>
      </c>
      <c r="B18" s="315" t="s">
        <v>330</v>
      </c>
      <c r="C18" s="316"/>
      <c r="D18" s="622" t="s">
        <v>337</v>
      </c>
      <c r="E18" s="301">
        <v>74022206365</v>
      </c>
      <c r="F18" s="306" t="s">
        <v>261</v>
      </c>
      <c r="G18" s="337" t="s">
        <v>233</v>
      </c>
      <c r="H18" s="337" t="s">
        <v>126</v>
      </c>
      <c r="I18" s="337">
        <v>1</v>
      </c>
      <c r="J18" s="222"/>
      <c r="K18" s="333"/>
      <c r="L18" s="301" t="s">
        <v>199</v>
      </c>
      <c r="M18" s="313" t="str">
        <f t="shared" si="0"/>
        <v>M</v>
      </c>
      <c r="N18" s="315">
        <v>41099</v>
      </c>
      <c r="O18" s="333" t="s">
        <v>1219</v>
      </c>
      <c r="P18" s="222"/>
      <c r="Q18" s="314">
        <f t="shared" si="1"/>
        <v>38</v>
      </c>
      <c r="R18" s="338">
        <f t="shared" si="2"/>
        <v>0</v>
      </c>
      <c r="S18" s="338">
        <f t="shared" si="3"/>
        <v>1</v>
      </c>
      <c r="T18" s="338">
        <f t="shared" si="4"/>
        <v>0</v>
      </c>
      <c r="U18" s="338">
        <f t="shared" si="5"/>
        <v>0</v>
      </c>
    </row>
    <row r="19" spans="1:22" s="417" customFormat="1" ht="16.5">
      <c r="A19" s="419">
        <v>41179</v>
      </c>
      <c r="B19" s="315" t="s">
        <v>330</v>
      </c>
      <c r="C19" s="316"/>
      <c r="D19" s="622" t="s">
        <v>339</v>
      </c>
      <c r="E19" s="301">
        <v>72071123867</v>
      </c>
      <c r="F19" s="306" t="s">
        <v>261</v>
      </c>
      <c r="G19" s="337" t="s">
        <v>233</v>
      </c>
      <c r="H19" s="337" t="s">
        <v>126</v>
      </c>
      <c r="I19" s="337">
        <v>1</v>
      </c>
      <c r="J19" s="222"/>
      <c r="K19" s="333"/>
      <c r="L19" s="301" t="s">
        <v>199</v>
      </c>
      <c r="M19" s="313" t="str">
        <f t="shared" si="0"/>
        <v>M</v>
      </c>
      <c r="N19" s="315">
        <v>41108</v>
      </c>
      <c r="O19" s="333" t="s">
        <v>1219</v>
      </c>
      <c r="P19" s="222"/>
      <c r="Q19" s="314">
        <f t="shared" si="1"/>
        <v>40</v>
      </c>
      <c r="R19" s="338">
        <f t="shared" si="2"/>
        <v>0</v>
      </c>
      <c r="S19" s="338">
        <f t="shared" si="3"/>
        <v>1</v>
      </c>
      <c r="T19" s="338">
        <f t="shared" si="4"/>
        <v>0</v>
      </c>
      <c r="U19" s="338">
        <f t="shared" si="5"/>
        <v>0</v>
      </c>
    </row>
    <row r="20" spans="1:22" s="417" customFormat="1" ht="16.5">
      <c r="A20" s="419">
        <v>41179</v>
      </c>
      <c r="B20" s="315" t="s">
        <v>330</v>
      </c>
      <c r="C20" s="316"/>
      <c r="D20" s="622" t="s">
        <v>340</v>
      </c>
      <c r="E20" s="301">
        <v>79072010824</v>
      </c>
      <c r="F20" s="306" t="s">
        <v>261</v>
      </c>
      <c r="G20" s="337" t="s">
        <v>233</v>
      </c>
      <c r="H20" s="337" t="s">
        <v>126</v>
      </c>
      <c r="I20" s="337">
        <v>1</v>
      </c>
      <c r="J20" s="222"/>
      <c r="K20" s="333"/>
      <c r="L20" s="301" t="s">
        <v>199</v>
      </c>
      <c r="M20" s="313" t="str">
        <f t="shared" si="0"/>
        <v>M</v>
      </c>
      <c r="N20" s="315">
        <v>41108</v>
      </c>
      <c r="O20" s="333" t="s">
        <v>1219</v>
      </c>
      <c r="P20" s="222"/>
      <c r="Q20" s="314">
        <f t="shared" si="1"/>
        <v>33</v>
      </c>
      <c r="R20" s="338">
        <f t="shared" si="2"/>
        <v>0</v>
      </c>
      <c r="S20" s="338">
        <f t="shared" si="3"/>
        <v>1</v>
      </c>
      <c r="T20" s="338">
        <f t="shared" si="4"/>
        <v>0</v>
      </c>
      <c r="U20" s="338">
        <f t="shared" si="5"/>
        <v>0</v>
      </c>
    </row>
    <row r="21" spans="1:22" s="417" customFormat="1" ht="16.5">
      <c r="A21" s="419">
        <v>41179</v>
      </c>
      <c r="B21" s="315" t="s">
        <v>330</v>
      </c>
      <c r="C21" s="316"/>
      <c r="D21" s="622" t="s">
        <v>341</v>
      </c>
      <c r="E21" s="301">
        <v>89092829966</v>
      </c>
      <c r="F21" s="306" t="s">
        <v>261</v>
      </c>
      <c r="G21" s="337" t="s">
        <v>233</v>
      </c>
      <c r="H21" s="337" t="s">
        <v>126</v>
      </c>
      <c r="I21" s="337">
        <v>1</v>
      </c>
      <c r="J21" s="222"/>
      <c r="K21" s="333"/>
      <c r="L21" s="301" t="s">
        <v>199</v>
      </c>
      <c r="M21" s="313" t="str">
        <f t="shared" si="0"/>
        <v>M</v>
      </c>
      <c r="N21" s="315">
        <v>41108</v>
      </c>
      <c r="O21" s="333" t="s">
        <v>1219</v>
      </c>
      <c r="P21" s="222"/>
      <c r="Q21" s="314">
        <f t="shared" si="1"/>
        <v>23</v>
      </c>
      <c r="R21" s="338">
        <f t="shared" si="2"/>
        <v>1</v>
      </c>
      <c r="S21" s="338">
        <f t="shared" si="3"/>
        <v>0</v>
      </c>
      <c r="T21" s="338">
        <f t="shared" si="4"/>
        <v>0</v>
      </c>
      <c r="U21" s="338">
        <f t="shared" si="5"/>
        <v>0</v>
      </c>
    </row>
    <row r="22" spans="1:22" s="417" customFormat="1" ht="16.5">
      <c r="A22" s="419">
        <v>41179</v>
      </c>
      <c r="B22" s="315" t="s">
        <v>330</v>
      </c>
      <c r="C22" s="316"/>
      <c r="D22" s="618" t="s">
        <v>347</v>
      </c>
      <c r="E22" s="313">
        <v>65111106863</v>
      </c>
      <c r="F22" s="306" t="s">
        <v>261</v>
      </c>
      <c r="G22" s="337" t="s">
        <v>233</v>
      </c>
      <c r="H22" s="337" t="s">
        <v>126</v>
      </c>
      <c r="I22" s="222"/>
      <c r="J22" s="222"/>
      <c r="K22" s="333"/>
      <c r="L22" s="301" t="s">
        <v>199</v>
      </c>
      <c r="M22" s="313" t="str">
        <f t="shared" si="0"/>
        <v>M</v>
      </c>
      <c r="N22" s="327">
        <v>41122</v>
      </c>
      <c r="O22" s="333" t="s">
        <v>1219</v>
      </c>
      <c r="P22" s="222"/>
      <c r="Q22" s="222">
        <f t="shared" si="1"/>
        <v>47</v>
      </c>
      <c r="R22" s="338">
        <f t="shared" si="2"/>
        <v>0</v>
      </c>
      <c r="S22" s="338">
        <f t="shared" si="3"/>
        <v>0</v>
      </c>
      <c r="T22" s="338">
        <f t="shared" si="4"/>
        <v>1</v>
      </c>
      <c r="U22" s="338">
        <f t="shared" si="5"/>
        <v>0</v>
      </c>
    </row>
    <row r="23" spans="1:22" s="417" customFormat="1">
      <c r="A23" s="419">
        <v>41179</v>
      </c>
      <c r="B23" s="315" t="s">
        <v>185</v>
      </c>
      <c r="C23" s="316"/>
      <c r="D23" s="618" t="s">
        <v>399</v>
      </c>
      <c r="E23" s="313">
        <v>62042715532</v>
      </c>
      <c r="F23" s="306" t="s">
        <v>342</v>
      </c>
      <c r="G23" s="313" t="s">
        <v>223</v>
      </c>
      <c r="H23" s="313" t="s">
        <v>25</v>
      </c>
      <c r="I23" s="313">
        <v>1</v>
      </c>
      <c r="J23" s="315">
        <v>38889</v>
      </c>
      <c r="K23" s="333" t="s">
        <v>205</v>
      </c>
      <c r="L23" s="313" t="s">
        <v>197</v>
      </c>
      <c r="M23" s="313" t="str">
        <f t="shared" si="0"/>
        <v>F</v>
      </c>
      <c r="N23" s="313"/>
      <c r="O23" s="403" t="s">
        <v>1132</v>
      </c>
      <c r="P23" s="313"/>
      <c r="Q23" s="314">
        <f t="shared" si="1"/>
        <v>50</v>
      </c>
      <c r="R23" s="334">
        <f t="shared" si="2"/>
        <v>0</v>
      </c>
      <c r="S23" s="334">
        <f t="shared" si="3"/>
        <v>0</v>
      </c>
      <c r="T23" s="334">
        <f t="shared" si="4"/>
        <v>1</v>
      </c>
      <c r="U23" s="334">
        <f t="shared" si="5"/>
        <v>0</v>
      </c>
    </row>
    <row r="24" spans="1:22" s="417" customFormat="1" ht="15.75">
      <c r="A24" s="419">
        <v>41183</v>
      </c>
      <c r="B24" s="427" t="s">
        <v>185</v>
      </c>
      <c r="C24" s="316"/>
      <c r="D24" s="623" t="s">
        <v>362</v>
      </c>
      <c r="E24" s="306">
        <v>51112400509</v>
      </c>
      <c r="F24" s="310" t="s">
        <v>372</v>
      </c>
      <c r="G24" s="310" t="s">
        <v>233</v>
      </c>
      <c r="H24" s="310" t="s">
        <v>126</v>
      </c>
      <c r="I24" s="310">
        <v>1</v>
      </c>
      <c r="J24" s="371"/>
      <c r="K24" s="310" t="s">
        <v>374</v>
      </c>
      <c r="L24" s="310" t="s">
        <v>200</v>
      </c>
      <c r="M24" s="313" t="str">
        <f t="shared" si="0"/>
        <v>M</v>
      </c>
      <c r="N24" s="372">
        <v>40391</v>
      </c>
      <c r="O24" s="403" t="s">
        <v>1132</v>
      </c>
      <c r="P24" s="371"/>
      <c r="Q24" s="314">
        <f t="shared" si="1"/>
        <v>61</v>
      </c>
      <c r="R24" s="228">
        <f t="shared" si="2"/>
        <v>0</v>
      </c>
      <c r="S24" s="228">
        <f t="shared" si="3"/>
        <v>0</v>
      </c>
      <c r="T24" s="228">
        <f t="shared" si="4"/>
        <v>0</v>
      </c>
      <c r="U24" s="228">
        <f t="shared" si="5"/>
        <v>1</v>
      </c>
    </row>
    <row r="25" spans="1:22" s="417" customFormat="1" ht="30">
      <c r="A25" s="419">
        <v>41183</v>
      </c>
      <c r="B25" s="315" t="s">
        <v>1006</v>
      </c>
      <c r="C25" s="316"/>
      <c r="D25" s="619" t="s">
        <v>358</v>
      </c>
      <c r="E25" s="306">
        <v>58030502759</v>
      </c>
      <c r="F25" s="311" t="s">
        <v>370</v>
      </c>
      <c r="G25" s="311" t="s">
        <v>219</v>
      </c>
      <c r="H25" s="311" t="s">
        <v>2</v>
      </c>
      <c r="I25" s="311">
        <v>1</v>
      </c>
      <c r="J25" s="336"/>
      <c r="K25" s="311" t="s">
        <v>374</v>
      </c>
      <c r="L25" s="310" t="s">
        <v>197</v>
      </c>
      <c r="M25" s="313" t="str">
        <f t="shared" si="0"/>
        <v>F</v>
      </c>
      <c r="N25" s="336"/>
      <c r="O25" s="403" t="s">
        <v>1132</v>
      </c>
      <c r="P25" s="336"/>
      <c r="Q25" s="314">
        <f t="shared" si="1"/>
        <v>54</v>
      </c>
      <c r="R25" s="228">
        <f t="shared" si="2"/>
        <v>0</v>
      </c>
      <c r="S25" s="228">
        <f t="shared" si="3"/>
        <v>0</v>
      </c>
      <c r="T25" s="228">
        <f t="shared" si="4"/>
        <v>1</v>
      </c>
      <c r="U25" s="228">
        <f t="shared" si="5"/>
        <v>0</v>
      </c>
    </row>
    <row r="26" spans="1:22" s="431" customFormat="1" ht="15.75">
      <c r="A26" s="420" t="s">
        <v>1011</v>
      </c>
      <c r="B26" s="315" t="s">
        <v>185</v>
      </c>
      <c r="C26" s="427" t="s">
        <v>329</v>
      </c>
      <c r="D26" s="623" t="s">
        <v>1138</v>
      </c>
      <c r="E26" s="306">
        <v>83120522139</v>
      </c>
      <c r="F26" s="310" t="s">
        <v>373</v>
      </c>
      <c r="G26" s="310" t="s">
        <v>253</v>
      </c>
      <c r="H26" s="310" t="s">
        <v>86</v>
      </c>
      <c r="I26" s="310">
        <v>1</v>
      </c>
      <c r="J26" s="372">
        <v>40912</v>
      </c>
      <c r="K26" s="222" t="s">
        <v>374</v>
      </c>
      <c r="L26" s="310" t="s">
        <v>198</v>
      </c>
      <c r="M26" s="313" t="str">
        <f t="shared" si="0"/>
        <v>F</v>
      </c>
      <c r="N26" s="371"/>
      <c r="O26" s="403" t="s">
        <v>1132</v>
      </c>
      <c r="P26" s="371"/>
      <c r="Q26" s="314">
        <f t="shared" si="1"/>
        <v>29</v>
      </c>
      <c r="R26" s="334">
        <f t="shared" si="2"/>
        <v>1</v>
      </c>
      <c r="S26" s="334">
        <f t="shared" si="3"/>
        <v>0</v>
      </c>
      <c r="T26" s="423">
        <f t="shared" si="4"/>
        <v>0</v>
      </c>
      <c r="U26" s="334">
        <f t="shared" si="5"/>
        <v>0</v>
      </c>
      <c r="V26" s="393"/>
    </row>
    <row r="27" spans="1:22" s="376" customFormat="1" ht="15.75">
      <c r="A27" s="419">
        <v>41186</v>
      </c>
      <c r="B27" s="427" t="s">
        <v>185</v>
      </c>
      <c r="C27" s="427" t="s">
        <v>329</v>
      </c>
      <c r="D27" s="623" t="s">
        <v>367</v>
      </c>
      <c r="E27" s="306">
        <v>81071800028</v>
      </c>
      <c r="F27" s="310" t="s">
        <v>252</v>
      </c>
      <c r="G27" s="311" t="s">
        <v>253</v>
      </c>
      <c r="H27" s="311" t="s">
        <v>86</v>
      </c>
      <c r="I27" s="311"/>
      <c r="J27" s="372">
        <v>41046</v>
      </c>
      <c r="K27" s="310" t="s">
        <v>205</v>
      </c>
      <c r="L27" s="310" t="s">
        <v>199</v>
      </c>
      <c r="M27" s="313" t="str">
        <f t="shared" si="0"/>
        <v>M</v>
      </c>
      <c r="N27" s="372">
        <v>40871</v>
      </c>
      <c r="O27" s="333" t="s">
        <v>1219</v>
      </c>
      <c r="P27" s="371"/>
      <c r="Q27" s="314">
        <f t="shared" si="1"/>
        <v>31</v>
      </c>
      <c r="R27" s="228">
        <f t="shared" si="2"/>
        <v>0</v>
      </c>
      <c r="S27" s="228">
        <f t="shared" si="3"/>
        <v>1</v>
      </c>
      <c r="T27" s="228">
        <f t="shared" si="4"/>
        <v>0</v>
      </c>
      <c r="U27" s="228">
        <f t="shared" si="5"/>
        <v>0</v>
      </c>
      <c r="V27" s="417"/>
    </row>
    <row r="28" spans="1:22" s="431" customFormat="1" ht="15.75">
      <c r="A28" s="418">
        <v>41212</v>
      </c>
      <c r="B28" s="315" t="s">
        <v>330</v>
      </c>
      <c r="C28" s="332"/>
      <c r="D28" s="359" t="s">
        <v>383</v>
      </c>
      <c r="E28" s="306">
        <v>68031822906</v>
      </c>
      <c r="F28" s="306" t="s">
        <v>372</v>
      </c>
      <c r="G28" s="311" t="s">
        <v>223</v>
      </c>
      <c r="H28" s="311" t="s">
        <v>25</v>
      </c>
      <c r="I28" s="306"/>
      <c r="J28" s="306"/>
      <c r="K28" s="306"/>
      <c r="L28" s="306" t="s">
        <v>199</v>
      </c>
      <c r="M28" s="313" t="str">
        <f t="shared" si="0"/>
        <v>M</v>
      </c>
      <c r="N28" s="351">
        <v>41180</v>
      </c>
      <c r="O28" s="333" t="s">
        <v>1219</v>
      </c>
      <c r="P28" s="306"/>
      <c r="Q28" s="313">
        <f t="shared" si="1"/>
        <v>44</v>
      </c>
      <c r="R28" s="228">
        <f t="shared" si="2"/>
        <v>0</v>
      </c>
      <c r="S28" s="228">
        <f t="shared" si="3"/>
        <v>1</v>
      </c>
      <c r="T28" s="228">
        <f t="shared" si="4"/>
        <v>0</v>
      </c>
      <c r="U28" s="228">
        <f t="shared" si="5"/>
        <v>0</v>
      </c>
    </row>
    <row r="29" spans="1:22" s="431" customFormat="1" ht="15.75">
      <c r="A29" s="418">
        <v>41213</v>
      </c>
      <c r="B29" s="315" t="s">
        <v>330</v>
      </c>
      <c r="C29" s="332"/>
      <c r="D29" s="359" t="s">
        <v>384</v>
      </c>
      <c r="E29" s="306">
        <v>68061124825</v>
      </c>
      <c r="F29" s="306" t="s">
        <v>372</v>
      </c>
      <c r="G29" s="311" t="s">
        <v>223</v>
      </c>
      <c r="H29" s="311" t="s">
        <v>25</v>
      </c>
      <c r="I29" s="306"/>
      <c r="J29" s="306"/>
      <c r="K29" s="306"/>
      <c r="L29" s="306" t="s">
        <v>199</v>
      </c>
      <c r="M29" s="313" t="str">
        <f t="shared" si="0"/>
        <v>M</v>
      </c>
      <c r="N29" s="351">
        <v>41180</v>
      </c>
      <c r="O29" s="333" t="s">
        <v>1219</v>
      </c>
      <c r="P29" s="306"/>
      <c r="Q29" s="313">
        <f t="shared" si="1"/>
        <v>44</v>
      </c>
      <c r="R29" s="228">
        <f t="shared" si="2"/>
        <v>0</v>
      </c>
      <c r="S29" s="228">
        <f t="shared" si="3"/>
        <v>1</v>
      </c>
      <c r="T29" s="394">
        <f t="shared" si="4"/>
        <v>0</v>
      </c>
      <c r="U29" s="228">
        <f t="shared" si="5"/>
        <v>0</v>
      </c>
    </row>
    <row r="30" spans="1:22" s="431" customFormat="1" ht="15.75">
      <c r="A30" s="418">
        <v>41214</v>
      </c>
      <c r="B30" s="315" t="s">
        <v>330</v>
      </c>
      <c r="C30" s="332"/>
      <c r="D30" s="359" t="s">
        <v>386</v>
      </c>
      <c r="E30" s="306">
        <v>77101511541</v>
      </c>
      <c r="F30" s="306" t="s">
        <v>372</v>
      </c>
      <c r="G30" s="311" t="s">
        <v>223</v>
      </c>
      <c r="H30" s="311" t="s">
        <v>25</v>
      </c>
      <c r="I30" s="306"/>
      <c r="J30" s="306"/>
      <c r="K30" s="306"/>
      <c r="L30" s="306" t="s">
        <v>199</v>
      </c>
      <c r="M30" s="313" t="str">
        <f t="shared" si="0"/>
        <v>M</v>
      </c>
      <c r="N30" s="351">
        <v>41180</v>
      </c>
      <c r="O30" s="333" t="s">
        <v>1219</v>
      </c>
      <c r="P30" s="306"/>
      <c r="Q30" s="313">
        <f t="shared" si="1"/>
        <v>35</v>
      </c>
      <c r="R30" s="228">
        <f t="shared" si="2"/>
        <v>0</v>
      </c>
      <c r="S30" s="228">
        <f t="shared" si="3"/>
        <v>1</v>
      </c>
      <c r="T30" s="394">
        <f t="shared" si="4"/>
        <v>0</v>
      </c>
      <c r="U30" s="228">
        <f t="shared" si="5"/>
        <v>0</v>
      </c>
    </row>
    <row r="31" spans="1:22" s="431" customFormat="1" ht="15.75">
      <c r="A31" s="418">
        <v>41214</v>
      </c>
      <c r="B31" s="315" t="s">
        <v>330</v>
      </c>
      <c r="C31" s="332"/>
      <c r="D31" s="359" t="s">
        <v>388</v>
      </c>
      <c r="E31" s="306">
        <v>90082135867</v>
      </c>
      <c r="F31" s="306" t="s">
        <v>372</v>
      </c>
      <c r="G31" s="311" t="s">
        <v>223</v>
      </c>
      <c r="H31" s="311" t="s">
        <v>25</v>
      </c>
      <c r="I31" s="306"/>
      <c r="J31" s="306"/>
      <c r="K31" s="306"/>
      <c r="L31" s="306" t="s">
        <v>199</v>
      </c>
      <c r="M31" s="313" t="str">
        <f t="shared" si="0"/>
        <v>M</v>
      </c>
      <c r="N31" s="351">
        <v>41180</v>
      </c>
      <c r="O31" s="333" t="s">
        <v>1219</v>
      </c>
      <c r="P31" s="306"/>
      <c r="Q31" s="313">
        <f t="shared" si="1"/>
        <v>22</v>
      </c>
      <c r="R31" s="228">
        <f t="shared" si="2"/>
        <v>1</v>
      </c>
      <c r="S31" s="228">
        <f t="shared" si="3"/>
        <v>0</v>
      </c>
      <c r="T31" s="394">
        <f t="shared" si="4"/>
        <v>0</v>
      </c>
      <c r="U31" s="228">
        <f t="shared" si="5"/>
        <v>0</v>
      </c>
    </row>
    <row r="32" spans="1:22" s="431" customFormat="1" ht="15.75">
      <c r="A32" s="418">
        <v>41214</v>
      </c>
      <c r="B32" s="440" t="s">
        <v>185</v>
      </c>
      <c r="C32" s="332"/>
      <c r="D32" s="619" t="s">
        <v>278</v>
      </c>
      <c r="E32" s="306">
        <v>76061809043</v>
      </c>
      <c r="F32" s="311" t="s">
        <v>252</v>
      </c>
      <c r="G32" s="311" t="s">
        <v>253</v>
      </c>
      <c r="H32" s="311" t="s">
        <v>86</v>
      </c>
      <c r="I32" s="311"/>
      <c r="J32" s="336"/>
      <c r="K32" s="307" t="s">
        <v>374</v>
      </c>
      <c r="L32" s="311" t="s">
        <v>199</v>
      </c>
      <c r="M32" s="313" t="str">
        <f t="shared" si="0"/>
        <v>M</v>
      </c>
      <c r="N32" s="430">
        <v>40940</v>
      </c>
      <c r="O32" s="333" t="s">
        <v>1219</v>
      </c>
      <c r="P32" s="303"/>
      <c r="Q32" s="314">
        <f t="shared" ref="Q32:Q38" si="6">2012-CONCATENATE(19,+LEFT(E32,2))</f>
        <v>36</v>
      </c>
      <c r="R32" s="228">
        <f t="shared" ref="R32:R38" si="7">IF(Q32&gt;=55,0,IF(AND(Q32&gt;=46,Q32&lt;55),0,IF(AND(Q32&gt;=31,Q32&lt;45),0,IF(Q32&lt;=30,1,0))))</f>
        <v>0</v>
      </c>
      <c r="S32" s="228">
        <f t="shared" ref="S32:S38" si="8">IF(Q32&gt;=55,0,IF(AND(Q32&gt;=46,Q32&lt;55),0,IF(AND(Q32&gt;=31,Q32&lt;=45),1,IF(Q32&lt;=30,0,0))))</f>
        <v>1</v>
      </c>
      <c r="T32" s="228">
        <f t="shared" ref="T32:T38" si="9">IF(Q32&gt;=55,0,IF(AND(Q32&gt;=46,Q32&lt;55),1,IF(AND(Q32&gt;=31,Q32&lt;=45),0,IF(Q32&lt;=30,0,0))))</f>
        <v>0</v>
      </c>
      <c r="U32" s="228">
        <f t="shared" ref="U32:U38" si="10">IF(Q32&gt;=55,1,IF(AND(Q32&gt;=46,Q32&lt;55),0,IF(AND(Q32&gt;=31,Q32&lt;45),0,IF(Q32&lt;=30,0,0))))</f>
        <v>0</v>
      </c>
    </row>
    <row r="33" spans="1:21" s="431" customFormat="1" ht="15.75">
      <c r="A33" s="418">
        <v>41214</v>
      </c>
      <c r="B33" s="440" t="s">
        <v>185</v>
      </c>
      <c r="C33" s="440" t="s">
        <v>329</v>
      </c>
      <c r="D33" s="619" t="s">
        <v>1022</v>
      </c>
      <c r="E33" s="306">
        <v>85042916137</v>
      </c>
      <c r="F33" s="311" t="s">
        <v>371</v>
      </c>
      <c r="G33" s="311" t="s">
        <v>223</v>
      </c>
      <c r="H33" s="311" t="s">
        <v>25</v>
      </c>
      <c r="I33" s="311">
        <v>1</v>
      </c>
      <c r="J33" s="336"/>
      <c r="K33" s="307" t="s">
        <v>374</v>
      </c>
      <c r="L33" s="311" t="s">
        <v>197</v>
      </c>
      <c r="M33" s="313" t="str">
        <f t="shared" si="0"/>
        <v>F</v>
      </c>
      <c r="N33" s="336"/>
      <c r="O33" s="403" t="s">
        <v>1132</v>
      </c>
      <c r="P33" s="303"/>
      <c r="Q33" s="314">
        <f t="shared" si="6"/>
        <v>27</v>
      </c>
      <c r="R33" s="228">
        <f t="shared" si="7"/>
        <v>1</v>
      </c>
      <c r="S33" s="228">
        <f t="shared" si="8"/>
        <v>0</v>
      </c>
      <c r="T33" s="228">
        <f t="shared" si="9"/>
        <v>0</v>
      </c>
      <c r="U33" s="228">
        <f t="shared" si="10"/>
        <v>0</v>
      </c>
    </row>
    <row r="34" spans="1:21" s="431" customFormat="1" ht="15.75">
      <c r="A34" s="418">
        <v>41214</v>
      </c>
      <c r="B34" s="440" t="s">
        <v>185</v>
      </c>
      <c r="C34" s="332"/>
      <c r="D34" s="359" t="s">
        <v>1073</v>
      </c>
      <c r="E34" s="306">
        <v>84111913306</v>
      </c>
      <c r="F34" s="305" t="s">
        <v>1009</v>
      </c>
      <c r="G34" s="306" t="s">
        <v>244</v>
      </c>
      <c r="H34" s="306" t="s">
        <v>25</v>
      </c>
      <c r="I34" s="439"/>
      <c r="J34" s="306"/>
      <c r="K34" s="305"/>
      <c r="L34" s="306" t="s">
        <v>197</v>
      </c>
      <c r="M34" s="313" t="str">
        <f t="shared" si="0"/>
        <v>M</v>
      </c>
      <c r="N34" s="351">
        <v>41200</v>
      </c>
      <c r="O34" s="403" t="s">
        <v>1132</v>
      </c>
      <c r="P34" s="305"/>
      <c r="Q34" s="314">
        <f t="shared" si="6"/>
        <v>28</v>
      </c>
      <c r="R34" s="228">
        <f t="shared" si="7"/>
        <v>1</v>
      </c>
      <c r="S34" s="228">
        <f t="shared" si="8"/>
        <v>0</v>
      </c>
      <c r="T34" s="228">
        <f t="shared" si="9"/>
        <v>0</v>
      </c>
      <c r="U34" s="228">
        <f t="shared" si="10"/>
        <v>0</v>
      </c>
    </row>
    <row r="35" spans="1:21" s="431" customFormat="1" ht="30">
      <c r="A35" s="418">
        <v>41231</v>
      </c>
      <c r="B35" s="450" t="s">
        <v>185</v>
      </c>
      <c r="C35" s="450" t="s">
        <v>329</v>
      </c>
      <c r="D35" s="623" t="s">
        <v>357</v>
      </c>
      <c r="E35" s="306">
        <v>63033004208</v>
      </c>
      <c r="F35" s="310" t="s">
        <v>376</v>
      </c>
      <c r="G35" s="310" t="s">
        <v>223</v>
      </c>
      <c r="H35" s="310" t="s">
        <v>25</v>
      </c>
      <c r="I35" s="310">
        <v>1</v>
      </c>
      <c r="J35" s="372">
        <v>40994</v>
      </c>
      <c r="K35" s="310" t="s">
        <v>374</v>
      </c>
      <c r="L35" s="310" t="s">
        <v>197</v>
      </c>
      <c r="M35" s="313" t="str">
        <f t="shared" si="0"/>
        <v>M</v>
      </c>
      <c r="N35" s="371"/>
      <c r="O35" s="403" t="s">
        <v>1132</v>
      </c>
      <c r="P35" s="302"/>
      <c r="Q35" s="314">
        <f t="shared" si="6"/>
        <v>49</v>
      </c>
      <c r="R35" s="228">
        <f t="shared" si="7"/>
        <v>0</v>
      </c>
      <c r="S35" s="228">
        <f t="shared" si="8"/>
        <v>0</v>
      </c>
      <c r="T35" s="228">
        <f t="shared" si="9"/>
        <v>1</v>
      </c>
      <c r="U35" s="228">
        <f t="shared" si="10"/>
        <v>0</v>
      </c>
    </row>
    <row r="36" spans="1:21" s="431" customFormat="1" ht="15.75">
      <c r="A36" s="418">
        <v>41222</v>
      </c>
      <c r="B36" s="456" t="s">
        <v>185</v>
      </c>
      <c r="C36" s="456" t="s">
        <v>329</v>
      </c>
      <c r="D36" s="623" t="s">
        <v>346</v>
      </c>
      <c r="E36" s="306">
        <v>78122520384</v>
      </c>
      <c r="F36" s="312" t="s">
        <v>1026</v>
      </c>
      <c r="G36" s="309" t="s">
        <v>223</v>
      </c>
      <c r="H36" s="309" t="s">
        <v>25</v>
      </c>
      <c r="I36" s="371"/>
      <c r="J36" s="372">
        <v>41122</v>
      </c>
      <c r="K36" s="304"/>
      <c r="L36" s="310" t="s">
        <v>197</v>
      </c>
      <c r="M36" s="313" t="str">
        <f t="shared" si="0"/>
        <v>M</v>
      </c>
      <c r="N36" s="371"/>
      <c r="O36" s="403" t="s">
        <v>1132</v>
      </c>
      <c r="P36" s="302"/>
      <c r="Q36" s="314">
        <f t="shared" si="6"/>
        <v>34</v>
      </c>
      <c r="R36" s="228">
        <f t="shared" si="7"/>
        <v>0</v>
      </c>
      <c r="S36" s="228">
        <f t="shared" si="8"/>
        <v>1</v>
      </c>
      <c r="T36" s="394">
        <f t="shared" si="9"/>
        <v>0</v>
      </c>
      <c r="U36" s="228">
        <f t="shared" si="10"/>
        <v>0</v>
      </c>
    </row>
    <row r="37" spans="1:21" s="431" customFormat="1" ht="30">
      <c r="A37" s="418">
        <v>41244</v>
      </c>
      <c r="B37" s="457" t="s">
        <v>330</v>
      </c>
      <c r="C37" s="332"/>
      <c r="D37" s="359" t="s">
        <v>385</v>
      </c>
      <c r="E37" s="306">
        <v>63092952186</v>
      </c>
      <c r="F37" s="306" t="s">
        <v>1084</v>
      </c>
      <c r="G37" s="310" t="s">
        <v>233</v>
      </c>
      <c r="H37" s="310" t="s">
        <v>126</v>
      </c>
      <c r="I37" s="306"/>
      <c r="J37" s="351">
        <v>41179</v>
      </c>
      <c r="K37" s="305"/>
      <c r="L37" s="306" t="s">
        <v>199</v>
      </c>
      <c r="M37" s="313" t="str">
        <f t="shared" si="0"/>
        <v>M</v>
      </c>
      <c r="N37" s="371"/>
      <c r="O37" s="333" t="s">
        <v>1219</v>
      </c>
      <c r="P37" s="305"/>
      <c r="Q37" s="314">
        <f t="shared" si="6"/>
        <v>49</v>
      </c>
      <c r="R37" s="228">
        <f t="shared" si="7"/>
        <v>0</v>
      </c>
      <c r="S37" s="228">
        <f t="shared" si="8"/>
        <v>0</v>
      </c>
      <c r="T37" s="394">
        <f t="shared" si="9"/>
        <v>1</v>
      </c>
      <c r="U37" s="228">
        <f t="shared" si="10"/>
        <v>0</v>
      </c>
    </row>
    <row r="38" spans="1:21" s="431" customFormat="1" ht="15.75">
      <c r="A38" s="418">
        <v>41253</v>
      </c>
      <c r="B38" s="457" t="s">
        <v>185</v>
      </c>
      <c r="C38" s="457" t="s">
        <v>329</v>
      </c>
      <c r="D38" s="623" t="s">
        <v>1122</v>
      </c>
      <c r="E38" s="306">
        <v>89060629869</v>
      </c>
      <c r="F38" s="310" t="s">
        <v>1084</v>
      </c>
      <c r="G38" s="310" t="s">
        <v>233</v>
      </c>
      <c r="H38" s="310" t="s">
        <v>126</v>
      </c>
      <c r="I38" s="310">
        <v>1</v>
      </c>
      <c r="J38" s="372">
        <v>40912</v>
      </c>
      <c r="K38" s="304" t="s">
        <v>374</v>
      </c>
      <c r="L38" s="310" t="s">
        <v>199</v>
      </c>
      <c r="M38" s="313" t="str">
        <f t="shared" si="0"/>
        <v>M</v>
      </c>
      <c r="N38" s="371"/>
      <c r="O38" s="403" t="s">
        <v>1132</v>
      </c>
      <c r="P38" s="302"/>
      <c r="Q38" s="314">
        <f t="shared" si="6"/>
        <v>23</v>
      </c>
      <c r="R38" s="228">
        <f t="shared" si="7"/>
        <v>1</v>
      </c>
      <c r="S38" s="228">
        <f t="shared" si="8"/>
        <v>0</v>
      </c>
      <c r="T38" s="228">
        <f t="shared" si="9"/>
        <v>0</v>
      </c>
      <c r="U38" s="228">
        <f t="shared" si="10"/>
        <v>0</v>
      </c>
    </row>
    <row r="39" spans="1:21" s="431" customFormat="1" ht="15.75">
      <c r="A39" s="418">
        <v>41278</v>
      </c>
      <c r="B39" s="479" t="s">
        <v>185</v>
      </c>
      <c r="C39" s="479" t="s">
        <v>329</v>
      </c>
      <c r="D39" s="623" t="s">
        <v>1144</v>
      </c>
      <c r="E39" s="306">
        <v>86092811704</v>
      </c>
      <c r="F39" s="310" t="s">
        <v>1084</v>
      </c>
      <c r="G39" s="310" t="s">
        <v>233</v>
      </c>
      <c r="H39" s="310" t="s">
        <v>126</v>
      </c>
      <c r="I39" s="310"/>
      <c r="J39" s="315">
        <v>41309</v>
      </c>
      <c r="K39" s="313"/>
      <c r="L39" s="313" t="s">
        <v>198</v>
      </c>
      <c r="M39" s="313" t="str">
        <f t="shared" si="0"/>
        <v>M</v>
      </c>
      <c r="N39" s="315">
        <v>41309</v>
      </c>
      <c r="O39" s="333" t="s">
        <v>1219</v>
      </c>
      <c r="P39" s="313"/>
      <c r="Q39" s="462">
        <f>2012-CONCATENATE(19,+LEFT(E39,2))</f>
        <v>26</v>
      </c>
      <c r="R39" s="463">
        <f>IF(Q39&gt;=55,0,IF(AND(Q39&gt;=46,Q39&lt;55),0,IF(AND(Q39&gt;=31,Q39&lt;45),0,IF(Q39&lt;=30,1,0))))</f>
        <v>1</v>
      </c>
      <c r="S39" s="463">
        <f>IF(Q39&gt;=55,0,IF(AND(Q39&gt;=46,Q39&lt;55),0,IF(AND(Q39&gt;=31,Q39&lt;=45),1,IF(Q39&lt;=30,0,0))))</f>
        <v>0</v>
      </c>
      <c r="T39" s="464">
        <f>IF(Q39&gt;=55,0,IF(AND(Q39&gt;=46,Q39&lt;55),1,IF(AND(Q39&gt;=31,Q39&lt;=45),0,IF(Q39&lt;=30,0,0))))</f>
        <v>0</v>
      </c>
      <c r="U39" s="463">
        <f>IF(Q39&gt;=55,1,IF(AND(Q39&gt;=46,Q39&lt;55),0,IF(AND(Q39&gt;=31,Q39&lt;45),0,IF(Q39&lt;=30,0,0))))</f>
        <v>0</v>
      </c>
    </row>
    <row r="40" spans="1:21" s="431" customFormat="1" ht="15.75">
      <c r="A40" s="418">
        <v>41278</v>
      </c>
      <c r="B40" s="479" t="s">
        <v>185</v>
      </c>
      <c r="C40" s="479" t="s">
        <v>329</v>
      </c>
      <c r="D40" s="623" t="s">
        <v>1145</v>
      </c>
      <c r="E40" s="306">
        <v>82062212615</v>
      </c>
      <c r="F40" s="310" t="s">
        <v>1084</v>
      </c>
      <c r="G40" s="310" t="s">
        <v>233</v>
      </c>
      <c r="H40" s="310" t="s">
        <v>126</v>
      </c>
      <c r="I40" s="310"/>
      <c r="J40" s="315">
        <v>41309</v>
      </c>
      <c r="K40" s="313"/>
      <c r="L40" s="313" t="s">
        <v>199</v>
      </c>
      <c r="M40" s="313" t="str">
        <f t="shared" si="0"/>
        <v>F</v>
      </c>
      <c r="N40" s="315">
        <v>41309</v>
      </c>
      <c r="O40" s="333" t="s">
        <v>1219</v>
      </c>
      <c r="P40" s="313"/>
      <c r="Q40" s="462">
        <f>2012-CONCATENATE(19,+LEFT(E40,2))</f>
        <v>30</v>
      </c>
      <c r="R40" s="463">
        <f>IF(Q40&gt;=55,0,IF(AND(Q40&gt;=46,Q40&lt;55),0,IF(AND(Q40&gt;=31,Q40&lt;45),0,IF(Q40&lt;=30,1,0))))</f>
        <v>1</v>
      </c>
      <c r="S40" s="463">
        <f>IF(Q40&gt;=55,0,IF(AND(Q40&gt;=46,Q40&lt;55),0,IF(AND(Q40&gt;=31,Q40&lt;=45),1,IF(Q40&lt;=30,0,0))))</f>
        <v>0</v>
      </c>
      <c r="T40" s="464">
        <f>IF(Q40&gt;=55,0,IF(AND(Q40&gt;=46,Q40&lt;55),1,IF(AND(Q40&gt;=31,Q40&lt;=45),0,IF(Q40&lt;=30,0,0))))</f>
        <v>0</v>
      </c>
      <c r="U40" s="463">
        <f>IF(Q40&gt;=55,1,IF(AND(Q40&gt;=46,Q40&lt;55),0,IF(AND(Q40&gt;=31,Q40&lt;45),0,IF(Q40&lt;=30,0,0))))</f>
        <v>0</v>
      </c>
    </row>
    <row r="41" spans="1:21" s="431" customFormat="1" ht="15.75">
      <c r="A41" s="418">
        <v>41285</v>
      </c>
      <c r="B41" s="466" t="s">
        <v>185</v>
      </c>
      <c r="C41" s="466" t="s">
        <v>329</v>
      </c>
      <c r="D41" s="359" t="s">
        <v>387</v>
      </c>
      <c r="E41" s="306">
        <v>78102615088</v>
      </c>
      <c r="F41" s="305" t="s">
        <v>1084</v>
      </c>
      <c r="G41" s="310" t="s">
        <v>233</v>
      </c>
      <c r="H41" s="310" t="s">
        <v>126</v>
      </c>
      <c r="I41" s="439"/>
      <c r="J41" s="351">
        <v>41179</v>
      </c>
      <c r="K41" s="305"/>
      <c r="L41" s="306" t="s">
        <v>199</v>
      </c>
      <c r="M41" s="313" t="str">
        <f t="shared" si="0"/>
        <v>M</v>
      </c>
      <c r="N41" s="351"/>
      <c r="O41" s="333" t="s">
        <v>1219</v>
      </c>
      <c r="P41" s="305"/>
      <c r="Q41" s="314">
        <f>2012-CONCATENATE(19,+LEFT(E41,2))</f>
        <v>34</v>
      </c>
      <c r="R41" s="228">
        <f>IF(Q41&gt;=55,0,IF(AND(Q41&gt;=46,Q41&lt;55),0,IF(AND(Q41&gt;=31,Q41&lt;45),0,IF(Q41&lt;=30,1,0))))</f>
        <v>0</v>
      </c>
      <c r="S41" s="228">
        <f>IF(Q41&gt;=55,0,IF(AND(Q41&gt;=46,Q41&lt;55),0,IF(AND(Q41&gt;=31,Q41&lt;=45),1,IF(Q41&lt;=30,0,0))))</f>
        <v>1</v>
      </c>
      <c r="T41" s="228">
        <f>IF(Q41&gt;=55,0,IF(AND(Q41&gt;=46,Q41&lt;55),1,IF(AND(Q41&gt;=31,Q41&lt;=45),0,IF(Q41&lt;=30,0,0))))</f>
        <v>0</v>
      </c>
      <c r="U41" s="228">
        <f t="shared" ref="U41:U48" si="11">IF(Q41&gt;=55,1,IF(AND(Q41&gt;=46,Q41&lt;55),0,IF(AND(Q41&gt;=31,Q41&lt;45),0,IF(Q41&lt;=30,0,0))))</f>
        <v>0</v>
      </c>
    </row>
    <row r="42" spans="1:21" s="431" customFormat="1" ht="15.75">
      <c r="A42" s="418">
        <v>41290</v>
      </c>
      <c r="B42" s="466" t="s">
        <v>185</v>
      </c>
      <c r="C42" s="466" t="s">
        <v>329</v>
      </c>
      <c r="D42" s="359" t="s">
        <v>390</v>
      </c>
      <c r="E42" s="306">
        <v>70041103596</v>
      </c>
      <c r="F42" s="305" t="s">
        <v>1084</v>
      </c>
      <c r="G42" s="310" t="s">
        <v>233</v>
      </c>
      <c r="H42" s="310" t="s">
        <v>126</v>
      </c>
      <c r="I42" s="439"/>
      <c r="J42" s="351">
        <v>41179</v>
      </c>
      <c r="K42" s="305"/>
      <c r="L42" s="310" t="s">
        <v>199</v>
      </c>
      <c r="M42" s="313" t="str">
        <f t="shared" si="0"/>
        <v>F</v>
      </c>
      <c r="N42" s="351"/>
      <c r="O42" s="333" t="s">
        <v>1219</v>
      </c>
      <c r="P42" s="305"/>
      <c r="Q42" s="314">
        <f>2012-CONCATENATE(19,+LEFT(E42,2))</f>
        <v>42</v>
      </c>
      <c r="R42" s="228">
        <f>IF(Q42&gt;=55,0,IF(AND(Q42&gt;=46,Q42&lt;55),0,IF(AND(Q42&gt;=31,Q42&lt;45),0,IF(Q42&lt;=30,1,0))))</f>
        <v>0</v>
      </c>
      <c r="S42" s="228">
        <f>IF(Q42&gt;=55,0,IF(AND(Q42&gt;=46,Q42&lt;55),0,IF(AND(Q42&gt;=31,Q42&lt;=45),1,IF(Q42&lt;=30,0,0))))</f>
        <v>1</v>
      </c>
      <c r="T42" s="228">
        <f>IF(Q42&gt;=55,0,IF(AND(Q42&gt;=46,Q42&lt;55),1,IF(AND(Q42&gt;=31,Q42&lt;=45),0,IF(Q42&lt;=30,0,0))))</f>
        <v>0</v>
      </c>
      <c r="U42" s="228">
        <f t="shared" si="11"/>
        <v>0</v>
      </c>
    </row>
    <row r="43" spans="1:21" s="431" customFormat="1" ht="30">
      <c r="A43" s="418">
        <v>41299</v>
      </c>
      <c r="B43" s="467" t="s">
        <v>185</v>
      </c>
      <c r="C43" s="332"/>
      <c r="D43" s="359" t="s">
        <v>389</v>
      </c>
      <c r="E43" s="306">
        <v>89101430123</v>
      </c>
      <c r="F43" s="305" t="s">
        <v>1084</v>
      </c>
      <c r="G43" s="306" t="s">
        <v>233</v>
      </c>
      <c r="H43" s="306" t="s">
        <v>126</v>
      </c>
      <c r="I43" s="439"/>
      <c r="J43" s="351">
        <v>41179</v>
      </c>
      <c r="K43" s="305"/>
      <c r="L43" s="306" t="s">
        <v>199</v>
      </c>
      <c r="M43" s="313" t="str">
        <f t="shared" si="0"/>
        <v>M</v>
      </c>
      <c r="N43" s="351"/>
      <c r="O43" s="333" t="s">
        <v>1219</v>
      </c>
      <c r="P43" s="305"/>
      <c r="Q43" s="314">
        <f>2012-CONCATENATE(19,+LEFT(E43,2))</f>
        <v>23</v>
      </c>
      <c r="R43" s="228">
        <f>IF(Q43&gt;=55,0,IF(AND(Q43&gt;=46,Q43&lt;55),0,IF(AND(Q43&gt;=31,Q43&lt;45),0,IF(Q43&lt;=30,1,0))))</f>
        <v>1</v>
      </c>
      <c r="S43" s="228">
        <f>IF(Q43&gt;=55,0,IF(AND(Q43&gt;=46,Q43&lt;55),0,IF(AND(Q43&gt;=31,Q43&lt;=45),1,IF(Q43&lt;=30,0,0))))</f>
        <v>0</v>
      </c>
      <c r="T43" s="228">
        <f>IF(Q43&gt;=55,0,IF(AND(Q43&gt;=46,Q43&lt;55),1,IF(AND(Q43&gt;=31,Q43&lt;=45),0,IF(Q43&lt;=30,0,0))))</f>
        <v>0</v>
      </c>
      <c r="U43" s="228">
        <f t="shared" si="11"/>
        <v>0</v>
      </c>
    </row>
    <row r="44" spans="1:21" s="431" customFormat="1" ht="15.75">
      <c r="A44" s="418">
        <v>41300</v>
      </c>
      <c r="B44" s="469" t="s">
        <v>185</v>
      </c>
      <c r="C44" s="332"/>
      <c r="D44" s="359" t="s">
        <v>377</v>
      </c>
      <c r="E44" s="306">
        <v>87092815294</v>
      </c>
      <c r="F44" s="305" t="s">
        <v>378</v>
      </c>
      <c r="G44" s="306" t="s">
        <v>379</v>
      </c>
      <c r="H44" s="306" t="s">
        <v>25</v>
      </c>
      <c r="I44" s="439"/>
      <c r="J44" s="351">
        <v>41153</v>
      </c>
      <c r="K44" s="305"/>
      <c r="L44" s="306" t="s">
        <v>197</v>
      </c>
      <c r="M44" s="313" t="str">
        <f t="shared" si="0"/>
        <v>F</v>
      </c>
      <c r="N44" s="306"/>
      <c r="O44" s="403" t="s">
        <v>1132</v>
      </c>
      <c r="P44" s="314"/>
      <c r="Q44" s="228">
        <v>25</v>
      </c>
      <c r="R44" s="228">
        <v>1</v>
      </c>
      <c r="S44" s="228">
        <v>0</v>
      </c>
      <c r="T44" s="228">
        <v>0</v>
      </c>
      <c r="U44" s="228">
        <f t="shared" si="11"/>
        <v>0</v>
      </c>
    </row>
    <row r="45" spans="1:21" s="431" customFormat="1" ht="15.75">
      <c r="A45" s="418">
        <v>41305</v>
      </c>
      <c r="B45" s="315" t="s">
        <v>1006</v>
      </c>
      <c r="C45" s="432"/>
      <c r="D45" s="623" t="s">
        <v>1057</v>
      </c>
      <c r="E45" s="306">
        <v>72091412325</v>
      </c>
      <c r="F45" s="310" t="s">
        <v>325</v>
      </c>
      <c r="G45" s="310" t="s">
        <v>219</v>
      </c>
      <c r="H45" s="310" t="s">
        <v>2</v>
      </c>
      <c r="I45" s="310"/>
      <c r="J45" s="372"/>
      <c r="K45" s="310" t="s">
        <v>205</v>
      </c>
      <c r="L45" s="310" t="s">
        <v>197</v>
      </c>
      <c r="M45" s="313" t="str">
        <f t="shared" si="0"/>
        <v>M</v>
      </c>
      <c r="N45" s="310">
        <v>41091</v>
      </c>
      <c r="O45" s="302" t="s">
        <v>1132</v>
      </c>
      <c r="P45" s="314"/>
      <c r="Q45" s="228">
        <v>40</v>
      </c>
      <c r="R45" s="228">
        <v>0</v>
      </c>
      <c r="S45" s="228">
        <v>1</v>
      </c>
      <c r="T45" s="228">
        <v>0</v>
      </c>
      <c r="U45" s="431">
        <v>0</v>
      </c>
    </row>
    <row r="46" spans="1:21" s="431" customFormat="1" ht="30">
      <c r="A46" s="418">
        <v>41309</v>
      </c>
      <c r="B46" s="470" t="s">
        <v>185</v>
      </c>
      <c r="C46" s="470" t="s">
        <v>329</v>
      </c>
      <c r="D46" s="359" t="s">
        <v>1124</v>
      </c>
      <c r="E46" s="306">
        <v>65080826007</v>
      </c>
      <c r="F46" s="305" t="s">
        <v>1084</v>
      </c>
      <c r="G46" s="306" t="s">
        <v>233</v>
      </c>
      <c r="H46" s="306" t="s">
        <v>126</v>
      </c>
      <c r="I46" s="439"/>
      <c r="J46" s="351">
        <v>41257</v>
      </c>
      <c r="K46" s="305"/>
      <c r="L46" s="306" t="s">
        <v>199</v>
      </c>
      <c r="M46" s="313" t="str">
        <f t="shared" si="0"/>
        <v>M</v>
      </c>
      <c r="N46" s="306"/>
      <c r="O46" s="333" t="s">
        <v>1219</v>
      </c>
      <c r="P46" s="314"/>
      <c r="Q46" s="228">
        <v>47</v>
      </c>
      <c r="R46" s="228">
        <v>0</v>
      </c>
      <c r="S46" s="228">
        <v>0</v>
      </c>
      <c r="T46" s="228">
        <v>1</v>
      </c>
      <c r="U46" s="228">
        <f t="shared" si="11"/>
        <v>0</v>
      </c>
    </row>
    <row r="47" spans="1:21" s="431" customFormat="1" ht="15.75">
      <c r="A47" s="418">
        <v>41309</v>
      </c>
      <c r="B47" s="470" t="s">
        <v>185</v>
      </c>
      <c r="C47" s="470" t="s">
        <v>329</v>
      </c>
      <c r="D47" s="359" t="s">
        <v>1127</v>
      </c>
      <c r="E47" s="306">
        <v>67100704876</v>
      </c>
      <c r="F47" s="305" t="s">
        <v>1084</v>
      </c>
      <c r="G47" s="306" t="s">
        <v>233</v>
      </c>
      <c r="H47" s="306" t="s">
        <v>126</v>
      </c>
      <c r="I47" s="439"/>
      <c r="J47" s="351">
        <v>41283</v>
      </c>
      <c r="K47" s="305"/>
      <c r="L47" s="306" t="s">
        <v>199</v>
      </c>
      <c r="M47" s="313" t="str">
        <f t="shared" si="0"/>
        <v>F</v>
      </c>
      <c r="N47" s="306"/>
      <c r="O47" s="333" t="s">
        <v>1219</v>
      </c>
      <c r="P47" s="314"/>
      <c r="Q47" s="228">
        <v>45</v>
      </c>
      <c r="R47" s="228">
        <v>0</v>
      </c>
      <c r="S47" s="228">
        <v>1</v>
      </c>
      <c r="T47" s="228">
        <v>0</v>
      </c>
      <c r="U47" s="228">
        <f t="shared" si="11"/>
        <v>0</v>
      </c>
    </row>
    <row r="48" spans="1:21" s="431" customFormat="1" ht="30">
      <c r="A48" s="418">
        <v>41309</v>
      </c>
      <c r="B48" s="470" t="s">
        <v>185</v>
      </c>
      <c r="C48" s="470" t="s">
        <v>329</v>
      </c>
      <c r="D48" s="359" t="s">
        <v>1128</v>
      </c>
      <c r="E48" s="306">
        <v>61021930584</v>
      </c>
      <c r="F48" s="305" t="s">
        <v>1084</v>
      </c>
      <c r="G48" s="306" t="s">
        <v>233</v>
      </c>
      <c r="H48" s="306" t="s">
        <v>126</v>
      </c>
      <c r="I48" s="439"/>
      <c r="J48" s="351">
        <v>41284</v>
      </c>
      <c r="K48" s="305"/>
      <c r="L48" s="306" t="s">
        <v>199</v>
      </c>
      <c r="M48" s="313" t="str">
        <f t="shared" si="0"/>
        <v>M</v>
      </c>
      <c r="N48" s="306"/>
      <c r="O48" s="333" t="s">
        <v>1219</v>
      </c>
      <c r="P48" s="314"/>
      <c r="Q48" s="228">
        <v>51</v>
      </c>
      <c r="R48" s="228">
        <v>0</v>
      </c>
      <c r="S48" s="228">
        <v>0</v>
      </c>
      <c r="T48" s="228">
        <v>1</v>
      </c>
      <c r="U48" s="228">
        <f t="shared" si="11"/>
        <v>0</v>
      </c>
    </row>
    <row r="49" spans="1:21" s="431" customFormat="1" ht="30">
      <c r="A49" s="418">
        <v>41309</v>
      </c>
      <c r="B49" s="477" t="s">
        <v>185</v>
      </c>
      <c r="C49" s="332"/>
      <c r="D49" s="359" t="s">
        <v>1142</v>
      </c>
      <c r="E49" s="306">
        <v>86102413143</v>
      </c>
      <c r="F49" s="305" t="s">
        <v>1084</v>
      </c>
      <c r="G49" s="306" t="s">
        <v>233</v>
      </c>
      <c r="H49" s="306" t="s">
        <v>126</v>
      </c>
      <c r="I49" s="439"/>
      <c r="J49" s="351">
        <v>41309</v>
      </c>
      <c r="K49" s="305"/>
      <c r="L49" s="306" t="s">
        <v>199</v>
      </c>
      <c r="M49" s="313" t="str">
        <f t="shared" si="0"/>
        <v>M</v>
      </c>
      <c r="N49" s="306"/>
      <c r="O49" s="333" t="s">
        <v>1219</v>
      </c>
      <c r="P49" s="314"/>
      <c r="Q49" s="228">
        <v>26</v>
      </c>
      <c r="R49" s="228">
        <v>1</v>
      </c>
      <c r="S49" s="228">
        <v>0</v>
      </c>
      <c r="T49" s="228">
        <v>0</v>
      </c>
      <c r="U49" s="228">
        <f t="shared" ref="U49:U59" si="12">IF(Q49&gt;=55,1,IF(AND(Q49&gt;=46,Q49&lt;55),0,IF(AND(Q49&gt;=31,Q49&lt;45),0,IF(Q49&lt;=30,0,0))))</f>
        <v>0</v>
      </c>
    </row>
    <row r="50" spans="1:21" s="431" customFormat="1" ht="15.75">
      <c r="A50" s="481">
        <v>41320</v>
      </c>
      <c r="B50" s="409" t="s">
        <v>333</v>
      </c>
      <c r="C50" s="482"/>
      <c r="D50" s="624" t="s">
        <v>1115</v>
      </c>
      <c r="E50" s="458">
        <v>62052516281</v>
      </c>
      <c r="F50" s="484" t="s">
        <v>252</v>
      </c>
      <c r="G50" s="484" t="s">
        <v>253</v>
      </c>
      <c r="H50" s="484" t="s">
        <v>86</v>
      </c>
      <c r="I50" s="484">
        <v>1</v>
      </c>
      <c r="J50" s="485">
        <v>38733</v>
      </c>
      <c r="K50" s="483" t="s">
        <v>205</v>
      </c>
      <c r="L50" s="484" t="s">
        <v>200</v>
      </c>
      <c r="M50" s="313" t="str">
        <f t="shared" si="0"/>
        <v>M</v>
      </c>
      <c r="N50" s="486"/>
      <c r="O50" s="403" t="s">
        <v>1132</v>
      </c>
      <c r="P50" s="487"/>
      <c r="Q50" s="462">
        <f t="shared" ref="Q50:Q55" si="13">2012-CONCATENATE(19,+LEFT(E50,2))</f>
        <v>50</v>
      </c>
      <c r="R50" s="463">
        <f t="shared" ref="R50:R55" si="14">IF(Q50&gt;=55,0,IF(AND(Q50&gt;=46,Q50&lt;55),0,IF(AND(Q50&gt;=31,Q50&lt;45),0,IF(Q50&lt;=30,1,0))))</f>
        <v>0</v>
      </c>
      <c r="S50" s="463">
        <f t="shared" ref="S50:S55" si="15">IF(Q50&gt;=55,0,IF(AND(Q50&gt;=46,Q50&lt;55),0,IF(AND(Q50&gt;=31,Q50&lt;=45),1,IF(Q50&lt;=30,0,0))))</f>
        <v>0</v>
      </c>
      <c r="T50" s="463">
        <f t="shared" ref="T50:T55" si="16">IF(Q50&gt;=55,0,IF(AND(Q50&gt;=46,Q50&lt;55),1,IF(AND(Q50&gt;=31,Q50&lt;=45),0,IF(Q50&lt;=30,0,0))))</f>
        <v>1</v>
      </c>
      <c r="U50" s="463">
        <f t="shared" si="12"/>
        <v>0</v>
      </c>
    </row>
    <row r="51" spans="1:21" s="431" customFormat="1" ht="15.75">
      <c r="A51" s="418">
        <v>41334</v>
      </c>
      <c r="B51" s="480" t="s">
        <v>185</v>
      </c>
      <c r="C51" s="432"/>
      <c r="D51" s="623" t="s">
        <v>355</v>
      </c>
      <c r="E51" s="306">
        <v>73091013667</v>
      </c>
      <c r="F51" s="310" t="s">
        <v>1027</v>
      </c>
      <c r="G51" s="310" t="s">
        <v>223</v>
      </c>
      <c r="H51" s="310" t="s">
        <v>25</v>
      </c>
      <c r="I51" s="310">
        <v>1</v>
      </c>
      <c r="J51" s="372">
        <v>40959</v>
      </c>
      <c r="K51" s="304" t="s">
        <v>205</v>
      </c>
      <c r="L51" s="310" t="s">
        <v>197</v>
      </c>
      <c r="M51" s="313" t="str">
        <f t="shared" si="0"/>
        <v>M</v>
      </c>
      <c r="N51" s="310"/>
      <c r="O51" s="371" t="s">
        <v>1132</v>
      </c>
      <c r="P51" s="314"/>
      <c r="Q51" s="462">
        <f t="shared" si="13"/>
        <v>39</v>
      </c>
      <c r="R51" s="463">
        <f t="shared" si="14"/>
        <v>0</v>
      </c>
      <c r="S51" s="463">
        <f t="shared" si="15"/>
        <v>1</v>
      </c>
      <c r="T51" s="463">
        <f t="shared" si="16"/>
        <v>0</v>
      </c>
      <c r="U51" s="463">
        <f t="shared" ref="U51:U56" si="17">IF(Q51&gt;=55,1,IF(AND(Q51&gt;=46,Q51&lt;55),0,IF(AND(Q51&gt;=31,Q51&lt;45),0,IF(Q51&lt;=30,0,0))))</f>
        <v>0</v>
      </c>
    </row>
    <row r="52" spans="1:21" s="431" customFormat="1" ht="15.75">
      <c r="A52" s="418">
        <v>41345</v>
      </c>
      <c r="B52" s="489" t="s">
        <v>330</v>
      </c>
      <c r="C52" s="432"/>
      <c r="D52" s="623" t="s">
        <v>1143</v>
      </c>
      <c r="E52" s="306">
        <v>90060833148</v>
      </c>
      <c r="F52" s="310" t="s">
        <v>1084</v>
      </c>
      <c r="G52" s="310" t="s">
        <v>233</v>
      </c>
      <c r="H52" s="310" t="s">
        <v>126</v>
      </c>
      <c r="I52" s="310"/>
      <c r="J52" s="372">
        <v>41309</v>
      </c>
      <c r="K52" s="304"/>
      <c r="L52" s="310" t="s">
        <v>199</v>
      </c>
      <c r="M52" s="313" t="str">
        <f t="shared" si="0"/>
        <v>M</v>
      </c>
      <c r="N52" s="310"/>
      <c r="O52" s="333" t="s">
        <v>1219</v>
      </c>
      <c r="P52" s="314"/>
      <c r="Q52" s="462">
        <f t="shared" si="13"/>
        <v>22</v>
      </c>
      <c r="R52" s="463">
        <f t="shared" si="14"/>
        <v>1</v>
      </c>
      <c r="S52" s="463">
        <f t="shared" si="15"/>
        <v>0</v>
      </c>
      <c r="T52" s="463">
        <f t="shared" si="16"/>
        <v>0</v>
      </c>
      <c r="U52" s="463">
        <f t="shared" si="17"/>
        <v>0</v>
      </c>
    </row>
    <row r="53" spans="1:21" s="431" customFormat="1" ht="15.75">
      <c r="A53" s="418">
        <v>41365</v>
      </c>
      <c r="B53" s="488" t="s">
        <v>330</v>
      </c>
      <c r="C53" s="432"/>
      <c r="D53" s="623" t="s">
        <v>1148</v>
      </c>
      <c r="E53" s="306">
        <v>88052914382</v>
      </c>
      <c r="F53" s="310" t="s">
        <v>1084</v>
      </c>
      <c r="G53" s="310" t="s">
        <v>233</v>
      </c>
      <c r="H53" s="310" t="s">
        <v>126</v>
      </c>
      <c r="I53" s="310"/>
      <c r="J53" s="372">
        <v>41335</v>
      </c>
      <c r="K53" s="304"/>
      <c r="L53" s="310" t="s">
        <v>199</v>
      </c>
      <c r="M53" s="313" t="str">
        <f t="shared" si="0"/>
        <v>M</v>
      </c>
      <c r="N53" s="310"/>
      <c r="O53" s="333" t="s">
        <v>1219</v>
      </c>
      <c r="P53" s="314"/>
      <c r="Q53" s="462">
        <f t="shared" si="13"/>
        <v>24</v>
      </c>
      <c r="R53" s="463">
        <f t="shared" si="14"/>
        <v>1</v>
      </c>
      <c r="S53" s="463">
        <f t="shared" si="15"/>
        <v>0</v>
      </c>
      <c r="T53" s="463">
        <f t="shared" si="16"/>
        <v>0</v>
      </c>
      <c r="U53" s="463">
        <f t="shared" si="17"/>
        <v>0</v>
      </c>
    </row>
    <row r="54" spans="1:21" s="431" customFormat="1" ht="15.75">
      <c r="A54" s="418">
        <v>41365</v>
      </c>
      <c r="B54" s="491" t="s">
        <v>330</v>
      </c>
      <c r="C54" s="432"/>
      <c r="D54" s="623" t="s">
        <v>1126</v>
      </c>
      <c r="E54" s="306">
        <v>91091033568</v>
      </c>
      <c r="F54" s="310" t="s">
        <v>1084</v>
      </c>
      <c r="G54" s="310" t="s">
        <v>233</v>
      </c>
      <c r="H54" s="310" t="s">
        <v>126</v>
      </c>
      <c r="I54" s="310"/>
      <c r="J54" s="372">
        <v>41282</v>
      </c>
      <c r="K54" s="304"/>
      <c r="L54" s="310" t="s">
        <v>199</v>
      </c>
      <c r="M54" s="313" t="str">
        <f t="shared" si="0"/>
        <v>M</v>
      </c>
      <c r="N54" s="332"/>
      <c r="O54" s="333" t="s">
        <v>1219</v>
      </c>
      <c r="P54" s="314"/>
      <c r="Q54" s="462">
        <f t="shared" si="13"/>
        <v>21</v>
      </c>
      <c r="R54" s="463">
        <f t="shared" si="14"/>
        <v>1</v>
      </c>
      <c r="S54" s="463">
        <f t="shared" si="15"/>
        <v>0</v>
      </c>
      <c r="T54" s="463">
        <f t="shared" si="16"/>
        <v>0</v>
      </c>
      <c r="U54" s="463">
        <f t="shared" si="17"/>
        <v>0</v>
      </c>
    </row>
    <row r="55" spans="1:21" s="431" customFormat="1" ht="15.75">
      <c r="A55" s="418">
        <v>41376</v>
      </c>
      <c r="B55" s="507" t="s">
        <v>330</v>
      </c>
      <c r="C55" s="432"/>
      <c r="D55" s="623" t="s">
        <v>1209</v>
      </c>
      <c r="E55" s="306">
        <v>91122333544</v>
      </c>
      <c r="F55" s="310" t="s">
        <v>1084</v>
      </c>
      <c r="G55" s="310" t="s">
        <v>233</v>
      </c>
      <c r="H55" s="310" t="s">
        <v>126</v>
      </c>
      <c r="I55" s="310"/>
      <c r="J55" s="372">
        <v>41376</v>
      </c>
      <c r="K55" s="304"/>
      <c r="L55" s="310" t="s">
        <v>199</v>
      </c>
      <c r="M55" s="313" t="str">
        <f t="shared" si="0"/>
        <v>M</v>
      </c>
      <c r="N55" s="332"/>
      <c r="O55" s="333" t="s">
        <v>1219</v>
      </c>
      <c r="P55" s="314"/>
      <c r="Q55" s="462">
        <f t="shared" si="13"/>
        <v>21</v>
      </c>
      <c r="R55" s="463">
        <f t="shared" si="14"/>
        <v>1</v>
      </c>
      <c r="S55" s="463">
        <f t="shared" si="15"/>
        <v>0</v>
      </c>
      <c r="T55" s="463">
        <f t="shared" si="16"/>
        <v>0</v>
      </c>
      <c r="U55" s="463">
        <f t="shared" si="17"/>
        <v>0</v>
      </c>
    </row>
    <row r="56" spans="1:21" s="431" customFormat="1" ht="15.75">
      <c r="A56" s="418">
        <v>41376</v>
      </c>
      <c r="B56" s="508" t="s">
        <v>185</v>
      </c>
      <c r="C56" s="508"/>
      <c r="D56" s="623" t="s">
        <v>1181</v>
      </c>
      <c r="E56" s="306">
        <v>73011113069</v>
      </c>
      <c r="F56" s="310" t="s">
        <v>1084</v>
      </c>
      <c r="G56" s="310" t="s">
        <v>233</v>
      </c>
      <c r="H56" s="310" t="s">
        <v>126</v>
      </c>
      <c r="I56" s="310"/>
      <c r="J56" s="372">
        <v>41376</v>
      </c>
      <c r="K56" s="304"/>
      <c r="L56" s="310" t="s">
        <v>199</v>
      </c>
      <c r="M56" s="313" t="str">
        <f t="shared" si="0"/>
        <v>M</v>
      </c>
      <c r="N56" s="371"/>
      <c r="O56" s="333" t="s">
        <v>1219</v>
      </c>
      <c r="P56" s="228"/>
      <c r="Q56" s="462">
        <f>2012-CONCATENATE(19,+LEFT(E56,2))</f>
        <v>39</v>
      </c>
      <c r="R56" s="463">
        <f>IF(Q56&gt;=55,0,IF(AND(Q56&gt;=46,Q56&lt;55),0,IF(AND(Q56&gt;=31,Q56&lt;45),0,IF(Q56&lt;=30,1,0))))</f>
        <v>0</v>
      </c>
      <c r="S56" s="463">
        <f>IF(Q56&gt;=55,0,IF(AND(Q56&gt;=46,Q56&lt;55),0,IF(AND(Q56&gt;=31,Q56&lt;=45),1,IF(Q56&lt;=30,0,0))))</f>
        <v>1</v>
      </c>
      <c r="T56" s="463">
        <f>IF(Q56&gt;=55,0,IF(AND(Q56&gt;=46,Q56&lt;55),1,IF(AND(Q56&gt;=31,Q56&lt;=45),0,IF(Q56&lt;=30,0,0))))</f>
        <v>0</v>
      </c>
      <c r="U56" s="463">
        <f t="shared" si="17"/>
        <v>0</v>
      </c>
    </row>
    <row r="57" spans="1:21" s="431" customFormat="1" ht="30">
      <c r="A57" s="418">
        <v>41387</v>
      </c>
      <c r="B57" s="491" t="s">
        <v>1171</v>
      </c>
      <c r="C57" s="491"/>
      <c r="D57" s="623" t="s">
        <v>1070</v>
      </c>
      <c r="E57" s="306">
        <v>86021512581</v>
      </c>
      <c r="F57" s="310" t="s">
        <v>1086</v>
      </c>
      <c r="G57" s="310" t="s">
        <v>221</v>
      </c>
      <c r="H57" s="310" t="s">
        <v>2</v>
      </c>
      <c r="I57" s="310"/>
      <c r="J57" s="372">
        <v>40973</v>
      </c>
      <c r="K57" s="304" t="s">
        <v>206</v>
      </c>
      <c r="L57" s="310" t="s">
        <v>197</v>
      </c>
      <c r="M57" s="313" t="str">
        <f t="shared" si="0"/>
        <v>M</v>
      </c>
      <c r="N57" s="314"/>
      <c r="O57" s="228" t="s">
        <v>1132</v>
      </c>
      <c r="P57" s="228"/>
      <c r="Q57" s="463">
        <v>26</v>
      </c>
      <c r="R57" s="463">
        <v>1</v>
      </c>
      <c r="S57" s="463">
        <v>0</v>
      </c>
      <c r="T57" s="463">
        <v>0</v>
      </c>
      <c r="U57" s="463">
        <f t="shared" si="12"/>
        <v>0</v>
      </c>
    </row>
    <row r="58" spans="1:21" s="431" customFormat="1" ht="15.75">
      <c r="A58" s="418">
        <v>41390</v>
      </c>
      <c r="B58" s="490" t="s">
        <v>185</v>
      </c>
      <c r="C58" s="490" t="s">
        <v>329</v>
      </c>
      <c r="D58" s="623" t="s">
        <v>1140</v>
      </c>
      <c r="E58" s="306">
        <v>72100521289</v>
      </c>
      <c r="F58" s="310" t="s">
        <v>1084</v>
      </c>
      <c r="G58" s="310" t="s">
        <v>233</v>
      </c>
      <c r="H58" s="310" t="s">
        <v>126</v>
      </c>
      <c r="I58" s="310"/>
      <c r="J58" s="372">
        <v>41306</v>
      </c>
      <c r="K58" s="304"/>
      <c r="L58" s="310" t="s">
        <v>199</v>
      </c>
      <c r="M58" s="313" t="str">
        <f t="shared" si="0"/>
        <v>M</v>
      </c>
      <c r="N58" s="371"/>
      <c r="O58" s="333" t="s">
        <v>1219</v>
      </c>
      <c r="P58" s="228"/>
      <c r="Q58" s="228">
        <v>40</v>
      </c>
      <c r="R58" s="228">
        <v>0</v>
      </c>
      <c r="S58" s="463">
        <v>1</v>
      </c>
      <c r="T58" s="463">
        <v>0</v>
      </c>
      <c r="U58" s="463">
        <f t="shared" si="12"/>
        <v>0</v>
      </c>
    </row>
    <row r="59" spans="1:21" s="431" customFormat="1" ht="15.75">
      <c r="A59" s="418">
        <v>41397</v>
      </c>
      <c r="B59" s="492" t="s">
        <v>185</v>
      </c>
      <c r="C59" s="492" t="s">
        <v>329</v>
      </c>
      <c r="D59" s="623" t="s">
        <v>1141</v>
      </c>
      <c r="E59" s="306">
        <v>87071314607</v>
      </c>
      <c r="F59" s="310" t="s">
        <v>1084</v>
      </c>
      <c r="G59" s="310" t="s">
        <v>233</v>
      </c>
      <c r="H59" s="310" t="s">
        <v>126</v>
      </c>
      <c r="I59" s="310"/>
      <c r="J59" s="372">
        <v>41306</v>
      </c>
      <c r="K59" s="304"/>
      <c r="L59" s="310" t="s">
        <v>198</v>
      </c>
      <c r="M59" s="313" t="str">
        <f t="shared" si="0"/>
        <v>M</v>
      </c>
      <c r="N59" s="228"/>
      <c r="O59" s="333" t="s">
        <v>1219</v>
      </c>
      <c r="P59" s="228"/>
      <c r="Q59" s="228">
        <v>25</v>
      </c>
      <c r="R59" s="463">
        <v>1</v>
      </c>
      <c r="S59" s="463">
        <v>0</v>
      </c>
      <c r="T59" s="463">
        <v>0</v>
      </c>
      <c r="U59" s="463">
        <f t="shared" si="12"/>
        <v>0</v>
      </c>
    </row>
    <row r="60" spans="1:21" s="431" customFormat="1" ht="15.75">
      <c r="A60" s="418">
        <v>41400</v>
      </c>
      <c r="B60" s="493" t="s">
        <v>185</v>
      </c>
      <c r="C60" s="493" t="s">
        <v>329</v>
      </c>
      <c r="D60" s="623" t="s">
        <v>1133</v>
      </c>
      <c r="E60" s="313">
        <v>84031412109</v>
      </c>
      <c r="F60" s="310" t="s">
        <v>1084</v>
      </c>
      <c r="G60" s="310" t="s">
        <v>233</v>
      </c>
      <c r="H60" s="310" t="s">
        <v>126</v>
      </c>
      <c r="I60" s="310"/>
      <c r="J60" s="372">
        <v>41400</v>
      </c>
      <c r="K60" s="304"/>
      <c r="L60" s="310" t="s">
        <v>199</v>
      </c>
      <c r="M60" s="313" t="str">
        <f t="shared" si="0"/>
        <v>M</v>
      </c>
      <c r="N60" s="371"/>
      <c r="O60" s="333" t="s">
        <v>1219</v>
      </c>
      <c r="P60" s="228"/>
      <c r="Q60" s="228">
        <v>24</v>
      </c>
      <c r="R60" s="228">
        <v>1</v>
      </c>
      <c r="S60" s="463">
        <v>0</v>
      </c>
      <c r="T60" s="463">
        <v>0</v>
      </c>
      <c r="U60" s="463">
        <v>0</v>
      </c>
    </row>
    <row r="61" spans="1:21" s="431" customFormat="1" ht="15.75">
      <c r="A61" s="418">
        <v>41400</v>
      </c>
      <c r="B61" s="494" t="s">
        <v>185</v>
      </c>
      <c r="C61" s="490"/>
      <c r="D61" s="348" t="s">
        <v>1168</v>
      </c>
      <c r="E61" s="313">
        <v>72010702747</v>
      </c>
      <c r="F61" s="310" t="s">
        <v>1084</v>
      </c>
      <c r="G61" s="310" t="s">
        <v>233</v>
      </c>
      <c r="H61" s="310" t="s">
        <v>126</v>
      </c>
      <c r="I61" s="310"/>
      <c r="J61" s="372">
        <v>41379</v>
      </c>
      <c r="K61" s="304"/>
      <c r="L61" s="310" t="s">
        <v>199</v>
      </c>
      <c r="M61" s="313" t="str">
        <f t="shared" si="0"/>
        <v>M</v>
      </c>
      <c r="N61" s="371"/>
      <c r="O61" s="333" t="s">
        <v>1219</v>
      </c>
      <c r="P61" s="228"/>
      <c r="Q61" s="314">
        <f t="shared" ref="Q61:Q68" si="18">2012-CONCATENATE(19,+LEFT(E61,2))</f>
        <v>40</v>
      </c>
      <c r="R61" s="228">
        <f t="shared" ref="R61:R69" si="19">IF(Q61&gt;=55,0,IF(AND(Q61&gt;=46,Q61&lt;55),0,IF(AND(Q61&gt;=31,Q61&lt;45),0,IF(Q61&lt;=30,1,0))))</f>
        <v>0</v>
      </c>
      <c r="S61" s="228">
        <f t="shared" ref="S61:S68" si="20">IF(Q61&gt;=55,0,IF(AND(Q61&gt;=46,Q61&lt;55),0,IF(AND(Q61&gt;=31,Q61&lt;=45),1,IF(Q61&lt;=30,0,0))))</f>
        <v>1</v>
      </c>
      <c r="T61" s="228">
        <f t="shared" ref="T61:T68" si="21">IF(Q61&gt;=55,0,IF(AND(Q61&gt;=46,Q61&lt;55),1,IF(AND(Q61&gt;=31,Q61&lt;=45),0,IF(Q61&lt;=30,0,0))))</f>
        <v>0</v>
      </c>
      <c r="U61" s="228">
        <f t="shared" ref="U61:U68" si="22">IF(Q61&gt;=55,1,IF(AND(Q61&gt;=46,Q61&lt;55),0,IF(AND(Q61&gt;=31,Q61&lt;45),0,IF(Q61&lt;=30,0,0))))</f>
        <v>0</v>
      </c>
    </row>
    <row r="62" spans="1:21" s="431" customFormat="1" ht="15.75">
      <c r="A62" s="418">
        <v>41419</v>
      </c>
      <c r="B62" s="495" t="s">
        <v>185</v>
      </c>
      <c r="C62" s="490"/>
      <c r="D62" s="348" t="s">
        <v>1156</v>
      </c>
      <c r="E62" s="313">
        <v>57032303843</v>
      </c>
      <c r="F62" s="305" t="s">
        <v>376</v>
      </c>
      <c r="G62" s="306" t="s">
        <v>223</v>
      </c>
      <c r="H62" s="306" t="s">
        <v>25</v>
      </c>
      <c r="I62" s="310"/>
      <c r="J62" s="372">
        <v>41348</v>
      </c>
      <c r="K62" s="304"/>
      <c r="L62" s="313" t="s">
        <v>1024</v>
      </c>
      <c r="M62" s="313" t="str">
        <f t="shared" si="0"/>
        <v>M</v>
      </c>
      <c r="N62" s="371"/>
      <c r="O62" s="228" t="s">
        <v>1132</v>
      </c>
      <c r="P62" s="228"/>
      <c r="Q62" s="314">
        <f t="shared" si="18"/>
        <v>55</v>
      </c>
      <c r="R62" s="228">
        <f t="shared" si="19"/>
        <v>0</v>
      </c>
      <c r="S62" s="228">
        <f t="shared" si="20"/>
        <v>0</v>
      </c>
      <c r="T62" s="228">
        <f t="shared" si="21"/>
        <v>0</v>
      </c>
      <c r="U62" s="228">
        <f t="shared" si="22"/>
        <v>1</v>
      </c>
    </row>
    <row r="63" spans="1:21" s="431" customFormat="1" ht="15.75">
      <c r="A63" s="418">
        <v>41422</v>
      </c>
      <c r="B63" s="496" t="s">
        <v>185</v>
      </c>
      <c r="C63" s="496" t="s">
        <v>329</v>
      </c>
      <c r="D63" s="348" t="s">
        <v>1149</v>
      </c>
      <c r="E63" s="313">
        <v>83022425146</v>
      </c>
      <c r="F63" s="306" t="s">
        <v>1084</v>
      </c>
      <c r="G63" s="310" t="s">
        <v>233</v>
      </c>
      <c r="H63" s="310" t="s">
        <v>126</v>
      </c>
      <c r="I63" s="310"/>
      <c r="J63" s="372">
        <v>41376</v>
      </c>
      <c r="K63" s="304"/>
      <c r="L63" s="310"/>
      <c r="M63" s="313" t="str">
        <f t="shared" si="0"/>
        <v>M</v>
      </c>
      <c r="N63" s="371"/>
      <c r="O63" s="333" t="s">
        <v>1219</v>
      </c>
      <c r="P63" s="228"/>
      <c r="Q63" s="314">
        <f t="shared" si="18"/>
        <v>29</v>
      </c>
      <c r="R63" s="228">
        <f t="shared" si="19"/>
        <v>1</v>
      </c>
      <c r="S63" s="228">
        <f t="shared" si="20"/>
        <v>0</v>
      </c>
      <c r="T63" s="228">
        <f t="shared" si="21"/>
        <v>0</v>
      </c>
      <c r="U63" s="228">
        <f t="shared" si="22"/>
        <v>0</v>
      </c>
    </row>
    <row r="64" spans="1:21" s="431" customFormat="1" ht="15.75">
      <c r="A64" s="418">
        <v>41410</v>
      </c>
      <c r="B64" s="315" t="s">
        <v>1006</v>
      </c>
      <c r="C64" s="490"/>
      <c r="D64" s="625" t="s">
        <v>1177</v>
      </c>
      <c r="E64" s="499">
        <v>64030903088</v>
      </c>
      <c r="F64" s="500" t="s">
        <v>216</v>
      </c>
      <c r="G64" s="500" t="s">
        <v>217</v>
      </c>
      <c r="H64" s="310" t="s">
        <v>2</v>
      </c>
      <c r="I64" s="310"/>
      <c r="J64" s="372"/>
      <c r="K64" s="304"/>
      <c r="L64" s="310" t="s">
        <v>1178</v>
      </c>
      <c r="M64" s="313" t="str">
        <f t="shared" si="0"/>
        <v>M</v>
      </c>
      <c r="O64" s="228" t="s">
        <v>1132</v>
      </c>
      <c r="P64" s="228"/>
      <c r="Q64" s="314">
        <f t="shared" si="18"/>
        <v>48</v>
      </c>
      <c r="R64" s="228">
        <f t="shared" si="19"/>
        <v>0</v>
      </c>
      <c r="S64" s="228">
        <f t="shared" si="20"/>
        <v>0</v>
      </c>
      <c r="T64" s="228">
        <f t="shared" si="21"/>
        <v>1</v>
      </c>
      <c r="U64" s="228">
        <f t="shared" si="22"/>
        <v>0</v>
      </c>
    </row>
    <row r="65" spans="1:137" s="431" customFormat="1">
      <c r="A65" s="481">
        <v>41426</v>
      </c>
      <c r="B65" s="508" t="s">
        <v>330</v>
      </c>
      <c r="C65" s="508"/>
      <c r="D65" s="509" t="s">
        <v>1174</v>
      </c>
      <c r="E65" s="510">
        <v>62100903166</v>
      </c>
      <c r="F65" s="511" t="s">
        <v>1084</v>
      </c>
      <c r="G65" s="510" t="s">
        <v>233</v>
      </c>
      <c r="H65" s="510" t="s">
        <v>126</v>
      </c>
      <c r="I65" s="510"/>
      <c r="J65" s="510"/>
      <c r="K65" s="511"/>
      <c r="L65" s="510" t="s">
        <v>199</v>
      </c>
      <c r="M65" s="313" t="str">
        <f t="shared" si="0"/>
        <v>M</v>
      </c>
      <c r="N65" s="512">
        <v>41419</v>
      </c>
      <c r="O65" s="333" t="s">
        <v>1219</v>
      </c>
      <c r="P65" s="511"/>
      <c r="Q65" s="510">
        <f>2012-CONCATENATE(19,+LEFT(E65,2))</f>
        <v>50</v>
      </c>
      <c r="R65" s="513">
        <f t="shared" si="19"/>
        <v>0</v>
      </c>
      <c r="S65" s="513">
        <f t="shared" si="20"/>
        <v>0</v>
      </c>
      <c r="T65" s="513">
        <f t="shared" si="21"/>
        <v>1</v>
      </c>
      <c r="U65" s="513">
        <f t="shared" si="22"/>
        <v>0</v>
      </c>
    </row>
    <row r="66" spans="1:137" s="376" customFormat="1" ht="16.5" customHeight="1">
      <c r="A66" s="481">
        <v>41426</v>
      </c>
      <c r="B66" s="409" t="s">
        <v>185</v>
      </c>
      <c r="C66" s="514" t="s">
        <v>329</v>
      </c>
      <c r="D66" s="626" t="s">
        <v>1016</v>
      </c>
      <c r="E66" s="306">
        <v>80081422946</v>
      </c>
      <c r="F66" s="310" t="s">
        <v>220</v>
      </c>
      <c r="G66" s="310" t="s">
        <v>221</v>
      </c>
      <c r="H66" s="310" t="s">
        <v>2</v>
      </c>
      <c r="I66" s="458">
        <v>1</v>
      </c>
      <c r="J66" s="460"/>
      <c r="K66" s="461" t="s">
        <v>206</v>
      </c>
      <c r="L66" s="310" t="s">
        <v>1039</v>
      </c>
      <c r="M66" s="313" t="str">
        <f t="shared" ref="M66:M129" si="23">IF(MOD(LEFT(+RIGHT(E66,2),1),2)=0,"M","F")</f>
        <v>M</v>
      </c>
      <c r="N66" s="460"/>
      <c r="O66" s="484" t="s">
        <v>1132</v>
      </c>
      <c r="P66" s="461"/>
      <c r="Q66" s="462">
        <f>2012-CONCATENATE(19,+LEFT(E66,2))</f>
        <v>32</v>
      </c>
      <c r="R66" s="463">
        <f>IF(Q66&gt;=55,0,IF(AND(Q66&gt;=46,Q66&lt;55),0,IF(AND(Q66&gt;=31,Q66&lt;45),0,IF(Q66&lt;=30,1,0))))</f>
        <v>0</v>
      </c>
      <c r="S66" s="463">
        <f>IF(Q66&gt;=55,0,IF(AND(Q66&gt;=46,Q66&lt;55),0,IF(AND(Q66&gt;=31,Q66&lt;=45),1,IF(Q66&lt;=30,0,0))))</f>
        <v>1</v>
      </c>
      <c r="T66" s="463">
        <f>IF(Q66&gt;=55,0,IF(AND(Q66&gt;=46,Q66&lt;55),1,IF(AND(Q66&gt;=31,Q66&lt;=45),0,IF(Q66&lt;=30,0,0))))</f>
        <v>0</v>
      </c>
      <c r="U66" s="228">
        <f>IF(Q66&gt;=55,1,IF(AND(Q66&gt;=46,Q66&lt;55),0,IF(AND(Q66&gt;=31,Q66&lt;45),0,IF(Q66&lt;=30,0,0))))</f>
        <v>0</v>
      </c>
    </row>
    <row r="67" spans="1:137" s="431" customFormat="1" ht="15.75">
      <c r="A67" s="418">
        <v>41428</v>
      </c>
      <c r="B67" s="409" t="s">
        <v>185</v>
      </c>
      <c r="C67" s="514" t="s">
        <v>329</v>
      </c>
      <c r="D67" s="627" t="s">
        <v>1142</v>
      </c>
      <c r="E67" s="313">
        <v>86102413143</v>
      </c>
      <c r="F67" s="306" t="s">
        <v>1084</v>
      </c>
      <c r="G67" s="310" t="s">
        <v>233</v>
      </c>
      <c r="H67" s="310" t="s">
        <v>126</v>
      </c>
      <c r="I67" s="310"/>
      <c r="J67" s="372"/>
      <c r="K67" s="304"/>
      <c r="L67" s="310" t="s">
        <v>199</v>
      </c>
      <c r="M67" s="313" t="str">
        <f t="shared" si="23"/>
        <v>M</v>
      </c>
      <c r="N67" s="371"/>
      <c r="O67" s="333" t="s">
        <v>1219</v>
      </c>
      <c r="P67" s="314"/>
      <c r="Q67" s="314">
        <f t="shared" si="18"/>
        <v>26</v>
      </c>
      <c r="R67" s="228">
        <f t="shared" si="19"/>
        <v>1</v>
      </c>
      <c r="S67" s="228">
        <f t="shared" si="20"/>
        <v>0</v>
      </c>
      <c r="T67" s="228">
        <f t="shared" si="21"/>
        <v>0</v>
      </c>
      <c r="U67" s="228">
        <f t="shared" si="22"/>
        <v>0</v>
      </c>
    </row>
    <row r="68" spans="1:137" s="431" customFormat="1" ht="15.75">
      <c r="A68" s="481">
        <v>41435</v>
      </c>
      <c r="B68" s="409" t="s">
        <v>185</v>
      </c>
      <c r="C68" s="514" t="s">
        <v>329</v>
      </c>
      <c r="D68" s="628" t="s">
        <v>1167</v>
      </c>
      <c r="E68" s="370">
        <v>59022702645</v>
      </c>
      <c r="F68" s="373" t="s">
        <v>1084</v>
      </c>
      <c r="G68" s="370" t="s">
        <v>233</v>
      </c>
      <c r="H68" s="370" t="s">
        <v>126</v>
      </c>
      <c r="I68" s="370"/>
      <c r="J68" s="502">
        <v>41376</v>
      </c>
      <c r="K68" s="461"/>
      <c r="L68" s="484" t="s">
        <v>199</v>
      </c>
      <c r="M68" s="313" t="str">
        <f t="shared" si="23"/>
        <v>M</v>
      </c>
      <c r="N68" s="486"/>
      <c r="O68" s="333" t="s">
        <v>1219</v>
      </c>
      <c r="P68" s="462"/>
      <c r="Q68" s="462">
        <f t="shared" si="18"/>
        <v>53</v>
      </c>
      <c r="R68" s="463">
        <f t="shared" si="19"/>
        <v>0</v>
      </c>
      <c r="S68" s="463">
        <f t="shared" si="20"/>
        <v>0</v>
      </c>
      <c r="T68" s="463">
        <f t="shared" si="21"/>
        <v>1</v>
      </c>
      <c r="U68" s="463">
        <f t="shared" si="22"/>
        <v>0</v>
      </c>
    </row>
    <row r="69" spans="1:137" s="332" customFormat="1" ht="15.75">
      <c r="A69" s="481">
        <v>41432</v>
      </c>
      <c r="B69" s="409" t="s">
        <v>330</v>
      </c>
      <c r="C69" s="374"/>
      <c r="D69" s="629" t="s">
        <v>382</v>
      </c>
      <c r="E69" s="306">
        <v>85042114501</v>
      </c>
      <c r="F69" s="306" t="s">
        <v>252</v>
      </c>
      <c r="G69" s="306" t="s">
        <v>253</v>
      </c>
      <c r="H69" s="306" t="s">
        <v>86</v>
      </c>
      <c r="I69" s="306"/>
      <c r="J69" s="351">
        <v>41169</v>
      </c>
      <c r="K69" s="305" t="s">
        <v>206</v>
      </c>
      <c r="L69" s="306" t="s">
        <v>199</v>
      </c>
      <c r="M69" s="313" t="str">
        <f t="shared" si="23"/>
        <v>M</v>
      </c>
      <c r="N69" s="351">
        <v>41169</v>
      </c>
      <c r="O69" s="333" t="s">
        <v>1219</v>
      </c>
      <c r="Q69" s="462">
        <f t="shared" ref="Q69:Q75" si="24">2012-CONCATENATE(19,+LEFT(E69,2))</f>
        <v>27</v>
      </c>
      <c r="R69" s="463">
        <f t="shared" si="19"/>
        <v>1</v>
      </c>
      <c r="S69" s="463">
        <f t="shared" ref="S69:S75" si="25">IF(Q69&gt;=55,0,IF(AND(Q69&gt;=46,Q69&lt;55),0,IF(AND(Q69&gt;=31,Q69&lt;=45),1,IF(Q69&lt;=30,0,0))))</f>
        <v>0</v>
      </c>
      <c r="T69" s="463">
        <f t="shared" ref="T69:T75" si="26">IF(Q69&gt;=55,0,IF(AND(Q69&gt;=46,Q69&lt;55),1,IF(AND(Q69&gt;=31,Q69&lt;=45),0,IF(Q69&lt;=30,0,0))))</f>
        <v>0</v>
      </c>
      <c r="U69" s="463">
        <f t="shared" ref="U69:U75" si="27">IF(Q69&gt;=55,1,IF(AND(Q69&gt;=46,Q69&lt;55),0,IF(AND(Q69&gt;=31,Q69&lt;45),0,IF(Q69&lt;=30,0,0))))</f>
        <v>0</v>
      </c>
      <c r="V69" s="393"/>
      <c r="W69" s="392"/>
      <c r="X69" s="392"/>
      <c r="Y69" s="376"/>
      <c r="Z69" s="376"/>
      <c r="AA69" s="376"/>
      <c r="AB69" s="376"/>
      <c r="AC69" s="376"/>
      <c r="AD69" s="376"/>
      <c r="AE69" s="376"/>
      <c r="AF69" s="376"/>
      <c r="AG69" s="376"/>
      <c r="AH69" s="376"/>
      <c r="AI69" s="376"/>
      <c r="AJ69" s="376"/>
      <c r="AK69" s="376"/>
      <c r="AL69" s="376"/>
      <c r="AM69" s="376"/>
      <c r="AN69" s="376"/>
      <c r="AO69" s="376"/>
      <c r="AP69" s="376"/>
      <c r="AQ69" s="376"/>
      <c r="AR69" s="376"/>
      <c r="AS69" s="376"/>
      <c r="AT69" s="376"/>
      <c r="AU69" s="376"/>
      <c r="AV69" s="376"/>
      <c r="AW69" s="376"/>
      <c r="AX69" s="376"/>
      <c r="AY69" s="376"/>
      <c r="AZ69" s="376"/>
      <c r="BA69" s="376"/>
      <c r="BB69" s="376"/>
      <c r="BC69" s="376"/>
      <c r="BD69" s="376"/>
      <c r="BE69" s="376"/>
      <c r="BF69" s="376"/>
      <c r="BG69" s="376"/>
      <c r="BH69" s="376"/>
      <c r="BI69" s="376"/>
      <c r="BJ69" s="376"/>
      <c r="BK69" s="376"/>
      <c r="BL69" s="376"/>
      <c r="BM69" s="376"/>
      <c r="BN69" s="376"/>
      <c r="BO69" s="376"/>
      <c r="BP69" s="376"/>
      <c r="BQ69" s="376"/>
      <c r="BR69" s="376"/>
      <c r="BS69" s="376"/>
      <c r="BT69" s="376"/>
      <c r="BU69" s="376"/>
      <c r="BV69" s="376"/>
      <c r="BW69" s="376"/>
      <c r="BX69" s="376"/>
      <c r="BY69" s="376"/>
      <c r="BZ69" s="376"/>
      <c r="CA69" s="376"/>
      <c r="CB69" s="376"/>
      <c r="CC69" s="376"/>
      <c r="CD69" s="376"/>
      <c r="CE69" s="376"/>
      <c r="CF69" s="376"/>
      <c r="CG69" s="376"/>
      <c r="CH69" s="376"/>
      <c r="CI69" s="376"/>
      <c r="CJ69" s="376"/>
      <c r="CK69" s="376"/>
      <c r="CL69" s="376"/>
      <c r="CM69" s="376"/>
      <c r="CN69" s="376"/>
      <c r="CO69" s="376"/>
      <c r="CP69" s="376"/>
      <c r="CQ69" s="376"/>
      <c r="CR69" s="376"/>
      <c r="CS69" s="376"/>
      <c r="CT69" s="376"/>
      <c r="CU69" s="376"/>
      <c r="CV69" s="376"/>
      <c r="CW69" s="376"/>
      <c r="CX69" s="376"/>
      <c r="CY69" s="376"/>
      <c r="CZ69" s="376"/>
      <c r="DA69" s="376"/>
      <c r="DB69" s="376"/>
      <c r="DC69" s="376"/>
      <c r="DD69" s="376"/>
      <c r="DE69" s="376"/>
      <c r="DF69" s="376"/>
      <c r="DG69" s="376"/>
      <c r="DH69" s="376"/>
      <c r="DI69" s="376"/>
      <c r="DJ69" s="376"/>
      <c r="DK69" s="376"/>
      <c r="DL69" s="376"/>
      <c r="DM69" s="376"/>
      <c r="DN69" s="376"/>
      <c r="DO69" s="376"/>
      <c r="DP69" s="376"/>
      <c r="DQ69" s="376"/>
      <c r="DR69" s="376"/>
      <c r="DS69" s="376"/>
      <c r="DT69" s="376"/>
      <c r="DU69" s="376"/>
      <c r="DV69" s="376"/>
      <c r="DW69" s="376"/>
      <c r="DX69" s="376"/>
      <c r="DY69" s="376"/>
      <c r="DZ69" s="376"/>
      <c r="EA69" s="376"/>
      <c r="EB69" s="376"/>
      <c r="EC69" s="376"/>
      <c r="ED69" s="376"/>
      <c r="EE69" s="376"/>
      <c r="EF69" s="376"/>
      <c r="EG69" s="376"/>
    </row>
    <row r="70" spans="1:137" s="332" customFormat="1" ht="15.75">
      <c r="A70" s="481">
        <v>41442</v>
      </c>
      <c r="B70" s="409" t="s">
        <v>185</v>
      </c>
      <c r="C70" s="514" t="s">
        <v>329</v>
      </c>
      <c r="D70" s="627" t="s">
        <v>1162</v>
      </c>
      <c r="E70" s="313">
        <v>76011510042</v>
      </c>
      <c r="F70" s="325" t="s">
        <v>1084</v>
      </c>
      <c r="G70" s="313" t="s">
        <v>233</v>
      </c>
      <c r="H70" s="313" t="s">
        <v>126</v>
      </c>
      <c r="I70" s="313"/>
      <c r="J70" s="315">
        <v>41374</v>
      </c>
      <c r="K70" s="461"/>
      <c r="L70" s="313" t="s">
        <v>199</v>
      </c>
      <c r="M70" s="313" t="str">
        <f t="shared" si="23"/>
        <v>M</v>
      </c>
      <c r="N70" s="315">
        <v>41374</v>
      </c>
      <c r="O70" s="333" t="s">
        <v>1219</v>
      </c>
      <c r="P70" s="313"/>
      <c r="Q70" s="462">
        <f t="shared" si="24"/>
        <v>36</v>
      </c>
      <c r="R70" s="463">
        <f t="shared" ref="R70:R75" si="28">IF(Q70&gt;=55,0,IF(AND(Q70&gt;=46,Q70&lt;55),0,IF(AND(Q70&gt;=31,Q70&lt;45),0,IF(Q70&lt;=30,1,0))))</f>
        <v>0</v>
      </c>
      <c r="S70" s="463">
        <f t="shared" si="25"/>
        <v>1</v>
      </c>
      <c r="T70" s="463">
        <f t="shared" si="26"/>
        <v>0</v>
      </c>
      <c r="U70" s="463">
        <f t="shared" si="27"/>
        <v>0</v>
      </c>
      <c r="V70" s="393"/>
      <c r="W70" s="376"/>
      <c r="X70" s="376"/>
      <c r="Y70" s="376"/>
      <c r="Z70" s="376"/>
      <c r="AA70" s="376"/>
      <c r="AB70" s="376"/>
      <c r="AC70" s="376"/>
      <c r="AD70" s="376"/>
      <c r="AE70" s="376"/>
      <c r="AF70" s="376"/>
      <c r="AG70" s="376"/>
      <c r="AH70" s="376"/>
      <c r="AI70" s="376"/>
      <c r="AJ70" s="376"/>
      <c r="AK70" s="376"/>
      <c r="AL70" s="376"/>
      <c r="AM70" s="376"/>
      <c r="AN70" s="376"/>
      <c r="AO70" s="376"/>
      <c r="AP70" s="376"/>
      <c r="AQ70" s="376"/>
      <c r="AR70" s="376"/>
      <c r="AS70" s="376"/>
      <c r="AT70" s="376"/>
      <c r="AU70" s="376"/>
      <c r="AV70" s="376"/>
      <c r="AW70" s="376"/>
      <c r="AX70" s="376"/>
      <c r="AY70" s="376"/>
      <c r="AZ70" s="376"/>
      <c r="BA70" s="376"/>
      <c r="BB70" s="376"/>
      <c r="BC70" s="376"/>
      <c r="BD70" s="376"/>
      <c r="BE70" s="376"/>
      <c r="BF70" s="376"/>
      <c r="BG70" s="376"/>
      <c r="BH70" s="376"/>
      <c r="BI70" s="376"/>
      <c r="BJ70" s="376"/>
      <c r="BK70" s="376"/>
      <c r="BL70" s="376"/>
      <c r="BM70" s="376"/>
      <c r="BN70" s="376"/>
      <c r="BO70" s="376"/>
      <c r="BP70" s="376"/>
      <c r="BQ70" s="376"/>
      <c r="BR70" s="376"/>
      <c r="BS70" s="376"/>
      <c r="BT70" s="376"/>
      <c r="BU70" s="376"/>
      <c r="BV70" s="376"/>
      <c r="BW70" s="376"/>
      <c r="BX70" s="376"/>
      <c r="BY70" s="376"/>
      <c r="BZ70" s="376"/>
      <c r="CA70" s="376"/>
      <c r="CB70" s="376"/>
      <c r="CC70" s="376"/>
      <c r="CD70" s="376"/>
      <c r="CE70" s="376"/>
      <c r="CF70" s="376"/>
      <c r="CG70" s="376"/>
      <c r="CH70" s="376"/>
      <c r="CI70" s="376"/>
      <c r="CJ70" s="376"/>
      <c r="CK70" s="376"/>
      <c r="CL70" s="376"/>
      <c r="CM70" s="376"/>
      <c r="CN70" s="376"/>
      <c r="CO70" s="376"/>
      <c r="CP70" s="376"/>
      <c r="CQ70" s="376"/>
      <c r="CR70" s="376"/>
      <c r="CS70" s="376"/>
      <c r="CT70" s="376"/>
      <c r="CU70" s="376"/>
      <c r="CV70" s="376"/>
      <c r="CW70" s="376"/>
      <c r="CX70" s="376"/>
      <c r="CY70" s="376"/>
      <c r="CZ70" s="376"/>
      <c r="DA70" s="376"/>
      <c r="DB70" s="376"/>
      <c r="DC70" s="376"/>
      <c r="DD70" s="376"/>
      <c r="DE70" s="376"/>
      <c r="DF70" s="376"/>
      <c r="DG70" s="376"/>
      <c r="DH70" s="376"/>
      <c r="DI70" s="376"/>
      <c r="DJ70" s="376"/>
      <c r="DK70" s="376"/>
      <c r="DL70" s="376"/>
      <c r="DM70" s="376"/>
      <c r="DN70" s="376"/>
      <c r="DO70" s="376"/>
      <c r="DP70" s="376"/>
      <c r="DQ70" s="376"/>
      <c r="DR70" s="376"/>
      <c r="DS70" s="376"/>
      <c r="DT70" s="376"/>
      <c r="DU70" s="376"/>
      <c r="DV70" s="376"/>
      <c r="DW70" s="376"/>
      <c r="DX70" s="376"/>
      <c r="DY70" s="376"/>
      <c r="DZ70" s="376"/>
      <c r="EA70" s="376"/>
      <c r="EB70" s="376"/>
      <c r="EC70" s="376"/>
      <c r="ED70" s="376"/>
      <c r="EE70" s="376"/>
      <c r="EF70" s="376"/>
      <c r="EG70" s="376"/>
    </row>
    <row r="71" spans="1:137" s="332" customFormat="1" ht="18.75" customHeight="1">
      <c r="A71" s="481">
        <v>41442</v>
      </c>
      <c r="B71" s="409" t="s">
        <v>185</v>
      </c>
      <c r="C71" s="514" t="s">
        <v>329</v>
      </c>
      <c r="D71" s="619" t="s">
        <v>1103</v>
      </c>
      <c r="E71" s="306">
        <v>78120619739</v>
      </c>
      <c r="F71" s="311" t="s">
        <v>252</v>
      </c>
      <c r="G71" s="311" t="s">
        <v>253</v>
      </c>
      <c r="H71" s="311" t="s">
        <v>86</v>
      </c>
      <c r="I71" s="370"/>
      <c r="J71" s="430">
        <v>38696</v>
      </c>
      <c r="K71" s="311"/>
      <c r="L71" s="311" t="s">
        <v>406</v>
      </c>
      <c r="M71" s="313" t="str">
        <f t="shared" si="23"/>
        <v>F</v>
      </c>
      <c r="N71" s="336"/>
      <c r="O71" s="310" t="s">
        <v>1132</v>
      </c>
      <c r="P71" s="303"/>
      <c r="Q71" s="462">
        <f t="shared" si="24"/>
        <v>34</v>
      </c>
      <c r="R71" s="463">
        <f t="shared" si="28"/>
        <v>0</v>
      </c>
      <c r="S71" s="463">
        <f t="shared" si="25"/>
        <v>1</v>
      </c>
      <c r="T71" s="463">
        <f t="shared" si="26"/>
        <v>0</v>
      </c>
      <c r="U71" s="228">
        <f t="shared" si="27"/>
        <v>0</v>
      </c>
      <c r="V71" s="376"/>
      <c r="W71" s="376"/>
      <c r="X71" s="376"/>
      <c r="Y71" s="376"/>
      <c r="Z71" s="376"/>
      <c r="AA71" s="376"/>
      <c r="AB71" s="376"/>
      <c r="AC71" s="376"/>
      <c r="AD71" s="376"/>
      <c r="AE71" s="376"/>
      <c r="AF71" s="376"/>
      <c r="AG71" s="376"/>
      <c r="AH71" s="376"/>
      <c r="AI71" s="376"/>
      <c r="AJ71" s="376"/>
      <c r="AK71" s="376"/>
      <c r="AL71" s="376"/>
      <c r="AM71" s="376"/>
      <c r="AN71" s="376"/>
      <c r="AO71" s="376"/>
      <c r="AP71" s="376"/>
      <c r="AQ71" s="376"/>
      <c r="AR71" s="376"/>
      <c r="AS71" s="376"/>
      <c r="AT71" s="376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H71" s="376"/>
      <c r="BI71" s="376"/>
      <c r="BJ71" s="376"/>
      <c r="BK71" s="376"/>
      <c r="BL71" s="376"/>
      <c r="BM71" s="376"/>
      <c r="BN71" s="376"/>
      <c r="BO71" s="376"/>
      <c r="BP71" s="376"/>
      <c r="BQ71" s="376"/>
      <c r="BR71" s="376"/>
      <c r="BS71" s="376"/>
      <c r="BT71" s="376"/>
      <c r="BU71" s="376"/>
      <c r="BV71" s="376"/>
      <c r="BW71" s="376"/>
      <c r="BX71" s="376"/>
      <c r="BY71" s="376"/>
      <c r="BZ71" s="376"/>
      <c r="CA71" s="376"/>
      <c r="CB71" s="376"/>
      <c r="CC71" s="376"/>
      <c r="CD71" s="376"/>
      <c r="CE71" s="376"/>
      <c r="CF71" s="376"/>
      <c r="CG71" s="376"/>
      <c r="CH71" s="376"/>
      <c r="CI71" s="376"/>
      <c r="CJ71" s="376"/>
      <c r="CK71" s="376"/>
      <c r="CL71" s="376"/>
      <c r="CM71" s="376"/>
      <c r="CN71" s="376"/>
      <c r="CO71" s="376"/>
      <c r="CP71" s="376"/>
      <c r="CQ71" s="376"/>
      <c r="CR71" s="376"/>
      <c r="CS71" s="376"/>
      <c r="CT71" s="376"/>
      <c r="CU71" s="376"/>
      <c r="CV71" s="376"/>
      <c r="CW71" s="376"/>
      <c r="CX71" s="376"/>
      <c r="CY71" s="376"/>
      <c r="CZ71" s="376"/>
      <c r="DA71" s="376"/>
      <c r="DB71" s="376"/>
      <c r="DC71" s="376"/>
      <c r="DD71" s="376"/>
      <c r="DE71" s="376"/>
      <c r="DF71" s="376"/>
      <c r="DG71" s="376"/>
      <c r="DH71" s="376"/>
      <c r="DI71" s="376"/>
      <c r="DJ71" s="376"/>
      <c r="DK71" s="376"/>
      <c r="DL71" s="376"/>
      <c r="DM71" s="376"/>
      <c r="DN71" s="376"/>
      <c r="DO71" s="376"/>
      <c r="DP71" s="376"/>
      <c r="DQ71" s="376"/>
      <c r="DR71" s="376"/>
      <c r="DS71" s="376"/>
      <c r="DT71" s="376"/>
      <c r="DU71" s="376"/>
      <c r="DV71" s="376"/>
      <c r="DW71" s="376"/>
      <c r="DX71" s="376"/>
      <c r="DY71" s="376"/>
      <c r="DZ71" s="376"/>
      <c r="EA71" s="376"/>
      <c r="EB71" s="376"/>
      <c r="EC71" s="376"/>
      <c r="ED71" s="376"/>
      <c r="EE71" s="376"/>
      <c r="EF71" s="376"/>
      <c r="EG71" s="376"/>
    </row>
    <row r="72" spans="1:137" s="332" customFormat="1" ht="15.75">
      <c r="A72" s="418">
        <v>41450</v>
      </c>
      <c r="B72" s="409" t="s">
        <v>185</v>
      </c>
      <c r="C72" s="514" t="s">
        <v>329</v>
      </c>
      <c r="D72" s="627" t="s">
        <v>1169</v>
      </c>
      <c r="E72" s="313">
        <v>60101905765</v>
      </c>
      <c r="F72" s="325" t="s">
        <v>1084</v>
      </c>
      <c r="G72" s="313" t="s">
        <v>233</v>
      </c>
      <c r="H72" s="313" t="s">
        <v>126</v>
      </c>
      <c r="I72" s="313"/>
      <c r="J72" s="315">
        <v>41383</v>
      </c>
      <c r="K72" s="325"/>
      <c r="L72" s="313" t="s">
        <v>199</v>
      </c>
      <c r="M72" s="313" t="str">
        <f t="shared" si="23"/>
        <v>M</v>
      </c>
      <c r="N72" s="315">
        <v>41383</v>
      </c>
      <c r="O72" s="333" t="s">
        <v>1219</v>
      </c>
      <c r="P72" s="313"/>
      <c r="Q72" s="462">
        <f t="shared" si="24"/>
        <v>52</v>
      </c>
      <c r="R72" s="463">
        <f t="shared" si="28"/>
        <v>0</v>
      </c>
      <c r="S72" s="463">
        <f t="shared" si="25"/>
        <v>0</v>
      </c>
      <c r="T72" s="463">
        <f t="shared" si="26"/>
        <v>1</v>
      </c>
      <c r="U72" s="228">
        <f t="shared" si="27"/>
        <v>0</v>
      </c>
      <c r="V72" s="377"/>
      <c r="W72" s="300"/>
      <c r="X72" s="300"/>
      <c r="Y72" s="376"/>
      <c r="Z72" s="376"/>
      <c r="AA72" s="376"/>
      <c r="AB72" s="376"/>
      <c r="AC72" s="376"/>
      <c r="AD72" s="376"/>
      <c r="AE72" s="376"/>
      <c r="AF72" s="376"/>
      <c r="AG72" s="376"/>
      <c r="AH72" s="376"/>
      <c r="AI72" s="376"/>
      <c r="AJ72" s="376"/>
      <c r="AK72" s="376"/>
      <c r="AL72" s="376"/>
      <c r="AM72" s="376"/>
      <c r="AN72" s="376"/>
      <c r="AO72" s="376"/>
      <c r="AP72" s="376"/>
      <c r="AQ72" s="376"/>
      <c r="AR72" s="376"/>
      <c r="AS72" s="376"/>
      <c r="AT72" s="376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H72" s="376"/>
      <c r="BI72" s="376"/>
      <c r="BJ72" s="376"/>
      <c r="BK72" s="376"/>
      <c r="BL72" s="376"/>
      <c r="BM72" s="376"/>
      <c r="BN72" s="376"/>
      <c r="BO72" s="376"/>
      <c r="BP72" s="376"/>
      <c r="BQ72" s="376"/>
      <c r="BR72" s="376"/>
      <c r="BS72" s="376"/>
      <c r="BT72" s="376"/>
      <c r="BU72" s="376"/>
      <c r="BV72" s="376"/>
      <c r="BW72" s="376"/>
      <c r="BX72" s="376"/>
      <c r="BY72" s="376"/>
      <c r="BZ72" s="376"/>
      <c r="CA72" s="376"/>
      <c r="CB72" s="376"/>
      <c r="CC72" s="376"/>
      <c r="CD72" s="376"/>
      <c r="CE72" s="376"/>
      <c r="CF72" s="376"/>
      <c r="CG72" s="376"/>
      <c r="CH72" s="376"/>
      <c r="CI72" s="376"/>
      <c r="CJ72" s="376"/>
      <c r="CK72" s="376"/>
      <c r="CL72" s="376"/>
      <c r="CM72" s="376"/>
      <c r="CN72" s="376"/>
      <c r="CO72" s="376"/>
      <c r="CP72" s="376"/>
      <c r="CQ72" s="376"/>
      <c r="CR72" s="376"/>
      <c r="CS72" s="376"/>
      <c r="CT72" s="376"/>
      <c r="CU72" s="376"/>
      <c r="CV72" s="376"/>
      <c r="CW72" s="376"/>
      <c r="CX72" s="376"/>
      <c r="CY72" s="376"/>
      <c r="CZ72" s="376"/>
      <c r="DA72" s="376"/>
      <c r="DB72" s="376"/>
      <c r="DC72" s="376"/>
      <c r="DD72" s="376"/>
      <c r="DE72" s="376"/>
      <c r="DF72" s="376"/>
      <c r="DG72" s="376"/>
      <c r="DH72" s="376"/>
      <c r="DI72" s="376"/>
      <c r="DJ72" s="376"/>
      <c r="DK72" s="376"/>
      <c r="DL72" s="376"/>
      <c r="DM72" s="376"/>
      <c r="DN72" s="376"/>
      <c r="DO72" s="376"/>
      <c r="DP72" s="376"/>
      <c r="DQ72" s="376"/>
      <c r="DR72" s="376"/>
      <c r="DS72" s="376"/>
      <c r="DT72" s="376"/>
      <c r="DU72" s="376"/>
      <c r="DV72" s="376"/>
      <c r="DW72" s="376"/>
      <c r="DX72" s="376"/>
      <c r="DY72" s="376"/>
      <c r="DZ72" s="376"/>
      <c r="EA72" s="376"/>
      <c r="EB72" s="376"/>
      <c r="EC72" s="376"/>
      <c r="ED72" s="376"/>
      <c r="EE72" s="376"/>
      <c r="EF72" s="376"/>
      <c r="EG72" s="376"/>
    </row>
    <row r="73" spans="1:137" s="332" customFormat="1" ht="15.75">
      <c r="A73" s="418">
        <v>41442</v>
      </c>
      <c r="B73" s="409" t="s">
        <v>185</v>
      </c>
      <c r="C73" s="514" t="s">
        <v>329</v>
      </c>
      <c r="D73" s="348" t="s">
        <v>1163</v>
      </c>
      <c r="E73" s="313">
        <v>76091826114</v>
      </c>
      <c r="F73" s="305" t="s">
        <v>342</v>
      </c>
      <c r="G73" s="313" t="s">
        <v>223</v>
      </c>
      <c r="H73" s="313" t="s">
        <v>25</v>
      </c>
      <c r="I73" s="313"/>
      <c r="J73" s="315">
        <v>41365</v>
      </c>
      <c r="K73" s="305"/>
      <c r="L73" s="313" t="s">
        <v>1030</v>
      </c>
      <c r="M73" s="313" t="str">
        <f t="shared" si="23"/>
        <v>F</v>
      </c>
      <c r="N73" s="315">
        <v>41365</v>
      </c>
      <c r="O73" s="310" t="s">
        <v>1132</v>
      </c>
      <c r="Q73" s="462">
        <f t="shared" si="24"/>
        <v>36</v>
      </c>
      <c r="R73" s="463">
        <f t="shared" si="28"/>
        <v>0</v>
      </c>
      <c r="S73" s="463">
        <f t="shared" si="25"/>
        <v>1</v>
      </c>
      <c r="T73" s="463">
        <f t="shared" si="26"/>
        <v>0</v>
      </c>
      <c r="U73" s="228">
        <f t="shared" si="27"/>
        <v>0</v>
      </c>
      <c r="V73" s="377"/>
      <c r="W73" s="300"/>
      <c r="X73" s="300"/>
      <c r="Y73" s="376"/>
      <c r="Z73" s="376"/>
      <c r="AA73" s="376"/>
      <c r="AB73" s="376"/>
      <c r="AC73" s="376"/>
      <c r="AD73" s="376"/>
      <c r="AE73" s="376"/>
      <c r="AF73" s="376"/>
      <c r="AG73" s="376"/>
      <c r="AH73" s="376"/>
      <c r="AI73" s="376"/>
      <c r="AJ73" s="376"/>
      <c r="AK73" s="376"/>
      <c r="AL73" s="376"/>
      <c r="AM73" s="376"/>
      <c r="AN73" s="376"/>
      <c r="AO73" s="376"/>
      <c r="AP73" s="376"/>
      <c r="AQ73" s="376"/>
      <c r="AR73" s="376"/>
      <c r="AS73" s="376"/>
      <c r="AT73" s="376"/>
      <c r="AU73" s="376"/>
      <c r="AV73" s="376"/>
      <c r="AW73" s="376"/>
      <c r="AX73" s="376"/>
      <c r="AY73" s="376"/>
      <c r="AZ73" s="376"/>
      <c r="BA73" s="376"/>
      <c r="BB73" s="376"/>
      <c r="BC73" s="376"/>
      <c r="BD73" s="376"/>
      <c r="BE73" s="376"/>
      <c r="BF73" s="376"/>
      <c r="BG73" s="376"/>
      <c r="BH73" s="376"/>
      <c r="BI73" s="376"/>
      <c r="BJ73" s="376"/>
      <c r="BK73" s="376"/>
      <c r="BL73" s="376"/>
      <c r="BM73" s="376"/>
      <c r="BN73" s="376"/>
      <c r="BO73" s="376"/>
      <c r="BP73" s="376"/>
      <c r="BQ73" s="376"/>
      <c r="BR73" s="376"/>
      <c r="BS73" s="376"/>
      <c r="BT73" s="376"/>
      <c r="BU73" s="376"/>
      <c r="BV73" s="376"/>
      <c r="BW73" s="376"/>
      <c r="BX73" s="376"/>
      <c r="BY73" s="376"/>
      <c r="BZ73" s="376"/>
      <c r="CA73" s="376"/>
      <c r="CB73" s="376"/>
      <c r="CC73" s="376"/>
      <c r="CD73" s="376"/>
      <c r="CE73" s="376"/>
      <c r="CF73" s="376"/>
      <c r="CG73" s="376"/>
      <c r="CH73" s="376"/>
      <c r="CI73" s="376"/>
      <c r="CJ73" s="376"/>
      <c r="CK73" s="376"/>
      <c r="CL73" s="376"/>
      <c r="CM73" s="376"/>
      <c r="CN73" s="376"/>
      <c r="CO73" s="376"/>
      <c r="CP73" s="376"/>
      <c r="CQ73" s="376"/>
      <c r="CR73" s="376"/>
      <c r="CS73" s="376"/>
      <c r="CT73" s="376"/>
      <c r="CU73" s="376"/>
      <c r="CV73" s="376"/>
      <c r="CW73" s="376"/>
      <c r="CX73" s="376"/>
      <c r="CY73" s="376"/>
      <c r="CZ73" s="376"/>
      <c r="DA73" s="376"/>
      <c r="DB73" s="376"/>
      <c r="DC73" s="376"/>
      <c r="DD73" s="376"/>
      <c r="DE73" s="376"/>
      <c r="DF73" s="376"/>
      <c r="DG73" s="376"/>
      <c r="DH73" s="376"/>
      <c r="DI73" s="376"/>
      <c r="DJ73" s="376"/>
      <c r="DK73" s="376"/>
      <c r="DL73" s="376"/>
      <c r="DM73" s="376"/>
      <c r="DN73" s="376"/>
      <c r="DO73" s="376"/>
      <c r="DP73" s="376"/>
      <c r="DQ73" s="376"/>
      <c r="DR73" s="376"/>
      <c r="DS73" s="376"/>
      <c r="DT73" s="376"/>
      <c r="DU73" s="376"/>
      <c r="DV73" s="376"/>
      <c r="DW73" s="376"/>
      <c r="DX73" s="376"/>
      <c r="DY73" s="376"/>
      <c r="DZ73" s="376"/>
      <c r="EA73" s="376"/>
      <c r="EB73" s="376"/>
      <c r="EC73" s="376"/>
      <c r="ED73" s="376"/>
      <c r="EE73" s="376"/>
      <c r="EF73" s="376"/>
      <c r="EG73" s="376"/>
    </row>
    <row r="74" spans="1:137" s="332" customFormat="1" ht="15.75">
      <c r="A74" s="418">
        <v>41435</v>
      </c>
      <c r="B74" s="503" t="s">
        <v>1171</v>
      </c>
      <c r="D74" s="630" t="s">
        <v>296</v>
      </c>
      <c r="E74" s="306">
        <v>84070512019</v>
      </c>
      <c r="F74" s="310" t="s">
        <v>255</v>
      </c>
      <c r="G74" s="310" t="s">
        <v>223</v>
      </c>
      <c r="H74" s="310" t="s">
        <v>25</v>
      </c>
      <c r="I74" s="313"/>
      <c r="J74" s="372">
        <v>40997</v>
      </c>
      <c r="K74" s="304" t="s">
        <v>206</v>
      </c>
      <c r="L74" s="310" t="s">
        <v>197</v>
      </c>
      <c r="M74" s="313" t="str">
        <f t="shared" si="23"/>
        <v>F</v>
      </c>
      <c r="N74" s="372">
        <v>40996</v>
      </c>
      <c r="O74" s="310" t="s">
        <v>1303</v>
      </c>
      <c r="P74" s="308"/>
      <c r="Q74" s="462">
        <f t="shared" si="24"/>
        <v>28</v>
      </c>
      <c r="R74" s="463">
        <f t="shared" si="28"/>
        <v>1</v>
      </c>
      <c r="S74" s="463">
        <f t="shared" si="25"/>
        <v>0</v>
      </c>
      <c r="T74" s="463">
        <f t="shared" si="26"/>
        <v>0</v>
      </c>
      <c r="U74" s="228">
        <f t="shared" si="27"/>
        <v>0</v>
      </c>
      <c r="V74" s="377"/>
      <c r="W74" s="392"/>
      <c r="X74" s="391"/>
      <c r="Y74" s="391"/>
      <c r="Z74" s="376"/>
      <c r="AA74" s="376"/>
      <c r="AB74" s="376"/>
      <c r="AC74" s="376"/>
      <c r="AD74" s="376"/>
      <c r="AE74" s="376"/>
      <c r="AF74" s="376"/>
      <c r="AG74" s="376"/>
      <c r="AH74" s="376"/>
      <c r="AI74" s="376"/>
      <c r="AJ74" s="376"/>
      <c r="AK74" s="376"/>
      <c r="AL74" s="376"/>
      <c r="AM74" s="376"/>
      <c r="AN74" s="376"/>
      <c r="AO74" s="376"/>
      <c r="AP74" s="376"/>
      <c r="AQ74" s="376"/>
      <c r="AR74" s="376"/>
      <c r="AS74" s="376"/>
      <c r="AT74" s="376"/>
      <c r="AU74" s="376"/>
      <c r="AV74" s="376"/>
      <c r="AW74" s="376"/>
      <c r="AX74" s="376"/>
      <c r="AY74" s="376"/>
      <c r="AZ74" s="376"/>
      <c r="BA74" s="376"/>
      <c r="BB74" s="376"/>
      <c r="BC74" s="376"/>
      <c r="BD74" s="376"/>
      <c r="BE74" s="376"/>
      <c r="BF74" s="376"/>
      <c r="BG74" s="376"/>
      <c r="BH74" s="376"/>
      <c r="BI74" s="376"/>
      <c r="BJ74" s="376"/>
      <c r="BK74" s="376"/>
      <c r="BL74" s="376"/>
      <c r="BM74" s="376"/>
      <c r="BN74" s="376"/>
      <c r="BO74" s="376"/>
      <c r="BP74" s="376"/>
      <c r="BQ74" s="376"/>
      <c r="BR74" s="376"/>
      <c r="BS74" s="376"/>
      <c r="BT74" s="376"/>
      <c r="BU74" s="376"/>
      <c r="BV74" s="376"/>
      <c r="BW74" s="376"/>
      <c r="BX74" s="376"/>
      <c r="BY74" s="376"/>
      <c r="BZ74" s="376"/>
      <c r="CA74" s="376"/>
      <c r="CB74" s="376"/>
      <c r="CC74" s="376"/>
      <c r="CD74" s="376"/>
      <c r="CE74" s="376"/>
      <c r="CF74" s="376"/>
      <c r="CG74" s="376"/>
      <c r="CH74" s="376"/>
      <c r="CI74" s="376"/>
      <c r="CJ74" s="376"/>
      <c r="CK74" s="376"/>
      <c r="CL74" s="376"/>
      <c r="CM74" s="376"/>
      <c r="CN74" s="376"/>
      <c r="CO74" s="376"/>
      <c r="CP74" s="376"/>
      <c r="CQ74" s="376"/>
      <c r="CR74" s="376"/>
      <c r="CS74" s="376"/>
      <c r="CT74" s="376"/>
      <c r="CU74" s="376"/>
      <c r="CV74" s="376"/>
      <c r="CW74" s="376"/>
      <c r="CX74" s="376"/>
      <c r="CY74" s="376"/>
      <c r="CZ74" s="376"/>
      <c r="DA74" s="376"/>
      <c r="DB74" s="376"/>
      <c r="DC74" s="376"/>
      <c r="DD74" s="376"/>
      <c r="DE74" s="376"/>
      <c r="DF74" s="376"/>
      <c r="DG74" s="376"/>
      <c r="DH74" s="376"/>
      <c r="DI74" s="376"/>
      <c r="DJ74" s="376"/>
      <c r="DK74" s="376"/>
      <c r="DL74" s="376"/>
      <c r="DM74" s="376"/>
      <c r="DN74" s="376"/>
      <c r="DO74" s="376"/>
      <c r="DP74" s="376"/>
      <c r="DQ74" s="376"/>
      <c r="DR74" s="376"/>
      <c r="DS74" s="376"/>
      <c r="DT74" s="376"/>
      <c r="DU74" s="376"/>
      <c r="DV74" s="376"/>
      <c r="DW74" s="376"/>
      <c r="DX74" s="376"/>
      <c r="DY74" s="376"/>
      <c r="DZ74" s="376"/>
      <c r="EA74" s="376"/>
      <c r="EB74" s="376"/>
      <c r="EC74" s="376"/>
      <c r="ED74" s="376"/>
      <c r="EE74" s="376"/>
      <c r="EF74" s="376"/>
      <c r="EG74" s="376"/>
    </row>
    <row r="75" spans="1:137" s="332" customFormat="1" ht="15.75">
      <c r="A75" s="418">
        <v>41435</v>
      </c>
      <c r="B75" s="503" t="s">
        <v>1171</v>
      </c>
      <c r="D75" s="630" t="s">
        <v>1114</v>
      </c>
      <c r="E75" s="306">
        <v>79042812343</v>
      </c>
      <c r="F75" s="311" t="s">
        <v>252</v>
      </c>
      <c r="G75" s="310" t="s">
        <v>253</v>
      </c>
      <c r="H75" s="310" t="s">
        <v>86</v>
      </c>
      <c r="I75" s="313"/>
      <c r="J75" s="372">
        <v>41153</v>
      </c>
      <c r="K75" s="310"/>
      <c r="L75" s="310" t="s">
        <v>197</v>
      </c>
      <c r="M75" s="313" t="str">
        <f t="shared" si="23"/>
        <v>M</v>
      </c>
      <c r="N75" s="372">
        <v>41153</v>
      </c>
      <c r="O75" s="310" t="s">
        <v>1132</v>
      </c>
      <c r="P75" s="314"/>
      <c r="Q75" s="462">
        <f t="shared" si="24"/>
        <v>33</v>
      </c>
      <c r="R75" s="463">
        <f t="shared" si="28"/>
        <v>0</v>
      </c>
      <c r="S75" s="463">
        <f t="shared" si="25"/>
        <v>1</v>
      </c>
      <c r="T75" s="463">
        <f t="shared" si="26"/>
        <v>0</v>
      </c>
      <c r="U75" s="228">
        <f t="shared" si="27"/>
        <v>0</v>
      </c>
      <c r="V75" s="376"/>
      <c r="W75" s="376"/>
      <c r="X75" s="376"/>
      <c r="Y75" s="376"/>
      <c r="Z75" s="376"/>
      <c r="AA75" s="376"/>
      <c r="AB75" s="376"/>
      <c r="AC75" s="376"/>
      <c r="AD75" s="376"/>
      <c r="AE75" s="376"/>
      <c r="AF75" s="376"/>
      <c r="AG75" s="376"/>
      <c r="AH75" s="376"/>
      <c r="AI75" s="376"/>
      <c r="AJ75" s="376"/>
      <c r="AK75" s="376"/>
      <c r="AL75" s="376"/>
      <c r="AM75" s="376"/>
      <c r="AN75" s="376"/>
      <c r="AO75" s="376"/>
      <c r="AP75" s="376"/>
      <c r="AQ75" s="376"/>
      <c r="AR75" s="376"/>
      <c r="AS75" s="376"/>
      <c r="AT75" s="376"/>
      <c r="AU75" s="376"/>
      <c r="AV75" s="376"/>
      <c r="AW75" s="376"/>
      <c r="AX75" s="376"/>
      <c r="AY75" s="376"/>
      <c r="AZ75" s="376"/>
      <c r="BA75" s="376"/>
      <c r="BB75" s="376"/>
      <c r="BC75" s="376"/>
      <c r="BD75" s="376"/>
      <c r="BE75" s="376"/>
      <c r="BF75" s="376"/>
      <c r="BG75" s="376"/>
      <c r="BH75" s="376"/>
      <c r="BI75" s="376"/>
      <c r="BJ75" s="376"/>
      <c r="BK75" s="376"/>
      <c r="BL75" s="376"/>
      <c r="BM75" s="376"/>
      <c r="BN75" s="376"/>
      <c r="BO75" s="376"/>
      <c r="BP75" s="376"/>
      <c r="BQ75" s="376"/>
      <c r="BR75" s="376"/>
      <c r="BS75" s="376"/>
      <c r="BT75" s="376"/>
      <c r="BU75" s="376"/>
      <c r="BV75" s="376"/>
      <c r="BW75" s="376"/>
      <c r="BX75" s="376"/>
      <c r="BY75" s="376"/>
      <c r="BZ75" s="376"/>
      <c r="CA75" s="376"/>
      <c r="CB75" s="376"/>
      <c r="CC75" s="376"/>
      <c r="CD75" s="376"/>
      <c r="CE75" s="376"/>
      <c r="CF75" s="376"/>
      <c r="CG75" s="376"/>
      <c r="CH75" s="376"/>
      <c r="CI75" s="376"/>
      <c r="CJ75" s="376"/>
      <c r="CK75" s="376"/>
      <c r="CL75" s="376"/>
      <c r="CM75" s="376"/>
      <c r="CN75" s="376"/>
      <c r="CO75" s="376"/>
      <c r="CP75" s="376"/>
      <c r="CQ75" s="376"/>
      <c r="CR75" s="376"/>
      <c r="CS75" s="376"/>
      <c r="CT75" s="376"/>
      <c r="CU75" s="376"/>
      <c r="CV75" s="376"/>
      <c r="CW75" s="376"/>
      <c r="CX75" s="376"/>
      <c r="CY75" s="376"/>
      <c r="CZ75" s="376"/>
      <c r="DA75" s="376"/>
      <c r="DB75" s="376"/>
      <c r="DC75" s="376"/>
      <c r="DD75" s="376"/>
      <c r="DE75" s="376"/>
      <c r="DF75" s="376"/>
      <c r="DG75" s="376"/>
      <c r="DH75" s="376"/>
      <c r="DI75" s="376"/>
      <c r="DJ75" s="376"/>
      <c r="DK75" s="376"/>
      <c r="DL75" s="376"/>
      <c r="DM75" s="376"/>
      <c r="DN75" s="376"/>
      <c r="DO75" s="376"/>
      <c r="DP75" s="376"/>
      <c r="DQ75" s="376"/>
      <c r="DR75" s="376"/>
      <c r="DS75" s="376"/>
      <c r="DT75" s="376"/>
      <c r="DU75" s="376"/>
      <c r="DV75" s="376"/>
      <c r="DW75" s="376"/>
      <c r="DX75" s="376"/>
      <c r="DY75" s="376"/>
      <c r="DZ75" s="376"/>
      <c r="EA75" s="376"/>
      <c r="EB75" s="376"/>
      <c r="EC75" s="376"/>
      <c r="ED75" s="376"/>
      <c r="EE75" s="376"/>
      <c r="EF75" s="376"/>
      <c r="EG75" s="376"/>
    </row>
    <row r="76" spans="1:137" s="332" customFormat="1" ht="16.5" customHeight="1">
      <c r="A76" s="481">
        <v>41477</v>
      </c>
      <c r="B76" s="482" t="s">
        <v>1210</v>
      </c>
      <c r="C76" s="374"/>
      <c r="D76" s="515" t="s">
        <v>1054</v>
      </c>
      <c r="E76" s="458">
        <v>76100606996</v>
      </c>
      <c r="F76" s="459" t="s">
        <v>247</v>
      </c>
      <c r="G76" s="459" t="s">
        <v>223</v>
      </c>
      <c r="H76" s="459" t="s">
        <v>25</v>
      </c>
      <c r="I76" s="465"/>
      <c r="J76" s="460">
        <v>40215</v>
      </c>
      <c r="K76" s="461" t="s">
        <v>205</v>
      </c>
      <c r="L76" s="459" t="s">
        <v>1039</v>
      </c>
      <c r="M76" s="313" t="str">
        <f t="shared" si="23"/>
        <v>F</v>
      </c>
      <c r="N76" s="460">
        <v>40215</v>
      </c>
      <c r="O76" s="459" t="s">
        <v>1132</v>
      </c>
      <c r="P76" s="461"/>
      <c r="Q76" s="370">
        <f>2012-CONCATENATE(19,+LEFT(E76,2))</f>
        <v>36</v>
      </c>
      <c r="R76" s="463">
        <f>IF(Q76&gt;=55,0,IF(AND(Q76&gt;=46,Q76&lt;55),0,IF(AND(Q76&gt;=31,Q76&lt;45),0,IF(Q76&lt;=30,1,0))))</f>
        <v>0</v>
      </c>
      <c r="S76" s="463">
        <f>IF(Q76&gt;=55,0,IF(AND(Q76&gt;=46,Q76&lt;55),0,IF(AND(Q76&gt;=31,Q76&lt;=45),1,IF(Q76&lt;=30,0,0))))</f>
        <v>1</v>
      </c>
      <c r="T76" s="463">
        <f>IF(Q76&gt;=55,0,IF(AND(Q76&gt;=46,Q76&lt;55),1,IF(AND(Q76&gt;=31,Q76&lt;=45),0,IF(Q76&lt;=30,0,0))))</f>
        <v>0</v>
      </c>
      <c r="U76" s="228">
        <f>IF(Q76&gt;=55,1,IF(AND(Q76&gt;=46,Q76&lt;55),0,IF(AND(Q76&gt;=31,Q76&lt;45),0,IF(Q76&lt;=30,0,0))))</f>
        <v>0</v>
      </c>
      <c r="V76" s="376"/>
      <c r="W76" s="376"/>
      <c r="X76" s="376"/>
      <c r="Y76" s="376"/>
      <c r="Z76" s="376"/>
      <c r="AA76" s="376"/>
      <c r="AB76" s="376"/>
      <c r="AC76" s="376"/>
      <c r="AD76" s="376"/>
      <c r="AE76" s="376"/>
      <c r="AF76" s="376"/>
      <c r="AG76" s="376"/>
      <c r="AH76" s="376"/>
      <c r="AI76" s="376"/>
      <c r="AJ76" s="376"/>
      <c r="AK76" s="376"/>
      <c r="AL76" s="376"/>
      <c r="AM76" s="376"/>
      <c r="AN76" s="376"/>
      <c r="AO76" s="376"/>
      <c r="AP76" s="376"/>
      <c r="AQ76" s="376"/>
      <c r="AR76" s="376"/>
      <c r="AS76" s="376"/>
      <c r="AT76" s="376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H76" s="376"/>
      <c r="BI76" s="376"/>
      <c r="BJ76" s="376"/>
      <c r="BK76" s="376"/>
      <c r="BL76" s="376"/>
      <c r="BM76" s="376"/>
      <c r="BN76" s="376"/>
      <c r="BO76" s="376"/>
      <c r="BP76" s="376"/>
      <c r="BQ76" s="376"/>
      <c r="BR76" s="376"/>
      <c r="BS76" s="376"/>
      <c r="BT76" s="376"/>
      <c r="BU76" s="376"/>
      <c r="BV76" s="376"/>
      <c r="BW76" s="376"/>
      <c r="BX76" s="376"/>
      <c r="BY76" s="376"/>
      <c r="BZ76" s="376"/>
      <c r="CA76" s="376"/>
      <c r="CB76" s="376"/>
      <c r="CC76" s="376"/>
      <c r="CD76" s="376"/>
      <c r="CE76" s="376"/>
      <c r="CF76" s="376"/>
      <c r="CG76" s="376"/>
      <c r="CH76" s="376"/>
      <c r="CI76" s="376"/>
      <c r="CJ76" s="376"/>
      <c r="CK76" s="376"/>
      <c r="CL76" s="376"/>
      <c r="CM76" s="376"/>
      <c r="CN76" s="376"/>
      <c r="CO76" s="376"/>
      <c r="CP76" s="376"/>
      <c r="CQ76" s="376"/>
      <c r="CR76" s="376"/>
      <c r="CS76" s="376"/>
      <c r="CT76" s="376"/>
      <c r="CU76" s="376"/>
      <c r="CV76" s="376"/>
      <c r="CW76" s="376"/>
      <c r="CX76" s="376"/>
      <c r="CY76" s="376"/>
      <c r="CZ76" s="376"/>
      <c r="DA76" s="376"/>
      <c r="DB76" s="376"/>
      <c r="DC76" s="376"/>
      <c r="DD76" s="376"/>
      <c r="DE76" s="376"/>
      <c r="DF76" s="376"/>
      <c r="DG76" s="376"/>
      <c r="DH76" s="376"/>
      <c r="DI76" s="376"/>
      <c r="DJ76" s="376"/>
      <c r="DK76" s="376"/>
      <c r="DL76" s="376"/>
      <c r="DM76" s="376"/>
      <c r="DN76" s="376"/>
      <c r="DO76" s="376"/>
      <c r="DP76" s="376"/>
      <c r="DQ76" s="376"/>
      <c r="DR76" s="376"/>
      <c r="DS76" s="376"/>
      <c r="DT76" s="376"/>
      <c r="DU76" s="376"/>
      <c r="DV76" s="376"/>
      <c r="DW76" s="376"/>
      <c r="DX76" s="376"/>
      <c r="DY76" s="376"/>
      <c r="DZ76" s="376"/>
      <c r="EA76" s="376"/>
      <c r="EB76" s="376"/>
      <c r="EC76" s="376"/>
      <c r="ED76" s="376"/>
      <c r="EE76" s="376"/>
      <c r="EF76" s="376"/>
      <c r="EG76" s="376"/>
    </row>
    <row r="77" spans="1:137" s="376" customFormat="1" ht="15.75">
      <c r="A77" s="481">
        <v>41464</v>
      </c>
      <c r="B77" s="482" t="s">
        <v>185</v>
      </c>
      <c r="C77" s="432" t="s">
        <v>329</v>
      </c>
      <c r="D77" s="627" t="s">
        <v>1166</v>
      </c>
      <c r="E77" s="313">
        <v>70110802702</v>
      </c>
      <c r="F77" s="325" t="s">
        <v>1084</v>
      </c>
      <c r="G77" s="313" t="s">
        <v>233</v>
      </c>
      <c r="H77" s="313" t="s">
        <v>126</v>
      </c>
      <c r="I77" s="465"/>
      <c r="J77" s="315">
        <v>41372</v>
      </c>
      <c r="K77" s="461"/>
      <c r="L77" s="313" t="s">
        <v>199</v>
      </c>
      <c r="M77" s="313" t="str">
        <f t="shared" si="23"/>
        <v>M</v>
      </c>
      <c r="N77" s="315">
        <v>41376</v>
      </c>
      <c r="O77" s="333" t="s">
        <v>1219</v>
      </c>
      <c r="P77" s="461"/>
      <c r="Q77" s="370">
        <f>2012-CONCATENATE(19,+LEFT(E77,2))</f>
        <v>42</v>
      </c>
      <c r="R77" s="463">
        <f>IF(Q77&gt;=55,0,IF(AND(Q77&gt;=46,Q77&lt;55),0,IF(AND(Q77&gt;=31,Q77&lt;45),0,IF(Q77&lt;=30,1,0))))</f>
        <v>0</v>
      </c>
      <c r="S77" s="463">
        <f>IF(Q77&gt;=55,0,IF(AND(Q77&gt;=46,Q77&lt;55),0,IF(AND(Q77&gt;=31,Q77&lt;=45),1,IF(Q77&lt;=30,0,0))))</f>
        <v>1</v>
      </c>
      <c r="T77" s="463">
        <f>IF(Q77&gt;=55,0,IF(AND(Q77&gt;=46,Q77&lt;55),1,IF(AND(Q77&gt;=31,Q77&lt;=45),0,IF(Q77&lt;=30,0,0))))</f>
        <v>0</v>
      </c>
      <c r="U77" s="228">
        <f>IF(Q77&gt;=55,1,IF(AND(Q77&gt;=46,Q77&lt;55),0,IF(AND(Q77&gt;=31,Q77&lt;45),0,IF(Q77&lt;=30,0,0))))</f>
        <v>0</v>
      </c>
    </row>
    <row r="78" spans="1:137" s="376" customFormat="1" ht="15.75">
      <c r="A78" s="481">
        <v>41456</v>
      </c>
      <c r="B78" s="482" t="s">
        <v>185</v>
      </c>
      <c r="C78" s="432" t="s">
        <v>329</v>
      </c>
      <c r="D78" s="627" t="s">
        <v>1175</v>
      </c>
      <c r="E78" s="313">
        <v>91113033488</v>
      </c>
      <c r="F78" s="325" t="s">
        <v>1084</v>
      </c>
      <c r="G78" s="313" t="s">
        <v>233</v>
      </c>
      <c r="H78" s="313" t="s">
        <v>126</v>
      </c>
      <c r="I78" s="465"/>
      <c r="J78" s="460">
        <v>41422</v>
      </c>
      <c r="K78" s="461"/>
      <c r="L78" s="313" t="s">
        <v>199</v>
      </c>
      <c r="M78" s="313" t="str">
        <f t="shared" si="23"/>
        <v>M</v>
      </c>
      <c r="N78" s="315">
        <v>41422</v>
      </c>
      <c r="O78" s="333" t="s">
        <v>1219</v>
      </c>
      <c r="P78" s="461"/>
      <c r="Q78" s="370">
        <f>2012-CONCATENATE(19,+LEFT(E78,2))</f>
        <v>21</v>
      </c>
      <c r="R78" s="463">
        <f>IF(Q78&gt;=55,0,IF(AND(Q78&gt;=46,Q78&lt;55),0,IF(AND(Q78&gt;=31,Q78&lt;45),0,IF(Q78&lt;=30,1,0))))</f>
        <v>1</v>
      </c>
      <c r="S78" s="463">
        <f>IF(Q78&gt;=55,0,IF(AND(Q78&gt;=46,Q78&lt;55),0,IF(AND(Q78&gt;=31,Q78&lt;=45),1,IF(Q78&lt;=30,0,0))))</f>
        <v>0</v>
      </c>
      <c r="T78" s="463">
        <f>IF(Q78&gt;=55,0,IF(AND(Q78&gt;=46,Q78&lt;55),1,IF(AND(Q78&gt;=31,Q78&lt;=45),0,IF(Q78&lt;=30,0,0))))</f>
        <v>0</v>
      </c>
      <c r="U78" s="228">
        <f>IF(Q78&gt;=55,1,IF(AND(Q78&gt;=46,Q78&lt;55),0,IF(AND(Q78&gt;=31,Q78&lt;45),0,IF(Q78&lt;=30,0,0))))</f>
        <v>0</v>
      </c>
    </row>
    <row r="79" spans="1:137" s="431" customFormat="1" ht="15.75">
      <c r="A79" s="481">
        <v>41467</v>
      </c>
      <c r="B79" s="482" t="s">
        <v>185</v>
      </c>
      <c r="C79" s="432" t="s">
        <v>329</v>
      </c>
      <c r="D79" s="631" t="s">
        <v>1061</v>
      </c>
      <c r="E79" s="306">
        <v>55040613686</v>
      </c>
      <c r="F79" s="325" t="s">
        <v>1084</v>
      </c>
      <c r="G79" s="313" t="s">
        <v>233</v>
      </c>
      <c r="H79" s="313" t="s">
        <v>126</v>
      </c>
      <c r="I79" s="306"/>
      <c r="J79" s="430">
        <v>39900</v>
      </c>
      <c r="K79" s="306"/>
      <c r="L79" s="306" t="s">
        <v>198</v>
      </c>
      <c r="M79" s="313" t="str">
        <f t="shared" si="23"/>
        <v>M</v>
      </c>
      <c r="N79" s="430">
        <v>39900</v>
      </c>
      <c r="O79" s="459" t="s">
        <v>1132</v>
      </c>
      <c r="P79" s="306"/>
      <c r="Q79" s="370">
        <f>2012-CONCATENATE(19,+LEFT(E79,2))</f>
        <v>57</v>
      </c>
      <c r="R79" s="463">
        <f>IF(Q79&gt;=55,0,IF(AND(Q79&gt;=46,Q79&lt;55),0,IF(AND(Q79&gt;=31,Q79&lt;45),0,IF(Q79&lt;=30,1,0))))</f>
        <v>0</v>
      </c>
      <c r="S79" s="463">
        <f>IF(Q79&gt;=55,0,IF(AND(Q79&gt;=46,Q79&lt;55),0,IF(AND(Q79&gt;=31,Q79&lt;=45),1,IF(Q79&lt;=30,0,0))))</f>
        <v>0</v>
      </c>
      <c r="T79" s="463">
        <f>IF(Q79&gt;=55,0,IF(AND(Q79&gt;=46,Q79&lt;55),1,IF(AND(Q79&gt;=31,Q79&lt;=45),0,IF(Q79&lt;=30,0,0))))</f>
        <v>0</v>
      </c>
      <c r="U79" s="228">
        <f>IF(Q79&gt;=55,1,IF(AND(Q79&gt;=46,Q79&lt;55),0,IF(AND(Q79&gt;=31,Q79&lt;45),0,IF(Q79&lt;=30,0,0))))</f>
        <v>1</v>
      </c>
      <c r="V79" s="376"/>
      <c r="W79" s="376"/>
      <c r="X79" s="376"/>
      <c r="Y79" s="376"/>
      <c r="Z79" s="376"/>
      <c r="AA79" s="376"/>
      <c r="AB79" s="376"/>
      <c r="AC79" s="376"/>
      <c r="AD79" s="376"/>
      <c r="AE79" s="376"/>
      <c r="AF79" s="376"/>
      <c r="AG79" s="376"/>
      <c r="AH79" s="376"/>
      <c r="AI79" s="376"/>
      <c r="AJ79" s="376"/>
      <c r="AK79" s="376"/>
      <c r="AL79" s="376"/>
      <c r="AM79" s="376"/>
      <c r="AN79" s="376"/>
      <c r="AO79" s="376"/>
      <c r="AP79" s="376"/>
      <c r="AQ79" s="376"/>
      <c r="AR79" s="376"/>
      <c r="AS79" s="376"/>
      <c r="AT79" s="376"/>
      <c r="AU79" s="376"/>
      <c r="AV79" s="376"/>
      <c r="AW79" s="376"/>
      <c r="AX79" s="376"/>
      <c r="AY79" s="376"/>
      <c r="AZ79" s="376"/>
      <c r="BA79" s="376"/>
    </row>
    <row r="80" spans="1:137" s="431" customFormat="1" ht="15.75">
      <c r="A80" s="481">
        <v>41456</v>
      </c>
      <c r="B80" s="482" t="s">
        <v>330</v>
      </c>
      <c r="C80" s="332"/>
      <c r="D80" s="631" t="s">
        <v>1176</v>
      </c>
      <c r="E80" s="313">
        <v>86062011706</v>
      </c>
      <c r="F80" s="325" t="s">
        <v>1084</v>
      </c>
      <c r="G80" s="313" t="s">
        <v>233</v>
      </c>
      <c r="H80" s="313" t="s">
        <v>126</v>
      </c>
      <c r="I80" s="306"/>
      <c r="J80" s="430">
        <v>41422</v>
      </c>
      <c r="K80" s="306"/>
      <c r="L80" s="306" t="s">
        <v>199</v>
      </c>
      <c r="M80" s="313" t="str">
        <f t="shared" si="23"/>
        <v>M</v>
      </c>
      <c r="N80" s="430">
        <v>41422</v>
      </c>
      <c r="O80" s="333" t="s">
        <v>1219</v>
      </c>
      <c r="P80" s="306"/>
      <c r="Q80" s="370">
        <f>2012-CONCATENATE(19,+LEFT(E80,2))</f>
        <v>26</v>
      </c>
      <c r="R80" s="463">
        <f>IF(Q80&gt;=55,0,IF(AND(Q80&gt;=46,Q80&lt;55),0,IF(AND(Q80&gt;=31,Q80&lt;45),0,IF(Q80&lt;=30,1,0))))</f>
        <v>1</v>
      </c>
      <c r="S80" s="463">
        <f>IF(Q80&gt;=55,0,IF(AND(Q80&gt;=46,Q80&lt;55),0,IF(AND(Q80&gt;=31,Q80&lt;=45),1,IF(Q80&lt;=30,0,0))))</f>
        <v>0</v>
      </c>
      <c r="T80" s="463">
        <f>IF(Q80&gt;=55,0,IF(AND(Q80&gt;=46,Q80&lt;55),1,IF(AND(Q80&gt;=31,Q80&lt;=45),0,IF(Q80&lt;=30,0,0))))</f>
        <v>0</v>
      </c>
      <c r="U80" s="228">
        <f>IF(Q80&gt;=55,1,IF(AND(Q80&gt;=46,Q80&lt;55),0,IF(AND(Q80&gt;=31,Q80&lt;45),0,IF(Q80&lt;=30,0,0))))</f>
        <v>0</v>
      </c>
      <c r="V80" s="376"/>
      <c r="W80" s="376"/>
      <c r="X80" s="376"/>
      <c r="Y80" s="376"/>
      <c r="Z80" s="376"/>
      <c r="AA80" s="376"/>
      <c r="AB80" s="376"/>
      <c r="AC80" s="376"/>
      <c r="AD80" s="376"/>
      <c r="AE80" s="376"/>
      <c r="AF80" s="376"/>
      <c r="AG80" s="376"/>
      <c r="AH80" s="376"/>
      <c r="AI80" s="376"/>
      <c r="AJ80" s="376"/>
      <c r="AK80" s="376"/>
      <c r="AL80" s="376"/>
      <c r="AM80" s="376"/>
      <c r="AN80" s="376"/>
      <c r="AO80" s="376"/>
      <c r="AP80" s="376"/>
      <c r="AQ80" s="376"/>
      <c r="AR80" s="376"/>
      <c r="AS80" s="376"/>
      <c r="AT80" s="376"/>
      <c r="AU80" s="376"/>
      <c r="AV80" s="376"/>
      <c r="AW80" s="376"/>
      <c r="AX80" s="376"/>
      <c r="AY80" s="376"/>
      <c r="AZ80" s="376"/>
      <c r="BA80" s="376"/>
    </row>
    <row r="81" spans="1:53" s="431" customFormat="1" ht="15.75">
      <c r="A81" s="481">
        <v>41456</v>
      </c>
      <c r="B81" s="409" t="s">
        <v>1210</v>
      </c>
      <c r="C81" s="332"/>
      <c r="D81" s="630" t="s">
        <v>1013</v>
      </c>
      <c r="E81" s="306">
        <v>75091409921</v>
      </c>
      <c r="F81" s="325" t="s">
        <v>216</v>
      </c>
      <c r="G81" s="313" t="s">
        <v>217</v>
      </c>
      <c r="H81" s="313" t="s">
        <v>1204</v>
      </c>
      <c r="I81" s="306"/>
      <c r="J81" s="372"/>
      <c r="K81" s="306" t="s">
        <v>205</v>
      </c>
      <c r="L81" s="306" t="s">
        <v>197</v>
      </c>
      <c r="M81" s="313" t="str">
        <f t="shared" si="23"/>
        <v>M</v>
      </c>
      <c r="N81" s="372"/>
      <c r="O81" s="484" t="s">
        <v>1132</v>
      </c>
      <c r="P81" s="306"/>
      <c r="Q81" s="370">
        <f t="shared" ref="Q81:Q105" si="29">2012-CONCATENATE(19,+LEFT(E81,2))</f>
        <v>37</v>
      </c>
      <c r="R81" s="463">
        <f t="shared" ref="R81:R106" si="30">IF(Q81&gt;=55,0,IF(AND(Q81&gt;=46,Q81&lt;55),0,IF(AND(Q81&gt;=31,Q81&lt;45),0,IF(Q81&lt;=30,1,0))))</f>
        <v>0</v>
      </c>
      <c r="S81" s="463">
        <f t="shared" ref="S81:S105" si="31">IF(Q81&gt;=55,0,IF(AND(Q81&gt;=46,Q81&lt;55),0,IF(AND(Q81&gt;=31,Q81&lt;=45),1,IF(Q81&lt;=30,0,0))))</f>
        <v>1</v>
      </c>
      <c r="T81" s="463">
        <f t="shared" ref="T81:T105" si="32">IF(Q81&gt;=55,0,IF(AND(Q81&gt;=46,Q81&lt;55),1,IF(AND(Q81&gt;=31,Q81&lt;=45),0,IF(Q81&lt;=30,0,0))))</f>
        <v>0</v>
      </c>
      <c r="U81" s="228">
        <f t="shared" ref="U81:U105" si="33">IF(Q81&gt;=55,1,IF(AND(Q81&gt;=46,Q81&lt;55),0,IF(AND(Q81&gt;=31,Q81&lt;45),0,IF(Q81&lt;=30,0,0))))</f>
        <v>0</v>
      </c>
      <c r="V81" s="376"/>
      <c r="W81" s="376"/>
      <c r="X81" s="376"/>
      <c r="Y81" s="376"/>
      <c r="Z81" s="376"/>
      <c r="AA81" s="376"/>
      <c r="AB81" s="376"/>
      <c r="AC81" s="376"/>
      <c r="AD81" s="376"/>
      <c r="AE81" s="376"/>
      <c r="AF81" s="376"/>
      <c r="AG81" s="376"/>
      <c r="AH81" s="376"/>
      <c r="AI81" s="376"/>
      <c r="AJ81" s="376"/>
      <c r="AK81" s="376"/>
      <c r="AL81" s="376"/>
      <c r="AM81" s="376"/>
      <c r="AN81" s="376"/>
      <c r="AO81" s="376"/>
      <c r="AP81" s="376"/>
      <c r="AQ81" s="376"/>
      <c r="AR81" s="376"/>
      <c r="AS81" s="376"/>
      <c r="AT81" s="376"/>
      <c r="AU81" s="376"/>
      <c r="AV81" s="376"/>
      <c r="AW81" s="376"/>
      <c r="AX81" s="376"/>
      <c r="AY81" s="376"/>
      <c r="AZ81" s="376"/>
      <c r="BA81" s="376"/>
    </row>
    <row r="82" spans="1:53" s="431" customFormat="1" ht="15.75">
      <c r="A82" s="481">
        <v>41456</v>
      </c>
      <c r="B82" s="409" t="s">
        <v>1210</v>
      </c>
      <c r="C82" s="332"/>
      <c r="D82" s="630" t="s">
        <v>1120</v>
      </c>
      <c r="E82" s="306">
        <v>74022408137</v>
      </c>
      <c r="F82" s="325" t="s">
        <v>218</v>
      </c>
      <c r="G82" s="313" t="s">
        <v>219</v>
      </c>
      <c r="H82" s="313" t="s">
        <v>1204</v>
      </c>
      <c r="I82" s="306"/>
      <c r="J82" s="372"/>
      <c r="K82" s="306" t="s">
        <v>205</v>
      </c>
      <c r="L82" s="306" t="s">
        <v>197</v>
      </c>
      <c r="M82" s="313" t="str">
        <f t="shared" si="23"/>
        <v>F</v>
      </c>
      <c r="N82" s="372"/>
      <c r="O82" s="484" t="s">
        <v>1132</v>
      </c>
      <c r="P82" s="306"/>
      <c r="Q82" s="370">
        <f t="shared" si="29"/>
        <v>38</v>
      </c>
      <c r="R82" s="463">
        <f t="shared" si="30"/>
        <v>0</v>
      </c>
      <c r="S82" s="463">
        <f t="shared" si="31"/>
        <v>1</v>
      </c>
      <c r="T82" s="463">
        <f t="shared" si="32"/>
        <v>0</v>
      </c>
      <c r="U82" s="228">
        <f t="shared" si="33"/>
        <v>0</v>
      </c>
      <c r="V82" s="376"/>
      <c r="W82" s="376"/>
      <c r="X82" s="376"/>
      <c r="Y82" s="376"/>
      <c r="Z82" s="376"/>
      <c r="AA82" s="376"/>
      <c r="AB82" s="376"/>
      <c r="AC82" s="376"/>
      <c r="AD82" s="376"/>
      <c r="AE82" s="376"/>
      <c r="AF82" s="376"/>
      <c r="AG82" s="376"/>
      <c r="AH82" s="376"/>
      <c r="AI82" s="376"/>
      <c r="AJ82" s="376"/>
      <c r="AK82" s="376"/>
      <c r="AL82" s="376"/>
      <c r="AM82" s="376"/>
      <c r="AN82" s="376"/>
      <c r="AO82" s="376"/>
      <c r="AP82" s="376"/>
      <c r="AQ82" s="376"/>
      <c r="AR82" s="376"/>
      <c r="AS82" s="376"/>
      <c r="AT82" s="376"/>
      <c r="AU82" s="376"/>
      <c r="AV82" s="376"/>
      <c r="AW82" s="376"/>
      <c r="AX82" s="376"/>
      <c r="AY82" s="376"/>
      <c r="AZ82" s="376"/>
      <c r="BA82" s="376"/>
    </row>
    <row r="83" spans="1:53" s="431" customFormat="1" ht="15.75">
      <c r="A83" s="481">
        <v>41456</v>
      </c>
      <c r="B83" s="409" t="s">
        <v>1210</v>
      </c>
      <c r="C83" s="332"/>
      <c r="D83" s="630" t="s">
        <v>1018</v>
      </c>
      <c r="E83" s="306">
        <v>99123100002</v>
      </c>
      <c r="F83" s="325" t="s">
        <v>1081</v>
      </c>
      <c r="G83" s="313" t="s">
        <v>223</v>
      </c>
      <c r="H83" s="313" t="s">
        <v>25</v>
      </c>
      <c r="I83" s="306"/>
      <c r="J83" s="372"/>
      <c r="K83" s="306" t="s">
        <v>374</v>
      </c>
      <c r="L83" s="306" t="s">
        <v>197</v>
      </c>
      <c r="M83" s="313" t="str">
        <f t="shared" si="23"/>
        <v>M</v>
      </c>
      <c r="N83" s="372"/>
      <c r="O83" s="484" t="s">
        <v>1132</v>
      </c>
      <c r="P83" s="306"/>
      <c r="Q83" s="370">
        <f t="shared" si="29"/>
        <v>13</v>
      </c>
      <c r="R83" s="463">
        <f t="shared" si="30"/>
        <v>1</v>
      </c>
      <c r="S83" s="463">
        <f t="shared" si="31"/>
        <v>0</v>
      </c>
      <c r="T83" s="463">
        <f t="shared" si="32"/>
        <v>0</v>
      </c>
      <c r="U83" s="228">
        <f t="shared" si="33"/>
        <v>0</v>
      </c>
      <c r="V83" s="376"/>
      <c r="W83" s="376"/>
      <c r="X83" s="376"/>
      <c r="Y83" s="376"/>
      <c r="Z83" s="376"/>
      <c r="AA83" s="376"/>
      <c r="AB83" s="376"/>
      <c r="AC83" s="376"/>
      <c r="AD83" s="376"/>
      <c r="AE83" s="376"/>
      <c r="AF83" s="376"/>
      <c r="AG83" s="376"/>
      <c r="AH83" s="376"/>
      <c r="AI83" s="376"/>
      <c r="AJ83" s="376"/>
      <c r="AK83" s="376"/>
      <c r="AL83" s="376"/>
      <c r="AM83" s="376"/>
      <c r="AN83" s="376"/>
      <c r="AO83" s="376"/>
      <c r="AP83" s="376"/>
      <c r="AQ83" s="376"/>
      <c r="AR83" s="376"/>
      <c r="AS83" s="376"/>
      <c r="AT83" s="376"/>
      <c r="AU83" s="376"/>
      <c r="AV83" s="376"/>
      <c r="AW83" s="376"/>
      <c r="AX83" s="376"/>
      <c r="AY83" s="376"/>
      <c r="AZ83" s="376"/>
      <c r="BA83" s="376"/>
    </row>
    <row r="84" spans="1:53" s="431" customFormat="1" ht="15.75">
      <c r="A84" s="481">
        <v>41456</v>
      </c>
      <c r="B84" s="409" t="s">
        <v>1210</v>
      </c>
      <c r="C84" s="332"/>
      <c r="D84" s="630" t="s">
        <v>360</v>
      </c>
      <c r="E84" s="306">
        <v>72071801897</v>
      </c>
      <c r="F84" s="305" t="s">
        <v>342</v>
      </c>
      <c r="G84" s="313" t="s">
        <v>223</v>
      </c>
      <c r="H84" s="313" t="s">
        <v>25</v>
      </c>
      <c r="I84" s="306"/>
      <c r="J84" s="372"/>
      <c r="K84" s="306" t="s">
        <v>374</v>
      </c>
      <c r="L84" s="306" t="s">
        <v>197</v>
      </c>
      <c r="M84" s="313" t="str">
        <f t="shared" si="23"/>
        <v>F</v>
      </c>
      <c r="N84" s="372"/>
      <c r="O84" s="484" t="s">
        <v>1132</v>
      </c>
      <c r="P84" s="306"/>
      <c r="Q84" s="370">
        <f t="shared" si="29"/>
        <v>40</v>
      </c>
      <c r="R84" s="463">
        <f t="shared" si="30"/>
        <v>0</v>
      </c>
      <c r="S84" s="463">
        <f t="shared" si="31"/>
        <v>1</v>
      </c>
      <c r="T84" s="463">
        <f t="shared" si="32"/>
        <v>0</v>
      </c>
      <c r="U84" s="228">
        <f t="shared" si="33"/>
        <v>0</v>
      </c>
      <c r="V84" s="376"/>
      <c r="W84" s="376"/>
      <c r="X84" s="376"/>
      <c r="Y84" s="376"/>
      <c r="Z84" s="376"/>
      <c r="AA84" s="376"/>
      <c r="AB84" s="376"/>
      <c r="AC84" s="376"/>
      <c r="AD84" s="376"/>
      <c r="AE84" s="376"/>
      <c r="AF84" s="376"/>
      <c r="AG84" s="376"/>
      <c r="AH84" s="376"/>
      <c r="AI84" s="376"/>
      <c r="AJ84" s="376"/>
      <c r="AK84" s="376"/>
      <c r="AL84" s="376"/>
      <c r="AM84" s="376"/>
      <c r="AN84" s="376"/>
      <c r="AO84" s="376"/>
      <c r="AP84" s="376"/>
      <c r="AQ84" s="376"/>
      <c r="AR84" s="376"/>
      <c r="AS84" s="376"/>
      <c r="AT84" s="376"/>
      <c r="AU84" s="376"/>
      <c r="AV84" s="376"/>
      <c r="AW84" s="376"/>
      <c r="AX84" s="376"/>
      <c r="AY84" s="376"/>
      <c r="AZ84" s="376"/>
      <c r="BA84" s="376"/>
    </row>
    <row r="85" spans="1:53" s="431" customFormat="1" ht="15.75">
      <c r="A85" s="481">
        <v>41456</v>
      </c>
      <c r="B85" s="409" t="s">
        <v>1210</v>
      </c>
      <c r="C85" s="332"/>
      <c r="D85" s="630" t="s">
        <v>1102</v>
      </c>
      <c r="E85" s="306">
        <v>71102503872</v>
      </c>
      <c r="F85" s="305" t="s">
        <v>1083</v>
      </c>
      <c r="G85" s="313" t="s">
        <v>379</v>
      </c>
      <c r="H85" s="313" t="s">
        <v>25</v>
      </c>
      <c r="I85" s="306"/>
      <c r="J85" s="372"/>
      <c r="K85" s="306" t="s">
        <v>374</v>
      </c>
      <c r="L85" s="306" t="s">
        <v>197</v>
      </c>
      <c r="M85" s="313" t="str">
        <f t="shared" si="23"/>
        <v>F</v>
      </c>
      <c r="N85" s="372"/>
      <c r="O85" s="484" t="s">
        <v>1132</v>
      </c>
      <c r="P85" s="306"/>
      <c r="Q85" s="370">
        <f t="shared" si="29"/>
        <v>41</v>
      </c>
      <c r="R85" s="463">
        <f t="shared" si="30"/>
        <v>0</v>
      </c>
      <c r="S85" s="463">
        <f t="shared" si="31"/>
        <v>1</v>
      </c>
      <c r="T85" s="463">
        <f t="shared" si="32"/>
        <v>0</v>
      </c>
      <c r="U85" s="228">
        <f t="shared" si="33"/>
        <v>0</v>
      </c>
      <c r="V85" s="376"/>
      <c r="W85" s="376"/>
      <c r="X85" s="376"/>
      <c r="Y85" s="376"/>
      <c r="Z85" s="376"/>
      <c r="AA85" s="376"/>
      <c r="AB85" s="376"/>
      <c r="AC85" s="376"/>
      <c r="AD85" s="376"/>
      <c r="AE85" s="376"/>
      <c r="AF85" s="376"/>
      <c r="AG85" s="376"/>
      <c r="AH85" s="376"/>
      <c r="AI85" s="376"/>
      <c r="AJ85" s="376"/>
      <c r="AK85" s="376"/>
      <c r="AL85" s="376"/>
      <c r="AM85" s="376"/>
      <c r="AN85" s="376"/>
      <c r="AO85" s="376"/>
      <c r="AP85" s="376"/>
      <c r="AQ85" s="376"/>
      <c r="AR85" s="376"/>
      <c r="AS85" s="376"/>
      <c r="AT85" s="376"/>
      <c r="AU85" s="376"/>
      <c r="AV85" s="376"/>
      <c r="AW85" s="376"/>
      <c r="AX85" s="376"/>
      <c r="AY85" s="376"/>
      <c r="AZ85" s="376"/>
      <c r="BA85" s="376"/>
    </row>
    <row r="86" spans="1:53" s="431" customFormat="1" ht="15.75">
      <c r="A86" s="481">
        <v>41456</v>
      </c>
      <c r="B86" s="409" t="s">
        <v>1210</v>
      </c>
      <c r="C86" s="332"/>
      <c r="D86" s="630" t="s">
        <v>1059</v>
      </c>
      <c r="E86" s="306">
        <v>73090302893</v>
      </c>
      <c r="F86" s="305" t="s">
        <v>342</v>
      </c>
      <c r="G86" s="313" t="s">
        <v>223</v>
      </c>
      <c r="H86" s="313" t="s">
        <v>25</v>
      </c>
      <c r="I86" s="306"/>
      <c r="J86" s="372"/>
      <c r="K86" s="306" t="s">
        <v>374</v>
      </c>
      <c r="L86" s="306" t="s">
        <v>197</v>
      </c>
      <c r="M86" s="313" t="str">
        <f t="shared" si="23"/>
        <v>F</v>
      </c>
      <c r="N86" s="372"/>
      <c r="O86" s="484" t="s">
        <v>1132</v>
      </c>
      <c r="P86" s="306"/>
      <c r="Q86" s="370">
        <f t="shared" si="29"/>
        <v>39</v>
      </c>
      <c r="R86" s="463">
        <f t="shared" si="30"/>
        <v>0</v>
      </c>
      <c r="S86" s="463">
        <f t="shared" si="31"/>
        <v>1</v>
      </c>
      <c r="T86" s="463">
        <f t="shared" si="32"/>
        <v>0</v>
      </c>
      <c r="U86" s="228">
        <f t="shared" si="33"/>
        <v>0</v>
      </c>
      <c r="V86" s="376"/>
      <c r="W86" s="376"/>
      <c r="X86" s="376"/>
      <c r="Y86" s="376"/>
      <c r="Z86" s="376"/>
      <c r="AA86" s="376"/>
      <c r="AB86" s="376"/>
      <c r="AC86" s="376"/>
      <c r="AD86" s="376"/>
      <c r="AE86" s="376"/>
      <c r="AF86" s="376"/>
      <c r="AG86" s="376"/>
      <c r="AH86" s="376"/>
      <c r="AI86" s="376"/>
      <c r="AJ86" s="376"/>
      <c r="AK86" s="376"/>
      <c r="AL86" s="376"/>
      <c r="AM86" s="376"/>
      <c r="AN86" s="376"/>
      <c r="AO86" s="376"/>
      <c r="AP86" s="376"/>
      <c r="AQ86" s="376"/>
      <c r="AR86" s="376"/>
      <c r="AS86" s="376"/>
      <c r="AT86" s="376"/>
      <c r="AU86" s="376"/>
      <c r="AV86" s="376"/>
      <c r="AW86" s="376"/>
      <c r="AX86" s="376"/>
      <c r="AY86" s="376"/>
      <c r="AZ86" s="376"/>
      <c r="BA86" s="376"/>
    </row>
    <row r="87" spans="1:53" s="431" customFormat="1" ht="30">
      <c r="A87" s="481">
        <v>41456</v>
      </c>
      <c r="B87" s="409" t="s">
        <v>1210</v>
      </c>
      <c r="C87" s="332"/>
      <c r="D87" s="630" t="s">
        <v>1107</v>
      </c>
      <c r="E87" s="306">
        <v>76102606984</v>
      </c>
      <c r="F87" s="325" t="s">
        <v>255</v>
      </c>
      <c r="G87" s="313" t="s">
        <v>223</v>
      </c>
      <c r="H87" s="313" t="s">
        <v>25</v>
      </c>
      <c r="I87" s="306"/>
      <c r="J87" s="372"/>
      <c r="K87" s="306" t="s">
        <v>374</v>
      </c>
      <c r="L87" s="306" t="s">
        <v>197</v>
      </c>
      <c r="M87" s="313" t="str">
        <f t="shared" si="23"/>
        <v>M</v>
      </c>
      <c r="N87" s="372"/>
      <c r="O87" s="484" t="s">
        <v>1132</v>
      </c>
      <c r="P87" s="306"/>
      <c r="Q87" s="370">
        <f t="shared" si="29"/>
        <v>36</v>
      </c>
      <c r="R87" s="463">
        <f t="shared" si="30"/>
        <v>0</v>
      </c>
      <c r="S87" s="463">
        <f t="shared" si="31"/>
        <v>1</v>
      </c>
      <c r="T87" s="463">
        <f t="shared" si="32"/>
        <v>0</v>
      </c>
      <c r="U87" s="228">
        <f t="shared" si="33"/>
        <v>0</v>
      </c>
      <c r="V87" s="376"/>
      <c r="W87" s="376"/>
      <c r="X87" s="376"/>
      <c r="Y87" s="376"/>
      <c r="Z87" s="376"/>
      <c r="AA87" s="376"/>
      <c r="AB87" s="376"/>
      <c r="AC87" s="376"/>
      <c r="AD87" s="376"/>
      <c r="AE87" s="376"/>
      <c r="AF87" s="376"/>
      <c r="AG87" s="376"/>
      <c r="AH87" s="376"/>
      <c r="AI87" s="376"/>
      <c r="AJ87" s="376"/>
      <c r="AK87" s="376"/>
      <c r="AL87" s="376"/>
      <c r="AM87" s="376"/>
      <c r="AN87" s="376"/>
      <c r="AO87" s="376"/>
      <c r="AP87" s="376"/>
      <c r="AQ87" s="376"/>
      <c r="AR87" s="376"/>
      <c r="AS87" s="376"/>
      <c r="AT87" s="376"/>
      <c r="AU87" s="376"/>
      <c r="AV87" s="376"/>
      <c r="AW87" s="376"/>
      <c r="AX87" s="376"/>
      <c r="AY87" s="376"/>
      <c r="AZ87" s="376"/>
      <c r="BA87" s="376"/>
    </row>
    <row r="88" spans="1:53" s="431" customFormat="1" ht="30">
      <c r="A88" s="481">
        <v>41456</v>
      </c>
      <c r="B88" s="409" t="s">
        <v>1210</v>
      </c>
      <c r="C88" s="332"/>
      <c r="D88" s="630" t="s">
        <v>298</v>
      </c>
      <c r="E88" s="306">
        <v>55020128328</v>
      </c>
      <c r="F88" s="325" t="s">
        <v>252</v>
      </c>
      <c r="G88" s="313" t="s">
        <v>253</v>
      </c>
      <c r="H88" s="313" t="s">
        <v>86</v>
      </c>
      <c r="I88" s="306"/>
      <c r="J88" s="372"/>
      <c r="K88" s="306" t="s">
        <v>374</v>
      </c>
      <c r="L88" s="306" t="s">
        <v>197</v>
      </c>
      <c r="M88" s="313" t="str">
        <f t="shared" si="23"/>
        <v>M</v>
      </c>
      <c r="N88" s="372"/>
      <c r="O88" s="484" t="s">
        <v>1219</v>
      </c>
      <c r="P88" s="306"/>
      <c r="Q88" s="370">
        <f t="shared" si="29"/>
        <v>57</v>
      </c>
      <c r="R88" s="463">
        <f t="shared" si="30"/>
        <v>0</v>
      </c>
      <c r="S88" s="463">
        <f t="shared" si="31"/>
        <v>0</v>
      </c>
      <c r="T88" s="463">
        <f t="shared" si="32"/>
        <v>0</v>
      </c>
      <c r="U88" s="228">
        <f t="shared" si="33"/>
        <v>1</v>
      </c>
      <c r="V88" s="376"/>
      <c r="W88" s="376"/>
      <c r="X88" s="376"/>
      <c r="Y88" s="376"/>
      <c r="Z88" s="376"/>
      <c r="AA88" s="376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6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  <c r="AW88" s="376"/>
      <c r="AX88" s="376"/>
      <c r="AY88" s="376"/>
      <c r="AZ88" s="376"/>
      <c r="BA88" s="376"/>
    </row>
    <row r="89" spans="1:53" s="431" customFormat="1" ht="15.75">
      <c r="A89" s="481">
        <v>41456</v>
      </c>
      <c r="B89" s="409" t="s">
        <v>1210</v>
      </c>
      <c r="C89" s="332"/>
      <c r="D89" s="630" t="s">
        <v>1071</v>
      </c>
      <c r="E89" s="306">
        <v>50040626684</v>
      </c>
      <c r="F89" s="325" t="s">
        <v>252</v>
      </c>
      <c r="G89" s="313" t="s">
        <v>223</v>
      </c>
      <c r="H89" s="313" t="s">
        <v>86</v>
      </c>
      <c r="I89" s="306"/>
      <c r="J89" s="372"/>
      <c r="K89" s="306" t="s">
        <v>374</v>
      </c>
      <c r="L89" s="306" t="s">
        <v>200</v>
      </c>
      <c r="M89" s="313" t="str">
        <f t="shared" si="23"/>
        <v>M</v>
      </c>
      <c r="N89" s="372"/>
      <c r="O89" s="484" t="s">
        <v>1219</v>
      </c>
      <c r="P89" s="306"/>
      <c r="Q89" s="370">
        <f t="shared" si="29"/>
        <v>62</v>
      </c>
      <c r="R89" s="463">
        <f t="shared" si="30"/>
        <v>0</v>
      </c>
      <c r="S89" s="463">
        <f t="shared" si="31"/>
        <v>0</v>
      </c>
      <c r="T89" s="463">
        <f t="shared" si="32"/>
        <v>0</v>
      </c>
      <c r="U89" s="228">
        <f t="shared" si="33"/>
        <v>1</v>
      </c>
      <c r="V89" s="376"/>
      <c r="W89" s="376"/>
      <c r="X89" s="376"/>
      <c r="Y89" s="376"/>
      <c r="Z89" s="376"/>
      <c r="AA89" s="376"/>
      <c r="AB89" s="376"/>
      <c r="AC89" s="376"/>
      <c r="AD89" s="376"/>
      <c r="AE89" s="376"/>
      <c r="AF89" s="376"/>
      <c r="AG89" s="376"/>
      <c r="AH89" s="376"/>
      <c r="AI89" s="376"/>
      <c r="AJ89" s="376"/>
      <c r="AK89" s="376"/>
      <c r="AL89" s="376"/>
      <c r="AM89" s="376"/>
      <c r="AN89" s="376"/>
      <c r="AO89" s="376"/>
      <c r="AP89" s="376"/>
      <c r="AQ89" s="376"/>
      <c r="AR89" s="376"/>
      <c r="AS89" s="376"/>
      <c r="AT89" s="376"/>
      <c r="AU89" s="376"/>
      <c r="AV89" s="376"/>
      <c r="AW89" s="376"/>
      <c r="AX89" s="376"/>
      <c r="AY89" s="376"/>
      <c r="AZ89" s="376"/>
      <c r="BA89" s="376"/>
    </row>
    <row r="90" spans="1:53" s="431" customFormat="1" ht="15.75">
      <c r="A90" s="481">
        <v>41456</v>
      </c>
      <c r="B90" s="409" t="s">
        <v>1210</v>
      </c>
      <c r="C90" s="332"/>
      <c r="D90" s="630" t="s">
        <v>375</v>
      </c>
      <c r="E90" s="306">
        <v>76041614428</v>
      </c>
      <c r="F90" s="305" t="s">
        <v>376</v>
      </c>
      <c r="G90" s="313" t="s">
        <v>223</v>
      </c>
      <c r="H90" s="313" t="s">
        <v>25</v>
      </c>
      <c r="I90" s="306"/>
      <c r="J90" s="372"/>
      <c r="K90" s="306"/>
      <c r="L90" s="306" t="s">
        <v>197</v>
      </c>
      <c r="M90" s="313" t="str">
        <f t="shared" si="23"/>
        <v>M</v>
      </c>
      <c r="N90" s="372"/>
      <c r="O90" s="484" t="s">
        <v>1132</v>
      </c>
      <c r="P90" s="306"/>
      <c r="Q90" s="370">
        <f t="shared" si="29"/>
        <v>36</v>
      </c>
      <c r="R90" s="463">
        <f t="shared" si="30"/>
        <v>0</v>
      </c>
      <c r="S90" s="463">
        <f t="shared" si="31"/>
        <v>1</v>
      </c>
      <c r="T90" s="463">
        <f t="shared" si="32"/>
        <v>0</v>
      </c>
      <c r="U90" s="228">
        <f t="shared" si="33"/>
        <v>0</v>
      </c>
      <c r="V90" s="376"/>
      <c r="W90" s="376"/>
      <c r="X90" s="376"/>
      <c r="Y90" s="376"/>
      <c r="Z90" s="376"/>
      <c r="AA90" s="376"/>
      <c r="AB90" s="376"/>
      <c r="AC90" s="376"/>
      <c r="AD90" s="376"/>
      <c r="AE90" s="376"/>
      <c r="AF90" s="376"/>
      <c r="AG90" s="376"/>
      <c r="AH90" s="376"/>
      <c r="AI90" s="376"/>
      <c r="AJ90" s="376"/>
      <c r="AK90" s="376"/>
      <c r="AL90" s="376"/>
      <c r="AM90" s="376"/>
      <c r="AN90" s="376"/>
      <c r="AO90" s="376"/>
      <c r="AP90" s="376"/>
      <c r="AQ90" s="376"/>
      <c r="AR90" s="376"/>
      <c r="AS90" s="376"/>
      <c r="AT90" s="376"/>
      <c r="AU90" s="376"/>
      <c r="AV90" s="376"/>
      <c r="AW90" s="376"/>
      <c r="AX90" s="376"/>
      <c r="AY90" s="376"/>
      <c r="AZ90" s="376"/>
      <c r="BA90" s="376"/>
    </row>
    <row r="91" spans="1:53" s="431" customFormat="1" ht="15.75">
      <c r="A91" s="481">
        <v>41456</v>
      </c>
      <c r="B91" s="409" t="s">
        <v>1210</v>
      </c>
      <c r="C91" s="332"/>
      <c r="D91" s="630" t="s">
        <v>1160</v>
      </c>
      <c r="E91" s="306">
        <v>61061627838</v>
      </c>
      <c r="F91" s="305" t="s">
        <v>342</v>
      </c>
      <c r="G91" s="313" t="s">
        <v>223</v>
      </c>
      <c r="H91" s="313" t="s">
        <v>25</v>
      </c>
      <c r="I91" s="306"/>
      <c r="J91" s="372"/>
      <c r="K91" s="306"/>
      <c r="L91" s="306"/>
      <c r="M91" s="313" t="str">
        <f t="shared" si="23"/>
        <v>F</v>
      </c>
      <c r="N91" s="372"/>
      <c r="O91" s="484" t="s">
        <v>1132</v>
      </c>
      <c r="P91" s="306"/>
      <c r="Q91" s="370">
        <f t="shared" si="29"/>
        <v>51</v>
      </c>
      <c r="R91" s="463">
        <f t="shared" si="30"/>
        <v>0</v>
      </c>
      <c r="S91" s="463">
        <f t="shared" si="31"/>
        <v>0</v>
      </c>
      <c r="T91" s="463">
        <f t="shared" si="32"/>
        <v>1</v>
      </c>
      <c r="U91" s="228">
        <f t="shared" si="33"/>
        <v>0</v>
      </c>
      <c r="V91" s="376"/>
      <c r="W91" s="376"/>
      <c r="X91" s="376"/>
      <c r="Y91" s="376"/>
      <c r="Z91" s="376"/>
      <c r="AA91" s="376"/>
      <c r="AB91" s="376"/>
      <c r="AC91" s="376"/>
      <c r="AD91" s="376"/>
      <c r="AE91" s="376"/>
      <c r="AF91" s="376"/>
      <c r="AG91" s="376"/>
      <c r="AH91" s="376"/>
      <c r="AI91" s="376"/>
      <c r="AJ91" s="376"/>
      <c r="AK91" s="376"/>
      <c r="AL91" s="376"/>
      <c r="AM91" s="376"/>
      <c r="AN91" s="376"/>
      <c r="AO91" s="376"/>
      <c r="AP91" s="376"/>
      <c r="AQ91" s="376"/>
      <c r="AR91" s="376"/>
      <c r="AS91" s="376"/>
      <c r="AT91" s="376"/>
      <c r="AU91" s="376"/>
      <c r="AV91" s="376"/>
      <c r="AW91" s="376"/>
      <c r="AX91" s="376"/>
      <c r="AY91" s="376"/>
      <c r="AZ91" s="376"/>
      <c r="BA91" s="376"/>
    </row>
    <row r="92" spans="1:53" s="431" customFormat="1" ht="15.75">
      <c r="A92" s="481">
        <v>41456</v>
      </c>
      <c r="B92" s="409" t="s">
        <v>1210</v>
      </c>
      <c r="C92" s="332"/>
      <c r="D92" s="630" t="s">
        <v>1074</v>
      </c>
      <c r="E92" s="306">
        <v>70050604070</v>
      </c>
      <c r="F92" s="325" t="s">
        <v>1075</v>
      </c>
      <c r="G92" s="313" t="s">
        <v>223</v>
      </c>
      <c r="H92" s="313" t="s">
        <v>25</v>
      </c>
      <c r="I92" s="306"/>
      <c r="J92" s="372"/>
      <c r="K92" s="306"/>
      <c r="L92" s="306" t="s">
        <v>197</v>
      </c>
      <c r="M92" s="313" t="str">
        <f t="shared" si="23"/>
        <v>F</v>
      </c>
      <c r="N92" s="372"/>
      <c r="O92" s="484" t="s">
        <v>1132</v>
      </c>
      <c r="P92" s="306"/>
      <c r="Q92" s="370">
        <f t="shared" si="29"/>
        <v>42</v>
      </c>
      <c r="R92" s="463">
        <f t="shared" si="30"/>
        <v>0</v>
      </c>
      <c r="S92" s="463">
        <f t="shared" si="31"/>
        <v>1</v>
      </c>
      <c r="T92" s="463">
        <f t="shared" si="32"/>
        <v>0</v>
      </c>
      <c r="U92" s="228">
        <f t="shared" si="33"/>
        <v>0</v>
      </c>
      <c r="V92" s="376"/>
      <c r="W92" s="376"/>
      <c r="X92" s="376"/>
      <c r="Y92" s="376"/>
      <c r="Z92" s="376"/>
      <c r="AA92" s="376"/>
      <c r="AB92" s="376"/>
      <c r="AC92" s="376"/>
      <c r="AD92" s="376"/>
      <c r="AE92" s="376"/>
      <c r="AF92" s="376"/>
      <c r="AG92" s="376"/>
      <c r="AH92" s="376"/>
      <c r="AI92" s="376"/>
      <c r="AJ92" s="376"/>
      <c r="AK92" s="376"/>
      <c r="AL92" s="376"/>
      <c r="AM92" s="376"/>
      <c r="AN92" s="376"/>
      <c r="AO92" s="376"/>
      <c r="AP92" s="376"/>
      <c r="AQ92" s="376"/>
      <c r="AR92" s="376"/>
      <c r="AS92" s="376"/>
      <c r="AT92" s="376"/>
      <c r="AU92" s="376"/>
      <c r="AV92" s="376"/>
      <c r="AW92" s="376"/>
      <c r="AX92" s="376"/>
      <c r="AY92" s="376"/>
      <c r="AZ92" s="376"/>
      <c r="BA92" s="376"/>
    </row>
    <row r="93" spans="1:53" s="431" customFormat="1" ht="15.75">
      <c r="A93" s="481">
        <v>41456</v>
      </c>
      <c r="B93" s="409" t="s">
        <v>1210</v>
      </c>
      <c r="C93" s="332"/>
      <c r="D93" s="630" t="s">
        <v>1076</v>
      </c>
      <c r="E93" s="306">
        <v>74021809021</v>
      </c>
      <c r="F93" s="325" t="s">
        <v>265</v>
      </c>
      <c r="G93" s="313" t="s">
        <v>253</v>
      </c>
      <c r="H93" s="313" t="s">
        <v>39</v>
      </c>
      <c r="I93" s="306"/>
      <c r="J93" s="372"/>
      <c r="K93" s="306"/>
      <c r="L93" s="306" t="s">
        <v>199</v>
      </c>
      <c r="M93" s="313" t="str">
        <f t="shared" si="23"/>
        <v>M</v>
      </c>
      <c r="N93" s="372"/>
      <c r="O93" s="484" t="s">
        <v>1132</v>
      </c>
      <c r="P93" s="306"/>
      <c r="Q93" s="370">
        <f t="shared" si="29"/>
        <v>38</v>
      </c>
      <c r="R93" s="463">
        <f t="shared" si="30"/>
        <v>0</v>
      </c>
      <c r="S93" s="463">
        <f t="shared" si="31"/>
        <v>1</v>
      </c>
      <c r="T93" s="463">
        <f t="shared" si="32"/>
        <v>0</v>
      </c>
      <c r="U93" s="228">
        <f t="shared" si="33"/>
        <v>0</v>
      </c>
      <c r="V93" s="376"/>
      <c r="W93" s="376"/>
      <c r="X93" s="376"/>
      <c r="Y93" s="376"/>
      <c r="Z93" s="376"/>
      <c r="AA93" s="376"/>
      <c r="AB93" s="376"/>
      <c r="AC93" s="376"/>
      <c r="AD93" s="376"/>
      <c r="AE93" s="376"/>
      <c r="AF93" s="376"/>
      <c r="AG93" s="376"/>
      <c r="AH93" s="376"/>
      <c r="AI93" s="376"/>
      <c r="AJ93" s="376"/>
      <c r="AK93" s="376"/>
      <c r="AL93" s="376"/>
      <c r="AM93" s="376"/>
      <c r="AN93" s="376"/>
      <c r="AO93" s="376"/>
      <c r="AP93" s="376"/>
      <c r="AQ93" s="376"/>
      <c r="AR93" s="376"/>
      <c r="AS93" s="376"/>
      <c r="AT93" s="376"/>
      <c r="AU93" s="376"/>
      <c r="AV93" s="376"/>
      <c r="AW93" s="376"/>
      <c r="AX93" s="376"/>
      <c r="AY93" s="376"/>
      <c r="AZ93" s="376"/>
      <c r="BA93" s="376"/>
    </row>
    <row r="94" spans="1:53" s="431" customFormat="1" ht="15.75">
      <c r="A94" s="481">
        <v>41456</v>
      </c>
      <c r="B94" s="409" t="s">
        <v>1210</v>
      </c>
      <c r="C94" s="332"/>
      <c r="D94" s="630" t="s">
        <v>1078</v>
      </c>
      <c r="E94" s="306">
        <v>73031826123</v>
      </c>
      <c r="F94" s="305" t="s">
        <v>259</v>
      </c>
      <c r="G94" s="313" t="s">
        <v>260</v>
      </c>
      <c r="H94" s="313" t="s">
        <v>25</v>
      </c>
      <c r="I94" s="306"/>
      <c r="J94" s="372"/>
      <c r="K94" s="306"/>
      <c r="L94" s="306" t="s">
        <v>199</v>
      </c>
      <c r="M94" s="313" t="str">
        <f t="shared" si="23"/>
        <v>M</v>
      </c>
      <c r="N94" s="372"/>
      <c r="O94" s="484" t="s">
        <v>1132</v>
      </c>
      <c r="P94" s="306"/>
      <c r="Q94" s="370">
        <f t="shared" si="29"/>
        <v>39</v>
      </c>
      <c r="R94" s="463">
        <f t="shared" si="30"/>
        <v>0</v>
      </c>
      <c r="S94" s="463">
        <f t="shared" si="31"/>
        <v>1</v>
      </c>
      <c r="T94" s="463">
        <f t="shared" si="32"/>
        <v>0</v>
      </c>
      <c r="U94" s="228">
        <f t="shared" si="33"/>
        <v>0</v>
      </c>
      <c r="V94" s="376"/>
      <c r="W94" s="376"/>
      <c r="X94" s="376"/>
      <c r="Y94" s="376"/>
      <c r="Z94" s="376"/>
      <c r="AA94" s="376"/>
      <c r="AB94" s="376"/>
      <c r="AC94" s="376"/>
      <c r="AD94" s="376"/>
      <c r="AE94" s="376"/>
      <c r="AF94" s="376"/>
      <c r="AG94" s="376"/>
      <c r="AH94" s="376"/>
      <c r="AI94" s="376"/>
      <c r="AJ94" s="376"/>
      <c r="AK94" s="376"/>
      <c r="AL94" s="376"/>
      <c r="AM94" s="376"/>
      <c r="AN94" s="376"/>
      <c r="AO94" s="376"/>
      <c r="AP94" s="376"/>
      <c r="AQ94" s="376"/>
      <c r="AR94" s="376"/>
      <c r="AS94" s="376"/>
      <c r="AT94" s="376"/>
      <c r="AU94" s="376"/>
      <c r="AV94" s="376"/>
      <c r="AW94" s="376"/>
      <c r="AX94" s="376"/>
      <c r="AY94" s="376"/>
      <c r="AZ94" s="376"/>
      <c r="BA94" s="376"/>
    </row>
    <row r="95" spans="1:53" s="431" customFormat="1" ht="30">
      <c r="A95" s="481">
        <v>41456</v>
      </c>
      <c r="B95" s="409" t="s">
        <v>1210</v>
      </c>
      <c r="C95" s="332"/>
      <c r="D95" s="630" t="s">
        <v>1159</v>
      </c>
      <c r="E95" s="306">
        <v>91031239162</v>
      </c>
      <c r="F95" s="305" t="s">
        <v>259</v>
      </c>
      <c r="G95" s="313" t="s">
        <v>260</v>
      </c>
      <c r="H95" s="313" t="s">
        <v>25</v>
      </c>
      <c r="I95" s="306"/>
      <c r="J95" s="372"/>
      <c r="K95" s="306"/>
      <c r="L95" s="306" t="s">
        <v>199</v>
      </c>
      <c r="M95" s="313" t="str">
        <f t="shared" si="23"/>
        <v>M</v>
      </c>
      <c r="N95" s="372"/>
      <c r="O95" s="484" t="s">
        <v>1132</v>
      </c>
      <c r="P95" s="306"/>
      <c r="Q95" s="370">
        <f t="shared" si="29"/>
        <v>21</v>
      </c>
      <c r="R95" s="463">
        <f t="shared" si="30"/>
        <v>1</v>
      </c>
      <c r="S95" s="463">
        <f t="shared" si="31"/>
        <v>0</v>
      </c>
      <c r="T95" s="463">
        <f t="shared" si="32"/>
        <v>0</v>
      </c>
      <c r="U95" s="228">
        <f t="shared" si="33"/>
        <v>0</v>
      </c>
      <c r="V95" s="376"/>
      <c r="W95" s="376"/>
      <c r="X95" s="376"/>
      <c r="Y95" s="376"/>
      <c r="Z95" s="376"/>
      <c r="AA95" s="376"/>
      <c r="AB95" s="376"/>
      <c r="AC95" s="376"/>
      <c r="AD95" s="376"/>
      <c r="AE95" s="376"/>
      <c r="AF95" s="376"/>
      <c r="AG95" s="376"/>
      <c r="AH95" s="376"/>
      <c r="AI95" s="376"/>
      <c r="AJ95" s="376"/>
      <c r="AK95" s="376"/>
      <c r="AL95" s="376"/>
      <c r="AM95" s="376"/>
      <c r="AN95" s="376"/>
      <c r="AO95" s="376"/>
      <c r="AP95" s="376"/>
      <c r="AQ95" s="376"/>
      <c r="AR95" s="376"/>
      <c r="AS95" s="376"/>
      <c r="AT95" s="376"/>
      <c r="AU95" s="376"/>
      <c r="AV95" s="376"/>
      <c r="AW95" s="376"/>
      <c r="AX95" s="376"/>
      <c r="AY95" s="376"/>
      <c r="AZ95" s="376"/>
      <c r="BA95" s="376"/>
    </row>
    <row r="96" spans="1:53" s="431" customFormat="1" ht="15.75">
      <c r="A96" s="481">
        <v>41456</v>
      </c>
      <c r="B96" s="409" t="s">
        <v>1210</v>
      </c>
      <c r="C96" s="332"/>
      <c r="D96" s="630" t="s">
        <v>1158</v>
      </c>
      <c r="E96" s="306">
        <v>91123013058</v>
      </c>
      <c r="F96" s="325" t="s">
        <v>1082</v>
      </c>
      <c r="G96" s="313" t="s">
        <v>223</v>
      </c>
      <c r="H96" s="313" t="s">
        <v>25</v>
      </c>
      <c r="I96" s="306"/>
      <c r="J96" s="372"/>
      <c r="K96" s="306"/>
      <c r="L96" s="306" t="s">
        <v>197</v>
      </c>
      <c r="M96" s="313" t="str">
        <f t="shared" si="23"/>
        <v>F</v>
      </c>
      <c r="N96" s="372"/>
      <c r="O96" s="484" t="s">
        <v>1132</v>
      </c>
      <c r="P96" s="306"/>
      <c r="Q96" s="370">
        <f t="shared" si="29"/>
        <v>21</v>
      </c>
      <c r="R96" s="463">
        <f t="shared" si="30"/>
        <v>1</v>
      </c>
      <c r="S96" s="463">
        <f t="shared" si="31"/>
        <v>0</v>
      </c>
      <c r="T96" s="463">
        <f t="shared" si="32"/>
        <v>0</v>
      </c>
      <c r="U96" s="228">
        <f t="shared" si="33"/>
        <v>0</v>
      </c>
      <c r="V96" s="376"/>
      <c r="W96" s="376"/>
      <c r="X96" s="376"/>
      <c r="Y96" s="376"/>
      <c r="Z96" s="376"/>
      <c r="AA96" s="376"/>
      <c r="AB96" s="376"/>
      <c r="AC96" s="376"/>
      <c r="AD96" s="376"/>
      <c r="AE96" s="376"/>
      <c r="AF96" s="376"/>
      <c r="AG96" s="376"/>
      <c r="AH96" s="376"/>
      <c r="AI96" s="376"/>
      <c r="AJ96" s="376"/>
      <c r="AK96" s="376"/>
      <c r="AL96" s="376"/>
      <c r="AM96" s="376"/>
      <c r="AN96" s="376"/>
      <c r="AO96" s="376"/>
      <c r="AP96" s="376"/>
      <c r="AQ96" s="376"/>
      <c r="AR96" s="376"/>
      <c r="AS96" s="376"/>
      <c r="AT96" s="376"/>
      <c r="AU96" s="376"/>
      <c r="AV96" s="376"/>
      <c r="AW96" s="376"/>
      <c r="AX96" s="376"/>
      <c r="AY96" s="376"/>
      <c r="AZ96" s="376"/>
      <c r="BA96" s="376"/>
    </row>
    <row r="97" spans="1:53" s="431" customFormat="1" ht="15.75">
      <c r="A97" s="481">
        <v>41456</v>
      </c>
      <c r="B97" s="409" t="s">
        <v>1210</v>
      </c>
      <c r="C97" s="332"/>
      <c r="D97" s="630" t="s">
        <v>1185</v>
      </c>
      <c r="E97" s="306">
        <v>85120116091</v>
      </c>
      <c r="F97" s="325" t="s">
        <v>248</v>
      </c>
      <c r="G97" s="313" t="s">
        <v>223</v>
      </c>
      <c r="H97" s="313" t="s">
        <v>25</v>
      </c>
      <c r="I97" s="306"/>
      <c r="J97" s="372"/>
      <c r="K97" s="306"/>
      <c r="L97" s="306" t="s">
        <v>197</v>
      </c>
      <c r="M97" s="313" t="str">
        <f t="shared" si="23"/>
        <v>F</v>
      </c>
      <c r="N97" s="372"/>
      <c r="O97" s="484" t="s">
        <v>1132</v>
      </c>
      <c r="P97" s="306"/>
      <c r="Q97" s="370">
        <f t="shared" si="29"/>
        <v>27</v>
      </c>
      <c r="R97" s="463">
        <f t="shared" si="30"/>
        <v>1</v>
      </c>
      <c r="S97" s="463">
        <f t="shared" si="31"/>
        <v>0</v>
      </c>
      <c r="T97" s="463">
        <f t="shared" si="32"/>
        <v>0</v>
      </c>
      <c r="U97" s="228">
        <f t="shared" si="33"/>
        <v>0</v>
      </c>
      <c r="V97" s="376"/>
      <c r="W97" s="376"/>
      <c r="X97" s="376"/>
      <c r="Y97" s="376"/>
      <c r="Z97" s="376"/>
      <c r="AA97" s="376"/>
      <c r="AB97" s="376"/>
      <c r="AC97" s="376"/>
      <c r="AD97" s="376"/>
      <c r="AE97" s="376"/>
      <c r="AF97" s="376"/>
      <c r="AG97" s="376"/>
      <c r="AH97" s="376"/>
      <c r="AI97" s="376"/>
      <c r="AJ97" s="376"/>
      <c r="AK97" s="376"/>
      <c r="AL97" s="376"/>
      <c r="AM97" s="376"/>
      <c r="AN97" s="376"/>
      <c r="AO97" s="376"/>
      <c r="AP97" s="376"/>
      <c r="AQ97" s="376"/>
      <c r="AR97" s="376"/>
      <c r="AS97" s="376"/>
      <c r="AT97" s="376"/>
      <c r="AU97" s="376"/>
      <c r="AV97" s="376"/>
      <c r="AW97" s="376"/>
      <c r="AX97" s="376"/>
      <c r="AY97" s="376"/>
      <c r="AZ97" s="376"/>
      <c r="BA97" s="376"/>
    </row>
    <row r="98" spans="1:53" s="431" customFormat="1" ht="15.75">
      <c r="A98" s="481">
        <v>41456</v>
      </c>
      <c r="B98" s="409" t="s">
        <v>1210</v>
      </c>
      <c r="C98" s="332"/>
      <c r="D98" s="630" t="s">
        <v>1182</v>
      </c>
      <c r="E98" s="306">
        <v>61110308466</v>
      </c>
      <c r="F98" s="325" t="s">
        <v>252</v>
      </c>
      <c r="G98" s="313" t="s">
        <v>253</v>
      </c>
      <c r="H98" s="313" t="s">
        <v>86</v>
      </c>
      <c r="I98" s="306"/>
      <c r="J98" s="372"/>
      <c r="K98" s="306"/>
      <c r="L98" s="306" t="s">
        <v>199</v>
      </c>
      <c r="M98" s="313" t="str">
        <f t="shared" si="23"/>
        <v>M</v>
      </c>
      <c r="N98" s="372"/>
      <c r="O98" s="484" t="s">
        <v>1219</v>
      </c>
      <c r="P98" s="306"/>
      <c r="Q98" s="370">
        <f t="shared" si="29"/>
        <v>51</v>
      </c>
      <c r="R98" s="463">
        <f t="shared" si="30"/>
        <v>0</v>
      </c>
      <c r="S98" s="463">
        <f t="shared" si="31"/>
        <v>0</v>
      </c>
      <c r="T98" s="463">
        <f t="shared" si="32"/>
        <v>1</v>
      </c>
      <c r="U98" s="228">
        <f t="shared" si="33"/>
        <v>0</v>
      </c>
      <c r="V98" s="376"/>
      <c r="W98" s="376"/>
      <c r="X98" s="376"/>
      <c r="Y98" s="376"/>
      <c r="Z98" s="376"/>
      <c r="AA98" s="376"/>
      <c r="AB98" s="376"/>
      <c r="AC98" s="376"/>
      <c r="AD98" s="376"/>
      <c r="AE98" s="376"/>
      <c r="AF98" s="376"/>
      <c r="AG98" s="376"/>
      <c r="AH98" s="376"/>
      <c r="AI98" s="376"/>
      <c r="AJ98" s="376"/>
      <c r="AK98" s="376"/>
      <c r="AL98" s="376"/>
      <c r="AM98" s="376"/>
      <c r="AN98" s="376"/>
      <c r="AO98" s="376"/>
      <c r="AP98" s="376"/>
      <c r="AQ98" s="376"/>
      <c r="AR98" s="376"/>
      <c r="AS98" s="376"/>
      <c r="AT98" s="376"/>
      <c r="AU98" s="376"/>
      <c r="AV98" s="376"/>
      <c r="AW98" s="376"/>
      <c r="AX98" s="376"/>
      <c r="AY98" s="376"/>
      <c r="AZ98" s="376"/>
      <c r="BA98" s="376"/>
    </row>
    <row r="99" spans="1:53" s="431" customFormat="1" ht="15.75">
      <c r="A99" s="481">
        <v>41456</v>
      </c>
      <c r="B99" s="409" t="s">
        <v>1210</v>
      </c>
      <c r="C99" s="332"/>
      <c r="D99" s="630" t="s">
        <v>1183</v>
      </c>
      <c r="E99" s="306">
        <v>84061416125</v>
      </c>
      <c r="F99" s="325" t="s">
        <v>252</v>
      </c>
      <c r="G99" s="313" t="s">
        <v>253</v>
      </c>
      <c r="H99" s="313" t="s">
        <v>86</v>
      </c>
      <c r="I99" s="306"/>
      <c r="J99" s="372"/>
      <c r="K99" s="306"/>
      <c r="L99" s="306" t="s">
        <v>199</v>
      </c>
      <c r="M99" s="313" t="str">
        <f t="shared" si="23"/>
        <v>M</v>
      </c>
      <c r="N99" s="372"/>
      <c r="O99" s="484" t="s">
        <v>1219</v>
      </c>
      <c r="P99" s="306"/>
      <c r="Q99" s="370">
        <f t="shared" si="29"/>
        <v>28</v>
      </c>
      <c r="R99" s="463">
        <f t="shared" si="30"/>
        <v>1</v>
      </c>
      <c r="S99" s="463">
        <f t="shared" si="31"/>
        <v>0</v>
      </c>
      <c r="T99" s="463">
        <f t="shared" si="32"/>
        <v>0</v>
      </c>
      <c r="U99" s="228">
        <f t="shared" si="33"/>
        <v>0</v>
      </c>
      <c r="V99" s="376"/>
      <c r="W99" s="376"/>
      <c r="X99" s="376"/>
      <c r="Y99" s="376"/>
      <c r="Z99" s="376"/>
      <c r="AA99" s="376"/>
      <c r="AB99" s="376"/>
      <c r="AC99" s="376"/>
      <c r="AD99" s="376"/>
      <c r="AE99" s="376"/>
      <c r="AF99" s="376"/>
      <c r="AG99" s="376"/>
      <c r="AH99" s="376"/>
      <c r="AI99" s="376"/>
      <c r="AJ99" s="376"/>
      <c r="AK99" s="376"/>
      <c r="AL99" s="376"/>
      <c r="AM99" s="376"/>
      <c r="AN99" s="376"/>
      <c r="AO99" s="376"/>
      <c r="AP99" s="376"/>
      <c r="AQ99" s="376"/>
      <c r="AR99" s="376"/>
      <c r="AS99" s="376"/>
      <c r="AT99" s="376"/>
      <c r="AU99" s="376"/>
      <c r="AV99" s="376"/>
      <c r="AW99" s="376"/>
      <c r="AX99" s="376"/>
      <c r="AY99" s="376"/>
      <c r="AZ99" s="376"/>
      <c r="BA99" s="376"/>
    </row>
    <row r="100" spans="1:53" s="431" customFormat="1" ht="15.75">
      <c r="A100" s="481">
        <v>41456</v>
      </c>
      <c r="B100" s="409" t="s">
        <v>1210</v>
      </c>
      <c r="C100" s="332"/>
      <c r="D100" s="630" t="s">
        <v>1180</v>
      </c>
      <c r="E100" s="306">
        <v>68081808635</v>
      </c>
      <c r="F100" s="325" t="s">
        <v>252</v>
      </c>
      <c r="G100" s="313" t="s">
        <v>253</v>
      </c>
      <c r="H100" s="313" t="s">
        <v>86</v>
      </c>
      <c r="I100" s="306"/>
      <c r="J100" s="372"/>
      <c r="K100" s="306"/>
      <c r="L100" s="306" t="s">
        <v>199</v>
      </c>
      <c r="M100" s="313" t="str">
        <f t="shared" si="23"/>
        <v>F</v>
      </c>
      <c r="N100" s="372"/>
      <c r="O100" s="484" t="s">
        <v>1219</v>
      </c>
      <c r="P100" s="306"/>
      <c r="Q100" s="370">
        <f t="shared" si="29"/>
        <v>44</v>
      </c>
      <c r="R100" s="463">
        <f t="shared" si="30"/>
        <v>0</v>
      </c>
      <c r="S100" s="463">
        <f t="shared" si="31"/>
        <v>1</v>
      </c>
      <c r="T100" s="463">
        <f t="shared" si="32"/>
        <v>0</v>
      </c>
      <c r="U100" s="228">
        <f t="shared" si="33"/>
        <v>0</v>
      </c>
      <c r="V100" s="376"/>
      <c r="W100" s="376"/>
      <c r="X100" s="376"/>
      <c r="Y100" s="376"/>
      <c r="Z100" s="376"/>
      <c r="AA100" s="376"/>
      <c r="AB100" s="376"/>
      <c r="AC100" s="376"/>
      <c r="AD100" s="376"/>
      <c r="AE100" s="376"/>
      <c r="AF100" s="376"/>
      <c r="AG100" s="376"/>
      <c r="AH100" s="376"/>
      <c r="AI100" s="376"/>
      <c r="AJ100" s="376"/>
      <c r="AK100" s="376"/>
      <c r="AL100" s="376"/>
      <c r="AM100" s="376"/>
      <c r="AN100" s="376"/>
      <c r="AO100" s="376"/>
      <c r="AP100" s="376"/>
      <c r="AQ100" s="376"/>
      <c r="AR100" s="376"/>
      <c r="AS100" s="376"/>
      <c r="AT100" s="376"/>
      <c r="AU100" s="376"/>
      <c r="AV100" s="376"/>
      <c r="AW100" s="376"/>
      <c r="AX100" s="376"/>
      <c r="AY100" s="376"/>
      <c r="AZ100" s="376"/>
      <c r="BA100" s="376"/>
    </row>
    <row r="101" spans="1:53" s="431" customFormat="1" ht="15.75">
      <c r="A101" s="481">
        <v>41456</v>
      </c>
      <c r="B101" s="409" t="s">
        <v>1210</v>
      </c>
      <c r="C101" s="332"/>
      <c r="D101" s="630" t="s">
        <v>1194</v>
      </c>
      <c r="E101" s="306">
        <v>69063007882</v>
      </c>
      <c r="F101" s="325" t="s">
        <v>252</v>
      </c>
      <c r="G101" s="313" t="s">
        <v>253</v>
      </c>
      <c r="H101" s="313" t="s">
        <v>86</v>
      </c>
      <c r="I101" s="306"/>
      <c r="J101" s="372"/>
      <c r="K101" s="306"/>
      <c r="L101" s="306" t="s">
        <v>199</v>
      </c>
      <c r="M101" s="313" t="str">
        <f t="shared" si="23"/>
        <v>M</v>
      </c>
      <c r="N101" s="372"/>
      <c r="O101" s="484" t="s">
        <v>1219</v>
      </c>
      <c r="P101" s="306"/>
      <c r="Q101" s="370">
        <f t="shared" si="29"/>
        <v>43</v>
      </c>
      <c r="R101" s="463">
        <f t="shared" si="30"/>
        <v>0</v>
      </c>
      <c r="S101" s="463">
        <f t="shared" si="31"/>
        <v>1</v>
      </c>
      <c r="T101" s="463">
        <f t="shared" si="32"/>
        <v>0</v>
      </c>
      <c r="U101" s="228">
        <f t="shared" si="33"/>
        <v>0</v>
      </c>
      <c r="V101" s="376"/>
      <c r="W101" s="376"/>
      <c r="X101" s="376"/>
      <c r="Y101" s="376"/>
      <c r="Z101" s="376"/>
      <c r="AA101" s="376"/>
      <c r="AB101" s="376"/>
      <c r="AC101" s="376"/>
      <c r="AD101" s="376"/>
      <c r="AE101" s="376"/>
      <c r="AF101" s="376"/>
      <c r="AG101" s="376"/>
      <c r="AH101" s="376"/>
      <c r="AI101" s="376"/>
      <c r="AJ101" s="376"/>
      <c r="AK101" s="376"/>
      <c r="AL101" s="376"/>
      <c r="AM101" s="376"/>
      <c r="AN101" s="376"/>
      <c r="AO101" s="376"/>
      <c r="AP101" s="376"/>
      <c r="AQ101" s="376"/>
      <c r="AR101" s="376"/>
      <c r="AS101" s="376"/>
      <c r="AT101" s="376"/>
      <c r="AU101" s="376"/>
      <c r="AV101" s="376"/>
      <c r="AW101" s="376"/>
      <c r="AX101" s="376"/>
      <c r="AY101" s="376"/>
      <c r="AZ101" s="376"/>
      <c r="BA101" s="376"/>
    </row>
    <row r="102" spans="1:53" s="431" customFormat="1" ht="15.75">
      <c r="A102" s="481">
        <v>41456</v>
      </c>
      <c r="B102" s="409" t="s">
        <v>1210</v>
      </c>
      <c r="C102" s="332"/>
      <c r="D102" s="630" t="s">
        <v>1200</v>
      </c>
      <c r="E102" s="306">
        <v>84030216102</v>
      </c>
      <c r="F102" s="305" t="s">
        <v>259</v>
      </c>
      <c r="G102" s="313" t="s">
        <v>260</v>
      </c>
      <c r="H102" s="313" t="s">
        <v>25</v>
      </c>
      <c r="I102" s="306"/>
      <c r="J102" s="372"/>
      <c r="K102" s="306"/>
      <c r="L102" s="306" t="s">
        <v>199</v>
      </c>
      <c r="M102" s="313" t="str">
        <f t="shared" si="23"/>
        <v>M</v>
      </c>
      <c r="N102" s="372"/>
      <c r="O102" s="484" t="s">
        <v>1132</v>
      </c>
      <c r="P102" s="306"/>
      <c r="Q102" s="370">
        <f t="shared" si="29"/>
        <v>28</v>
      </c>
      <c r="R102" s="463">
        <f t="shared" si="30"/>
        <v>1</v>
      </c>
      <c r="S102" s="463">
        <f t="shared" si="31"/>
        <v>0</v>
      </c>
      <c r="T102" s="463">
        <f t="shared" si="32"/>
        <v>0</v>
      </c>
      <c r="U102" s="228">
        <f t="shared" si="33"/>
        <v>0</v>
      </c>
      <c r="V102" s="376"/>
      <c r="W102" s="376"/>
      <c r="X102" s="376"/>
      <c r="Y102" s="376"/>
      <c r="Z102" s="376"/>
      <c r="AA102" s="376"/>
      <c r="AB102" s="376"/>
      <c r="AC102" s="376"/>
      <c r="AD102" s="376"/>
      <c r="AE102" s="376"/>
      <c r="AF102" s="376"/>
      <c r="AG102" s="376"/>
      <c r="AH102" s="376"/>
      <c r="AI102" s="376"/>
      <c r="AJ102" s="376"/>
      <c r="AK102" s="376"/>
      <c r="AL102" s="376"/>
      <c r="AM102" s="376"/>
      <c r="AN102" s="376"/>
      <c r="AO102" s="376"/>
      <c r="AP102" s="376"/>
      <c r="AQ102" s="376"/>
      <c r="AR102" s="376"/>
      <c r="AS102" s="376"/>
      <c r="AT102" s="376"/>
      <c r="AU102" s="376"/>
      <c r="AV102" s="376"/>
      <c r="AW102" s="376"/>
      <c r="AX102" s="376"/>
      <c r="AY102" s="376"/>
      <c r="AZ102" s="376"/>
      <c r="BA102" s="376"/>
    </row>
    <row r="103" spans="1:53" s="431" customFormat="1" ht="30">
      <c r="A103" s="481">
        <v>41456</v>
      </c>
      <c r="B103" s="409" t="s">
        <v>1210</v>
      </c>
      <c r="C103" s="332"/>
      <c r="D103" s="630" t="s">
        <v>1201</v>
      </c>
      <c r="E103" s="306">
        <v>88102621778</v>
      </c>
      <c r="F103" s="305" t="s">
        <v>342</v>
      </c>
      <c r="G103" s="313" t="s">
        <v>223</v>
      </c>
      <c r="H103" s="313" t="s">
        <v>25</v>
      </c>
      <c r="I103" s="306"/>
      <c r="J103" s="372"/>
      <c r="K103" s="306"/>
      <c r="L103" s="306" t="s">
        <v>197</v>
      </c>
      <c r="M103" s="313" t="str">
        <f t="shared" si="23"/>
        <v>F</v>
      </c>
      <c r="N103" s="372"/>
      <c r="O103" s="484" t="s">
        <v>1132</v>
      </c>
      <c r="P103" s="306"/>
      <c r="Q103" s="370">
        <f t="shared" si="29"/>
        <v>24</v>
      </c>
      <c r="R103" s="463">
        <f t="shared" si="30"/>
        <v>1</v>
      </c>
      <c r="S103" s="463">
        <f t="shared" si="31"/>
        <v>0</v>
      </c>
      <c r="T103" s="463">
        <f t="shared" si="32"/>
        <v>0</v>
      </c>
      <c r="U103" s="228">
        <f t="shared" si="33"/>
        <v>0</v>
      </c>
      <c r="V103" s="376"/>
      <c r="W103" s="376"/>
      <c r="X103" s="376"/>
      <c r="Y103" s="376"/>
      <c r="Z103" s="376"/>
      <c r="AA103" s="376"/>
      <c r="AB103" s="376"/>
      <c r="AC103" s="376"/>
      <c r="AD103" s="376"/>
      <c r="AE103" s="376"/>
      <c r="AF103" s="376"/>
      <c r="AG103" s="376"/>
      <c r="AH103" s="376"/>
      <c r="AI103" s="376"/>
      <c r="AJ103" s="376"/>
      <c r="AK103" s="376"/>
      <c r="AL103" s="376"/>
      <c r="AM103" s="376"/>
      <c r="AN103" s="376"/>
      <c r="AO103" s="376"/>
      <c r="AP103" s="376"/>
      <c r="AQ103" s="376"/>
      <c r="AR103" s="376"/>
      <c r="AS103" s="376"/>
      <c r="AT103" s="376"/>
      <c r="AU103" s="376"/>
      <c r="AV103" s="376"/>
      <c r="AW103" s="376"/>
      <c r="AX103" s="376"/>
      <c r="AY103" s="376"/>
      <c r="AZ103" s="376"/>
      <c r="BA103" s="376"/>
    </row>
    <row r="104" spans="1:53" s="431" customFormat="1" ht="15.75">
      <c r="A104" s="481">
        <v>41456</v>
      </c>
      <c r="B104" s="482" t="s">
        <v>1210</v>
      </c>
      <c r="C104" s="332"/>
      <c r="D104" s="630" t="s">
        <v>1197</v>
      </c>
      <c r="E104" s="306">
        <v>78060720383</v>
      </c>
      <c r="F104" s="325" t="s">
        <v>252</v>
      </c>
      <c r="G104" s="313" t="s">
        <v>253</v>
      </c>
      <c r="H104" s="313" t="s">
        <v>86</v>
      </c>
      <c r="I104" s="306"/>
      <c r="J104" s="372"/>
      <c r="K104" s="306"/>
      <c r="L104" s="306" t="s">
        <v>199</v>
      </c>
      <c r="M104" s="313" t="str">
        <f t="shared" si="23"/>
        <v>M</v>
      </c>
      <c r="N104" s="372"/>
      <c r="O104" s="459" t="s">
        <v>1132</v>
      </c>
      <c r="P104" s="306"/>
      <c r="Q104" s="370">
        <f t="shared" si="29"/>
        <v>34</v>
      </c>
      <c r="R104" s="463">
        <f t="shared" si="30"/>
        <v>0</v>
      </c>
      <c r="S104" s="463">
        <f t="shared" si="31"/>
        <v>1</v>
      </c>
      <c r="T104" s="463">
        <f t="shared" si="32"/>
        <v>0</v>
      </c>
      <c r="U104" s="228">
        <f t="shared" si="33"/>
        <v>0</v>
      </c>
      <c r="V104" s="376"/>
      <c r="W104" s="376"/>
      <c r="X104" s="376"/>
      <c r="Y104" s="376"/>
      <c r="Z104" s="376"/>
      <c r="AA104" s="376"/>
      <c r="AB104" s="376"/>
      <c r="AC104" s="376"/>
      <c r="AD104" s="376"/>
      <c r="AE104" s="376"/>
      <c r="AF104" s="376"/>
      <c r="AG104" s="376"/>
      <c r="AH104" s="376"/>
      <c r="AI104" s="376"/>
      <c r="AJ104" s="376"/>
      <c r="AK104" s="376"/>
      <c r="AL104" s="376"/>
      <c r="AM104" s="376"/>
      <c r="AN104" s="376"/>
      <c r="AO104" s="376"/>
      <c r="AP104" s="376"/>
      <c r="AQ104" s="376"/>
      <c r="AR104" s="376"/>
      <c r="AS104" s="376"/>
      <c r="AT104" s="376"/>
      <c r="AU104" s="376"/>
      <c r="AV104" s="376"/>
      <c r="AW104" s="376"/>
      <c r="AX104" s="376"/>
      <c r="AY104" s="376"/>
      <c r="AZ104" s="376"/>
      <c r="BA104" s="376"/>
    </row>
    <row r="105" spans="1:53" s="431" customFormat="1" ht="15.75">
      <c r="A105" s="481">
        <v>41500</v>
      </c>
      <c r="B105" s="482" t="s">
        <v>1210</v>
      </c>
      <c r="C105" s="432" t="s">
        <v>329</v>
      </c>
      <c r="D105" s="630" t="s">
        <v>1191</v>
      </c>
      <c r="E105" s="306">
        <v>63091126022</v>
      </c>
      <c r="F105" s="325" t="s">
        <v>1084</v>
      </c>
      <c r="G105" s="313" t="s">
        <v>233</v>
      </c>
      <c r="H105" s="313" t="s">
        <v>126</v>
      </c>
      <c r="I105" s="306"/>
      <c r="J105" s="372">
        <v>41429</v>
      </c>
      <c r="K105" s="306" t="s">
        <v>374</v>
      </c>
      <c r="L105" s="306" t="s">
        <v>199</v>
      </c>
      <c r="M105" s="313" t="str">
        <f t="shared" si="23"/>
        <v>M</v>
      </c>
      <c r="N105" s="372"/>
      <c r="O105" s="484" t="s">
        <v>1219</v>
      </c>
      <c r="P105" s="306"/>
      <c r="Q105" s="370">
        <f t="shared" si="29"/>
        <v>49</v>
      </c>
      <c r="R105" s="463">
        <f t="shared" si="30"/>
        <v>0</v>
      </c>
      <c r="S105" s="463">
        <f t="shared" si="31"/>
        <v>0</v>
      </c>
      <c r="T105" s="463">
        <f t="shared" si="32"/>
        <v>1</v>
      </c>
      <c r="U105" s="228">
        <f t="shared" si="33"/>
        <v>0</v>
      </c>
      <c r="V105" s="376"/>
      <c r="W105" s="376"/>
      <c r="X105" s="376"/>
      <c r="Y105" s="376"/>
      <c r="Z105" s="376"/>
      <c r="AA105" s="376"/>
      <c r="AB105" s="376"/>
      <c r="AC105" s="376"/>
      <c r="AD105" s="376"/>
      <c r="AE105" s="376"/>
      <c r="AF105" s="376"/>
      <c r="AG105" s="376"/>
      <c r="AH105" s="376"/>
      <c r="AI105" s="376"/>
      <c r="AJ105" s="376"/>
      <c r="AK105" s="376"/>
      <c r="AL105" s="376"/>
      <c r="AM105" s="376"/>
      <c r="AN105" s="376"/>
      <c r="AO105" s="376"/>
      <c r="AP105" s="376"/>
      <c r="AQ105" s="376"/>
      <c r="AR105" s="376"/>
      <c r="AS105" s="376"/>
      <c r="AT105" s="376"/>
      <c r="AU105" s="376"/>
      <c r="AV105" s="376"/>
      <c r="AW105" s="376"/>
      <c r="AX105" s="376"/>
      <c r="AY105" s="376"/>
      <c r="AZ105" s="376"/>
      <c r="BA105" s="376"/>
    </row>
    <row r="106" spans="1:53" s="431" customFormat="1" ht="15.75">
      <c r="A106" s="481">
        <v>41500</v>
      </c>
      <c r="B106" s="482" t="s">
        <v>1210</v>
      </c>
      <c r="C106" s="432" t="s">
        <v>329</v>
      </c>
      <c r="D106" s="630" t="s">
        <v>1172</v>
      </c>
      <c r="E106" s="306">
        <v>88072900808</v>
      </c>
      <c r="F106" s="325" t="s">
        <v>1084</v>
      </c>
      <c r="G106" s="313" t="s">
        <v>233</v>
      </c>
      <c r="H106" s="313" t="s">
        <v>126</v>
      </c>
      <c r="I106" s="306"/>
      <c r="J106" s="372">
        <v>41397</v>
      </c>
      <c r="K106" s="306" t="s">
        <v>374</v>
      </c>
      <c r="L106" s="306" t="s">
        <v>199</v>
      </c>
      <c r="M106" s="313" t="str">
        <f t="shared" si="23"/>
        <v>M</v>
      </c>
      <c r="N106" s="372">
        <v>41397</v>
      </c>
      <c r="O106" s="333" t="s">
        <v>1219</v>
      </c>
      <c r="P106" s="306"/>
      <c r="Q106" s="370">
        <f t="shared" ref="Q106:Q111" si="34">2012-CONCATENATE(19,+LEFT(E106,2))</f>
        <v>24</v>
      </c>
      <c r="R106" s="463">
        <f t="shared" si="30"/>
        <v>1</v>
      </c>
      <c r="S106" s="463">
        <f t="shared" ref="S106:S111" si="35">IF(Q106&gt;=55,0,IF(AND(Q106&gt;=46,Q106&lt;55),0,IF(AND(Q106&gt;=31,Q106&lt;=45),1,IF(Q106&lt;=30,0,0))))</f>
        <v>0</v>
      </c>
      <c r="T106" s="463">
        <f t="shared" ref="T106:T111" si="36">IF(Q106&gt;=55,0,IF(AND(Q106&gt;=46,Q106&lt;55),1,IF(AND(Q106&gt;=31,Q106&lt;=45),0,IF(Q106&lt;=30,0,0))))</f>
        <v>0</v>
      </c>
      <c r="U106" s="228">
        <f t="shared" ref="U106:U111" si="37">IF(Q106&gt;=55,1,IF(AND(Q106&gt;=46,Q106&lt;55),0,IF(AND(Q106&gt;=31,Q106&lt;45),0,IF(Q106&lt;=30,0,0))))</f>
        <v>0</v>
      </c>
      <c r="V106" s="376"/>
      <c r="W106" s="376"/>
      <c r="X106" s="376"/>
      <c r="Y106" s="376"/>
      <c r="Z106" s="376"/>
      <c r="AA106" s="376"/>
      <c r="AB106" s="376"/>
      <c r="AC106" s="376"/>
      <c r="AD106" s="376"/>
      <c r="AE106" s="376"/>
      <c r="AF106" s="376"/>
      <c r="AG106" s="376"/>
      <c r="AH106" s="376"/>
      <c r="AI106" s="376"/>
      <c r="AJ106" s="376"/>
      <c r="AK106" s="376"/>
      <c r="AL106" s="376"/>
      <c r="AM106" s="376"/>
      <c r="AN106" s="376"/>
      <c r="AO106" s="376"/>
      <c r="AP106" s="376"/>
      <c r="AQ106" s="376"/>
      <c r="AR106" s="376"/>
      <c r="AS106" s="376"/>
      <c r="AT106" s="376"/>
      <c r="AU106" s="376"/>
      <c r="AV106" s="376"/>
      <c r="AW106" s="376"/>
      <c r="AX106" s="376"/>
      <c r="AY106" s="376"/>
      <c r="AZ106" s="376"/>
      <c r="BA106" s="376"/>
    </row>
    <row r="107" spans="1:53" s="431" customFormat="1" ht="15.75">
      <c r="A107" s="481">
        <v>41500</v>
      </c>
      <c r="B107" s="482" t="s">
        <v>1210</v>
      </c>
      <c r="C107" s="432" t="s">
        <v>329</v>
      </c>
      <c r="D107" s="630" t="s">
        <v>1170</v>
      </c>
      <c r="E107" s="306">
        <v>71051203583</v>
      </c>
      <c r="F107" s="325" t="s">
        <v>1084</v>
      </c>
      <c r="G107" s="313" t="s">
        <v>233</v>
      </c>
      <c r="H107" s="313" t="s">
        <v>126</v>
      </c>
      <c r="I107" s="306"/>
      <c r="J107" s="372">
        <v>41390</v>
      </c>
      <c r="K107" s="306" t="s">
        <v>374</v>
      </c>
      <c r="L107" s="306" t="s">
        <v>199</v>
      </c>
      <c r="M107" s="313" t="str">
        <f t="shared" si="23"/>
        <v>M</v>
      </c>
      <c r="N107" s="372">
        <v>41390</v>
      </c>
      <c r="O107" s="333" t="s">
        <v>1219</v>
      </c>
      <c r="P107" s="306"/>
      <c r="Q107" s="370">
        <f t="shared" si="34"/>
        <v>41</v>
      </c>
      <c r="R107" s="463">
        <f t="shared" ref="R107:R112" si="38">IF(Q107&gt;=55,0,IF(AND(Q107&gt;=46,Q107&lt;55),0,IF(AND(Q107&gt;=31,Q107&lt;45),0,IF(Q107&lt;=30,1,0))))</f>
        <v>0</v>
      </c>
      <c r="S107" s="463">
        <f t="shared" si="35"/>
        <v>1</v>
      </c>
      <c r="T107" s="463">
        <f t="shared" si="36"/>
        <v>0</v>
      </c>
      <c r="U107" s="228">
        <f t="shared" si="37"/>
        <v>0</v>
      </c>
      <c r="V107" s="376"/>
      <c r="W107" s="376"/>
      <c r="X107" s="376"/>
      <c r="Y107" s="376"/>
      <c r="Z107" s="376"/>
      <c r="AA107" s="376"/>
      <c r="AB107" s="376"/>
      <c r="AC107" s="376"/>
      <c r="AD107" s="376"/>
      <c r="AE107" s="376"/>
      <c r="AF107" s="376"/>
      <c r="AG107" s="376"/>
      <c r="AH107" s="376"/>
      <c r="AI107" s="376"/>
      <c r="AJ107" s="376"/>
      <c r="AK107" s="376"/>
      <c r="AL107" s="376"/>
      <c r="AM107" s="376"/>
      <c r="AN107" s="376"/>
      <c r="AO107" s="376"/>
      <c r="AP107" s="376"/>
      <c r="AQ107" s="376"/>
      <c r="AR107" s="376"/>
      <c r="AS107" s="376"/>
      <c r="AT107" s="376"/>
      <c r="AU107" s="376"/>
      <c r="AV107" s="376"/>
      <c r="AW107" s="376"/>
      <c r="AX107" s="376"/>
      <c r="AY107" s="376"/>
      <c r="AZ107" s="376"/>
      <c r="BA107" s="376"/>
    </row>
    <row r="108" spans="1:53" s="431" customFormat="1" ht="15.75">
      <c r="A108" s="481">
        <v>41500</v>
      </c>
      <c r="B108" s="482" t="s">
        <v>1210</v>
      </c>
      <c r="C108" s="432" t="s">
        <v>329</v>
      </c>
      <c r="D108" s="497" t="s">
        <v>1181</v>
      </c>
      <c r="E108" s="498">
        <v>77011113069</v>
      </c>
      <c r="F108" s="325" t="s">
        <v>1084</v>
      </c>
      <c r="G108" s="313" t="s">
        <v>233</v>
      </c>
      <c r="H108" s="313" t="s">
        <v>126</v>
      </c>
      <c r="I108" s="306"/>
      <c r="J108" s="372">
        <v>41397</v>
      </c>
      <c r="K108" s="306" t="s">
        <v>374</v>
      </c>
      <c r="L108" s="306" t="s">
        <v>199</v>
      </c>
      <c r="M108" s="313" t="str">
        <f t="shared" si="23"/>
        <v>M</v>
      </c>
      <c r="N108" s="315">
        <v>41397</v>
      </c>
      <c r="O108" s="333" t="s">
        <v>1219</v>
      </c>
      <c r="P108" s="313"/>
      <c r="Q108" s="370">
        <f t="shared" si="34"/>
        <v>35</v>
      </c>
      <c r="R108" s="463">
        <f t="shared" si="38"/>
        <v>0</v>
      </c>
      <c r="S108" s="463">
        <f t="shared" si="35"/>
        <v>1</v>
      </c>
      <c r="T108" s="463">
        <f t="shared" si="36"/>
        <v>0</v>
      </c>
      <c r="U108" s="228">
        <f t="shared" si="37"/>
        <v>0</v>
      </c>
      <c r="V108" s="376"/>
      <c r="W108" s="376"/>
      <c r="X108" s="376"/>
      <c r="Y108" s="376"/>
      <c r="Z108" s="376"/>
      <c r="AA108" s="376"/>
      <c r="AB108" s="376"/>
      <c r="AC108" s="376"/>
      <c r="AD108" s="376"/>
      <c r="AE108" s="376"/>
      <c r="AF108" s="376"/>
      <c r="AG108" s="376"/>
      <c r="AH108" s="376"/>
      <c r="AI108" s="376"/>
      <c r="AJ108" s="376"/>
      <c r="AK108" s="376"/>
      <c r="AL108" s="376"/>
      <c r="AM108" s="376"/>
      <c r="AN108" s="376"/>
      <c r="AO108" s="376"/>
      <c r="AP108" s="376"/>
      <c r="AQ108" s="376"/>
      <c r="AR108" s="376"/>
      <c r="AS108" s="376"/>
      <c r="AT108" s="376"/>
      <c r="AU108" s="376"/>
      <c r="AV108" s="376"/>
      <c r="AW108" s="376"/>
      <c r="AX108" s="376"/>
      <c r="AY108" s="376"/>
      <c r="AZ108" s="376"/>
      <c r="BA108" s="376"/>
    </row>
    <row r="109" spans="1:53" s="431" customFormat="1" ht="15.75">
      <c r="A109" s="481">
        <v>41500</v>
      </c>
      <c r="B109" s="482" t="s">
        <v>1210</v>
      </c>
      <c r="C109" s="432" t="s">
        <v>329</v>
      </c>
      <c r="D109" s="627" t="s">
        <v>1192</v>
      </c>
      <c r="E109" s="313">
        <v>92070134900</v>
      </c>
      <c r="F109" s="325" t="s">
        <v>1084</v>
      </c>
      <c r="G109" s="313" t="s">
        <v>233</v>
      </c>
      <c r="H109" s="313" t="s">
        <v>126</v>
      </c>
      <c r="I109" s="306"/>
      <c r="J109" s="315">
        <v>41429</v>
      </c>
      <c r="K109" s="306" t="s">
        <v>374</v>
      </c>
      <c r="L109" s="306" t="s">
        <v>199</v>
      </c>
      <c r="M109" s="313" t="str">
        <f t="shared" si="23"/>
        <v>M</v>
      </c>
      <c r="N109" s="315">
        <v>41429</v>
      </c>
      <c r="O109" s="333" t="s">
        <v>1219</v>
      </c>
      <c r="P109" s="306"/>
      <c r="Q109" s="370">
        <f t="shared" si="34"/>
        <v>20</v>
      </c>
      <c r="R109" s="463">
        <f t="shared" si="38"/>
        <v>1</v>
      </c>
      <c r="S109" s="463">
        <f t="shared" si="35"/>
        <v>0</v>
      </c>
      <c r="T109" s="463">
        <f t="shared" si="36"/>
        <v>0</v>
      </c>
      <c r="U109" s="228">
        <f t="shared" si="37"/>
        <v>0</v>
      </c>
      <c r="V109" s="376"/>
      <c r="W109" s="376"/>
      <c r="X109" s="376"/>
      <c r="Y109" s="376"/>
      <c r="Z109" s="376"/>
      <c r="AA109" s="376"/>
      <c r="AB109" s="376"/>
      <c r="AC109" s="376"/>
      <c r="AD109" s="376"/>
      <c r="AE109" s="376"/>
      <c r="AF109" s="376"/>
      <c r="AG109" s="376"/>
      <c r="AH109" s="376"/>
      <c r="AI109" s="376"/>
      <c r="AJ109" s="376"/>
      <c r="AK109" s="376"/>
      <c r="AL109" s="376"/>
      <c r="AM109" s="376"/>
      <c r="AN109" s="376"/>
      <c r="AO109" s="376"/>
      <c r="AP109" s="376"/>
      <c r="AQ109" s="376"/>
      <c r="AR109" s="376"/>
      <c r="AS109" s="376"/>
      <c r="AT109" s="376"/>
      <c r="AU109" s="376"/>
      <c r="AV109" s="376"/>
      <c r="AW109" s="376"/>
      <c r="AX109" s="376"/>
      <c r="AY109" s="376"/>
      <c r="AZ109" s="376"/>
      <c r="BA109" s="376"/>
    </row>
    <row r="110" spans="1:53" s="429" customFormat="1" ht="15.75">
      <c r="A110" s="481">
        <v>41500</v>
      </c>
      <c r="B110" s="482" t="s">
        <v>1210</v>
      </c>
      <c r="C110" s="432" t="s">
        <v>329</v>
      </c>
      <c r="D110" s="627" t="s">
        <v>1193</v>
      </c>
      <c r="E110" s="313">
        <v>91101333482</v>
      </c>
      <c r="F110" s="325" t="s">
        <v>1084</v>
      </c>
      <c r="G110" s="313" t="s">
        <v>233</v>
      </c>
      <c r="H110" s="313" t="s">
        <v>126</v>
      </c>
      <c r="I110" s="504"/>
      <c r="J110" s="315">
        <v>41435</v>
      </c>
      <c r="K110" s="306" t="s">
        <v>374</v>
      </c>
      <c r="L110" s="306" t="s">
        <v>199</v>
      </c>
      <c r="M110" s="313" t="str">
        <f t="shared" si="23"/>
        <v>M</v>
      </c>
      <c r="N110" s="315">
        <v>41435</v>
      </c>
      <c r="O110" s="333" t="s">
        <v>1219</v>
      </c>
      <c r="P110" s="504"/>
      <c r="Q110" s="370">
        <f t="shared" si="34"/>
        <v>21</v>
      </c>
      <c r="R110" s="463">
        <f t="shared" si="38"/>
        <v>1</v>
      </c>
      <c r="S110" s="463">
        <f t="shared" si="35"/>
        <v>0</v>
      </c>
      <c r="T110" s="463">
        <f t="shared" si="36"/>
        <v>0</v>
      </c>
      <c r="U110" s="228">
        <f t="shared" si="37"/>
        <v>0</v>
      </c>
    </row>
    <row r="111" spans="1:53" s="431" customFormat="1" ht="15.75">
      <c r="A111" s="418">
        <v>41518</v>
      </c>
      <c r="B111" s="482" t="s">
        <v>1210</v>
      </c>
      <c r="C111" s="432" t="s">
        <v>329</v>
      </c>
      <c r="D111" s="627" t="s">
        <v>1202</v>
      </c>
      <c r="E111" s="313">
        <v>73012713303</v>
      </c>
      <c r="F111" s="325" t="s">
        <v>1084</v>
      </c>
      <c r="G111" s="313" t="s">
        <v>233</v>
      </c>
      <c r="H111" s="313" t="s">
        <v>126</v>
      </c>
      <c r="I111" s="306"/>
      <c r="J111" s="372">
        <v>41459</v>
      </c>
      <c r="K111" s="306" t="s">
        <v>374</v>
      </c>
      <c r="L111" s="306" t="s">
        <v>198</v>
      </c>
      <c r="M111" s="313" t="str">
        <f t="shared" si="23"/>
        <v>M</v>
      </c>
      <c r="N111" s="315">
        <v>41459</v>
      </c>
      <c r="O111" s="333" t="s">
        <v>1219</v>
      </c>
      <c r="P111" s="306"/>
      <c r="Q111" s="370">
        <f t="shared" si="34"/>
        <v>39</v>
      </c>
      <c r="R111" s="463">
        <f t="shared" si="38"/>
        <v>0</v>
      </c>
      <c r="S111" s="463">
        <f t="shared" si="35"/>
        <v>1</v>
      </c>
      <c r="T111" s="463">
        <f t="shared" si="36"/>
        <v>0</v>
      </c>
      <c r="U111" s="228">
        <f t="shared" si="37"/>
        <v>0</v>
      </c>
      <c r="V111" s="376"/>
      <c r="W111" s="376"/>
      <c r="X111" s="376"/>
      <c r="Y111" s="376"/>
      <c r="Z111" s="376"/>
      <c r="AA111" s="376"/>
      <c r="AB111" s="376"/>
      <c r="AC111" s="376"/>
      <c r="AD111" s="376"/>
      <c r="AE111" s="376"/>
      <c r="AF111" s="376"/>
      <c r="AG111" s="376"/>
      <c r="AH111" s="376"/>
      <c r="AI111" s="376"/>
      <c r="AJ111" s="376"/>
      <c r="AK111" s="376"/>
      <c r="AL111" s="376"/>
      <c r="AM111" s="376"/>
      <c r="AN111" s="376"/>
      <c r="AO111" s="376"/>
      <c r="AP111" s="376"/>
      <c r="AQ111" s="376"/>
      <c r="AR111" s="376"/>
      <c r="AS111" s="376"/>
      <c r="AT111" s="376"/>
      <c r="AU111" s="376"/>
      <c r="AV111" s="376"/>
      <c r="AW111" s="376"/>
      <c r="AX111" s="376"/>
      <c r="AY111" s="376"/>
      <c r="AZ111" s="376"/>
      <c r="BA111" s="376"/>
    </row>
    <row r="112" spans="1:53" ht="15.75">
      <c r="A112" s="419">
        <v>41542</v>
      </c>
      <c r="B112" s="482" t="s">
        <v>1210</v>
      </c>
      <c r="C112" s="432" t="s">
        <v>329</v>
      </c>
      <c r="D112" s="632" t="s">
        <v>353</v>
      </c>
      <c r="E112" s="316">
        <v>55011104901</v>
      </c>
      <c r="F112" s="521" t="s">
        <v>265</v>
      </c>
      <c r="G112" s="316" t="s">
        <v>253</v>
      </c>
      <c r="H112" s="316" t="s">
        <v>39</v>
      </c>
      <c r="I112" s="516"/>
      <c r="J112" s="420">
        <v>40504</v>
      </c>
      <c r="K112" s="306" t="s">
        <v>374</v>
      </c>
      <c r="L112" s="306" t="s">
        <v>198</v>
      </c>
      <c r="M112" s="313" t="str">
        <f t="shared" si="23"/>
        <v>M</v>
      </c>
      <c r="N112" s="420">
        <v>40504</v>
      </c>
      <c r="O112" s="459" t="s">
        <v>1132</v>
      </c>
      <c r="P112" s="516"/>
      <c r="Q112" s="370">
        <f t="shared" ref="Q112:Q121" si="39">2012-CONCATENATE(19,+LEFT(E112,2))</f>
        <v>57</v>
      </c>
      <c r="R112" s="463">
        <f t="shared" si="38"/>
        <v>0</v>
      </c>
      <c r="S112" s="463">
        <f t="shared" ref="S112:S121" si="40">IF(Q112&gt;=55,0,IF(AND(Q112&gt;=46,Q112&lt;55),0,IF(AND(Q112&gt;=31,Q112&lt;=45),1,IF(Q112&lt;=30,0,0))))</f>
        <v>0</v>
      </c>
      <c r="T112" s="463">
        <f t="shared" ref="T112:T121" si="41">IF(Q112&gt;=55,0,IF(AND(Q112&gt;=46,Q112&lt;55),1,IF(AND(Q112&gt;=31,Q112&lt;=45),0,IF(Q112&lt;=30,0,0))))</f>
        <v>0</v>
      </c>
      <c r="U112" s="228">
        <f t="shared" ref="U112:U121" si="42">IF(Q112&gt;=55,1,IF(AND(Q112&gt;=46,Q112&lt;55),0,IF(AND(Q112&gt;=31,Q112&lt;45),0,IF(Q112&lt;=30,0,0))))</f>
        <v>1</v>
      </c>
    </row>
    <row r="113" spans="1:21" s="429" customFormat="1" ht="15.75">
      <c r="A113" s="419">
        <v>41548</v>
      </c>
      <c r="B113" s="432" t="s">
        <v>1210</v>
      </c>
      <c r="C113" s="432" t="s">
        <v>329</v>
      </c>
      <c r="D113" s="627" t="s">
        <v>1208</v>
      </c>
      <c r="E113" s="498">
        <v>69032803700</v>
      </c>
      <c r="F113" s="325" t="s">
        <v>1084</v>
      </c>
      <c r="G113" s="313" t="s">
        <v>233</v>
      </c>
      <c r="H113" s="313" t="s">
        <v>126</v>
      </c>
      <c r="I113" s="516"/>
      <c r="J113" s="419">
        <v>41465</v>
      </c>
      <c r="K113" s="306" t="s">
        <v>374</v>
      </c>
      <c r="L113" s="306" t="s">
        <v>198</v>
      </c>
      <c r="M113" s="313" t="str">
        <f t="shared" si="23"/>
        <v>M</v>
      </c>
      <c r="N113" s="419">
        <v>41465</v>
      </c>
      <c r="O113" s="333" t="s">
        <v>1219</v>
      </c>
      <c r="P113" s="516"/>
      <c r="Q113" s="370">
        <f t="shared" si="39"/>
        <v>43</v>
      </c>
      <c r="R113" s="463">
        <f t="shared" ref="R113:R121" si="43">IF(Q113&gt;=55,0,IF(AND(Q113&gt;=46,Q113&lt;55),0,IF(AND(Q113&gt;=31,Q113&lt;45),0,IF(Q113&lt;=30,1,0))))</f>
        <v>0</v>
      </c>
      <c r="S113" s="463">
        <f t="shared" si="40"/>
        <v>1</v>
      </c>
      <c r="T113" s="463">
        <f t="shared" si="41"/>
        <v>0</v>
      </c>
      <c r="U113" s="228">
        <f t="shared" si="42"/>
        <v>0</v>
      </c>
    </row>
    <row r="114" spans="1:21" s="429" customFormat="1" ht="15.75" customHeight="1">
      <c r="A114" s="419">
        <v>41548</v>
      </c>
      <c r="B114" s="432" t="s">
        <v>1210</v>
      </c>
      <c r="C114" s="432" t="s">
        <v>329</v>
      </c>
      <c r="D114" s="633" t="s">
        <v>1113</v>
      </c>
      <c r="E114" s="306">
        <v>66062024884</v>
      </c>
      <c r="F114" s="311" t="s">
        <v>252</v>
      </c>
      <c r="G114" s="310" t="s">
        <v>253</v>
      </c>
      <c r="H114" s="310" t="s">
        <v>86</v>
      </c>
      <c r="I114" s="516"/>
      <c r="J114" s="419">
        <v>40688</v>
      </c>
      <c r="K114" s="306" t="s">
        <v>205</v>
      </c>
      <c r="L114" s="484" t="s">
        <v>200</v>
      </c>
      <c r="M114" s="313" t="str">
        <f t="shared" si="23"/>
        <v>M</v>
      </c>
      <c r="N114" s="419">
        <v>40688</v>
      </c>
      <c r="O114" s="459" t="s">
        <v>1132</v>
      </c>
      <c r="P114" s="516"/>
      <c r="Q114" s="370">
        <f t="shared" si="39"/>
        <v>46</v>
      </c>
      <c r="R114" s="463">
        <f t="shared" si="43"/>
        <v>0</v>
      </c>
      <c r="S114" s="463">
        <f t="shared" si="40"/>
        <v>0</v>
      </c>
      <c r="T114" s="463">
        <f t="shared" si="41"/>
        <v>1</v>
      </c>
      <c r="U114" s="228">
        <f t="shared" si="42"/>
        <v>0</v>
      </c>
    </row>
    <row r="115" spans="1:21" s="429" customFormat="1" ht="15.75" customHeight="1">
      <c r="A115" s="419">
        <v>41548</v>
      </c>
      <c r="B115" s="432" t="s">
        <v>1298</v>
      </c>
      <c r="C115" s="432"/>
      <c r="D115" s="630" t="s">
        <v>1055</v>
      </c>
      <c r="E115" s="306">
        <v>79020314599</v>
      </c>
      <c r="F115" s="311" t="s">
        <v>248</v>
      </c>
      <c r="G115" s="313" t="s">
        <v>223</v>
      </c>
      <c r="H115" s="313" t="s">
        <v>25</v>
      </c>
      <c r="I115" s="516"/>
      <c r="J115" s="419">
        <v>39570</v>
      </c>
      <c r="K115" s="306" t="s">
        <v>374</v>
      </c>
      <c r="L115" s="306" t="s">
        <v>1038</v>
      </c>
      <c r="M115" s="313" t="str">
        <f t="shared" si="23"/>
        <v>F</v>
      </c>
      <c r="N115" s="419">
        <v>39570</v>
      </c>
      <c r="O115" s="459" t="s">
        <v>1132</v>
      </c>
      <c r="P115" s="516"/>
      <c r="Q115" s="370">
        <f t="shared" si="39"/>
        <v>33</v>
      </c>
      <c r="R115" s="463">
        <f t="shared" si="43"/>
        <v>0</v>
      </c>
      <c r="S115" s="463">
        <f t="shared" si="40"/>
        <v>1</v>
      </c>
      <c r="T115" s="463">
        <f t="shared" si="41"/>
        <v>0</v>
      </c>
      <c r="U115" s="228">
        <f t="shared" si="42"/>
        <v>0</v>
      </c>
    </row>
    <row r="116" spans="1:21" s="429" customFormat="1" ht="15.75" customHeight="1">
      <c r="A116" s="419">
        <v>41548</v>
      </c>
      <c r="B116" s="432" t="s">
        <v>1210</v>
      </c>
      <c r="C116" s="432"/>
      <c r="D116" s="626" t="s">
        <v>1014</v>
      </c>
      <c r="E116" s="306">
        <v>67051104036</v>
      </c>
      <c r="F116" s="310" t="s">
        <v>218</v>
      </c>
      <c r="G116" s="310" t="s">
        <v>219</v>
      </c>
      <c r="H116" s="310" t="s">
        <v>1204</v>
      </c>
      <c r="I116" s="516"/>
      <c r="J116" s="419">
        <v>40070</v>
      </c>
      <c r="K116" s="306" t="s">
        <v>205</v>
      </c>
      <c r="L116" s="310" t="s">
        <v>1029</v>
      </c>
      <c r="M116" s="313" t="str">
        <f t="shared" si="23"/>
        <v>F</v>
      </c>
      <c r="N116" s="419">
        <v>40070</v>
      </c>
      <c r="O116" s="459" t="s">
        <v>1132</v>
      </c>
      <c r="P116" s="516"/>
      <c r="Q116" s="370">
        <f t="shared" si="39"/>
        <v>45</v>
      </c>
      <c r="R116" s="463">
        <f t="shared" si="43"/>
        <v>0</v>
      </c>
      <c r="S116" s="463">
        <f t="shared" si="40"/>
        <v>1</v>
      </c>
      <c r="T116" s="463">
        <f t="shared" si="41"/>
        <v>0</v>
      </c>
      <c r="U116" s="228">
        <f t="shared" si="42"/>
        <v>0</v>
      </c>
    </row>
    <row r="117" spans="1:21" s="429" customFormat="1" ht="15.75" customHeight="1">
      <c r="A117" s="419">
        <v>41548</v>
      </c>
      <c r="B117" s="432" t="s">
        <v>1210</v>
      </c>
      <c r="C117" s="432"/>
      <c r="D117" s="626" t="s">
        <v>1015</v>
      </c>
      <c r="E117" s="306">
        <v>63121606786</v>
      </c>
      <c r="F117" s="310" t="s">
        <v>218</v>
      </c>
      <c r="G117" s="310" t="s">
        <v>219</v>
      </c>
      <c r="H117" s="310" t="s">
        <v>1204</v>
      </c>
      <c r="I117" s="516"/>
      <c r="J117" s="419">
        <v>40513</v>
      </c>
      <c r="K117" s="306" t="s">
        <v>205</v>
      </c>
      <c r="L117" s="306" t="s">
        <v>197</v>
      </c>
      <c r="M117" s="313" t="str">
        <f t="shared" si="23"/>
        <v>M</v>
      </c>
      <c r="N117" s="419">
        <v>40513</v>
      </c>
      <c r="O117" s="459" t="s">
        <v>1132</v>
      </c>
      <c r="P117" s="516"/>
      <c r="Q117" s="370">
        <f t="shared" si="39"/>
        <v>49</v>
      </c>
      <c r="R117" s="463">
        <f t="shared" si="43"/>
        <v>0</v>
      </c>
      <c r="S117" s="463">
        <f t="shared" si="40"/>
        <v>0</v>
      </c>
      <c r="T117" s="463">
        <f t="shared" si="41"/>
        <v>1</v>
      </c>
      <c r="U117" s="228">
        <f t="shared" si="42"/>
        <v>0</v>
      </c>
    </row>
    <row r="118" spans="1:21" s="429" customFormat="1" ht="15.75" customHeight="1">
      <c r="A118" s="419">
        <v>41548</v>
      </c>
      <c r="B118" s="432" t="s">
        <v>1210</v>
      </c>
      <c r="C118" s="432"/>
      <c r="D118" s="626" t="s">
        <v>1097</v>
      </c>
      <c r="E118" s="306">
        <v>64070903222</v>
      </c>
      <c r="F118" s="310" t="s">
        <v>218</v>
      </c>
      <c r="G118" s="310" t="s">
        <v>219</v>
      </c>
      <c r="H118" s="310" t="s">
        <v>1204</v>
      </c>
      <c r="I118" s="516"/>
      <c r="J118" s="419">
        <v>40603</v>
      </c>
      <c r="K118" s="306" t="s">
        <v>205</v>
      </c>
      <c r="L118" s="310" t="s">
        <v>1039</v>
      </c>
      <c r="M118" s="313" t="str">
        <f t="shared" si="23"/>
        <v>M</v>
      </c>
      <c r="N118" s="419">
        <v>40603</v>
      </c>
      <c r="O118" s="459" t="s">
        <v>1132</v>
      </c>
      <c r="P118" s="516"/>
      <c r="Q118" s="370">
        <f t="shared" si="39"/>
        <v>48</v>
      </c>
      <c r="R118" s="463">
        <f t="shared" si="43"/>
        <v>0</v>
      </c>
      <c r="S118" s="463">
        <f t="shared" si="40"/>
        <v>0</v>
      </c>
      <c r="T118" s="463">
        <f t="shared" si="41"/>
        <v>1</v>
      </c>
      <c r="U118" s="228">
        <f t="shared" si="42"/>
        <v>0</v>
      </c>
    </row>
    <row r="119" spans="1:21" s="429" customFormat="1" ht="15.75" customHeight="1">
      <c r="A119" s="419">
        <v>41548</v>
      </c>
      <c r="B119" s="432" t="s">
        <v>1210</v>
      </c>
      <c r="C119" s="432"/>
      <c r="D119" s="630" t="s">
        <v>335</v>
      </c>
      <c r="E119" s="301">
        <v>76022806749</v>
      </c>
      <c r="F119" s="312" t="s">
        <v>218</v>
      </c>
      <c r="G119" s="310" t="s">
        <v>219</v>
      </c>
      <c r="H119" s="310" t="s">
        <v>1204</v>
      </c>
      <c r="I119" s="516"/>
      <c r="J119" s="372">
        <v>41100</v>
      </c>
      <c r="K119" s="306" t="s">
        <v>205</v>
      </c>
      <c r="L119" s="312" t="s">
        <v>1043</v>
      </c>
      <c r="M119" s="313" t="str">
        <f t="shared" si="23"/>
        <v>M</v>
      </c>
      <c r="N119" s="372">
        <v>41100</v>
      </c>
      <c r="O119" s="459" t="s">
        <v>1132</v>
      </c>
      <c r="P119" s="516"/>
      <c r="Q119" s="370">
        <f t="shared" si="39"/>
        <v>36</v>
      </c>
      <c r="R119" s="463">
        <f t="shared" si="43"/>
        <v>0</v>
      </c>
      <c r="S119" s="463">
        <f t="shared" si="40"/>
        <v>1</v>
      </c>
      <c r="T119" s="463">
        <f t="shared" si="41"/>
        <v>0</v>
      </c>
      <c r="U119" s="228">
        <f t="shared" si="42"/>
        <v>0</v>
      </c>
    </row>
    <row r="120" spans="1:21" s="429" customFormat="1" ht="15.75" customHeight="1">
      <c r="A120" s="419">
        <v>41548</v>
      </c>
      <c r="B120" s="432" t="s">
        <v>1210</v>
      </c>
      <c r="C120" s="432"/>
      <c r="D120" s="626" t="s">
        <v>1017</v>
      </c>
      <c r="E120" s="306">
        <v>85123112012</v>
      </c>
      <c r="F120" s="310" t="s">
        <v>220</v>
      </c>
      <c r="G120" s="310" t="s">
        <v>221</v>
      </c>
      <c r="H120" s="310" t="s">
        <v>1204</v>
      </c>
      <c r="I120" s="516"/>
      <c r="J120" s="372">
        <v>40765</v>
      </c>
      <c r="K120" s="306" t="s">
        <v>206</v>
      </c>
      <c r="L120" s="306" t="s">
        <v>199</v>
      </c>
      <c r="M120" s="313" t="str">
        <f t="shared" si="23"/>
        <v>F</v>
      </c>
      <c r="N120" s="372">
        <v>40765</v>
      </c>
      <c r="O120" s="459" t="s">
        <v>1132</v>
      </c>
      <c r="P120" s="516"/>
      <c r="Q120" s="370">
        <f t="shared" si="39"/>
        <v>27</v>
      </c>
      <c r="R120" s="463">
        <f t="shared" si="43"/>
        <v>1</v>
      </c>
      <c r="S120" s="463">
        <f t="shared" si="40"/>
        <v>0</v>
      </c>
      <c r="T120" s="463">
        <f t="shared" si="41"/>
        <v>0</v>
      </c>
      <c r="U120" s="228">
        <f t="shared" si="42"/>
        <v>0</v>
      </c>
    </row>
    <row r="121" spans="1:21" s="429" customFormat="1" ht="15.75" customHeight="1">
      <c r="A121" s="419">
        <v>41548</v>
      </c>
      <c r="B121" s="432" t="s">
        <v>1210</v>
      </c>
      <c r="C121" s="432"/>
      <c r="D121" s="629" t="s">
        <v>380</v>
      </c>
      <c r="E121" s="306">
        <v>89052405536</v>
      </c>
      <c r="F121" s="306" t="s">
        <v>220</v>
      </c>
      <c r="G121" s="306" t="s">
        <v>221</v>
      </c>
      <c r="H121" s="310" t="s">
        <v>1204</v>
      </c>
      <c r="I121" s="516"/>
      <c r="J121" s="351">
        <v>41153</v>
      </c>
      <c r="K121" s="306" t="s">
        <v>206</v>
      </c>
      <c r="L121" s="306" t="s">
        <v>199</v>
      </c>
      <c r="M121" s="313" t="str">
        <f t="shared" si="23"/>
        <v>F</v>
      </c>
      <c r="N121" s="351">
        <v>41153</v>
      </c>
      <c r="O121" s="459" t="s">
        <v>1132</v>
      </c>
      <c r="P121" s="516"/>
      <c r="Q121" s="370">
        <f t="shared" si="39"/>
        <v>23</v>
      </c>
      <c r="R121" s="463">
        <f t="shared" si="43"/>
        <v>1</v>
      </c>
      <c r="S121" s="463">
        <f t="shared" si="40"/>
        <v>0</v>
      </c>
      <c r="T121" s="463">
        <f t="shared" si="41"/>
        <v>0</v>
      </c>
      <c r="U121" s="228">
        <f t="shared" si="42"/>
        <v>0</v>
      </c>
    </row>
    <row r="122" spans="1:21" s="429" customFormat="1" ht="22.5" customHeight="1">
      <c r="A122" s="419">
        <v>41590</v>
      </c>
      <c r="B122" s="432" t="s">
        <v>1210</v>
      </c>
      <c r="C122" s="432" t="s">
        <v>329</v>
      </c>
      <c r="D122" s="630" t="s">
        <v>1151</v>
      </c>
      <c r="E122" s="531">
        <v>81072412145</v>
      </c>
      <c r="F122" s="312" t="s">
        <v>252</v>
      </c>
      <c r="G122" s="310" t="s">
        <v>253</v>
      </c>
      <c r="H122" s="310" t="s">
        <v>86</v>
      </c>
      <c r="I122" s="516"/>
      <c r="J122" s="372">
        <v>41348</v>
      </c>
      <c r="K122" s="306" t="s">
        <v>205</v>
      </c>
      <c r="L122" s="306" t="s">
        <v>199</v>
      </c>
      <c r="M122" s="313" t="str">
        <f t="shared" si="23"/>
        <v>M</v>
      </c>
      <c r="N122" s="372">
        <v>41348</v>
      </c>
      <c r="O122" s="459" t="s">
        <v>1219</v>
      </c>
      <c r="P122" s="516"/>
      <c r="Q122" s="370">
        <f>2012-CONCATENATE(19,+LEFT(E122,2))</f>
        <v>31</v>
      </c>
      <c r="R122" s="463">
        <f>IF(Q122&gt;=55,0,IF(AND(Q122&gt;=46,Q122&lt;55),0,IF(AND(Q122&gt;=31,Q122&lt;45),0,IF(Q122&lt;=30,1,0))))</f>
        <v>0</v>
      </c>
      <c r="S122" s="463">
        <f>IF(Q122&gt;=55,0,IF(AND(Q122&gt;=46,Q122&lt;55),0,IF(AND(Q122&gt;=31,Q122&lt;=45),1,IF(Q122&lt;=30,0,0))))</f>
        <v>1</v>
      </c>
      <c r="T122" s="463">
        <f>IF(Q122&gt;=55,0,IF(AND(Q122&gt;=46,Q122&lt;55),1,IF(AND(Q122&gt;=31,Q122&lt;=45),0,IF(Q122&lt;=30,0,0))))</f>
        <v>0</v>
      </c>
      <c r="U122" s="228">
        <f>IF(Q122&gt;=55,1,IF(AND(Q122&gt;=46,Q122&lt;55),0,IF(AND(Q122&gt;=31,Q122&lt;45),0,IF(Q122&lt;=30,0,0))))</f>
        <v>0</v>
      </c>
    </row>
    <row r="123" spans="1:21" s="429" customFormat="1" ht="20.25" customHeight="1">
      <c r="A123" s="419">
        <v>41579</v>
      </c>
      <c r="B123" s="432" t="s">
        <v>1210</v>
      </c>
      <c r="C123" s="432" t="s">
        <v>329</v>
      </c>
      <c r="D123" s="630" t="s">
        <v>1225</v>
      </c>
      <c r="E123" s="531">
        <v>86062711704</v>
      </c>
      <c r="F123" s="312" t="s">
        <v>1084</v>
      </c>
      <c r="G123" s="310" t="s">
        <v>233</v>
      </c>
      <c r="H123" s="310" t="s">
        <v>126</v>
      </c>
      <c r="I123" s="516"/>
      <c r="J123" s="372">
        <v>41500</v>
      </c>
      <c r="K123" s="306" t="s">
        <v>374</v>
      </c>
      <c r="L123" s="312" t="s">
        <v>199</v>
      </c>
      <c r="M123" s="313" t="str">
        <f t="shared" si="23"/>
        <v>M</v>
      </c>
      <c r="N123" s="372">
        <v>41500</v>
      </c>
      <c r="O123" s="459" t="s">
        <v>1219</v>
      </c>
      <c r="P123" s="516"/>
      <c r="Q123" s="370">
        <f t="shared" ref="Q123:Q130" si="44">2012-CONCATENATE(19,+LEFT(E123,2))</f>
        <v>26</v>
      </c>
      <c r="R123" s="463">
        <f t="shared" ref="R123:R130" si="45">IF(Q123&gt;=55,0,IF(AND(Q123&gt;=46,Q123&lt;55),0,IF(AND(Q123&gt;=31,Q123&lt;45),0,IF(Q123&lt;=30,1,0))))</f>
        <v>1</v>
      </c>
      <c r="S123" s="463">
        <f t="shared" ref="S123:S130" si="46">IF(Q123&gt;=55,0,IF(AND(Q123&gt;=46,Q123&lt;55),0,IF(AND(Q123&gt;=31,Q123&lt;=45),1,IF(Q123&lt;=30,0,0))))</f>
        <v>0</v>
      </c>
      <c r="T123" s="463">
        <f t="shared" ref="T123:T130" si="47">IF(Q123&gt;=55,0,IF(AND(Q123&gt;=46,Q123&lt;55),1,IF(AND(Q123&gt;=31,Q123&lt;=45),0,IF(Q123&lt;=30,0,0))))</f>
        <v>0</v>
      </c>
      <c r="U123" s="228">
        <f t="shared" ref="U123:U130" si="48">IF(Q123&gt;=55,1,IF(AND(Q123&gt;=46,Q123&lt;55),0,IF(AND(Q123&gt;=31,Q123&lt;45),0,IF(Q123&lt;=30,0,0))))</f>
        <v>0</v>
      </c>
    </row>
    <row r="124" spans="1:21" s="429" customFormat="1" ht="15.75" customHeight="1">
      <c r="A124" s="419">
        <v>41579</v>
      </c>
      <c r="B124" s="432" t="s">
        <v>1210</v>
      </c>
      <c r="C124" s="432" t="s">
        <v>329</v>
      </c>
      <c r="D124" s="630" t="s">
        <v>1227</v>
      </c>
      <c r="E124" s="531">
        <v>74010209925</v>
      </c>
      <c r="F124" s="312" t="s">
        <v>1084</v>
      </c>
      <c r="G124" s="310" t="s">
        <v>233</v>
      </c>
      <c r="H124" s="310" t="s">
        <v>126</v>
      </c>
      <c r="I124" s="516"/>
      <c r="J124" s="372">
        <v>41500</v>
      </c>
      <c r="K124" s="306" t="s">
        <v>205</v>
      </c>
      <c r="L124" s="312" t="s">
        <v>199</v>
      </c>
      <c r="M124" s="313" t="str">
        <f t="shared" si="23"/>
        <v>M</v>
      </c>
      <c r="N124" s="372">
        <v>41500</v>
      </c>
      <c r="O124" s="459" t="s">
        <v>1219</v>
      </c>
      <c r="P124" s="516"/>
      <c r="Q124" s="370">
        <f t="shared" si="44"/>
        <v>38</v>
      </c>
      <c r="R124" s="463">
        <f t="shared" si="45"/>
        <v>0</v>
      </c>
      <c r="S124" s="463">
        <f t="shared" si="46"/>
        <v>1</v>
      </c>
      <c r="T124" s="463">
        <f t="shared" si="47"/>
        <v>0</v>
      </c>
      <c r="U124" s="228">
        <f t="shared" si="48"/>
        <v>0</v>
      </c>
    </row>
    <row r="125" spans="1:21" s="429" customFormat="1" ht="15.75" customHeight="1">
      <c r="A125" s="419">
        <v>41591</v>
      </c>
      <c r="B125" s="432" t="s">
        <v>1210</v>
      </c>
      <c r="C125" s="432" t="s">
        <v>329</v>
      </c>
      <c r="D125" s="630" t="s">
        <v>1228</v>
      </c>
      <c r="E125" s="531">
        <v>76021833824</v>
      </c>
      <c r="F125" s="312" t="s">
        <v>1084</v>
      </c>
      <c r="G125" s="310" t="s">
        <v>233</v>
      </c>
      <c r="H125" s="310" t="s">
        <v>126</v>
      </c>
      <c r="I125" s="516"/>
      <c r="J125" s="372">
        <v>41500</v>
      </c>
      <c r="K125" s="306" t="s">
        <v>374</v>
      </c>
      <c r="L125" s="312" t="s">
        <v>199</v>
      </c>
      <c r="M125" s="313" t="str">
        <f t="shared" si="23"/>
        <v>M</v>
      </c>
      <c r="N125" s="372">
        <v>41500</v>
      </c>
      <c r="O125" s="459" t="s">
        <v>1219</v>
      </c>
      <c r="P125" s="516"/>
      <c r="Q125" s="370">
        <f t="shared" si="44"/>
        <v>36</v>
      </c>
      <c r="R125" s="463">
        <f t="shared" si="45"/>
        <v>0</v>
      </c>
      <c r="S125" s="463">
        <f t="shared" si="46"/>
        <v>1</v>
      </c>
      <c r="T125" s="463">
        <f t="shared" si="47"/>
        <v>0</v>
      </c>
      <c r="U125" s="228">
        <f t="shared" si="48"/>
        <v>0</v>
      </c>
    </row>
    <row r="126" spans="1:21" s="429" customFormat="1" ht="15.75" customHeight="1">
      <c r="A126" s="419">
        <v>41591</v>
      </c>
      <c r="B126" s="432" t="s">
        <v>1210</v>
      </c>
      <c r="C126" s="432" t="s">
        <v>329</v>
      </c>
      <c r="D126" s="630" t="s">
        <v>1229</v>
      </c>
      <c r="E126" s="531">
        <v>82070514665</v>
      </c>
      <c r="F126" s="312" t="s">
        <v>1084</v>
      </c>
      <c r="G126" s="310" t="s">
        <v>233</v>
      </c>
      <c r="H126" s="310" t="s">
        <v>126</v>
      </c>
      <c r="I126" s="516"/>
      <c r="J126" s="372">
        <v>41500</v>
      </c>
      <c r="K126" s="306" t="s">
        <v>374</v>
      </c>
      <c r="L126" s="312" t="s">
        <v>198</v>
      </c>
      <c r="M126" s="313" t="str">
        <f t="shared" si="23"/>
        <v>M</v>
      </c>
      <c r="N126" s="372">
        <v>41500</v>
      </c>
      <c r="O126" s="459" t="s">
        <v>1219</v>
      </c>
      <c r="P126" s="516"/>
      <c r="Q126" s="370">
        <f t="shared" si="44"/>
        <v>30</v>
      </c>
      <c r="R126" s="463">
        <f t="shared" si="45"/>
        <v>1</v>
      </c>
      <c r="S126" s="463">
        <f t="shared" si="46"/>
        <v>0</v>
      </c>
      <c r="T126" s="463">
        <f t="shared" si="47"/>
        <v>0</v>
      </c>
      <c r="U126" s="228">
        <f t="shared" si="48"/>
        <v>0</v>
      </c>
    </row>
    <row r="127" spans="1:21" s="429" customFormat="1" ht="15.75" customHeight="1">
      <c r="A127" s="419">
        <v>41589</v>
      </c>
      <c r="B127" s="432" t="s">
        <v>1210</v>
      </c>
      <c r="C127" s="432" t="s">
        <v>329</v>
      </c>
      <c r="D127" s="630" t="s">
        <v>1231</v>
      </c>
      <c r="E127" s="531">
        <v>70012322943</v>
      </c>
      <c r="F127" s="312" t="s">
        <v>1084</v>
      </c>
      <c r="G127" s="310" t="s">
        <v>233</v>
      </c>
      <c r="H127" s="310" t="s">
        <v>126</v>
      </c>
      <c r="I127" s="516"/>
      <c r="J127" s="372">
        <v>41500</v>
      </c>
      <c r="K127" s="306" t="s">
        <v>374</v>
      </c>
      <c r="L127" s="312" t="s">
        <v>199</v>
      </c>
      <c r="M127" s="313" t="str">
        <f t="shared" si="23"/>
        <v>M</v>
      </c>
      <c r="N127" s="372">
        <v>41500</v>
      </c>
      <c r="O127" s="459" t="s">
        <v>1219</v>
      </c>
      <c r="P127" s="516"/>
      <c r="Q127" s="370">
        <f t="shared" si="44"/>
        <v>42</v>
      </c>
      <c r="R127" s="463">
        <f t="shared" si="45"/>
        <v>0</v>
      </c>
      <c r="S127" s="463">
        <f t="shared" si="46"/>
        <v>1</v>
      </c>
      <c r="T127" s="463">
        <f t="shared" si="47"/>
        <v>0</v>
      </c>
      <c r="U127" s="228">
        <f t="shared" si="48"/>
        <v>0</v>
      </c>
    </row>
    <row r="128" spans="1:21" s="429" customFormat="1" ht="15.75" customHeight="1">
      <c r="A128" s="419">
        <v>41589</v>
      </c>
      <c r="B128" s="432" t="s">
        <v>1210</v>
      </c>
      <c r="C128" s="432" t="s">
        <v>329</v>
      </c>
      <c r="D128" s="630" t="s">
        <v>1232</v>
      </c>
      <c r="E128" s="531">
        <v>66120723980</v>
      </c>
      <c r="F128" s="312" t="s">
        <v>1084</v>
      </c>
      <c r="G128" s="310" t="s">
        <v>233</v>
      </c>
      <c r="H128" s="310" t="s">
        <v>126</v>
      </c>
      <c r="I128" s="516"/>
      <c r="J128" s="372">
        <v>41500</v>
      </c>
      <c r="K128" s="306" t="s">
        <v>205</v>
      </c>
      <c r="L128" s="312" t="s">
        <v>199</v>
      </c>
      <c r="M128" s="313" t="str">
        <f t="shared" si="23"/>
        <v>M</v>
      </c>
      <c r="N128" s="372">
        <v>41500</v>
      </c>
      <c r="O128" s="459" t="s">
        <v>1219</v>
      </c>
      <c r="P128" s="516"/>
      <c r="Q128" s="370">
        <f t="shared" si="44"/>
        <v>46</v>
      </c>
      <c r="R128" s="463">
        <f t="shared" si="45"/>
        <v>0</v>
      </c>
      <c r="S128" s="463">
        <f t="shared" si="46"/>
        <v>0</v>
      </c>
      <c r="T128" s="463">
        <f t="shared" si="47"/>
        <v>1</v>
      </c>
      <c r="U128" s="228">
        <f t="shared" si="48"/>
        <v>0</v>
      </c>
    </row>
    <row r="129" spans="1:21" s="429" customFormat="1" ht="15.75" customHeight="1">
      <c r="A129" s="419">
        <v>41591</v>
      </c>
      <c r="B129" s="432" t="s">
        <v>1210</v>
      </c>
      <c r="C129" s="432" t="s">
        <v>329</v>
      </c>
      <c r="D129" s="630" t="s">
        <v>1236</v>
      </c>
      <c r="E129" s="531">
        <v>79020212721</v>
      </c>
      <c r="F129" s="312" t="s">
        <v>1084</v>
      </c>
      <c r="G129" s="310" t="s">
        <v>233</v>
      </c>
      <c r="H129" s="310" t="s">
        <v>126</v>
      </c>
      <c r="I129" s="516"/>
      <c r="J129" s="372">
        <v>41508</v>
      </c>
      <c r="K129" s="306" t="s">
        <v>374</v>
      </c>
      <c r="L129" s="312" t="s">
        <v>199</v>
      </c>
      <c r="M129" s="313" t="str">
        <f t="shared" si="23"/>
        <v>M</v>
      </c>
      <c r="N129" s="372">
        <v>41508</v>
      </c>
      <c r="O129" s="459" t="s">
        <v>1219</v>
      </c>
      <c r="P129" s="516"/>
      <c r="Q129" s="370">
        <f t="shared" si="44"/>
        <v>33</v>
      </c>
      <c r="R129" s="463">
        <f t="shared" si="45"/>
        <v>0</v>
      </c>
      <c r="S129" s="463">
        <f t="shared" si="46"/>
        <v>1</v>
      </c>
      <c r="T129" s="463">
        <f t="shared" si="47"/>
        <v>0</v>
      </c>
      <c r="U129" s="228">
        <f t="shared" si="48"/>
        <v>0</v>
      </c>
    </row>
    <row r="130" spans="1:21" s="429" customFormat="1" ht="15.75" customHeight="1">
      <c r="A130" s="419">
        <v>41596</v>
      </c>
      <c r="B130" s="432" t="s">
        <v>1210</v>
      </c>
      <c r="C130" s="432" t="s">
        <v>329</v>
      </c>
      <c r="D130" s="630" t="s">
        <v>1237</v>
      </c>
      <c r="E130" s="531">
        <v>90091532343</v>
      </c>
      <c r="F130" s="312" t="s">
        <v>1084</v>
      </c>
      <c r="G130" s="310" t="s">
        <v>233</v>
      </c>
      <c r="H130" s="310" t="s">
        <v>126</v>
      </c>
      <c r="I130" s="516"/>
      <c r="J130" s="372">
        <v>41514</v>
      </c>
      <c r="K130" s="306" t="s">
        <v>374</v>
      </c>
      <c r="L130" s="312" t="s">
        <v>200</v>
      </c>
      <c r="M130" s="313" t="str">
        <f t="shared" ref="M130:M193" si="49">IF(MOD(LEFT(+RIGHT(E130,2),1),2)=0,"M","F")</f>
        <v>M</v>
      </c>
      <c r="N130" s="372">
        <v>41514</v>
      </c>
      <c r="O130" s="459" t="s">
        <v>1219</v>
      </c>
      <c r="P130" s="516"/>
      <c r="Q130" s="370">
        <f t="shared" si="44"/>
        <v>22</v>
      </c>
      <c r="R130" s="463">
        <f t="shared" si="45"/>
        <v>1</v>
      </c>
      <c r="S130" s="463">
        <f t="shared" si="46"/>
        <v>0</v>
      </c>
      <c r="T130" s="463">
        <f t="shared" si="47"/>
        <v>0</v>
      </c>
      <c r="U130" s="228">
        <f t="shared" si="48"/>
        <v>0</v>
      </c>
    </row>
    <row r="131" spans="1:21" s="429" customFormat="1" ht="15.75" customHeight="1">
      <c r="A131" s="419">
        <v>41591</v>
      </c>
      <c r="B131" s="432" t="s">
        <v>1210</v>
      </c>
      <c r="C131" s="432" t="s">
        <v>329</v>
      </c>
      <c r="D131" s="627" t="s">
        <v>1222</v>
      </c>
      <c r="E131" s="498">
        <v>64051904201</v>
      </c>
      <c r="F131" s="325" t="s">
        <v>1084</v>
      </c>
      <c r="G131" s="313" t="s">
        <v>233</v>
      </c>
      <c r="H131" s="313" t="s">
        <v>126</v>
      </c>
      <c r="I131" s="516"/>
      <c r="J131" s="419">
        <v>41500</v>
      </c>
      <c r="K131" s="306" t="s">
        <v>374</v>
      </c>
      <c r="L131" s="306" t="s">
        <v>198</v>
      </c>
      <c r="M131" s="313" t="str">
        <f t="shared" si="49"/>
        <v>M</v>
      </c>
      <c r="N131" s="419">
        <v>41500</v>
      </c>
      <c r="O131" s="459" t="s">
        <v>1132</v>
      </c>
      <c r="P131" s="516"/>
      <c r="Q131" s="370">
        <f t="shared" ref="Q131:Q138" si="50">2012-CONCATENATE(19,+LEFT(E131,2))</f>
        <v>48</v>
      </c>
      <c r="R131" s="463">
        <f t="shared" ref="R131:R138" si="51">IF(Q131&gt;=55,0,IF(AND(Q131&gt;=46,Q131&lt;55),0,IF(AND(Q131&gt;=31,Q131&lt;45),0,IF(Q131&lt;=30,1,0))))</f>
        <v>0</v>
      </c>
      <c r="S131" s="463">
        <f t="shared" ref="S131:S138" si="52">IF(Q131&gt;=55,0,IF(AND(Q131&gt;=46,Q131&lt;55),0,IF(AND(Q131&gt;=31,Q131&lt;=45),1,IF(Q131&lt;=30,0,0))))</f>
        <v>0</v>
      </c>
      <c r="T131" s="463">
        <f t="shared" ref="T131:T138" si="53">IF(Q131&gt;=55,0,IF(AND(Q131&gt;=46,Q131&lt;55),1,IF(AND(Q131&gt;=31,Q131&lt;=45),0,IF(Q131&lt;=30,0,0))))</f>
        <v>1</v>
      </c>
      <c r="U131" s="228">
        <f t="shared" ref="U131:U138" si="54">IF(Q131&gt;=55,1,IF(AND(Q131&gt;=46,Q131&lt;55),0,IF(AND(Q131&gt;=31,Q131&lt;45),0,IF(Q131&lt;=30,0,0))))</f>
        <v>0</v>
      </c>
    </row>
    <row r="132" spans="1:21" s="429" customFormat="1" ht="15.75">
      <c r="A132" s="419">
        <v>41603</v>
      </c>
      <c r="B132" s="432" t="s">
        <v>1210</v>
      </c>
      <c r="C132" s="432" t="s">
        <v>329</v>
      </c>
      <c r="D132" s="627" t="s">
        <v>1290</v>
      </c>
      <c r="E132" s="498">
        <v>82090212445</v>
      </c>
      <c r="F132" s="325" t="s">
        <v>1085</v>
      </c>
      <c r="G132" s="313" t="s">
        <v>253</v>
      </c>
      <c r="H132" s="313" t="s">
        <v>39</v>
      </c>
      <c r="I132" s="516"/>
      <c r="J132" s="419">
        <v>41552</v>
      </c>
      <c r="K132" s="306" t="s">
        <v>374</v>
      </c>
      <c r="L132" s="312" t="s">
        <v>199</v>
      </c>
      <c r="M132" s="313" t="str">
        <f t="shared" si="49"/>
        <v>M</v>
      </c>
      <c r="N132" s="419">
        <v>41552</v>
      </c>
      <c r="O132" s="459" t="s">
        <v>1132</v>
      </c>
      <c r="P132" s="516"/>
      <c r="Q132" s="370">
        <f t="shared" si="50"/>
        <v>30</v>
      </c>
      <c r="R132" s="463">
        <f t="shared" si="51"/>
        <v>1</v>
      </c>
      <c r="S132" s="463">
        <f t="shared" si="52"/>
        <v>0</v>
      </c>
      <c r="T132" s="463">
        <f t="shared" si="53"/>
        <v>0</v>
      </c>
      <c r="U132" s="228">
        <f t="shared" si="54"/>
        <v>0</v>
      </c>
    </row>
    <row r="133" spans="1:21" s="429" customFormat="1" ht="15.75">
      <c r="A133" s="419">
        <v>41605</v>
      </c>
      <c r="B133" s="432" t="s">
        <v>1210</v>
      </c>
      <c r="C133" s="432" t="s">
        <v>329</v>
      </c>
      <c r="D133" s="627" t="s">
        <v>1069</v>
      </c>
      <c r="E133" s="498">
        <v>84031112107</v>
      </c>
      <c r="F133" s="325" t="s">
        <v>264</v>
      </c>
      <c r="G133" s="313" t="s">
        <v>230</v>
      </c>
      <c r="H133" s="313" t="s">
        <v>39</v>
      </c>
      <c r="I133" s="516"/>
      <c r="J133" s="419">
        <v>40238</v>
      </c>
      <c r="K133" s="306" t="s">
        <v>374</v>
      </c>
      <c r="L133" s="312" t="s">
        <v>199</v>
      </c>
      <c r="M133" s="313" t="str">
        <f t="shared" si="49"/>
        <v>M</v>
      </c>
      <c r="N133" s="419">
        <v>40238</v>
      </c>
      <c r="O133" s="459" t="s">
        <v>1132</v>
      </c>
      <c r="P133" s="516"/>
      <c r="Q133" s="370">
        <f t="shared" si="50"/>
        <v>28</v>
      </c>
      <c r="R133" s="463">
        <f t="shared" si="51"/>
        <v>1</v>
      </c>
      <c r="S133" s="463">
        <f t="shared" si="52"/>
        <v>0</v>
      </c>
      <c r="T133" s="463">
        <f t="shared" si="53"/>
        <v>0</v>
      </c>
      <c r="U133" s="228">
        <f t="shared" si="54"/>
        <v>0</v>
      </c>
    </row>
    <row r="134" spans="1:21" s="429" customFormat="1" ht="30">
      <c r="A134" s="419">
        <v>41579</v>
      </c>
      <c r="B134" s="432" t="s">
        <v>1298</v>
      </c>
      <c r="C134" s="432"/>
      <c r="D134" s="627" t="s">
        <v>1123</v>
      </c>
      <c r="E134" s="498">
        <v>63102805389</v>
      </c>
      <c r="F134" s="325" t="s">
        <v>248</v>
      </c>
      <c r="G134" s="313" t="s">
        <v>223</v>
      </c>
      <c r="H134" s="313" t="s">
        <v>25</v>
      </c>
      <c r="I134" s="516"/>
      <c r="J134" s="419">
        <v>41244</v>
      </c>
      <c r="K134" s="306" t="s">
        <v>374</v>
      </c>
      <c r="L134" s="306" t="s">
        <v>1037</v>
      </c>
      <c r="M134" s="313" t="str">
        <f t="shared" si="49"/>
        <v>M</v>
      </c>
      <c r="N134" s="419">
        <v>41244</v>
      </c>
      <c r="O134" s="484" t="s">
        <v>1303</v>
      </c>
      <c r="P134" s="516"/>
      <c r="Q134" s="370">
        <f t="shared" si="50"/>
        <v>49</v>
      </c>
      <c r="R134" s="463">
        <f t="shared" si="51"/>
        <v>0</v>
      </c>
      <c r="S134" s="463">
        <f t="shared" si="52"/>
        <v>0</v>
      </c>
      <c r="T134" s="463">
        <f t="shared" si="53"/>
        <v>1</v>
      </c>
      <c r="U134" s="228">
        <f t="shared" si="54"/>
        <v>0</v>
      </c>
    </row>
    <row r="135" spans="1:21" s="429" customFormat="1" ht="15.75">
      <c r="A135" s="419">
        <v>41609</v>
      </c>
      <c r="B135" s="432" t="s">
        <v>1210</v>
      </c>
      <c r="C135" s="432" t="s">
        <v>329</v>
      </c>
      <c r="D135" s="627" t="s">
        <v>1291</v>
      </c>
      <c r="E135" s="498">
        <v>85051712023</v>
      </c>
      <c r="F135" s="325" t="s">
        <v>1084</v>
      </c>
      <c r="G135" s="313" t="s">
        <v>233</v>
      </c>
      <c r="H135" s="313" t="s">
        <v>126</v>
      </c>
      <c r="I135" s="516"/>
      <c r="J135" s="419">
        <v>41548</v>
      </c>
      <c r="K135" s="306" t="s">
        <v>206</v>
      </c>
      <c r="L135" s="306" t="s">
        <v>1308</v>
      </c>
      <c r="M135" s="313" t="str">
        <f t="shared" si="49"/>
        <v>M</v>
      </c>
      <c r="N135" s="419">
        <v>41548</v>
      </c>
      <c r="O135" s="459" t="s">
        <v>1219</v>
      </c>
      <c r="P135" s="516"/>
      <c r="Q135" s="370">
        <f t="shared" si="50"/>
        <v>27</v>
      </c>
      <c r="R135" s="463">
        <f t="shared" si="51"/>
        <v>1</v>
      </c>
      <c r="S135" s="463">
        <f t="shared" si="52"/>
        <v>0</v>
      </c>
      <c r="T135" s="463">
        <f t="shared" si="53"/>
        <v>0</v>
      </c>
      <c r="U135" s="228">
        <f t="shared" si="54"/>
        <v>0</v>
      </c>
    </row>
    <row r="136" spans="1:21" s="429" customFormat="1" ht="15.75">
      <c r="A136" s="419">
        <v>41609</v>
      </c>
      <c r="B136" s="432" t="s">
        <v>1210</v>
      </c>
      <c r="C136" s="432" t="s">
        <v>329</v>
      </c>
      <c r="D136" s="627" t="s">
        <v>1243</v>
      </c>
      <c r="E136" s="498">
        <v>60071002706</v>
      </c>
      <c r="F136" s="325" t="s">
        <v>1084</v>
      </c>
      <c r="G136" s="313" t="s">
        <v>233</v>
      </c>
      <c r="H136" s="313" t="s">
        <v>126</v>
      </c>
      <c r="I136" s="516"/>
      <c r="J136" s="419">
        <v>41528</v>
      </c>
      <c r="K136" s="306" t="s">
        <v>374</v>
      </c>
      <c r="L136" s="306" t="s">
        <v>199</v>
      </c>
      <c r="M136" s="313" t="str">
        <f t="shared" si="49"/>
        <v>M</v>
      </c>
      <c r="N136" s="419">
        <v>41528</v>
      </c>
      <c r="O136" s="459" t="s">
        <v>1219</v>
      </c>
      <c r="P136" s="516"/>
      <c r="Q136" s="370">
        <f t="shared" si="50"/>
        <v>52</v>
      </c>
      <c r="R136" s="463">
        <f t="shared" si="51"/>
        <v>0</v>
      </c>
      <c r="S136" s="463">
        <f t="shared" si="52"/>
        <v>0</v>
      </c>
      <c r="T136" s="463">
        <f t="shared" si="53"/>
        <v>1</v>
      </c>
      <c r="U136" s="228">
        <f t="shared" si="54"/>
        <v>0</v>
      </c>
    </row>
    <row r="137" spans="1:21" s="429" customFormat="1" ht="15.75">
      <c r="A137" s="419">
        <v>41609</v>
      </c>
      <c r="B137" s="432" t="s">
        <v>1210</v>
      </c>
      <c r="C137" s="432" t="s">
        <v>329</v>
      </c>
      <c r="D137" s="627" t="s">
        <v>1241</v>
      </c>
      <c r="E137" s="498">
        <v>89070929960</v>
      </c>
      <c r="F137" s="325" t="s">
        <v>1084</v>
      </c>
      <c r="G137" s="313" t="s">
        <v>233</v>
      </c>
      <c r="H137" s="313" t="s">
        <v>126</v>
      </c>
      <c r="I137" s="516"/>
      <c r="J137" s="419">
        <v>41526</v>
      </c>
      <c r="K137" s="306" t="s">
        <v>374</v>
      </c>
      <c r="L137" s="306" t="s">
        <v>1308</v>
      </c>
      <c r="M137" s="313" t="str">
        <f t="shared" si="49"/>
        <v>M</v>
      </c>
      <c r="N137" s="419">
        <v>41526</v>
      </c>
      <c r="O137" s="459" t="s">
        <v>1219</v>
      </c>
      <c r="P137" s="516"/>
      <c r="Q137" s="370">
        <f t="shared" si="50"/>
        <v>23</v>
      </c>
      <c r="R137" s="463">
        <f t="shared" si="51"/>
        <v>1</v>
      </c>
      <c r="S137" s="463">
        <f t="shared" si="52"/>
        <v>0</v>
      </c>
      <c r="T137" s="463">
        <f t="shared" si="53"/>
        <v>0</v>
      </c>
      <c r="U137" s="228">
        <f t="shared" si="54"/>
        <v>0</v>
      </c>
    </row>
    <row r="138" spans="1:21" s="429" customFormat="1" ht="15.75">
      <c r="A138" s="419">
        <v>41609</v>
      </c>
      <c r="B138" s="432" t="s">
        <v>1210</v>
      </c>
      <c r="C138" s="432" t="s">
        <v>329</v>
      </c>
      <c r="D138" s="627" t="s">
        <v>1239</v>
      </c>
      <c r="E138" s="498">
        <v>71080102146</v>
      </c>
      <c r="F138" s="325" t="s">
        <v>1084</v>
      </c>
      <c r="G138" s="313" t="s">
        <v>233</v>
      </c>
      <c r="H138" s="313" t="s">
        <v>126</v>
      </c>
      <c r="I138" s="516"/>
      <c r="J138" s="419">
        <v>41523</v>
      </c>
      <c r="K138" s="306" t="s">
        <v>374</v>
      </c>
      <c r="L138" s="306" t="s">
        <v>199</v>
      </c>
      <c r="M138" s="313" t="str">
        <f t="shared" si="49"/>
        <v>M</v>
      </c>
      <c r="N138" s="419">
        <v>41523</v>
      </c>
      <c r="O138" s="459" t="s">
        <v>1219</v>
      </c>
      <c r="P138" s="516"/>
      <c r="Q138" s="370">
        <f t="shared" si="50"/>
        <v>41</v>
      </c>
      <c r="R138" s="463">
        <f t="shared" si="51"/>
        <v>0</v>
      </c>
      <c r="S138" s="463">
        <f t="shared" si="52"/>
        <v>1</v>
      </c>
      <c r="T138" s="463">
        <f t="shared" si="53"/>
        <v>0</v>
      </c>
      <c r="U138" s="228">
        <f t="shared" si="54"/>
        <v>0</v>
      </c>
    </row>
    <row r="139" spans="1:21" s="429" customFormat="1" ht="15.75">
      <c r="A139" s="419">
        <v>41660</v>
      </c>
      <c r="B139" s="432" t="s">
        <v>1210</v>
      </c>
      <c r="C139" s="432" t="s">
        <v>329</v>
      </c>
      <c r="D139" s="627" t="s">
        <v>1306</v>
      </c>
      <c r="E139" s="498">
        <v>82102812626</v>
      </c>
      <c r="F139" s="325" t="s">
        <v>1084</v>
      </c>
      <c r="G139" s="313" t="s">
        <v>233</v>
      </c>
      <c r="H139" s="313" t="s">
        <v>126</v>
      </c>
      <c r="I139" s="516"/>
      <c r="J139" s="419">
        <v>41612</v>
      </c>
      <c r="K139" s="306" t="s">
        <v>205</v>
      </c>
      <c r="L139" s="312" t="s">
        <v>199</v>
      </c>
      <c r="M139" s="313" t="str">
        <f t="shared" si="49"/>
        <v>M</v>
      </c>
      <c r="N139" s="419">
        <v>41612</v>
      </c>
      <c r="O139" s="484" t="s">
        <v>1219</v>
      </c>
      <c r="P139" s="516"/>
      <c r="Q139" s="370">
        <f t="shared" ref="Q139:Q150" si="55">2012-CONCATENATE(19,+LEFT(E139,2))</f>
        <v>30</v>
      </c>
      <c r="R139" s="463">
        <f t="shared" ref="R139:R150" si="56">IF(Q139&gt;=55,0,IF(AND(Q139&gt;=46,Q139&lt;55),0,IF(AND(Q139&gt;=31,Q139&lt;45),0,IF(Q139&lt;=30,1,0))))</f>
        <v>1</v>
      </c>
      <c r="S139" s="463">
        <f t="shared" ref="S139:S150" si="57">IF(Q139&gt;=55,0,IF(AND(Q139&gt;=46,Q139&lt;55),0,IF(AND(Q139&gt;=31,Q139&lt;=45),1,IF(Q139&lt;=30,0,0))))</f>
        <v>0</v>
      </c>
      <c r="T139" s="463">
        <f t="shared" ref="T139:T150" si="58">IF(Q139&gt;=55,0,IF(AND(Q139&gt;=46,Q139&lt;55),1,IF(AND(Q139&gt;=31,Q139&lt;=45),0,IF(Q139&lt;=30,0,0))))</f>
        <v>0</v>
      </c>
      <c r="U139" s="228">
        <f t="shared" ref="U139:U150" si="59">IF(Q139&gt;=55,1,IF(AND(Q139&gt;=46,Q139&lt;55),0,IF(AND(Q139&gt;=31,Q139&lt;45),0,IF(Q139&lt;=30,0,0))))</f>
        <v>0</v>
      </c>
    </row>
    <row r="140" spans="1:21" s="429" customFormat="1" ht="15.75" customHeight="1">
      <c r="A140" s="419">
        <v>41640</v>
      </c>
      <c r="B140" s="432" t="s">
        <v>185</v>
      </c>
      <c r="C140" s="432"/>
      <c r="D140" s="627" t="s">
        <v>1309</v>
      </c>
      <c r="E140" s="532">
        <v>72101504109</v>
      </c>
      <c r="F140" s="325" t="s">
        <v>1084</v>
      </c>
      <c r="G140" s="313" t="s">
        <v>233</v>
      </c>
      <c r="H140" s="313" t="s">
        <v>126</v>
      </c>
      <c r="I140" s="516"/>
      <c r="J140" s="419">
        <v>41634</v>
      </c>
      <c r="K140" s="306" t="s">
        <v>374</v>
      </c>
      <c r="L140" s="306" t="s">
        <v>199</v>
      </c>
      <c r="M140" s="313" t="str">
        <f t="shared" si="49"/>
        <v>M</v>
      </c>
      <c r="N140" s="419">
        <v>41634</v>
      </c>
      <c r="O140" s="311" t="s">
        <v>1219</v>
      </c>
      <c r="P140" s="516"/>
      <c r="Q140" s="370">
        <f t="shared" si="55"/>
        <v>40</v>
      </c>
      <c r="R140" s="463">
        <f t="shared" si="56"/>
        <v>0</v>
      </c>
      <c r="S140" s="463">
        <f t="shared" si="57"/>
        <v>1</v>
      </c>
      <c r="T140" s="463">
        <f t="shared" si="58"/>
        <v>0</v>
      </c>
      <c r="U140" s="228">
        <f t="shared" si="59"/>
        <v>0</v>
      </c>
    </row>
    <row r="141" spans="1:21" s="429" customFormat="1" ht="15.75" customHeight="1">
      <c r="A141" s="419">
        <v>41661</v>
      </c>
      <c r="B141" s="432" t="s">
        <v>185</v>
      </c>
      <c r="C141" s="432" t="s">
        <v>329</v>
      </c>
      <c r="D141" s="627" t="s">
        <v>1246</v>
      </c>
      <c r="E141" s="532">
        <v>88030314304</v>
      </c>
      <c r="F141" s="325" t="s">
        <v>252</v>
      </c>
      <c r="G141" s="313" t="s">
        <v>253</v>
      </c>
      <c r="H141" s="313" t="s">
        <v>86</v>
      </c>
      <c r="I141" s="516"/>
      <c r="J141" s="419">
        <v>41527</v>
      </c>
      <c r="K141" s="306" t="s">
        <v>374</v>
      </c>
      <c r="L141" s="306" t="s">
        <v>1321</v>
      </c>
      <c r="M141" s="313" t="str">
        <f t="shared" si="49"/>
        <v>M</v>
      </c>
      <c r="N141" s="419">
        <v>41527</v>
      </c>
      <c r="O141" s="311" t="s">
        <v>1219</v>
      </c>
      <c r="P141" s="516"/>
      <c r="Q141" s="370">
        <f t="shared" si="55"/>
        <v>24</v>
      </c>
      <c r="R141" s="463">
        <f t="shared" si="56"/>
        <v>1</v>
      </c>
      <c r="S141" s="463">
        <f t="shared" si="57"/>
        <v>0</v>
      </c>
      <c r="T141" s="463">
        <f t="shared" si="58"/>
        <v>0</v>
      </c>
      <c r="U141" s="228">
        <f t="shared" si="59"/>
        <v>0</v>
      </c>
    </row>
    <row r="142" spans="1:21" s="429" customFormat="1" ht="15.75" customHeight="1">
      <c r="A142" s="419">
        <v>41678</v>
      </c>
      <c r="B142" s="432" t="s">
        <v>1210</v>
      </c>
      <c r="C142" s="432"/>
      <c r="D142" s="627" t="s">
        <v>1101</v>
      </c>
      <c r="E142" s="532">
        <v>79013112350</v>
      </c>
      <c r="F142" s="325" t="s">
        <v>255</v>
      </c>
      <c r="G142" s="313" t="s">
        <v>223</v>
      </c>
      <c r="H142" s="313" t="s">
        <v>25</v>
      </c>
      <c r="I142" s="516"/>
      <c r="J142" s="419">
        <v>40119</v>
      </c>
      <c r="K142" s="306" t="s">
        <v>374</v>
      </c>
      <c r="L142" s="306" t="s">
        <v>2048</v>
      </c>
      <c r="M142" s="313" t="str">
        <f t="shared" si="49"/>
        <v>F</v>
      </c>
      <c r="N142" s="419">
        <v>40119</v>
      </c>
      <c r="O142" s="311" t="s">
        <v>1132</v>
      </c>
      <c r="P142" s="516"/>
      <c r="Q142" s="370">
        <f t="shared" si="55"/>
        <v>33</v>
      </c>
      <c r="R142" s="463">
        <f t="shared" si="56"/>
        <v>0</v>
      </c>
      <c r="S142" s="463">
        <f t="shared" si="57"/>
        <v>1</v>
      </c>
      <c r="T142" s="463">
        <f t="shared" si="58"/>
        <v>0</v>
      </c>
      <c r="U142" s="228">
        <f t="shared" si="59"/>
        <v>0</v>
      </c>
    </row>
    <row r="143" spans="1:21" s="429" customFormat="1" ht="15.75" customHeight="1">
      <c r="A143" s="419">
        <v>41692</v>
      </c>
      <c r="B143" s="432" t="s">
        <v>185</v>
      </c>
      <c r="C143" s="432"/>
      <c r="D143" s="627" t="s">
        <v>345</v>
      </c>
      <c r="E143" s="532">
        <v>88051531458</v>
      </c>
      <c r="F143" s="325" t="s">
        <v>220</v>
      </c>
      <c r="G143" s="313" t="s">
        <v>221</v>
      </c>
      <c r="H143" s="313" t="s">
        <v>1204</v>
      </c>
      <c r="I143" s="516"/>
      <c r="J143" s="419">
        <v>41122</v>
      </c>
      <c r="K143" s="306" t="s">
        <v>206</v>
      </c>
      <c r="L143" s="306" t="s">
        <v>2054</v>
      </c>
      <c r="M143" s="313" t="str">
        <f t="shared" si="49"/>
        <v>F</v>
      </c>
      <c r="N143" s="419">
        <v>41122</v>
      </c>
      <c r="O143" s="311" t="s">
        <v>1132</v>
      </c>
      <c r="P143" s="516"/>
      <c r="Q143" s="370">
        <f t="shared" si="55"/>
        <v>24</v>
      </c>
      <c r="R143" s="463">
        <f t="shared" si="56"/>
        <v>1</v>
      </c>
      <c r="S143" s="463">
        <f t="shared" si="57"/>
        <v>0</v>
      </c>
      <c r="T143" s="463">
        <f t="shared" si="58"/>
        <v>0</v>
      </c>
      <c r="U143" s="228">
        <f t="shared" si="59"/>
        <v>0</v>
      </c>
    </row>
    <row r="144" spans="1:21" s="429" customFormat="1" ht="15.75" customHeight="1">
      <c r="A144" s="419">
        <v>41678</v>
      </c>
      <c r="B144" s="432" t="s">
        <v>185</v>
      </c>
      <c r="C144" s="432"/>
      <c r="D144" s="627" t="s">
        <v>381</v>
      </c>
      <c r="E144" s="532">
        <v>92022835625</v>
      </c>
      <c r="F144" s="325" t="s">
        <v>229</v>
      </c>
      <c r="G144" s="313" t="s">
        <v>230</v>
      </c>
      <c r="H144" s="313" t="s">
        <v>39</v>
      </c>
      <c r="I144" s="516"/>
      <c r="J144" s="419">
        <v>41158</v>
      </c>
      <c r="K144" s="306" t="s">
        <v>374</v>
      </c>
      <c r="L144" s="306" t="s">
        <v>199</v>
      </c>
      <c r="M144" s="313" t="str">
        <f t="shared" si="49"/>
        <v>M</v>
      </c>
      <c r="N144" s="419">
        <v>41158</v>
      </c>
      <c r="O144" s="311" t="s">
        <v>1132</v>
      </c>
      <c r="P144" s="516"/>
      <c r="Q144" s="370">
        <f t="shared" si="55"/>
        <v>20</v>
      </c>
      <c r="R144" s="463">
        <f t="shared" si="56"/>
        <v>1</v>
      </c>
      <c r="S144" s="463">
        <f t="shared" si="57"/>
        <v>0</v>
      </c>
      <c r="T144" s="463">
        <f t="shared" si="58"/>
        <v>0</v>
      </c>
      <c r="U144" s="228">
        <f t="shared" si="59"/>
        <v>0</v>
      </c>
    </row>
    <row r="145" spans="1:21" s="429" customFormat="1" ht="15.75" customHeight="1">
      <c r="A145" s="419">
        <v>41671</v>
      </c>
      <c r="B145" s="432" t="s">
        <v>1210</v>
      </c>
      <c r="C145" s="432"/>
      <c r="D145" s="627" t="s">
        <v>1293</v>
      </c>
      <c r="E145" s="532">
        <v>81072812450</v>
      </c>
      <c r="F145" s="325" t="s">
        <v>342</v>
      </c>
      <c r="G145" s="313" t="s">
        <v>223</v>
      </c>
      <c r="H145" s="313" t="s">
        <v>25</v>
      </c>
      <c r="I145" s="516"/>
      <c r="J145" s="315">
        <v>41476</v>
      </c>
      <c r="K145" s="306" t="s">
        <v>374</v>
      </c>
      <c r="L145" s="306" t="s">
        <v>1316</v>
      </c>
      <c r="M145" s="313" t="str">
        <f t="shared" si="49"/>
        <v>F</v>
      </c>
      <c r="N145" s="419">
        <v>41476</v>
      </c>
      <c r="O145" s="311" t="s">
        <v>1132</v>
      </c>
      <c r="P145" s="516"/>
      <c r="Q145" s="370">
        <f t="shared" si="55"/>
        <v>31</v>
      </c>
      <c r="R145" s="463">
        <f t="shared" si="56"/>
        <v>0</v>
      </c>
      <c r="S145" s="463">
        <f t="shared" si="57"/>
        <v>1</v>
      </c>
      <c r="T145" s="463">
        <f t="shared" si="58"/>
        <v>0</v>
      </c>
      <c r="U145" s="228">
        <f t="shared" si="59"/>
        <v>0</v>
      </c>
    </row>
    <row r="146" spans="1:21" s="429" customFormat="1" ht="15.75" customHeight="1">
      <c r="A146" s="419">
        <v>41675</v>
      </c>
      <c r="B146" s="432" t="s">
        <v>330</v>
      </c>
      <c r="C146" s="432"/>
      <c r="D146" s="627" t="s">
        <v>1165</v>
      </c>
      <c r="E146" s="532">
        <v>74071606863</v>
      </c>
      <c r="F146" s="325" t="s">
        <v>376</v>
      </c>
      <c r="G146" s="313" t="s">
        <v>223</v>
      </c>
      <c r="H146" s="313" t="s">
        <v>25</v>
      </c>
      <c r="I146" s="516"/>
      <c r="J146" s="419">
        <v>41365</v>
      </c>
      <c r="K146" s="306" t="s">
        <v>374</v>
      </c>
      <c r="L146" s="306"/>
      <c r="M146" s="313" t="str">
        <f t="shared" si="49"/>
        <v>M</v>
      </c>
      <c r="N146" s="419">
        <v>41365</v>
      </c>
      <c r="O146" s="311" t="s">
        <v>1132</v>
      </c>
      <c r="P146" s="516"/>
      <c r="Q146" s="370">
        <f t="shared" si="55"/>
        <v>38</v>
      </c>
      <c r="R146" s="463">
        <f t="shared" si="56"/>
        <v>0</v>
      </c>
      <c r="S146" s="463">
        <f t="shared" si="57"/>
        <v>1</v>
      </c>
      <c r="T146" s="463">
        <f t="shared" si="58"/>
        <v>0</v>
      </c>
      <c r="U146" s="228">
        <f t="shared" si="59"/>
        <v>0</v>
      </c>
    </row>
    <row r="147" spans="1:21" s="429" customFormat="1" ht="15.75" customHeight="1">
      <c r="A147" s="419">
        <v>41671</v>
      </c>
      <c r="B147" s="432" t="s">
        <v>1210</v>
      </c>
      <c r="C147" s="432"/>
      <c r="D147" s="627" t="s">
        <v>1299</v>
      </c>
      <c r="E147" s="532">
        <v>83121810349</v>
      </c>
      <c r="F147" s="325" t="s">
        <v>252</v>
      </c>
      <c r="G147" s="313" t="s">
        <v>253</v>
      </c>
      <c r="H147" s="313" t="s">
        <v>86</v>
      </c>
      <c r="I147" s="516"/>
      <c r="J147" s="419">
        <v>41548</v>
      </c>
      <c r="K147" s="306" t="s">
        <v>374</v>
      </c>
      <c r="L147" s="306" t="s">
        <v>199</v>
      </c>
      <c r="M147" s="313" t="str">
        <f t="shared" si="49"/>
        <v>M</v>
      </c>
      <c r="N147" s="419">
        <v>41548</v>
      </c>
      <c r="O147" s="311" t="s">
        <v>1219</v>
      </c>
      <c r="P147" s="516"/>
      <c r="Q147" s="370">
        <f t="shared" si="55"/>
        <v>29</v>
      </c>
      <c r="R147" s="463">
        <f t="shared" si="56"/>
        <v>1</v>
      </c>
      <c r="S147" s="463">
        <f t="shared" si="57"/>
        <v>0</v>
      </c>
      <c r="T147" s="463">
        <f t="shared" si="58"/>
        <v>0</v>
      </c>
      <c r="U147" s="228">
        <f t="shared" si="59"/>
        <v>0</v>
      </c>
    </row>
    <row r="148" spans="1:21" s="429" customFormat="1" ht="15.75" customHeight="1">
      <c r="A148" s="419">
        <v>41671</v>
      </c>
      <c r="B148" s="432" t="s">
        <v>1298</v>
      </c>
      <c r="C148" s="432"/>
      <c r="D148" s="627" t="s">
        <v>1301</v>
      </c>
      <c r="E148" s="532">
        <v>87020514424</v>
      </c>
      <c r="F148" s="325" t="s">
        <v>252</v>
      </c>
      <c r="G148" s="313" t="s">
        <v>253</v>
      </c>
      <c r="H148" s="313" t="s">
        <v>86</v>
      </c>
      <c r="I148" s="516"/>
      <c r="J148" s="419">
        <v>41579</v>
      </c>
      <c r="K148" s="306" t="s">
        <v>206</v>
      </c>
      <c r="L148" s="306" t="s">
        <v>200</v>
      </c>
      <c r="M148" s="313" t="str">
        <f t="shared" si="49"/>
        <v>M</v>
      </c>
      <c r="N148" s="419">
        <v>41579</v>
      </c>
      <c r="O148" s="311" t="s">
        <v>1219</v>
      </c>
      <c r="P148" s="516"/>
      <c r="Q148" s="370">
        <f t="shared" si="55"/>
        <v>25</v>
      </c>
      <c r="R148" s="463">
        <f t="shared" si="56"/>
        <v>1</v>
      </c>
      <c r="S148" s="463">
        <f t="shared" si="57"/>
        <v>0</v>
      </c>
      <c r="T148" s="463">
        <f t="shared" si="58"/>
        <v>0</v>
      </c>
      <c r="U148" s="228">
        <f t="shared" si="59"/>
        <v>0</v>
      </c>
    </row>
    <row r="149" spans="1:21" s="429" customFormat="1" ht="15.75" customHeight="1">
      <c r="A149" s="419">
        <v>41676</v>
      </c>
      <c r="B149" s="432" t="s">
        <v>1298</v>
      </c>
      <c r="C149" s="432"/>
      <c r="D149" s="627" t="s">
        <v>1304</v>
      </c>
      <c r="E149" s="532">
        <v>60122920160</v>
      </c>
      <c r="F149" s="325" t="s">
        <v>1084</v>
      </c>
      <c r="G149" s="313" t="s">
        <v>233</v>
      </c>
      <c r="H149" s="313" t="s">
        <v>126</v>
      </c>
      <c r="I149" s="516"/>
      <c r="J149" s="419">
        <v>41612</v>
      </c>
      <c r="K149" s="306" t="s">
        <v>205</v>
      </c>
      <c r="L149" s="510" t="s">
        <v>199</v>
      </c>
      <c r="M149" s="313" t="str">
        <f t="shared" si="49"/>
        <v>M</v>
      </c>
      <c r="N149" s="419">
        <v>41612</v>
      </c>
      <c r="O149" s="311" t="s">
        <v>1219</v>
      </c>
      <c r="P149" s="516"/>
      <c r="Q149" s="370">
        <f t="shared" si="55"/>
        <v>52</v>
      </c>
      <c r="R149" s="463">
        <f t="shared" si="56"/>
        <v>0</v>
      </c>
      <c r="S149" s="463">
        <f t="shared" si="57"/>
        <v>0</v>
      </c>
      <c r="T149" s="463">
        <f t="shared" si="58"/>
        <v>1</v>
      </c>
      <c r="U149" s="228">
        <f t="shared" si="59"/>
        <v>0</v>
      </c>
    </row>
    <row r="150" spans="1:21" s="429" customFormat="1" ht="15.75" customHeight="1">
      <c r="A150" s="419">
        <v>41694</v>
      </c>
      <c r="B150" s="432" t="s">
        <v>330</v>
      </c>
      <c r="C150" s="432"/>
      <c r="D150" s="627" t="s">
        <v>1307</v>
      </c>
      <c r="E150" s="390">
        <v>86091111703</v>
      </c>
      <c r="F150" s="325" t="s">
        <v>1084</v>
      </c>
      <c r="G150" s="313" t="s">
        <v>233</v>
      </c>
      <c r="H150" s="313" t="s">
        <v>126</v>
      </c>
      <c r="I150" s="516"/>
      <c r="J150" s="419">
        <v>41612</v>
      </c>
      <c r="K150" s="306" t="s">
        <v>374</v>
      </c>
      <c r="L150" s="510" t="s">
        <v>199</v>
      </c>
      <c r="M150" s="313" t="str">
        <f t="shared" si="49"/>
        <v>M</v>
      </c>
      <c r="N150" s="419">
        <v>41612</v>
      </c>
      <c r="O150" s="311" t="s">
        <v>1219</v>
      </c>
      <c r="P150" s="516"/>
      <c r="Q150" s="370">
        <f t="shared" si="55"/>
        <v>26</v>
      </c>
      <c r="R150" s="463">
        <f t="shared" si="56"/>
        <v>1</v>
      </c>
      <c r="S150" s="463">
        <f t="shared" si="57"/>
        <v>0</v>
      </c>
      <c r="T150" s="463">
        <f t="shared" si="58"/>
        <v>0</v>
      </c>
      <c r="U150" s="228">
        <f t="shared" si="59"/>
        <v>0</v>
      </c>
    </row>
    <row r="151" spans="1:21" s="429" customFormat="1" ht="15.75" customHeight="1">
      <c r="A151" s="419">
        <v>41692</v>
      </c>
      <c r="B151" s="432" t="s">
        <v>1210</v>
      </c>
      <c r="C151" s="432"/>
      <c r="D151" s="509" t="s">
        <v>1244</v>
      </c>
      <c r="E151" s="390">
        <v>83102609624</v>
      </c>
      <c r="F151" s="325" t="s">
        <v>265</v>
      </c>
      <c r="G151" s="313" t="s">
        <v>253</v>
      </c>
      <c r="H151" s="313" t="s">
        <v>39</v>
      </c>
      <c r="I151" s="516"/>
      <c r="J151" s="419">
        <v>41541</v>
      </c>
      <c r="K151" s="306" t="s">
        <v>374</v>
      </c>
      <c r="L151" s="510" t="s">
        <v>199</v>
      </c>
      <c r="M151" s="313" t="str">
        <f t="shared" si="49"/>
        <v>M</v>
      </c>
      <c r="N151" s="419">
        <v>41541</v>
      </c>
      <c r="O151" s="311" t="s">
        <v>1132</v>
      </c>
      <c r="P151" s="516"/>
      <c r="Q151" s="370">
        <f t="shared" ref="Q151:Q156" si="60">2012-CONCATENATE(19,+LEFT(E151,2))</f>
        <v>29</v>
      </c>
      <c r="R151" s="463">
        <f t="shared" ref="R151:R156" si="61">IF(Q151&gt;=55,0,IF(AND(Q151&gt;=46,Q151&lt;55),0,IF(AND(Q151&gt;=31,Q151&lt;45),0,IF(Q151&lt;=30,1,0))))</f>
        <v>1</v>
      </c>
      <c r="S151" s="463">
        <f t="shared" ref="S151:S156" si="62">IF(Q151&gt;=55,0,IF(AND(Q151&gt;=46,Q151&lt;55),0,IF(AND(Q151&gt;=31,Q151&lt;=45),1,IF(Q151&lt;=30,0,0))))</f>
        <v>0</v>
      </c>
      <c r="T151" s="463">
        <f t="shared" ref="T151:T156" si="63">IF(Q151&gt;=55,0,IF(AND(Q151&gt;=46,Q151&lt;55),1,IF(AND(Q151&gt;=31,Q151&lt;=45),0,IF(Q151&lt;=30,0,0))))</f>
        <v>0</v>
      </c>
      <c r="U151" s="228">
        <f t="shared" ref="U151:U156" si="64">IF(Q151&gt;=55,1,IF(AND(Q151&gt;=46,Q151&lt;55),0,IF(AND(Q151&gt;=31,Q151&lt;45),0,IF(Q151&lt;=30,0,0))))</f>
        <v>0</v>
      </c>
    </row>
    <row r="152" spans="1:21" s="429" customFormat="1" ht="15.75" customHeight="1">
      <c r="A152" s="419">
        <v>41684</v>
      </c>
      <c r="B152" s="432" t="s">
        <v>330</v>
      </c>
      <c r="C152" s="432"/>
      <c r="D152" s="627" t="s">
        <v>1332</v>
      </c>
      <c r="E152" s="390">
        <v>62051703013</v>
      </c>
      <c r="F152" s="325" t="s">
        <v>1084</v>
      </c>
      <c r="G152" s="313" t="s">
        <v>233</v>
      </c>
      <c r="H152" s="313" t="s">
        <v>126</v>
      </c>
      <c r="I152" s="516"/>
      <c r="J152" s="419">
        <v>41678</v>
      </c>
      <c r="K152" s="306" t="s">
        <v>374</v>
      </c>
      <c r="L152" s="510" t="s">
        <v>199</v>
      </c>
      <c r="M152" s="313" t="str">
        <f t="shared" si="49"/>
        <v>F</v>
      </c>
      <c r="N152" s="419">
        <v>41678</v>
      </c>
      <c r="O152" s="311" t="s">
        <v>1132</v>
      </c>
      <c r="P152" s="516"/>
      <c r="Q152" s="370">
        <f t="shared" si="60"/>
        <v>50</v>
      </c>
      <c r="R152" s="463">
        <f t="shared" si="61"/>
        <v>0</v>
      </c>
      <c r="S152" s="463">
        <f t="shared" si="62"/>
        <v>0</v>
      </c>
      <c r="T152" s="463">
        <f t="shared" si="63"/>
        <v>1</v>
      </c>
      <c r="U152" s="228">
        <f t="shared" si="64"/>
        <v>0</v>
      </c>
    </row>
    <row r="153" spans="1:21" s="429" customFormat="1" ht="15.75" customHeight="1">
      <c r="A153" s="419">
        <v>41712</v>
      </c>
      <c r="B153" s="432" t="s">
        <v>1210</v>
      </c>
      <c r="C153" s="432"/>
      <c r="D153" s="627" t="s">
        <v>1310</v>
      </c>
      <c r="E153" s="390">
        <v>93020910981</v>
      </c>
      <c r="F153" s="325" t="s">
        <v>1084</v>
      </c>
      <c r="G153" s="313" t="s">
        <v>233</v>
      </c>
      <c r="H153" s="313" t="s">
        <v>126</v>
      </c>
      <c r="I153" s="516"/>
      <c r="J153" s="419">
        <v>41635</v>
      </c>
      <c r="K153" s="306" t="s">
        <v>374</v>
      </c>
      <c r="L153" s="510" t="s">
        <v>199</v>
      </c>
      <c r="M153" s="313" t="str">
        <f t="shared" si="49"/>
        <v>M</v>
      </c>
      <c r="N153" s="419">
        <v>41635</v>
      </c>
      <c r="O153" s="311" t="s">
        <v>1219</v>
      </c>
      <c r="P153" s="516"/>
      <c r="Q153" s="370">
        <f t="shared" si="60"/>
        <v>19</v>
      </c>
      <c r="R153" s="463">
        <f t="shared" si="61"/>
        <v>1</v>
      </c>
      <c r="S153" s="463">
        <f t="shared" si="62"/>
        <v>0</v>
      </c>
      <c r="T153" s="463">
        <f t="shared" si="63"/>
        <v>0</v>
      </c>
      <c r="U153" s="228">
        <f t="shared" si="64"/>
        <v>0</v>
      </c>
    </row>
    <row r="154" spans="1:21" s="429" customFormat="1" ht="15.75" customHeight="1">
      <c r="A154" s="419">
        <v>41722</v>
      </c>
      <c r="B154" s="432" t="s">
        <v>1210</v>
      </c>
      <c r="C154" s="432"/>
      <c r="D154" s="627" t="s">
        <v>1292</v>
      </c>
      <c r="E154" s="390">
        <v>77052014525</v>
      </c>
      <c r="F154" s="325" t="s">
        <v>252</v>
      </c>
      <c r="G154" s="313" t="s">
        <v>253</v>
      </c>
      <c r="H154" s="313" t="s">
        <v>86</v>
      </c>
      <c r="I154" s="516"/>
      <c r="J154" s="419">
        <v>41548</v>
      </c>
      <c r="K154" s="306" t="s">
        <v>205</v>
      </c>
      <c r="L154" s="510" t="s">
        <v>199</v>
      </c>
      <c r="M154" s="313" t="str">
        <f t="shared" si="49"/>
        <v>M</v>
      </c>
      <c r="N154" s="419">
        <v>41548</v>
      </c>
      <c r="O154" s="311" t="s">
        <v>1303</v>
      </c>
      <c r="P154" s="516"/>
      <c r="Q154" s="370">
        <f t="shared" si="60"/>
        <v>35</v>
      </c>
      <c r="R154" s="463">
        <f t="shared" si="61"/>
        <v>0</v>
      </c>
      <c r="S154" s="463">
        <f t="shared" si="62"/>
        <v>1</v>
      </c>
      <c r="T154" s="463">
        <f t="shared" si="63"/>
        <v>0</v>
      </c>
      <c r="U154" s="228">
        <f t="shared" si="64"/>
        <v>0</v>
      </c>
    </row>
    <row r="155" spans="1:21" s="429" customFormat="1" ht="15.75" customHeight="1">
      <c r="A155" s="419">
        <v>41726</v>
      </c>
      <c r="B155" s="432" t="s">
        <v>185</v>
      </c>
      <c r="C155" s="432"/>
      <c r="D155" s="627" t="s">
        <v>1060</v>
      </c>
      <c r="E155" s="390">
        <v>67043003941</v>
      </c>
      <c r="F155" s="325" t="s">
        <v>259</v>
      </c>
      <c r="G155" s="313" t="s">
        <v>260</v>
      </c>
      <c r="H155" s="313" t="s">
        <v>25</v>
      </c>
      <c r="I155" s="516"/>
      <c r="J155" s="419">
        <v>40576</v>
      </c>
      <c r="K155" s="306" t="s">
        <v>374</v>
      </c>
      <c r="L155" s="510" t="s">
        <v>199</v>
      </c>
      <c r="M155" s="313" t="str">
        <f t="shared" si="49"/>
        <v>M</v>
      </c>
      <c r="N155" s="419">
        <v>40576</v>
      </c>
      <c r="O155" s="311" t="s">
        <v>1132</v>
      </c>
      <c r="P155" s="516"/>
      <c r="Q155" s="370">
        <f t="shared" si="60"/>
        <v>45</v>
      </c>
      <c r="R155" s="463">
        <f t="shared" si="61"/>
        <v>0</v>
      </c>
      <c r="S155" s="463">
        <f t="shared" si="62"/>
        <v>1</v>
      </c>
      <c r="T155" s="463">
        <f t="shared" si="63"/>
        <v>0</v>
      </c>
      <c r="U155" s="228">
        <f t="shared" si="64"/>
        <v>0</v>
      </c>
    </row>
    <row r="156" spans="1:21" s="429" customFormat="1" ht="15.75" customHeight="1">
      <c r="A156" s="419">
        <v>41699</v>
      </c>
      <c r="B156" s="432" t="s">
        <v>185</v>
      </c>
      <c r="C156" s="432"/>
      <c r="D156" s="627" t="s">
        <v>1125</v>
      </c>
      <c r="E156" s="390">
        <v>79071512205</v>
      </c>
      <c r="F156" s="325" t="s">
        <v>1086</v>
      </c>
      <c r="G156" s="313" t="s">
        <v>221</v>
      </c>
      <c r="H156" s="313" t="s">
        <v>1204</v>
      </c>
      <c r="I156" s="516"/>
      <c r="J156" s="315">
        <v>41278</v>
      </c>
      <c r="K156" s="306" t="s">
        <v>205</v>
      </c>
      <c r="L156" s="510" t="s">
        <v>1316</v>
      </c>
      <c r="M156" s="313" t="str">
        <f t="shared" si="49"/>
        <v>M</v>
      </c>
      <c r="N156" s="419">
        <v>41278</v>
      </c>
      <c r="O156" s="311" t="s">
        <v>1132</v>
      </c>
      <c r="P156" s="516"/>
      <c r="Q156" s="370">
        <f t="shared" si="60"/>
        <v>33</v>
      </c>
      <c r="R156" s="463">
        <f t="shared" si="61"/>
        <v>0</v>
      </c>
      <c r="S156" s="463">
        <f t="shared" si="62"/>
        <v>1</v>
      </c>
      <c r="T156" s="463">
        <f t="shared" si="63"/>
        <v>0</v>
      </c>
      <c r="U156" s="228">
        <f t="shared" si="64"/>
        <v>0</v>
      </c>
    </row>
    <row r="157" spans="1:21" s="429" customFormat="1" ht="15.75" customHeight="1">
      <c r="A157" s="419">
        <v>41730</v>
      </c>
      <c r="B157" s="432" t="s">
        <v>185</v>
      </c>
      <c r="C157" s="432"/>
      <c r="D157" s="627" t="s">
        <v>367</v>
      </c>
      <c r="E157" s="390">
        <v>81071800028</v>
      </c>
      <c r="F157" s="325" t="s">
        <v>252</v>
      </c>
      <c r="G157" s="313" t="s">
        <v>253</v>
      </c>
      <c r="H157" s="313" t="s">
        <v>86</v>
      </c>
      <c r="I157" s="516"/>
      <c r="J157" s="315">
        <v>41246</v>
      </c>
      <c r="K157" s="306" t="s">
        <v>205</v>
      </c>
      <c r="L157" s="510" t="s">
        <v>199</v>
      </c>
      <c r="M157" s="313" t="str">
        <f t="shared" si="49"/>
        <v>M</v>
      </c>
      <c r="N157" s="419">
        <v>41246</v>
      </c>
      <c r="O157" s="311" t="s">
        <v>1219</v>
      </c>
      <c r="P157" s="516"/>
      <c r="Q157" s="370">
        <f t="shared" ref="Q157:Q163" si="65">2012-CONCATENATE(19,+LEFT(E157,2))</f>
        <v>31</v>
      </c>
      <c r="R157" s="463">
        <f t="shared" ref="R157:R163" si="66">IF(Q157&gt;=55,0,IF(AND(Q157&gt;=46,Q157&lt;55),0,IF(AND(Q157&gt;=31,Q157&lt;45),0,IF(Q157&lt;=30,1,0))))</f>
        <v>0</v>
      </c>
      <c r="S157" s="463">
        <f t="shared" ref="S157:S163" si="67">IF(Q157&gt;=55,0,IF(AND(Q157&gt;=46,Q157&lt;55),0,IF(AND(Q157&gt;=31,Q157&lt;=45),1,IF(Q157&lt;=30,0,0))))</f>
        <v>1</v>
      </c>
      <c r="T157" s="463">
        <f t="shared" ref="T157:T163" si="68">IF(Q157&gt;=55,0,IF(AND(Q157&gt;=46,Q157&lt;55),1,IF(AND(Q157&gt;=31,Q157&lt;=45),0,IF(Q157&lt;=30,0,0))))</f>
        <v>0</v>
      </c>
      <c r="U157" s="228">
        <f t="shared" ref="U157:U163" si="69">IF(Q157&gt;=55,1,IF(AND(Q157&gt;=46,Q157&lt;55),0,IF(AND(Q157&gt;=31,Q157&lt;45),0,IF(Q157&lt;=30,0,0))))</f>
        <v>0</v>
      </c>
    </row>
    <row r="158" spans="1:21" s="429" customFormat="1" ht="15.75" customHeight="1">
      <c r="A158" s="419">
        <v>41751</v>
      </c>
      <c r="B158" s="432" t="s">
        <v>1210</v>
      </c>
      <c r="C158" s="432"/>
      <c r="D158" s="627" t="s">
        <v>1046</v>
      </c>
      <c r="E158" s="390">
        <v>72021905065</v>
      </c>
      <c r="F158" s="325" t="s">
        <v>225</v>
      </c>
      <c r="G158" s="313" t="s">
        <v>226</v>
      </c>
      <c r="H158" s="313" t="s">
        <v>25</v>
      </c>
      <c r="I158" s="516"/>
      <c r="J158" s="315">
        <v>38899</v>
      </c>
      <c r="K158" s="306" t="s">
        <v>205</v>
      </c>
      <c r="L158" s="510" t="s">
        <v>2009</v>
      </c>
      <c r="M158" s="313" t="str">
        <f t="shared" si="49"/>
        <v>M</v>
      </c>
      <c r="N158" s="419">
        <v>38899</v>
      </c>
      <c r="O158" s="311" t="s">
        <v>1132</v>
      </c>
      <c r="P158" s="516"/>
      <c r="Q158" s="370">
        <f>2012-CONCATENATE(19,+LEFT(E158,2))</f>
        <v>40</v>
      </c>
      <c r="R158" s="463">
        <f t="shared" si="66"/>
        <v>0</v>
      </c>
      <c r="S158" s="463">
        <f t="shared" si="67"/>
        <v>1</v>
      </c>
      <c r="T158" s="463">
        <f t="shared" si="68"/>
        <v>0</v>
      </c>
      <c r="U158" s="228">
        <f t="shared" si="69"/>
        <v>0</v>
      </c>
    </row>
    <row r="159" spans="1:21" s="429" customFormat="1" ht="15.75" customHeight="1">
      <c r="A159" s="419">
        <v>41730</v>
      </c>
      <c r="B159" s="432" t="s">
        <v>330</v>
      </c>
      <c r="C159" s="432"/>
      <c r="D159" s="627" t="s">
        <v>1305</v>
      </c>
      <c r="E159" s="390">
        <v>56041904704</v>
      </c>
      <c r="F159" s="325" t="s">
        <v>1084</v>
      </c>
      <c r="G159" s="313" t="s">
        <v>233</v>
      </c>
      <c r="H159" s="313" t="s">
        <v>126</v>
      </c>
      <c r="I159" s="516"/>
      <c r="J159" s="315">
        <v>41612</v>
      </c>
      <c r="K159" s="306" t="s">
        <v>374</v>
      </c>
      <c r="L159" s="510" t="s">
        <v>199</v>
      </c>
      <c r="M159" s="313" t="str">
        <f t="shared" si="49"/>
        <v>M</v>
      </c>
      <c r="N159" s="419">
        <v>41612</v>
      </c>
      <c r="O159" s="311" t="s">
        <v>1219</v>
      </c>
      <c r="P159" s="516"/>
      <c r="Q159" s="370">
        <f t="shared" si="65"/>
        <v>56</v>
      </c>
      <c r="R159" s="463">
        <f t="shared" si="66"/>
        <v>0</v>
      </c>
      <c r="S159" s="463">
        <f t="shared" si="67"/>
        <v>0</v>
      </c>
      <c r="T159" s="463">
        <f t="shared" si="68"/>
        <v>0</v>
      </c>
      <c r="U159" s="228">
        <f t="shared" si="69"/>
        <v>1</v>
      </c>
    </row>
    <row r="160" spans="1:21" s="429" customFormat="1" ht="15.75" customHeight="1">
      <c r="A160" s="419">
        <v>41754</v>
      </c>
      <c r="B160" s="432" t="s">
        <v>330</v>
      </c>
      <c r="C160" s="432"/>
      <c r="D160" s="627" t="s">
        <v>2010</v>
      </c>
      <c r="E160" s="390">
        <v>73050502720</v>
      </c>
      <c r="F160" s="325" t="s">
        <v>1084</v>
      </c>
      <c r="G160" s="313" t="s">
        <v>233</v>
      </c>
      <c r="H160" s="313" t="s">
        <v>126</v>
      </c>
      <c r="I160" s="516"/>
      <c r="J160" s="315">
        <v>41754</v>
      </c>
      <c r="K160" s="306" t="s">
        <v>374</v>
      </c>
      <c r="L160" s="510" t="s">
        <v>199</v>
      </c>
      <c r="M160" s="313" t="str">
        <f t="shared" si="49"/>
        <v>M</v>
      </c>
      <c r="N160" s="419">
        <v>41754</v>
      </c>
      <c r="O160" s="311" t="s">
        <v>1219</v>
      </c>
      <c r="P160" s="516"/>
      <c r="Q160" s="370">
        <f t="shared" si="65"/>
        <v>39</v>
      </c>
      <c r="R160" s="463">
        <f t="shared" si="66"/>
        <v>0</v>
      </c>
      <c r="S160" s="463">
        <f t="shared" si="67"/>
        <v>1</v>
      </c>
      <c r="T160" s="463">
        <f t="shared" si="68"/>
        <v>0</v>
      </c>
      <c r="U160" s="228">
        <f t="shared" si="69"/>
        <v>0</v>
      </c>
    </row>
    <row r="161" spans="1:21" s="429" customFormat="1" ht="15.75" customHeight="1">
      <c r="A161" s="419">
        <v>41754</v>
      </c>
      <c r="B161" s="432" t="s">
        <v>330</v>
      </c>
      <c r="C161" s="432"/>
      <c r="D161" s="627" t="s">
        <v>1309</v>
      </c>
      <c r="E161" s="390">
        <v>72101504109</v>
      </c>
      <c r="F161" s="325" t="s">
        <v>1084</v>
      </c>
      <c r="G161" s="313" t="s">
        <v>233</v>
      </c>
      <c r="H161" s="313" t="s">
        <v>126</v>
      </c>
      <c r="I161" s="516"/>
      <c r="J161" s="315">
        <v>41680</v>
      </c>
      <c r="K161" s="306" t="s">
        <v>374</v>
      </c>
      <c r="L161" s="510" t="s">
        <v>199</v>
      </c>
      <c r="M161" s="313" t="str">
        <f t="shared" si="49"/>
        <v>M</v>
      </c>
      <c r="N161" s="419">
        <v>41754</v>
      </c>
      <c r="O161" s="311" t="s">
        <v>1219</v>
      </c>
      <c r="P161" s="516"/>
      <c r="Q161" s="370">
        <f t="shared" si="65"/>
        <v>40</v>
      </c>
      <c r="R161" s="463">
        <f t="shared" si="66"/>
        <v>0</v>
      </c>
      <c r="S161" s="463">
        <f t="shared" si="67"/>
        <v>1</v>
      </c>
      <c r="T161" s="463">
        <f t="shared" si="68"/>
        <v>0</v>
      </c>
      <c r="U161" s="228">
        <f t="shared" si="69"/>
        <v>0</v>
      </c>
    </row>
    <row r="162" spans="1:21" s="429" customFormat="1" ht="15.75" customHeight="1">
      <c r="A162" s="419">
        <v>41771</v>
      </c>
      <c r="B162" s="432" t="s">
        <v>330</v>
      </c>
      <c r="C162" s="432"/>
      <c r="D162" s="509" t="s">
        <v>1317</v>
      </c>
      <c r="E162" s="390">
        <v>72031615264</v>
      </c>
      <c r="F162" s="325" t="s">
        <v>1084</v>
      </c>
      <c r="G162" s="313" t="s">
        <v>233</v>
      </c>
      <c r="H162" s="313" t="s">
        <v>126</v>
      </c>
      <c r="I162" s="516"/>
      <c r="J162" s="315">
        <v>41654</v>
      </c>
      <c r="K162" s="306" t="s">
        <v>374</v>
      </c>
      <c r="L162" s="510" t="s">
        <v>199</v>
      </c>
      <c r="M162" s="313" t="str">
        <f t="shared" si="49"/>
        <v>M</v>
      </c>
      <c r="N162" s="419">
        <v>41654</v>
      </c>
      <c r="O162" s="311" t="s">
        <v>1219</v>
      </c>
      <c r="P162" s="516"/>
      <c r="Q162" s="370">
        <f t="shared" si="65"/>
        <v>40</v>
      </c>
      <c r="R162" s="463">
        <f t="shared" si="66"/>
        <v>0</v>
      </c>
      <c r="S162" s="463">
        <f t="shared" si="67"/>
        <v>1</v>
      </c>
      <c r="T162" s="463">
        <f t="shared" si="68"/>
        <v>0</v>
      </c>
      <c r="U162" s="228">
        <f t="shared" si="69"/>
        <v>0</v>
      </c>
    </row>
    <row r="163" spans="1:21" s="429" customFormat="1" ht="15.75" customHeight="1">
      <c r="A163" s="419">
        <v>41771</v>
      </c>
      <c r="B163" s="432" t="s">
        <v>330</v>
      </c>
      <c r="C163" s="432"/>
      <c r="D163" s="509" t="s">
        <v>1336</v>
      </c>
      <c r="E163" s="390">
        <v>56121702565</v>
      </c>
      <c r="F163" s="325" t="s">
        <v>1084</v>
      </c>
      <c r="G163" s="313" t="s">
        <v>233</v>
      </c>
      <c r="H163" s="313" t="s">
        <v>126</v>
      </c>
      <c r="I163" s="516"/>
      <c r="J163" s="315">
        <v>41662</v>
      </c>
      <c r="K163" s="306" t="s">
        <v>374</v>
      </c>
      <c r="L163" s="510" t="s">
        <v>199</v>
      </c>
      <c r="M163" s="313" t="str">
        <f t="shared" si="49"/>
        <v>M</v>
      </c>
      <c r="N163" s="419">
        <v>41662</v>
      </c>
      <c r="O163" s="311" t="s">
        <v>1219</v>
      </c>
      <c r="P163" s="516"/>
      <c r="Q163" s="370">
        <f t="shared" si="65"/>
        <v>56</v>
      </c>
      <c r="R163" s="463">
        <f t="shared" si="66"/>
        <v>0</v>
      </c>
      <c r="S163" s="463">
        <f t="shared" si="67"/>
        <v>0</v>
      </c>
      <c r="T163" s="463">
        <f t="shared" si="68"/>
        <v>0</v>
      </c>
      <c r="U163" s="228">
        <f t="shared" si="69"/>
        <v>1</v>
      </c>
    </row>
    <row r="164" spans="1:21" s="429" customFormat="1" ht="15.75" customHeight="1">
      <c r="A164" s="419">
        <v>41760</v>
      </c>
      <c r="B164" s="432" t="s">
        <v>330</v>
      </c>
      <c r="C164" s="432"/>
      <c r="D164" s="509" t="s">
        <v>2008</v>
      </c>
      <c r="E164" s="390">
        <v>83011312411</v>
      </c>
      <c r="F164" s="325" t="s">
        <v>342</v>
      </c>
      <c r="G164" s="313" t="s">
        <v>223</v>
      </c>
      <c r="H164" s="313" t="s">
        <v>25</v>
      </c>
      <c r="I164" s="516"/>
      <c r="J164" s="315">
        <v>41730</v>
      </c>
      <c r="K164" s="306" t="s">
        <v>374</v>
      </c>
      <c r="L164" s="510" t="s">
        <v>199</v>
      </c>
      <c r="M164" s="313" t="str">
        <f t="shared" si="49"/>
        <v>F</v>
      </c>
      <c r="N164" s="419">
        <v>41730</v>
      </c>
      <c r="O164" s="311" t="s">
        <v>1219</v>
      </c>
      <c r="P164" s="516"/>
      <c r="Q164" s="370">
        <f t="shared" ref="Q164:Q172" si="70">2012-CONCATENATE(19,+LEFT(E164,2))</f>
        <v>29</v>
      </c>
      <c r="R164" s="463">
        <f t="shared" ref="R164:R172" si="71">IF(Q164&gt;=55,0,IF(AND(Q164&gt;=46,Q164&lt;55),0,IF(AND(Q164&gt;=31,Q164&lt;45),0,IF(Q164&lt;=30,1,0))))</f>
        <v>1</v>
      </c>
      <c r="S164" s="463">
        <f t="shared" ref="S164:S172" si="72">IF(Q164&gt;=55,0,IF(AND(Q164&gt;=46,Q164&lt;55),0,IF(AND(Q164&gt;=31,Q164&lt;=45),1,IF(Q164&lt;=30,0,0))))</f>
        <v>0</v>
      </c>
      <c r="T164" s="463">
        <f t="shared" ref="T164:T172" si="73">IF(Q164&gt;=55,0,IF(AND(Q164&gt;=46,Q164&lt;55),1,IF(AND(Q164&gt;=31,Q164&lt;=45),0,IF(Q164&lt;=30,0,0))))</f>
        <v>0</v>
      </c>
      <c r="U164" s="228">
        <f t="shared" ref="U164:U172" si="74">IF(Q164&gt;=55,1,IF(AND(Q164&gt;=46,Q164&lt;55),0,IF(AND(Q164&gt;=31,Q164&lt;45),0,IF(Q164&lt;=30,0,0))))</f>
        <v>0</v>
      </c>
    </row>
    <row r="165" spans="1:21" s="429" customFormat="1" ht="15.75" customHeight="1">
      <c r="A165" s="419">
        <v>41760</v>
      </c>
      <c r="B165" s="432" t="s">
        <v>185</v>
      </c>
      <c r="C165" s="432"/>
      <c r="D165" s="509" t="s">
        <v>1062</v>
      </c>
      <c r="E165" s="390">
        <v>43020821289</v>
      </c>
      <c r="F165" s="325" t="s">
        <v>1084</v>
      </c>
      <c r="G165" s="313" t="s">
        <v>233</v>
      </c>
      <c r="H165" s="313" t="s">
        <v>126</v>
      </c>
      <c r="I165" s="516"/>
      <c r="J165" s="315">
        <v>40472</v>
      </c>
      <c r="K165" s="306" t="s">
        <v>374</v>
      </c>
      <c r="L165" s="510" t="s">
        <v>199</v>
      </c>
      <c r="M165" s="313" t="str">
        <f t="shared" si="49"/>
        <v>M</v>
      </c>
      <c r="N165" s="419">
        <v>40472</v>
      </c>
      <c r="O165" s="311" t="s">
        <v>1132</v>
      </c>
      <c r="P165" s="516"/>
      <c r="Q165" s="370">
        <f t="shared" si="70"/>
        <v>69</v>
      </c>
      <c r="R165" s="463">
        <f t="shared" si="71"/>
        <v>0</v>
      </c>
      <c r="S165" s="463">
        <f t="shared" si="72"/>
        <v>0</v>
      </c>
      <c r="T165" s="463">
        <f t="shared" si="73"/>
        <v>0</v>
      </c>
      <c r="U165" s="228">
        <f t="shared" si="74"/>
        <v>1</v>
      </c>
    </row>
    <row r="166" spans="1:21" s="429" customFormat="1" ht="15.75" customHeight="1">
      <c r="A166" s="419">
        <v>41785</v>
      </c>
      <c r="B166" s="432" t="s">
        <v>185</v>
      </c>
      <c r="C166" s="432"/>
      <c r="D166" s="509" t="s">
        <v>1162</v>
      </c>
      <c r="E166" s="390">
        <v>76011510042</v>
      </c>
      <c r="F166" s="325" t="s">
        <v>1084</v>
      </c>
      <c r="G166" s="313" t="s">
        <v>233</v>
      </c>
      <c r="H166" s="313" t="s">
        <v>126</v>
      </c>
      <c r="I166" s="516"/>
      <c r="J166" s="315">
        <v>41591</v>
      </c>
      <c r="K166" s="306" t="s">
        <v>374</v>
      </c>
      <c r="L166" s="510" t="s">
        <v>199</v>
      </c>
      <c r="M166" s="313" t="str">
        <f t="shared" si="49"/>
        <v>M</v>
      </c>
      <c r="N166" s="419">
        <v>41591</v>
      </c>
      <c r="O166" s="311" t="s">
        <v>1132</v>
      </c>
      <c r="P166" s="516"/>
      <c r="Q166" s="370">
        <f t="shared" si="70"/>
        <v>36</v>
      </c>
      <c r="R166" s="463">
        <f t="shared" si="71"/>
        <v>0</v>
      </c>
      <c r="S166" s="463">
        <f t="shared" si="72"/>
        <v>1</v>
      </c>
      <c r="T166" s="463">
        <f t="shared" si="73"/>
        <v>0</v>
      </c>
      <c r="U166" s="228">
        <f t="shared" si="74"/>
        <v>0</v>
      </c>
    </row>
    <row r="167" spans="1:21" s="429" customFormat="1" ht="15.75" customHeight="1">
      <c r="A167" s="419">
        <v>41791</v>
      </c>
      <c r="B167" s="432" t="s">
        <v>1210</v>
      </c>
      <c r="C167" s="432"/>
      <c r="D167" s="509" t="s">
        <v>1053</v>
      </c>
      <c r="E167" s="390">
        <v>73100102741</v>
      </c>
      <c r="F167" s="325" t="s">
        <v>245</v>
      </c>
      <c r="G167" s="313" t="s">
        <v>230</v>
      </c>
      <c r="H167" s="313" t="s">
        <v>25</v>
      </c>
      <c r="I167" s="516"/>
      <c r="J167" s="315">
        <v>40639</v>
      </c>
      <c r="K167" s="306" t="s">
        <v>374</v>
      </c>
      <c r="L167" s="510" t="s">
        <v>199</v>
      </c>
      <c r="M167" s="313" t="str">
        <f t="shared" si="49"/>
        <v>M</v>
      </c>
      <c r="N167" s="419">
        <v>41592</v>
      </c>
      <c r="O167" s="311" t="s">
        <v>1132</v>
      </c>
      <c r="P167" s="516"/>
      <c r="Q167" s="370">
        <f t="shared" si="70"/>
        <v>39</v>
      </c>
      <c r="R167" s="463">
        <f t="shared" si="71"/>
        <v>0</v>
      </c>
      <c r="S167" s="463">
        <f t="shared" si="72"/>
        <v>1</v>
      </c>
      <c r="T167" s="463">
        <f t="shared" si="73"/>
        <v>0</v>
      </c>
      <c r="U167" s="228">
        <f t="shared" si="74"/>
        <v>0</v>
      </c>
    </row>
    <row r="168" spans="1:21" s="429" customFormat="1" ht="15.75" customHeight="1">
      <c r="A168" s="419">
        <v>41792</v>
      </c>
      <c r="B168" s="432" t="s">
        <v>330</v>
      </c>
      <c r="C168" s="432"/>
      <c r="D168" s="509" t="s">
        <v>1324</v>
      </c>
      <c r="E168" s="390">
        <v>91121635383</v>
      </c>
      <c r="F168" s="325" t="s">
        <v>1084</v>
      </c>
      <c r="G168" s="313" t="s">
        <v>233</v>
      </c>
      <c r="H168" s="313" t="s">
        <v>126</v>
      </c>
      <c r="I168" s="516"/>
      <c r="J168" s="419">
        <v>41677</v>
      </c>
      <c r="K168" s="306" t="s">
        <v>374</v>
      </c>
      <c r="L168" s="510" t="s">
        <v>199</v>
      </c>
      <c r="M168" s="313" t="str">
        <f t="shared" si="49"/>
        <v>M</v>
      </c>
      <c r="N168" s="419">
        <v>41792</v>
      </c>
      <c r="O168" s="311" t="s">
        <v>1219</v>
      </c>
      <c r="P168" s="516"/>
      <c r="Q168" s="370">
        <f t="shared" si="70"/>
        <v>21</v>
      </c>
      <c r="R168" s="463">
        <f t="shared" si="71"/>
        <v>1</v>
      </c>
      <c r="S168" s="463">
        <f t="shared" si="72"/>
        <v>0</v>
      </c>
      <c r="T168" s="463">
        <f t="shared" si="73"/>
        <v>0</v>
      </c>
      <c r="U168" s="228">
        <f t="shared" si="74"/>
        <v>0</v>
      </c>
    </row>
    <row r="169" spans="1:21" s="429" customFormat="1" ht="15.75" customHeight="1">
      <c r="A169" s="419">
        <v>41799</v>
      </c>
      <c r="B169" s="432" t="s">
        <v>330</v>
      </c>
      <c r="C169" s="432"/>
      <c r="D169" s="627" t="s">
        <v>1327</v>
      </c>
      <c r="E169" s="390">
        <v>86051212496</v>
      </c>
      <c r="F169" s="325" t="s">
        <v>1084</v>
      </c>
      <c r="G169" s="313" t="s">
        <v>233</v>
      </c>
      <c r="H169" s="313" t="s">
        <v>126</v>
      </c>
      <c r="I169" s="516"/>
      <c r="J169" s="419">
        <v>41690</v>
      </c>
      <c r="K169" s="306" t="s">
        <v>374</v>
      </c>
      <c r="L169" s="510" t="s">
        <v>199</v>
      </c>
      <c r="M169" s="313" t="str">
        <f t="shared" si="49"/>
        <v>F</v>
      </c>
      <c r="N169" s="419">
        <v>41690</v>
      </c>
      <c r="O169" s="311" t="s">
        <v>1219</v>
      </c>
      <c r="P169" s="516"/>
      <c r="Q169" s="370">
        <f t="shared" si="70"/>
        <v>26</v>
      </c>
      <c r="R169" s="463">
        <f t="shared" si="71"/>
        <v>1</v>
      </c>
      <c r="S169" s="463">
        <f t="shared" si="72"/>
        <v>0</v>
      </c>
      <c r="T169" s="463">
        <f t="shared" si="73"/>
        <v>0</v>
      </c>
      <c r="U169" s="228">
        <f t="shared" si="74"/>
        <v>0</v>
      </c>
    </row>
    <row r="170" spans="1:21" s="429" customFormat="1" ht="15.75" customHeight="1">
      <c r="A170" s="419">
        <v>41799</v>
      </c>
      <c r="B170" s="432" t="s">
        <v>330</v>
      </c>
      <c r="C170" s="432"/>
      <c r="D170" s="627" t="s">
        <v>1329</v>
      </c>
      <c r="E170" s="390">
        <v>70050102751</v>
      </c>
      <c r="F170" s="325" t="s">
        <v>1084</v>
      </c>
      <c r="G170" s="313" t="s">
        <v>233</v>
      </c>
      <c r="H170" s="313" t="s">
        <v>126</v>
      </c>
      <c r="I170" s="516"/>
      <c r="J170" s="419">
        <v>41694</v>
      </c>
      <c r="K170" s="306" t="s">
        <v>374</v>
      </c>
      <c r="L170" s="510" t="s">
        <v>199</v>
      </c>
      <c r="M170" s="313" t="str">
        <f t="shared" si="49"/>
        <v>F</v>
      </c>
      <c r="N170" s="419">
        <v>41694</v>
      </c>
      <c r="O170" s="311" t="s">
        <v>1219</v>
      </c>
      <c r="P170" s="516"/>
      <c r="Q170" s="370">
        <f t="shared" si="70"/>
        <v>42</v>
      </c>
      <c r="R170" s="463">
        <f t="shared" si="71"/>
        <v>0</v>
      </c>
      <c r="S170" s="463">
        <f t="shared" si="72"/>
        <v>1</v>
      </c>
      <c r="T170" s="463">
        <f t="shared" si="73"/>
        <v>0</v>
      </c>
      <c r="U170" s="228">
        <f t="shared" si="74"/>
        <v>0</v>
      </c>
    </row>
    <row r="171" spans="1:21" s="429" customFormat="1" ht="15.75" customHeight="1">
      <c r="A171" s="419">
        <v>41799</v>
      </c>
      <c r="B171" s="432" t="s">
        <v>330</v>
      </c>
      <c r="C171" s="432"/>
      <c r="D171" s="627" t="s">
        <v>1330</v>
      </c>
      <c r="E171" s="390">
        <v>85112511708</v>
      </c>
      <c r="F171" s="325" t="s">
        <v>1084</v>
      </c>
      <c r="G171" s="313" t="s">
        <v>233</v>
      </c>
      <c r="H171" s="313" t="s">
        <v>126</v>
      </c>
      <c r="I171" s="516"/>
      <c r="J171" s="419">
        <v>41694</v>
      </c>
      <c r="K171" s="306" t="s">
        <v>374</v>
      </c>
      <c r="L171" s="510" t="s">
        <v>199</v>
      </c>
      <c r="M171" s="313" t="str">
        <f t="shared" si="49"/>
        <v>M</v>
      </c>
      <c r="N171" s="419">
        <v>41694</v>
      </c>
      <c r="O171" s="311" t="s">
        <v>1219</v>
      </c>
      <c r="P171" s="516"/>
      <c r="Q171" s="370">
        <f t="shared" si="70"/>
        <v>27</v>
      </c>
      <c r="R171" s="463">
        <f t="shared" si="71"/>
        <v>1</v>
      </c>
      <c r="S171" s="463">
        <f t="shared" si="72"/>
        <v>0</v>
      </c>
      <c r="T171" s="463">
        <f t="shared" si="73"/>
        <v>0</v>
      </c>
      <c r="U171" s="228">
        <f t="shared" si="74"/>
        <v>0</v>
      </c>
    </row>
    <row r="172" spans="1:21" s="429" customFormat="1" ht="15.75" customHeight="1">
      <c r="A172" s="419">
        <v>41799</v>
      </c>
      <c r="B172" s="432" t="s">
        <v>330</v>
      </c>
      <c r="C172" s="432"/>
      <c r="D172" s="627" t="s">
        <v>1331</v>
      </c>
      <c r="E172" s="390">
        <v>79101212404</v>
      </c>
      <c r="F172" s="325" t="s">
        <v>1084</v>
      </c>
      <c r="G172" s="313" t="s">
        <v>233</v>
      </c>
      <c r="H172" s="313" t="s">
        <v>126</v>
      </c>
      <c r="I172" s="516"/>
      <c r="J172" s="419">
        <v>41695</v>
      </c>
      <c r="K172" s="306" t="s">
        <v>374</v>
      </c>
      <c r="L172" s="510" t="s">
        <v>199</v>
      </c>
      <c r="M172" s="313" t="str">
        <f t="shared" si="49"/>
        <v>M</v>
      </c>
      <c r="N172" s="419">
        <v>41695</v>
      </c>
      <c r="O172" s="311" t="s">
        <v>1219</v>
      </c>
      <c r="P172" s="516"/>
      <c r="Q172" s="370">
        <f t="shared" si="70"/>
        <v>33</v>
      </c>
      <c r="R172" s="463">
        <f t="shared" si="71"/>
        <v>0</v>
      </c>
      <c r="S172" s="463">
        <f t="shared" si="72"/>
        <v>1</v>
      </c>
      <c r="T172" s="463">
        <f t="shared" si="73"/>
        <v>0</v>
      </c>
      <c r="U172" s="228">
        <f t="shared" si="74"/>
        <v>0</v>
      </c>
    </row>
    <row r="173" spans="1:21" s="429" customFormat="1" ht="15.75" customHeight="1">
      <c r="A173" s="419">
        <v>41792</v>
      </c>
      <c r="B173" s="432" t="s">
        <v>333</v>
      </c>
      <c r="C173" s="432"/>
      <c r="D173" s="627" t="s">
        <v>1050</v>
      </c>
      <c r="E173" s="390">
        <v>74040107789</v>
      </c>
      <c r="F173" s="325" t="s">
        <v>241</v>
      </c>
      <c r="G173" s="313" t="s">
        <v>219</v>
      </c>
      <c r="H173" s="313" t="s">
        <v>1204</v>
      </c>
      <c r="I173" s="516"/>
      <c r="J173" s="419">
        <v>40524</v>
      </c>
      <c r="K173" s="306" t="s">
        <v>205</v>
      </c>
      <c r="L173" s="510"/>
      <c r="M173" s="313" t="str">
        <f t="shared" si="49"/>
        <v>M</v>
      </c>
      <c r="N173" s="419"/>
      <c r="O173" s="311" t="s">
        <v>1132</v>
      </c>
      <c r="P173" s="516"/>
      <c r="Q173" s="370">
        <f t="shared" ref="Q173:Q181" si="75">2012-CONCATENATE(19,+LEFT(E173,2))</f>
        <v>38</v>
      </c>
      <c r="R173" s="463">
        <f t="shared" ref="R173:R181" si="76">IF(Q173&gt;=55,0,IF(AND(Q173&gt;=46,Q173&lt;55),0,IF(AND(Q173&gt;=31,Q173&lt;45),0,IF(Q173&lt;=30,1,0))))</f>
        <v>0</v>
      </c>
      <c r="S173" s="463">
        <f t="shared" ref="S173:S181" si="77">IF(Q173&gt;=55,0,IF(AND(Q173&gt;=46,Q173&lt;55),0,IF(AND(Q173&gt;=31,Q173&lt;=45),1,IF(Q173&lt;=30,0,0))))</f>
        <v>1</v>
      </c>
      <c r="T173" s="463">
        <f t="shared" ref="T173:T181" si="78">IF(Q173&gt;=55,0,IF(AND(Q173&gt;=46,Q173&lt;55),1,IF(AND(Q173&gt;=31,Q173&lt;=45),0,IF(Q173&lt;=30,0,0))))</f>
        <v>0</v>
      </c>
      <c r="U173" s="228">
        <f t="shared" ref="U173:U181" si="79">IF(Q173&gt;=55,1,IF(AND(Q173&gt;=46,Q173&lt;55),0,IF(AND(Q173&gt;=31,Q173&lt;45),0,IF(Q173&lt;=30,0,0))))</f>
        <v>0</v>
      </c>
    </row>
    <row r="174" spans="1:21" s="429" customFormat="1" ht="15.75" customHeight="1">
      <c r="A174" s="419">
        <v>41827</v>
      </c>
      <c r="B174" s="432" t="s">
        <v>330</v>
      </c>
      <c r="C174" s="432"/>
      <c r="D174" s="627" t="s">
        <v>1318</v>
      </c>
      <c r="E174" s="390">
        <v>91122837726</v>
      </c>
      <c r="F174" s="325" t="s">
        <v>1084</v>
      </c>
      <c r="G174" s="313" t="s">
        <v>233</v>
      </c>
      <c r="H174" s="313" t="s">
        <v>126</v>
      </c>
      <c r="I174" s="516"/>
      <c r="J174" s="419">
        <v>41654</v>
      </c>
      <c r="K174" s="306" t="s">
        <v>374</v>
      </c>
      <c r="L174" s="510" t="s">
        <v>199</v>
      </c>
      <c r="M174" s="313" t="str">
        <f t="shared" si="49"/>
        <v>M</v>
      </c>
      <c r="N174" s="419">
        <v>41654</v>
      </c>
      <c r="O174" s="311" t="s">
        <v>1219</v>
      </c>
      <c r="P174" s="516"/>
      <c r="Q174" s="370">
        <f t="shared" si="75"/>
        <v>21</v>
      </c>
      <c r="R174" s="463">
        <f t="shared" si="76"/>
        <v>1</v>
      </c>
      <c r="S174" s="463">
        <f t="shared" si="77"/>
        <v>0</v>
      </c>
      <c r="T174" s="463">
        <f t="shared" si="78"/>
        <v>0</v>
      </c>
      <c r="U174" s="228">
        <f t="shared" si="79"/>
        <v>0</v>
      </c>
    </row>
    <row r="175" spans="1:21" s="429" customFormat="1" ht="15.75" customHeight="1">
      <c r="A175" s="419">
        <v>41822</v>
      </c>
      <c r="B175" s="432" t="s">
        <v>1210</v>
      </c>
      <c r="C175" s="432"/>
      <c r="D175" s="627" t="s">
        <v>1079</v>
      </c>
      <c r="E175" s="390">
        <v>69012002716</v>
      </c>
      <c r="F175" s="325" t="s">
        <v>378</v>
      </c>
      <c r="G175" s="313" t="s">
        <v>379</v>
      </c>
      <c r="H175" s="313" t="s">
        <v>25</v>
      </c>
      <c r="I175" s="516"/>
      <c r="J175" s="419">
        <v>41306</v>
      </c>
      <c r="K175" s="306" t="s">
        <v>205</v>
      </c>
      <c r="L175" s="510" t="s">
        <v>2049</v>
      </c>
      <c r="M175" s="313" t="str">
        <f t="shared" si="49"/>
        <v>F</v>
      </c>
      <c r="N175" s="419">
        <v>41306</v>
      </c>
      <c r="O175" s="311" t="s">
        <v>1132</v>
      </c>
      <c r="P175" s="516"/>
      <c r="Q175" s="370">
        <f t="shared" si="75"/>
        <v>43</v>
      </c>
      <c r="R175" s="463">
        <f t="shared" si="76"/>
        <v>0</v>
      </c>
      <c r="S175" s="463">
        <f t="shared" si="77"/>
        <v>1</v>
      </c>
      <c r="T175" s="463">
        <f t="shared" si="78"/>
        <v>0</v>
      </c>
      <c r="U175" s="228">
        <f t="shared" si="79"/>
        <v>0</v>
      </c>
    </row>
    <row r="176" spans="1:21" s="429" customFormat="1" ht="15.75" customHeight="1">
      <c r="A176" s="419">
        <v>41831</v>
      </c>
      <c r="B176" s="432" t="s">
        <v>185</v>
      </c>
      <c r="C176" s="432"/>
      <c r="D176" s="627" t="s">
        <v>1337</v>
      </c>
      <c r="E176" s="390">
        <v>71061303644</v>
      </c>
      <c r="F176" s="325" t="s">
        <v>2006</v>
      </c>
      <c r="G176" s="313" t="s">
        <v>260</v>
      </c>
      <c r="H176" s="313" t="s">
        <v>25</v>
      </c>
      <c r="I176" s="516"/>
      <c r="J176" s="419">
        <v>41717</v>
      </c>
      <c r="K176" s="306" t="s">
        <v>374</v>
      </c>
      <c r="L176" s="510" t="s">
        <v>199</v>
      </c>
      <c r="M176" s="313" t="str">
        <f t="shared" si="49"/>
        <v>M</v>
      </c>
      <c r="N176" s="419">
        <v>41717</v>
      </c>
      <c r="O176" s="311" t="s">
        <v>1132</v>
      </c>
      <c r="P176" s="516"/>
      <c r="Q176" s="370">
        <f t="shared" si="75"/>
        <v>41</v>
      </c>
      <c r="R176" s="463">
        <f t="shared" si="76"/>
        <v>0</v>
      </c>
      <c r="S176" s="463">
        <f t="shared" si="77"/>
        <v>1</v>
      </c>
      <c r="T176" s="463">
        <f t="shared" si="78"/>
        <v>0</v>
      </c>
      <c r="U176" s="228">
        <f t="shared" si="79"/>
        <v>0</v>
      </c>
    </row>
    <row r="177" spans="1:21" s="429" customFormat="1" ht="15.75" customHeight="1">
      <c r="A177" s="419">
        <v>41851</v>
      </c>
      <c r="B177" s="432" t="s">
        <v>330</v>
      </c>
      <c r="C177" s="432"/>
      <c r="D177" s="627" t="s">
        <v>2014</v>
      </c>
      <c r="E177" s="390">
        <v>90010336023</v>
      </c>
      <c r="F177" s="325" t="s">
        <v>1084</v>
      </c>
      <c r="G177" s="313" t="s">
        <v>233</v>
      </c>
      <c r="H177" s="313" t="s">
        <v>126</v>
      </c>
      <c r="I177" s="516"/>
      <c r="J177" s="419">
        <v>41793</v>
      </c>
      <c r="K177" s="306" t="s">
        <v>374</v>
      </c>
      <c r="L177" s="510" t="s">
        <v>199</v>
      </c>
      <c r="M177" s="313" t="str">
        <f t="shared" si="49"/>
        <v>M</v>
      </c>
      <c r="N177" s="419">
        <v>41793</v>
      </c>
      <c r="O177" s="311" t="s">
        <v>1219</v>
      </c>
      <c r="P177" s="516"/>
      <c r="Q177" s="370">
        <f t="shared" si="75"/>
        <v>22</v>
      </c>
      <c r="R177" s="463">
        <f t="shared" si="76"/>
        <v>1</v>
      </c>
      <c r="S177" s="463">
        <f t="shared" si="77"/>
        <v>0</v>
      </c>
      <c r="T177" s="463">
        <f t="shared" si="78"/>
        <v>0</v>
      </c>
      <c r="U177" s="228">
        <f t="shared" si="79"/>
        <v>0</v>
      </c>
    </row>
    <row r="178" spans="1:21" s="429" customFormat="1" ht="15.75" customHeight="1">
      <c r="A178" s="419">
        <v>41870</v>
      </c>
      <c r="B178" s="432" t="s">
        <v>1210</v>
      </c>
      <c r="C178" s="432"/>
      <c r="D178" s="627" t="s">
        <v>2013</v>
      </c>
      <c r="E178" s="390">
        <v>65011916267</v>
      </c>
      <c r="F178" s="325" t="s">
        <v>1084</v>
      </c>
      <c r="G178" s="313" t="s">
        <v>233</v>
      </c>
      <c r="H178" s="313" t="s">
        <v>126</v>
      </c>
      <c r="I178" s="516"/>
      <c r="J178" s="419">
        <v>41766</v>
      </c>
      <c r="K178" s="306" t="s">
        <v>374</v>
      </c>
      <c r="L178" s="510" t="s">
        <v>199</v>
      </c>
      <c r="M178" s="313" t="str">
        <f t="shared" si="49"/>
        <v>M</v>
      </c>
      <c r="N178" s="419">
        <v>41766</v>
      </c>
      <c r="O178" s="311" t="s">
        <v>1219</v>
      </c>
      <c r="P178" s="516"/>
      <c r="Q178" s="370">
        <f t="shared" si="75"/>
        <v>47</v>
      </c>
      <c r="R178" s="463">
        <f t="shared" si="76"/>
        <v>0</v>
      </c>
      <c r="S178" s="463">
        <f t="shared" si="77"/>
        <v>0</v>
      </c>
      <c r="T178" s="463">
        <f t="shared" si="78"/>
        <v>1</v>
      </c>
      <c r="U178" s="228">
        <f t="shared" si="79"/>
        <v>0</v>
      </c>
    </row>
    <row r="179" spans="1:21" s="429" customFormat="1" ht="15.75" customHeight="1">
      <c r="A179" s="419">
        <v>41870</v>
      </c>
      <c r="B179" s="432" t="s">
        <v>1210</v>
      </c>
      <c r="C179" s="432"/>
      <c r="D179" s="627" t="s">
        <v>2016</v>
      </c>
      <c r="E179" s="390">
        <v>68082504129</v>
      </c>
      <c r="F179" s="325" t="s">
        <v>1084</v>
      </c>
      <c r="G179" s="313" t="s">
        <v>233</v>
      </c>
      <c r="H179" s="313" t="s">
        <v>126</v>
      </c>
      <c r="I179" s="516"/>
      <c r="J179" s="419">
        <v>41796</v>
      </c>
      <c r="K179" s="306" t="s">
        <v>374</v>
      </c>
      <c r="L179" s="510" t="s">
        <v>199</v>
      </c>
      <c r="M179" s="313" t="str">
        <f t="shared" si="49"/>
        <v>M</v>
      </c>
      <c r="N179" s="419">
        <v>41796</v>
      </c>
      <c r="O179" s="311" t="s">
        <v>1219</v>
      </c>
      <c r="P179" s="516"/>
      <c r="Q179" s="370">
        <f t="shared" si="75"/>
        <v>44</v>
      </c>
      <c r="R179" s="463">
        <f t="shared" si="76"/>
        <v>0</v>
      </c>
      <c r="S179" s="463">
        <f t="shared" si="77"/>
        <v>1</v>
      </c>
      <c r="T179" s="463">
        <f t="shared" si="78"/>
        <v>0</v>
      </c>
      <c r="U179" s="228">
        <f t="shared" si="79"/>
        <v>0</v>
      </c>
    </row>
    <row r="180" spans="1:21" s="429" customFormat="1" ht="15.75" customHeight="1">
      <c r="A180" s="419">
        <v>41869</v>
      </c>
      <c r="B180" s="432" t="s">
        <v>1210</v>
      </c>
      <c r="C180" s="432"/>
      <c r="D180" s="627" t="s">
        <v>2017</v>
      </c>
      <c r="E180" s="390">
        <v>91071133550</v>
      </c>
      <c r="F180" s="325" t="s">
        <v>1084</v>
      </c>
      <c r="G180" s="313" t="s">
        <v>233</v>
      </c>
      <c r="H180" s="313" t="s">
        <v>126</v>
      </c>
      <c r="I180" s="516"/>
      <c r="J180" s="419">
        <v>41799</v>
      </c>
      <c r="K180" s="306" t="s">
        <v>374</v>
      </c>
      <c r="L180" s="510" t="s">
        <v>199</v>
      </c>
      <c r="M180" s="313" t="str">
        <f t="shared" si="49"/>
        <v>F</v>
      </c>
      <c r="N180" s="419">
        <v>41799</v>
      </c>
      <c r="O180" s="311" t="s">
        <v>1219</v>
      </c>
      <c r="P180" s="516"/>
      <c r="Q180" s="370">
        <f t="shared" si="75"/>
        <v>21</v>
      </c>
      <c r="R180" s="463">
        <f t="shared" si="76"/>
        <v>1</v>
      </c>
      <c r="S180" s="463">
        <f t="shared" si="77"/>
        <v>0</v>
      </c>
      <c r="T180" s="463">
        <f t="shared" si="78"/>
        <v>0</v>
      </c>
      <c r="U180" s="228">
        <f t="shared" si="79"/>
        <v>0</v>
      </c>
    </row>
    <row r="181" spans="1:21" s="429" customFormat="1" ht="15.75" customHeight="1">
      <c r="A181" s="419">
        <v>41869</v>
      </c>
      <c r="B181" s="432" t="s">
        <v>1210</v>
      </c>
      <c r="C181" s="432"/>
      <c r="D181" s="627" t="s">
        <v>2018</v>
      </c>
      <c r="E181" s="390">
        <v>93070912682</v>
      </c>
      <c r="F181" s="325" t="s">
        <v>1084</v>
      </c>
      <c r="G181" s="313" t="s">
        <v>233</v>
      </c>
      <c r="H181" s="313" t="s">
        <v>126</v>
      </c>
      <c r="I181" s="516"/>
      <c r="J181" s="419">
        <v>41799</v>
      </c>
      <c r="K181" s="306" t="s">
        <v>206</v>
      </c>
      <c r="L181" s="510" t="s">
        <v>199</v>
      </c>
      <c r="M181" s="313" t="str">
        <f t="shared" si="49"/>
        <v>M</v>
      </c>
      <c r="N181" s="419">
        <v>41799</v>
      </c>
      <c r="O181" s="311" t="s">
        <v>1219</v>
      </c>
      <c r="P181" s="516"/>
      <c r="Q181" s="370">
        <f t="shared" si="75"/>
        <v>19</v>
      </c>
      <c r="R181" s="463">
        <f t="shared" si="76"/>
        <v>1</v>
      </c>
      <c r="S181" s="463">
        <f t="shared" si="77"/>
        <v>0</v>
      </c>
      <c r="T181" s="463">
        <f t="shared" si="78"/>
        <v>0</v>
      </c>
      <c r="U181" s="228">
        <f t="shared" si="79"/>
        <v>0</v>
      </c>
    </row>
    <row r="182" spans="1:21" s="429" customFormat="1" ht="15.75" customHeight="1">
      <c r="A182" s="419">
        <v>41879</v>
      </c>
      <c r="B182" s="432" t="s">
        <v>1210</v>
      </c>
      <c r="C182" s="432"/>
      <c r="D182" s="627" t="s">
        <v>2015</v>
      </c>
      <c r="E182" s="390">
        <v>84100411781</v>
      </c>
      <c r="F182" s="325" t="s">
        <v>1085</v>
      </c>
      <c r="G182" s="313" t="s">
        <v>253</v>
      </c>
      <c r="H182" s="313" t="s">
        <v>39</v>
      </c>
      <c r="I182" s="516"/>
      <c r="J182" s="419">
        <v>41791</v>
      </c>
      <c r="K182" s="306" t="s">
        <v>374</v>
      </c>
      <c r="L182" s="510" t="s">
        <v>199</v>
      </c>
      <c r="M182" s="313" t="str">
        <f t="shared" si="49"/>
        <v>M</v>
      </c>
      <c r="N182" s="419">
        <v>41791</v>
      </c>
      <c r="O182" s="311" t="s">
        <v>1132</v>
      </c>
      <c r="P182" s="516"/>
      <c r="Q182" s="370">
        <f t="shared" ref="Q182:Q187" si="80">2012-CONCATENATE(19,+LEFT(E182,2))</f>
        <v>28</v>
      </c>
      <c r="R182" s="463">
        <f t="shared" ref="R182:R187" si="81">IF(Q182&gt;=55,0,IF(AND(Q182&gt;=46,Q182&lt;55),0,IF(AND(Q182&gt;=31,Q182&lt;45),0,IF(Q182&lt;=30,1,0))))</f>
        <v>1</v>
      </c>
      <c r="S182" s="463">
        <f t="shared" ref="S182:S187" si="82">IF(Q182&gt;=55,0,IF(AND(Q182&gt;=46,Q182&lt;55),0,IF(AND(Q182&gt;=31,Q182&lt;=45),1,IF(Q182&lt;=30,0,0))))</f>
        <v>0</v>
      </c>
      <c r="T182" s="463">
        <f t="shared" ref="T182:T187" si="83">IF(Q182&gt;=55,0,IF(AND(Q182&gt;=46,Q182&lt;55),1,IF(AND(Q182&gt;=31,Q182&lt;=45),0,IF(Q182&lt;=30,0,0))))</f>
        <v>0</v>
      </c>
      <c r="U182" s="228">
        <f t="shared" ref="U182:U187" si="84">IF(Q182&gt;=55,1,IF(AND(Q182&gt;=46,Q182&lt;55),0,IF(AND(Q182&gt;=31,Q182&lt;45),0,IF(Q182&lt;=30,0,0))))</f>
        <v>0</v>
      </c>
    </row>
    <row r="183" spans="1:21" s="429" customFormat="1" ht="15.75" customHeight="1">
      <c r="A183" s="419">
        <v>41893</v>
      </c>
      <c r="B183" s="432" t="s">
        <v>1210</v>
      </c>
      <c r="C183" s="432"/>
      <c r="D183" s="627" t="s">
        <v>2019</v>
      </c>
      <c r="E183" s="390">
        <v>90081432583</v>
      </c>
      <c r="F183" s="325" t="s">
        <v>1084</v>
      </c>
      <c r="G183" s="313" t="s">
        <v>233</v>
      </c>
      <c r="H183" s="313" t="s">
        <v>126</v>
      </c>
      <c r="I183" s="516"/>
      <c r="J183" s="419">
        <v>41799</v>
      </c>
      <c r="K183" s="306" t="s">
        <v>374</v>
      </c>
      <c r="L183" s="510" t="s">
        <v>199</v>
      </c>
      <c r="M183" s="313" t="str">
        <f t="shared" si="49"/>
        <v>M</v>
      </c>
      <c r="N183" s="419">
        <v>41799</v>
      </c>
      <c r="O183" s="311" t="s">
        <v>1219</v>
      </c>
      <c r="P183" s="516"/>
      <c r="Q183" s="370">
        <f t="shared" si="80"/>
        <v>22</v>
      </c>
      <c r="R183" s="463">
        <f t="shared" si="81"/>
        <v>1</v>
      </c>
      <c r="S183" s="463">
        <f t="shared" si="82"/>
        <v>0</v>
      </c>
      <c r="T183" s="463">
        <f t="shared" si="83"/>
        <v>0</v>
      </c>
      <c r="U183" s="228">
        <f t="shared" si="84"/>
        <v>0</v>
      </c>
    </row>
    <row r="184" spans="1:21" s="429" customFormat="1" ht="15.75" customHeight="1">
      <c r="A184" s="419">
        <v>41893</v>
      </c>
      <c r="B184" s="432" t="s">
        <v>1210</v>
      </c>
      <c r="C184" s="432"/>
      <c r="D184" s="627" t="s">
        <v>1152</v>
      </c>
      <c r="E184" s="390">
        <v>82120212478</v>
      </c>
      <c r="F184" s="325" t="s">
        <v>342</v>
      </c>
      <c r="G184" s="313" t="s">
        <v>223</v>
      </c>
      <c r="H184" s="313" t="s">
        <v>25</v>
      </c>
      <c r="I184" s="516"/>
      <c r="J184" s="419">
        <v>41348</v>
      </c>
      <c r="K184" s="306" t="s">
        <v>374</v>
      </c>
      <c r="L184" s="510" t="s">
        <v>1316</v>
      </c>
      <c r="M184" s="313" t="str">
        <f t="shared" si="49"/>
        <v>F</v>
      </c>
      <c r="N184" s="419">
        <v>41713</v>
      </c>
      <c r="O184" s="311" t="s">
        <v>1132</v>
      </c>
      <c r="P184" s="516"/>
      <c r="Q184" s="370">
        <f t="shared" si="80"/>
        <v>30</v>
      </c>
      <c r="R184" s="463">
        <f t="shared" si="81"/>
        <v>1</v>
      </c>
      <c r="S184" s="463">
        <f t="shared" si="82"/>
        <v>0</v>
      </c>
      <c r="T184" s="463">
        <f t="shared" si="83"/>
        <v>0</v>
      </c>
      <c r="U184" s="228">
        <f t="shared" si="84"/>
        <v>0</v>
      </c>
    </row>
    <row r="185" spans="1:21" s="429" customFormat="1" ht="15.75" customHeight="1">
      <c r="A185" s="419">
        <v>41897</v>
      </c>
      <c r="B185" s="432" t="s">
        <v>1210</v>
      </c>
      <c r="C185" s="432"/>
      <c r="D185" s="627" t="s">
        <v>352</v>
      </c>
      <c r="E185" s="390">
        <v>84052811708</v>
      </c>
      <c r="F185" s="325" t="s">
        <v>1084</v>
      </c>
      <c r="G185" s="313" t="s">
        <v>233</v>
      </c>
      <c r="H185" s="313" t="s">
        <v>126</v>
      </c>
      <c r="I185" s="516"/>
      <c r="J185" s="419">
        <v>41179</v>
      </c>
      <c r="K185" s="306" t="s">
        <v>374</v>
      </c>
      <c r="L185" s="510" t="s">
        <v>2051</v>
      </c>
      <c r="M185" s="313" t="str">
        <f t="shared" si="49"/>
        <v>M</v>
      </c>
      <c r="N185" s="419">
        <v>41157</v>
      </c>
      <c r="O185" s="311" t="s">
        <v>1132</v>
      </c>
      <c r="P185" s="516"/>
      <c r="Q185" s="370">
        <f t="shared" si="80"/>
        <v>28</v>
      </c>
      <c r="R185" s="463">
        <f t="shared" si="81"/>
        <v>1</v>
      </c>
      <c r="S185" s="463">
        <f t="shared" si="82"/>
        <v>0</v>
      </c>
      <c r="T185" s="463">
        <f t="shared" si="83"/>
        <v>0</v>
      </c>
      <c r="U185" s="228">
        <f t="shared" si="84"/>
        <v>0</v>
      </c>
    </row>
    <row r="186" spans="1:21" s="429" customFormat="1" ht="15.75" customHeight="1">
      <c r="A186" s="419">
        <v>41897</v>
      </c>
      <c r="B186" s="432" t="s">
        <v>1210</v>
      </c>
      <c r="C186" s="432"/>
      <c r="D186" s="627" t="s">
        <v>365</v>
      </c>
      <c r="E186" s="390">
        <v>58020602183</v>
      </c>
      <c r="F186" s="325" t="s">
        <v>1084</v>
      </c>
      <c r="G186" s="313" t="s">
        <v>233</v>
      </c>
      <c r="H186" s="313" t="s">
        <v>126</v>
      </c>
      <c r="I186" s="516"/>
      <c r="J186" s="419">
        <v>40234</v>
      </c>
      <c r="K186" s="306" t="s">
        <v>205</v>
      </c>
      <c r="L186" s="510" t="s">
        <v>2052</v>
      </c>
      <c r="M186" s="313" t="str">
        <f t="shared" si="49"/>
        <v>M</v>
      </c>
      <c r="N186" s="419">
        <v>39433</v>
      </c>
      <c r="O186" s="311" t="s">
        <v>1132</v>
      </c>
      <c r="P186" s="516"/>
      <c r="Q186" s="370">
        <f t="shared" si="80"/>
        <v>54</v>
      </c>
      <c r="R186" s="463">
        <f t="shared" si="81"/>
        <v>0</v>
      </c>
      <c r="S186" s="463">
        <f t="shared" si="82"/>
        <v>0</v>
      </c>
      <c r="T186" s="463">
        <f t="shared" si="83"/>
        <v>1</v>
      </c>
      <c r="U186" s="228">
        <f t="shared" si="84"/>
        <v>0</v>
      </c>
    </row>
    <row r="187" spans="1:21" s="429" customFormat="1" ht="15.75" customHeight="1">
      <c r="A187" s="419">
        <v>41898</v>
      </c>
      <c r="B187" s="432" t="s">
        <v>1298</v>
      </c>
      <c r="C187" s="432"/>
      <c r="D187" s="627" t="s">
        <v>1080</v>
      </c>
      <c r="E187" s="390">
        <v>70121815687</v>
      </c>
      <c r="F187" s="325" t="s">
        <v>1081</v>
      </c>
      <c r="G187" s="313" t="s">
        <v>223</v>
      </c>
      <c r="H187" s="313" t="s">
        <v>25</v>
      </c>
      <c r="I187" s="516"/>
      <c r="J187" s="419">
        <v>41239</v>
      </c>
      <c r="K187" s="306" t="s">
        <v>205</v>
      </c>
      <c r="L187" s="510" t="s">
        <v>2009</v>
      </c>
      <c r="M187" s="313" t="str">
        <f t="shared" si="49"/>
        <v>M</v>
      </c>
      <c r="N187" s="419">
        <v>41239</v>
      </c>
      <c r="O187" s="311" t="s">
        <v>1132</v>
      </c>
      <c r="P187" s="516"/>
      <c r="Q187" s="370">
        <f t="shared" si="80"/>
        <v>42</v>
      </c>
      <c r="R187" s="463">
        <f t="shared" si="81"/>
        <v>0</v>
      </c>
      <c r="S187" s="463">
        <f t="shared" si="82"/>
        <v>1</v>
      </c>
      <c r="T187" s="463">
        <f t="shared" si="83"/>
        <v>0</v>
      </c>
      <c r="U187" s="228">
        <f t="shared" si="84"/>
        <v>0</v>
      </c>
    </row>
    <row r="188" spans="1:21" s="429" customFormat="1" ht="15.75" customHeight="1">
      <c r="A188" s="419">
        <v>41908</v>
      </c>
      <c r="B188" s="432" t="s">
        <v>2043</v>
      </c>
      <c r="C188" s="432"/>
      <c r="D188" s="627" t="s">
        <v>1328</v>
      </c>
      <c r="E188" s="390">
        <v>84062011708</v>
      </c>
      <c r="F188" s="325" t="s">
        <v>264</v>
      </c>
      <c r="G188" s="313" t="s">
        <v>230</v>
      </c>
      <c r="H188" s="313" t="s">
        <v>39</v>
      </c>
      <c r="I188" s="516"/>
      <c r="J188" s="419">
        <v>41691</v>
      </c>
      <c r="K188" s="306" t="s">
        <v>374</v>
      </c>
      <c r="L188" s="510" t="s">
        <v>199</v>
      </c>
      <c r="M188" s="313" t="str">
        <f t="shared" si="49"/>
        <v>M</v>
      </c>
      <c r="N188" s="419">
        <v>41691</v>
      </c>
      <c r="O188" s="311" t="s">
        <v>1132</v>
      </c>
      <c r="P188" s="516"/>
      <c r="Q188" s="370">
        <f t="shared" ref="Q188:Q194" si="85">2012-CONCATENATE(19,+LEFT(E188,2))</f>
        <v>28</v>
      </c>
      <c r="R188" s="463">
        <f t="shared" ref="R188:R194" si="86">IF(Q188&gt;=55,0,IF(AND(Q188&gt;=46,Q188&lt;55),0,IF(AND(Q188&gt;=31,Q188&lt;45),0,IF(Q188&lt;=30,1,0))))</f>
        <v>1</v>
      </c>
      <c r="S188" s="463">
        <f t="shared" ref="S188:S194" si="87">IF(Q188&gt;=55,0,IF(AND(Q188&gt;=46,Q188&lt;55),0,IF(AND(Q188&gt;=31,Q188&lt;=45),1,IF(Q188&lt;=30,0,0))))</f>
        <v>0</v>
      </c>
      <c r="T188" s="463">
        <f t="shared" ref="T188:T194" si="88">IF(Q188&gt;=55,0,IF(AND(Q188&gt;=46,Q188&lt;55),1,IF(AND(Q188&gt;=31,Q188&lt;=45),0,IF(Q188&lt;=30,0,0))))</f>
        <v>0</v>
      </c>
      <c r="U188" s="228">
        <f t="shared" ref="U188:U194" si="89">IF(Q188&gt;=55,1,IF(AND(Q188&gt;=46,Q188&lt;55),0,IF(AND(Q188&gt;=31,Q188&lt;45),0,IF(Q188&lt;=30,0,0))))</f>
        <v>0</v>
      </c>
    </row>
    <row r="189" spans="1:21" s="429" customFormat="1" ht="15.75" customHeight="1">
      <c r="A189" s="419">
        <v>41911</v>
      </c>
      <c r="B189" s="432" t="s">
        <v>1298</v>
      </c>
      <c r="C189" s="432"/>
      <c r="D189" s="627" t="s">
        <v>2039</v>
      </c>
      <c r="E189" s="390">
        <v>58122903340</v>
      </c>
      <c r="F189" s="325" t="s">
        <v>1084</v>
      </c>
      <c r="G189" s="313" t="s">
        <v>233</v>
      </c>
      <c r="H189" s="313" t="s">
        <v>126</v>
      </c>
      <c r="I189" s="516"/>
      <c r="J189" s="419">
        <v>41891</v>
      </c>
      <c r="K189" s="306" t="s">
        <v>205</v>
      </c>
      <c r="L189" s="510" t="s">
        <v>199</v>
      </c>
      <c r="M189" s="313" t="str">
        <f t="shared" si="49"/>
        <v>M</v>
      </c>
      <c r="N189" s="419">
        <v>41911</v>
      </c>
      <c r="O189" s="311" t="s">
        <v>1132</v>
      </c>
      <c r="P189" s="516"/>
      <c r="Q189" s="370">
        <f t="shared" si="85"/>
        <v>54</v>
      </c>
      <c r="R189" s="463">
        <f t="shared" si="86"/>
        <v>0</v>
      </c>
      <c r="S189" s="463">
        <f t="shared" si="87"/>
        <v>0</v>
      </c>
      <c r="T189" s="463">
        <f t="shared" si="88"/>
        <v>1</v>
      </c>
      <c r="U189" s="228">
        <f t="shared" si="89"/>
        <v>0</v>
      </c>
    </row>
    <row r="190" spans="1:21" s="429" customFormat="1" ht="15.75" customHeight="1">
      <c r="A190" s="419">
        <v>41913</v>
      </c>
      <c r="B190" s="432" t="s">
        <v>330</v>
      </c>
      <c r="C190" s="432"/>
      <c r="D190" s="627" t="s">
        <v>1320</v>
      </c>
      <c r="E190" s="390">
        <v>75101307538</v>
      </c>
      <c r="F190" s="325" t="s">
        <v>248</v>
      </c>
      <c r="G190" s="313" t="s">
        <v>223</v>
      </c>
      <c r="H190" s="313" t="s">
        <v>25</v>
      </c>
      <c r="I190" s="516"/>
      <c r="J190" s="419">
        <v>41659</v>
      </c>
      <c r="K190" s="315" t="s">
        <v>374</v>
      </c>
      <c r="L190" s="510" t="s">
        <v>2050</v>
      </c>
      <c r="M190" s="313" t="str">
        <f t="shared" si="49"/>
        <v>F</v>
      </c>
      <c r="N190" s="419">
        <v>41659</v>
      </c>
      <c r="O190" s="311" t="s">
        <v>1132</v>
      </c>
      <c r="P190" s="516"/>
      <c r="Q190" s="370">
        <f t="shared" si="85"/>
        <v>37</v>
      </c>
      <c r="R190" s="463">
        <f t="shared" si="86"/>
        <v>0</v>
      </c>
      <c r="S190" s="463">
        <f t="shared" si="87"/>
        <v>1</v>
      </c>
      <c r="T190" s="463">
        <f t="shared" si="88"/>
        <v>0</v>
      </c>
      <c r="U190" s="228">
        <f t="shared" si="89"/>
        <v>0</v>
      </c>
    </row>
    <row r="191" spans="1:21" s="429" customFormat="1" ht="15.75" customHeight="1">
      <c r="A191" s="419">
        <v>41915</v>
      </c>
      <c r="B191" s="432" t="s">
        <v>330</v>
      </c>
      <c r="C191" s="432"/>
      <c r="D191" s="627" t="s">
        <v>1238</v>
      </c>
      <c r="E191" s="390">
        <v>53011622888</v>
      </c>
      <c r="F191" s="325" t="s">
        <v>252</v>
      </c>
      <c r="G191" s="313" t="s">
        <v>253</v>
      </c>
      <c r="H191" s="313" t="s">
        <v>86</v>
      </c>
      <c r="I191" s="516"/>
      <c r="J191" s="419">
        <v>41512</v>
      </c>
      <c r="K191" s="306" t="s">
        <v>205</v>
      </c>
      <c r="L191" s="510" t="s">
        <v>199</v>
      </c>
      <c r="M191" s="313" t="str">
        <f t="shared" si="49"/>
        <v>M</v>
      </c>
      <c r="N191" s="419">
        <v>41512</v>
      </c>
      <c r="O191" s="311" t="s">
        <v>1219</v>
      </c>
      <c r="P191" s="516"/>
      <c r="Q191" s="370">
        <f t="shared" si="85"/>
        <v>59</v>
      </c>
      <c r="R191" s="463">
        <f t="shared" si="86"/>
        <v>0</v>
      </c>
      <c r="S191" s="463">
        <f t="shared" si="87"/>
        <v>0</v>
      </c>
      <c r="T191" s="463">
        <f t="shared" si="88"/>
        <v>0</v>
      </c>
      <c r="U191" s="228">
        <f t="shared" si="89"/>
        <v>1</v>
      </c>
    </row>
    <row r="192" spans="1:21" s="429" customFormat="1" ht="15.75" customHeight="1">
      <c r="A192" s="419">
        <v>41935</v>
      </c>
      <c r="B192" s="432" t="s">
        <v>1210</v>
      </c>
      <c r="C192" s="432"/>
      <c r="D192" s="627" t="s">
        <v>2024</v>
      </c>
      <c r="E192" s="390">
        <v>71070803790</v>
      </c>
      <c r="F192" s="325" t="s">
        <v>1084</v>
      </c>
      <c r="G192" s="313" t="s">
        <v>233</v>
      </c>
      <c r="H192" s="313" t="s">
        <v>126</v>
      </c>
      <c r="I192" s="516"/>
      <c r="J192" s="419">
        <v>41827</v>
      </c>
      <c r="K192" s="306" t="s">
        <v>374</v>
      </c>
      <c r="L192" s="510" t="s">
        <v>199</v>
      </c>
      <c r="M192" s="313" t="str">
        <f t="shared" si="49"/>
        <v>F</v>
      </c>
      <c r="N192" s="419">
        <v>41827</v>
      </c>
      <c r="O192" s="311" t="s">
        <v>1219</v>
      </c>
      <c r="P192" s="516"/>
      <c r="Q192" s="370">
        <f t="shared" si="85"/>
        <v>41</v>
      </c>
      <c r="R192" s="463">
        <f t="shared" si="86"/>
        <v>0</v>
      </c>
      <c r="S192" s="463">
        <f t="shared" si="87"/>
        <v>1</v>
      </c>
      <c r="T192" s="463">
        <f t="shared" si="88"/>
        <v>0</v>
      </c>
      <c r="U192" s="228">
        <f t="shared" si="89"/>
        <v>0</v>
      </c>
    </row>
    <row r="193" spans="1:21" s="429" customFormat="1" ht="15.75" customHeight="1">
      <c r="A193" s="419">
        <v>41939</v>
      </c>
      <c r="B193" s="432" t="s">
        <v>1210</v>
      </c>
      <c r="C193" s="432"/>
      <c r="D193" s="627" t="s">
        <v>1189</v>
      </c>
      <c r="E193" s="390">
        <v>63032916185</v>
      </c>
      <c r="F193" s="325" t="s">
        <v>376</v>
      </c>
      <c r="G193" s="313" t="s">
        <v>223</v>
      </c>
      <c r="H193" s="313" t="s">
        <v>25</v>
      </c>
      <c r="I193" s="516"/>
      <c r="J193" s="512">
        <v>41429</v>
      </c>
      <c r="K193" s="306" t="s">
        <v>205</v>
      </c>
      <c r="L193" s="510" t="s">
        <v>2053</v>
      </c>
      <c r="M193" s="313" t="str">
        <f t="shared" si="49"/>
        <v>M</v>
      </c>
      <c r="N193" s="512">
        <v>41429</v>
      </c>
      <c r="O193" s="311" t="s">
        <v>1132</v>
      </c>
      <c r="P193" s="516"/>
      <c r="Q193" s="370">
        <f t="shared" si="85"/>
        <v>49</v>
      </c>
      <c r="R193" s="463">
        <f t="shared" si="86"/>
        <v>0</v>
      </c>
      <c r="S193" s="463">
        <f t="shared" si="87"/>
        <v>0</v>
      </c>
      <c r="T193" s="463">
        <f t="shared" si="88"/>
        <v>1</v>
      </c>
      <c r="U193" s="228">
        <f t="shared" si="89"/>
        <v>0</v>
      </c>
    </row>
    <row r="194" spans="1:21" s="429" customFormat="1" ht="15.75" customHeight="1">
      <c r="A194" s="419">
        <v>41973</v>
      </c>
      <c r="B194" s="432" t="s">
        <v>1210</v>
      </c>
      <c r="C194" s="432"/>
      <c r="D194" s="630" t="s">
        <v>1098</v>
      </c>
      <c r="E194" s="390">
        <v>61110719968</v>
      </c>
      <c r="F194" s="325" t="s">
        <v>218</v>
      </c>
      <c r="G194" s="313" t="s">
        <v>219</v>
      </c>
      <c r="H194" s="313" t="s">
        <v>1204</v>
      </c>
      <c r="I194" s="516"/>
      <c r="J194" s="419">
        <v>40878</v>
      </c>
      <c r="K194" s="306" t="s">
        <v>205</v>
      </c>
      <c r="L194" s="510" t="s">
        <v>2053</v>
      </c>
      <c r="M194" s="313" t="str">
        <f t="shared" ref="M194:M209" si="90">IF(MOD(LEFT(+RIGHT(E194,2),1),2)=0,"M","F")</f>
        <v>M</v>
      </c>
      <c r="N194" s="419">
        <v>40878</v>
      </c>
      <c r="O194" s="311" t="s">
        <v>1132</v>
      </c>
      <c r="P194" s="516"/>
      <c r="Q194" s="370">
        <f t="shared" si="85"/>
        <v>51</v>
      </c>
      <c r="R194" s="463">
        <f t="shared" si="86"/>
        <v>0</v>
      </c>
      <c r="S194" s="463">
        <f t="shared" si="87"/>
        <v>0</v>
      </c>
      <c r="T194" s="463">
        <f t="shared" si="88"/>
        <v>1</v>
      </c>
      <c r="U194" s="228">
        <f t="shared" si="89"/>
        <v>0</v>
      </c>
    </row>
    <row r="195" spans="1:21" s="429" customFormat="1" ht="15.75" customHeight="1">
      <c r="A195" s="419">
        <v>41944</v>
      </c>
      <c r="B195" s="432" t="s">
        <v>330</v>
      </c>
      <c r="C195" s="432"/>
      <c r="D195" s="627" t="s">
        <v>2041</v>
      </c>
      <c r="E195" s="313">
        <v>75080233765</v>
      </c>
      <c r="F195" s="325" t="s">
        <v>1084</v>
      </c>
      <c r="G195" s="313" t="s">
        <v>233</v>
      </c>
      <c r="H195" s="313" t="s">
        <v>126</v>
      </c>
      <c r="I195" s="516"/>
      <c r="J195" s="315">
        <v>41892</v>
      </c>
      <c r="K195" s="306" t="s">
        <v>374</v>
      </c>
      <c r="L195" s="510" t="s">
        <v>199</v>
      </c>
      <c r="M195" s="313" t="str">
        <f t="shared" si="90"/>
        <v>M</v>
      </c>
      <c r="N195" s="315">
        <v>41892</v>
      </c>
      <c r="O195" s="311" t="s">
        <v>1219</v>
      </c>
      <c r="P195" s="516"/>
      <c r="Q195" s="370">
        <f t="shared" ref="Q195:Q200" si="91">2012-CONCATENATE(19,+LEFT(E195,2))</f>
        <v>37</v>
      </c>
      <c r="R195" s="463">
        <f t="shared" ref="R195:R200" si="92">IF(Q195&gt;=55,0,IF(AND(Q195&gt;=46,Q195&lt;55),0,IF(AND(Q195&gt;=31,Q195&lt;45),0,IF(Q195&lt;=30,1,0))))</f>
        <v>0</v>
      </c>
      <c r="S195" s="463">
        <f t="shared" ref="S195:S200" si="93">IF(Q195&gt;=55,0,IF(AND(Q195&gt;=46,Q195&lt;55),0,IF(AND(Q195&gt;=31,Q195&lt;=45),1,IF(Q195&lt;=30,0,0))))</f>
        <v>1</v>
      </c>
      <c r="T195" s="463">
        <f t="shared" ref="T195:T200" si="94">IF(Q195&gt;=55,0,IF(AND(Q195&gt;=46,Q195&lt;55),1,IF(AND(Q195&gt;=31,Q195&lt;=45),0,IF(Q195&lt;=30,0,0))))</f>
        <v>0</v>
      </c>
      <c r="U195" s="228">
        <f t="shared" ref="U195:U200" si="95">IF(Q195&gt;=55,1,IF(AND(Q195&gt;=46,Q195&lt;55),0,IF(AND(Q195&gt;=31,Q195&lt;45),0,IF(Q195&lt;=30,0,0))))</f>
        <v>0</v>
      </c>
    </row>
    <row r="196" spans="1:21" s="429" customFormat="1" ht="15.75" customHeight="1">
      <c r="A196" s="419">
        <v>41974</v>
      </c>
      <c r="B196" s="432" t="s">
        <v>330</v>
      </c>
      <c r="C196" s="432"/>
      <c r="D196" s="634" t="s">
        <v>2026</v>
      </c>
      <c r="E196" s="606">
        <v>69010321253</v>
      </c>
      <c r="F196" s="607" t="s">
        <v>376</v>
      </c>
      <c r="G196" s="606" t="s">
        <v>223</v>
      </c>
      <c r="H196" s="606" t="s">
        <v>25</v>
      </c>
      <c r="I196" s="516"/>
      <c r="J196" s="608">
        <v>41848</v>
      </c>
      <c r="K196" s="306" t="s">
        <v>374</v>
      </c>
      <c r="L196" s="510" t="s">
        <v>197</v>
      </c>
      <c r="M196" s="313" t="str">
        <f t="shared" si="90"/>
        <v>F</v>
      </c>
      <c r="N196" s="419">
        <v>41848</v>
      </c>
      <c r="O196" s="311" t="s">
        <v>1132</v>
      </c>
      <c r="P196" s="516"/>
      <c r="Q196" s="370">
        <f t="shared" si="91"/>
        <v>43</v>
      </c>
      <c r="R196" s="463">
        <f t="shared" si="92"/>
        <v>0</v>
      </c>
      <c r="S196" s="463">
        <f t="shared" si="93"/>
        <v>1</v>
      </c>
      <c r="T196" s="463">
        <f t="shared" si="94"/>
        <v>0</v>
      </c>
      <c r="U196" s="228">
        <f t="shared" si="95"/>
        <v>0</v>
      </c>
    </row>
    <row r="197" spans="1:21" s="429" customFormat="1" ht="15.75" customHeight="1">
      <c r="A197" s="419">
        <v>41977</v>
      </c>
      <c r="B197" s="432" t="s">
        <v>1298</v>
      </c>
      <c r="C197" s="432"/>
      <c r="D197" s="627" t="s">
        <v>2046</v>
      </c>
      <c r="E197" s="390">
        <v>76050611869</v>
      </c>
      <c r="F197" s="325" t="s">
        <v>229</v>
      </c>
      <c r="G197" s="313" t="s">
        <v>230</v>
      </c>
      <c r="H197" s="313" t="s">
        <v>39</v>
      </c>
      <c r="I197" s="516"/>
      <c r="J197" s="419">
        <v>41950</v>
      </c>
      <c r="K197" s="306" t="s">
        <v>374</v>
      </c>
      <c r="L197" s="510" t="s">
        <v>199</v>
      </c>
      <c r="M197" s="313" t="str">
        <f t="shared" si="90"/>
        <v>M</v>
      </c>
      <c r="N197" s="419">
        <v>41950</v>
      </c>
      <c r="O197" s="311" t="s">
        <v>1303</v>
      </c>
      <c r="P197" s="516"/>
      <c r="Q197" s="370">
        <f t="shared" si="91"/>
        <v>36</v>
      </c>
      <c r="R197" s="463">
        <f t="shared" si="92"/>
        <v>0</v>
      </c>
      <c r="S197" s="463">
        <f t="shared" si="93"/>
        <v>1</v>
      </c>
      <c r="T197" s="463">
        <f t="shared" si="94"/>
        <v>0</v>
      </c>
      <c r="U197" s="228">
        <f t="shared" si="95"/>
        <v>0</v>
      </c>
    </row>
    <row r="198" spans="1:21" s="429" customFormat="1" ht="15.75" customHeight="1">
      <c r="A198" s="419">
        <v>41802</v>
      </c>
      <c r="B198" s="432" t="s">
        <v>330</v>
      </c>
      <c r="C198" s="432"/>
      <c r="D198" s="627" t="s">
        <v>2011</v>
      </c>
      <c r="E198" s="390">
        <v>85051812027</v>
      </c>
      <c r="F198" s="325" t="s">
        <v>1084</v>
      </c>
      <c r="G198" s="313" t="s">
        <v>233</v>
      </c>
      <c r="H198" s="313" t="s">
        <v>126</v>
      </c>
      <c r="I198" s="516"/>
      <c r="J198" s="419">
        <v>41766</v>
      </c>
      <c r="K198" s="306" t="s">
        <v>374</v>
      </c>
      <c r="L198" s="510" t="s">
        <v>199</v>
      </c>
      <c r="M198" s="313" t="str">
        <f t="shared" si="90"/>
        <v>M</v>
      </c>
      <c r="N198" s="419">
        <v>41766</v>
      </c>
      <c r="O198" s="311" t="s">
        <v>1219</v>
      </c>
      <c r="P198" s="516"/>
      <c r="Q198" s="370">
        <f t="shared" si="91"/>
        <v>27</v>
      </c>
      <c r="R198" s="463">
        <f t="shared" si="92"/>
        <v>1</v>
      </c>
      <c r="S198" s="463">
        <f t="shared" si="93"/>
        <v>0</v>
      </c>
      <c r="T198" s="463">
        <f t="shared" si="94"/>
        <v>0</v>
      </c>
      <c r="U198" s="228">
        <f t="shared" si="95"/>
        <v>0</v>
      </c>
    </row>
    <row r="199" spans="1:21" s="429" customFormat="1" ht="15.75" customHeight="1">
      <c r="A199" s="419">
        <v>41985</v>
      </c>
      <c r="B199" s="432" t="s">
        <v>330</v>
      </c>
      <c r="C199" s="432"/>
      <c r="D199" s="627" t="s">
        <v>2032</v>
      </c>
      <c r="E199" s="390">
        <v>81050912941</v>
      </c>
      <c r="F199" s="325" t="s">
        <v>1084</v>
      </c>
      <c r="G199" s="313" t="s">
        <v>233</v>
      </c>
      <c r="H199" s="313" t="s">
        <v>126</v>
      </c>
      <c r="I199" s="516"/>
      <c r="J199" s="419" t="s">
        <v>2058</v>
      </c>
      <c r="K199" s="306" t="s">
        <v>374</v>
      </c>
      <c r="L199" s="510" t="s">
        <v>199</v>
      </c>
      <c r="M199" s="313" t="str">
        <f t="shared" si="90"/>
        <v>M</v>
      </c>
      <c r="N199" s="419" t="s">
        <v>2058</v>
      </c>
      <c r="O199" s="311" t="s">
        <v>1219</v>
      </c>
      <c r="P199" s="516"/>
      <c r="Q199" s="370">
        <f t="shared" si="91"/>
        <v>31</v>
      </c>
      <c r="R199" s="463">
        <f t="shared" si="92"/>
        <v>0</v>
      </c>
      <c r="S199" s="463">
        <f t="shared" si="93"/>
        <v>1</v>
      </c>
      <c r="T199" s="463">
        <f t="shared" si="94"/>
        <v>0</v>
      </c>
      <c r="U199" s="228">
        <f t="shared" si="95"/>
        <v>0</v>
      </c>
    </row>
    <row r="200" spans="1:21" s="429" customFormat="1" ht="15.75" customHeight="1">
      <c r="A200" s="419" t="s">
        <v>2059</v>
      </c>
      <c r="B200" s="432" t="s">
        <v>330</v>
      </c>
      <c r="C200" s="432"/>
      <c r="D200" s="627" t="s">
        <v>2030</v>
      </c>
      <c r="E200" s="390">
        <v>80012010895</v>
      </c>
      <c r="F200" s="325" t="s">
        <v>1084</v>
      </c>
      <c r="G200" s="313" t="s">
        <v>233</v>
      </c>
      <c r="H200" s="313" t="s">
        <v>126</v>
      </c>
      <c r="I200" s="516"/>
      <c r="J200" s="419" t="s">
        <v>2058</v>
      </c>
      <c r="K200" s="306" t="s">
        <v>374</v>
      </c>
      <c r="L200" s="510" t="s">
        <v>199</v>
      </c>
      <c r="M200" s="313" t="str">
        <f t="shared" si="90"/>
        <v>F</v>
      </c>
      <c r="N200" s="419" t="s">
        <v>2058</v>
      </c>
      <c r="O200" s="311" t="s">
        <v>1219</v>
      </c>
      <c r="P200" s="516"/>
      <c r="Q200" s="370">
        <f t="shared" si="91"/>
        <v>32</v>
      </c>
      <c r="R200" s="463">
        <f t="shared" si="92"/>
        <v>0</v>
      </c>
      <c r="S200" s="463">
        <f t="shared" si="93"/>
        <v>1</v>
      </c>
      <c r="T200" s="463">
        <f t="shared" si="94"/>
        <v>0</v>
      </c>
      <c r="U200" s="228">
        <f t="shared" si="95"/>
        <v>0</v>
      </c>
    </row>
    <row r="201" spans="1:21" s="429" customFormat="1" ht="15.75" customHeight="1">
      <c r="A201" s="419">
        <v>41985</v>
      </c>
      <c r="B201" s="432" t="s">
        <v>330</v>
      </c>
      <c r="C201" s="432"/>
      <c r="D201" s="627" t="s">
        <v>2040</v>
      </c>
      <c r="E201" s="390">
        <v>83101910983</v>
      </c>
      <c r="F201" s="325" t="s">
        <v>252</v>
      </c>
      <c r="G201" s="313" t="s">
        <v>253</v>
      </c>
      <c r="H201" s="313" t="s">
        <v>86</v>
      </c>
      <c r="I201" s="516"/>
      <c r="J201" s="419" t="s">
        <v>2062</v>
      </c>
      <c r="K201" s="306" t="s">
        <v>374</v>
      </c>
      <c r="L201" s="510" t="s">
        <v>199</v>
      </c>
      <c r="M201" s="313" t="str">
        <f t="shared" si="90"/>
        <v>M</v>
      </c>
      <c r="N201" s="419" t="s">
        <v>2062</v>
      </c>
      <c r="O201" s="311" t="s">
        <v>1219</v>
      </c>
      <c r="P201" s="516"/>
      <c r="Q201" s="370">
        <f t="shared" ref="Q201:Q206" si="96">2012-CONCATENATE(19,+LEFT(E201,2))</f>
        <v>29</v>
      </c>
      <c r="R201" s="463">
        <f t="shared" ref="R201:R206" si="97">IF(Q201&gt;=55,0,IF(AND(Q201&gt;=46,Q201&lt;55),0,IF(AND(Q201&gt;=31,Q201&lt;45),0,IF(Q201&lt;=30,1,0))))</f>
        <v>1</v>
      </c>
      <c r="S201" s="463">
        <f t="shared" ref="S201:S206" si="98">IF(Q201&gt;=55,0,IF(AND(Q201&gt;=46,Q201&lt;55),0,IF(AND(Q201&gt;=31,Q201&lt;=45),1,IF(Q201&lt;=30,0,0))))</f>
        <v>0</v>
      </c>
      <c r="T201" s="463">
        <f t="shared" ref="T201:T206" si="99">IF(Q201&gt;=55,0,IF(AND(Q201&gt;=46,Q201&lt;55),1,IF(AND(Q201&gt;=31,Q201&lt;=45),0,IF(Q201&lt;=30,0,0))))</f>
        <v>0</v>
      </c>
      <c r="U201" s="228">
        <f t="shared" ref="U201:U206" si="100">IF(Q201&gt;=55,1,IF(AND(Q201&gt;=46,Q201&lt;55),0,IF(AND(Q201&gt;=31,Q201&lt;45),0,IF(Q201&lt;=30,0,0))))</f>
        <v>0</v>
      </c>
    </row>
    <row r="202" spans="1:21" s="429" customFormat="1" ht="15.75" customHeight="1">
      <c r="A202" s="419">
        <v>41651</v>
      </c>
      <c r="B202" s="432" t="s">
        <v>1298</v>
      </c>
      <c r="C202" s="432"/>
      <c r="D202" s="627" t="s">
        <v>2028</v>
      </c>
      <c r="E202" s="390">
        <v>91082733460</v>
      </c>
      <c r="F202" s="325" t="s">
        <v>264</v>
      </c>
      <c r="G202" s="313" t="s">
        <v>230</v>
      </c>
      <c r="H202" s="313" t="s">
        <v>39</v>
      </c>
      <c r="I202" s="516"/>
      <c r="J202" s="419">
        <v>41737</v>
      </c>
      <c r="K202" s="306" t="s">
        <v>374</v>
      </c>
      <c r="L202" s="510" t="s">
        <v>199</v>
      </c>
      <c r="M202" s="313" t="str">
        <f t="shared" si="90"/>
        <v>M</v>
      </c>
      <c r="N202" s="419">
        <v>41737</v>
      </c>
      <c r="O202" s="311" t="s">
        <v>1132</v>
      </c>
      <c r="P202" s="516"/>
      <c r="Q202" s="370">
        <f t="shared" si="96"/>
        <v>21</v>
      </c>
      <c r="R202" s="463">
        <f t="shared" si="97"/>
        <v>1</v>
      </c>
      <c r="S202" s="463">
        <f t="shared" si="98"/>
        <v>0</v>
      </c>
      <c r="T202" s="463">
        <f t="shared" si="99"/>
        <v>0</v>
      </c>
      <c r="U202" s="228">
        <f t="shared" si="100"/>
        <v>0</v>
      </c>
    </row>
    <row r="203" spans="1:21" s="429" customFormat="1" ht="15.75" customHeight="1">
      <c r="A203" s="419" t="s">
        <v>2066</v>
      </c>
      <c r="B203" s="432" t="s">
        <v>1298</v>
      </c>
      <c r="C203" s="432"/>
      <c r="D203" s="627" t="s">
        <v>1056</v>
      </c>
      <c r="E203" s="390">
        <v>82030914215</v>
      </c>
      <c r="F203" s="325" t="s">
        <v>248</v>
      </c>
      <c r="G203" s="313" t="s">
        <v>223</v>
      </c>
      <c r="H203" s="313" t="s">
        <v>25</v>
      </c>
      <c r="I203" s="516"/>
      <c r="J203" s="419" t="s">
        <v>2065</v>
      </c>
      <c r="K203" s="306" t="s">
        <v>374</v>
      </c>
      <c r="L203" s="510" t="s">
        <v>197</v>
      </c>
      <c r="M203" s="313" t="str">
        <f t="shared" si="90"/>
        <v>F</v>
      </c>
      <c r="N203" s="419" t="s">
        <v>2065</v>
      </c>
      <c r="O203" s="311" t="s">
        <v>1132</v>
      </c>
      <c r="P203" s="516"/>
      <c r="Q203" s="370">
        <f t="shared" si="96"/>
        <v>30</v>
      </c>
      <c r="R203" s="463">
        <f t="shared" si="97"/>
        <v>1</v>
      </c>
      <c r="S203" s="463">
        <f t="shared" si="98"/>
        <v>0</v>
      </c>
      <c r="T203" s="463">
        <f t="shared" si="99"/>
        <v>0</v>
      </c>
      <c r="U203" s="228">
        <f t="shared" si="100"/>
        <v>0</v>
      </c>
    </row>
    <row r="204" spans="1:21" s="429" customFormat="1" ht="15.75" customHeight="1">
      <c r="A204" s="419">
        <v>42005</v>
      </c>
      <c r="B204" s="432" t="s">
        <v>1210</v>
      </c>
      <c r="C204" s="432"/>
      <c r="D204" s="627" t="s">
        <v>2029</v>
      </c>
      <c r="E204" s="390">
        <v>89072807376</v>
      </c>
      <c r="F204" s="325" t="s">
        <v>220</v>
      </c>
      <c r="G204" s="313" t="s">
        <v>221</v>
      </c>
      <c r="H204" s="313" t="s">
        <v>1204</v>
      </c>
      <c r="I204" s="516"/>
      <c r="J204" s="419">
        <v>41647</v>
      </c>
      <c r="K204" s="306" t="s">
        <v>206</v>
      </c>
      <c r="L204" s="510" t="s">
        <v>197</v>
      </c>
      <c r="M204" s="313" t="str">
        <f t="shared" si="90"/>
        <v>F</v>
      </c>
      <c r="N204" s="419">
        <v>41647</v>
      </c>
      <c r="O204" s="311" t="s">
        <v>1132</v>
      </c>
      <c r="P204" s="516"/>
      <c r="Q204" s="370">
        <f t="shared" si="96"/>
        <v>23</v>
      </c>
      <c r="R204" s="463">
        <f t="shared" si="97"/>
        <v>1</v>
      </c>
      <c r="S204" s="463">
        <f t="shared" si="98"/>
        <v>0</v>
      </c>
      <c r="T204" s="463">
        <f t="shared" si="99"/>
        <v>0</v>
      </c>
      <c r="U204" s="228">
        <f t="shared" si="100"/>
        <v>0</v>
      </c>
    </row>
    <row r="205" spans="1:21" s="429" customFormat="1" ht="15.75" customHeight="1">
      <c r="A205" s="419">
        <v>42005</v>
      </c>
      <c r="B205" s="432" t="s">
        <v>1210</v>
      </c>
      <c r="C205" s="432"/>
      <c r="D205" s="627" t="s">
        <v>1247</v>
      </c>
      <c r="E205" s="600">
        <v>65120916699</v>
      </c>
      <c r="F205" s="605" t="s">
        <v>1248</v>
      </c>
      <c r="G205" s="600" t="s">
        <v>223</v>
      </c>
      <c r="H205" s="600" t="s">
        <v>25</v>
      </c>
      <c r="I205" s="516"/>
      <c r="J205" s="419">
        <v>41284</v>
      </c>
      <c r="K205" s="306" t="s">
        <v>205</v>
      </c>
      <c r="L205" s="510" t="s">
        <v>197</v>
      </c>
      <c r="M205" s="313" t="str">
        <f t="shared" si="90"/>
        <v>F</v>
      </c>
      <c r="N205" s="419">
        <v>41284</v>
      </c>
      <c r="O205" s="311" t="s">
        <v>1132</v>
      </c>
      <c r="P205" s="516"/>
      <c r="Q205" s="370">
        <f t="shared" si="96"/>
        <v>47</v>
      </c>
      <c r="R205" s="463">
        <f t="shared" si="97"/>
        <v>0</v>
      </c>
      <c r="S205" s="463">
        <f t="shared" si="98"/>
        <v>0</v>
      </c>
      <c r="T205" s="463">
        <f t="shared" si="99"/>
        <v>1</v>
      </c>
      <c r="U205" s="228">
        <f t="shared" si="100"/>
        <v>0</v>
      </c>
    </row>
    <row r="206" spans="1:21" s="429" customFormat="1" ht="15.75" customHeight="1">
      <c r="A206" s="419" t="s">
        <v>2069</v>
      </c>
      <c r="B206" s="432" t="s">
        <v>330</v>
      </c>
      <c r="C206" s="432"/>
      <c r="D206" s="635" t="s">
        <v>2063</v>
      </c>
      <c r="E206" s="390">
        <v>62082717087</v>
      </c>
      <c r="F206" s="325" t="s">
        <v>1084</v>
      </c>
      <c r="G206" s="313" t="s">
        <v>233</v>
      </c>
      <c r="H206" s="313" t="s">
        <v>126</v>
      </c>
      <c r="I206" s="516"/>
      <c r="J206" s="419" t="s">
        <v>2064</v>
      </c>
      <c r="K206" s="306" t="s">
        <v>374</v>
      </c>
      <c r="L206" s="510" t="s">
        <v>199</v>
      </c>
      <c r="M206" s="313" t="str">
        <f t="shared" si="90"/>
        <v>M</v>
      </c>
      <c r="N206" s="419" t="s">
        <v>2064</v>
      </c>
      <c r="O206" s="311" t="s">
        <v>1219</v>
      </c>
      <c r="P206" s="516"/>
      <c r="Q206" s="370">
        <f t="shared" si="96"/>
        <v>50</v>
      </c>
      <c r="R206" s="463">
        <f t="shared" si="97"/>
        <v>0</v>
      </c>
      <c r="S206" s="463">
        <f t="shared" si="98"/>
        <v>0</v>
      </c>
      <c r="T206" s="463">
        <f t="shared" si="99"/>
        <v>1</v>
      </c>
      <c r="U206" s="228">
        <f t="shared" si="100"/>
        <v>0</v>
      </c>
    </row>
    <row r="207" spans="1:21" s="429" customFormat="1" ht="15.75" customHeight="1">
      <c r="A207" s="419">
        <v>42005</v>
      </c>
      <c r="B207" s="432" t="s">
        <v>330</v>
      </c>
      <c r="C207" s="432"/>
      <c r="D207" s="635" t="s">
        <v>2031</v>
      </c>
      <c r="E207" s="390">
        <v>56100703784</v>
      </c>
      <c r="F207" s="325" t="s">
        <v>1084</v>
      </c>
      <c r="G207" s="313" t="s">
        <v>233</v>
      </c>
      <c r="H207" s="313" t="s">
        <v>126</v>
      </c>
      <c r="I207" s="516"/>
      <c r="J207" s="419" t="s">
        <v>2058</v>
      </c>
      <c r="K207" s="306" t="s">
        <v>374</v>
      </c>
      <c r="L207" s="510" t="s">
        <v>199</v>
      </c>
      <c r="M207" s="313" t="str">
        <f t="shared" si="90"/>
        <v>M</v>
      </c>
      <c r="N207" s="419" t="s">
        <v>2058</v>
      </c>
      <c r="O207" s="311" t="s">
        <v>1219</v>
      </c>
      <c r="P207" s="516"/>
      <c r="Q207" s="370">
        <f>2012-CONCATENATE(19,+LEFT(E207,2))</f>
        <v>56</v>
      </c>
      <c r="R207" s="463">
        <f>IF(Q207&gt;=55,0,IF(AND(Q207&gt;=46,Q207&lt;55),0,IF(AND(Q207&gt;=31,Q207&lt;45),0,IF(Q207&lt;=30,1,0))))</f>
        <v>0</v>
      </c>
      <c r="S207" s="463">
        <f>IF(Q207&gt;=55,0,IF(AND(Q207&gt;=46,Q207&lt;55),0,IF(AND(Q207&gt;=31,Q207&lt;=45),1,IF(Q207&lt;=30,0,0))))</f>
        <v>0</v>
      </c>
      <c r="T207" s="463">
        <f>IF(Q207&gt;=55,0,IF(AND(Q207&gt;=46,Q207&lt;55),1,IF(AND(Q207&gt;=31,Q207&lt;=45),0,IF(Q207&lt;=30,0,0))))</f>
        <v>0</v>
      </c>
      <c r="U207" s="228">
        <f>IF(Q207&gt;=55,1,IF(AND(Q207&gt;=46,Q207&lt;55),0,IF(AND(Q207&gt;=31,Q207&lt;45),0,IF(Q207&lt;=30,0,0))))</f>
        <v>1</v>
      </c>
    </row>
    <row r="208" spans="1:21" s="429" customFormat="1" ht="15.75" customHeight="1">
      <c r="A208" s="419">
        <v>42005</v>
      </c>
      <c r="B208" s="432" t="s">
        <v>330</v>
      </c>
      <c r="C208" s="432"/>
      <c r="D208" s="635" t="s">
        <v>2045</v>
      </c>
      <c r="E208" s="390">
        <v>67071423484</v>
      </c>
      <c r="F208" s="325" t="s">
        <v>1084</v>
      </c>
      <c r="G208" s="313" t="s">
        <v>233</v>
      </c>
      <c r="H208" s="313" t="s">
        <v>126</v>
      </c>
      <c r="I208" s="516"/>
      <c r="J208" s="419">
        <v>41650</v>
      </c>
      <c r="K208" s="306" t="s">
        <v>374</v>
      </c>
      <c r="L208" s="510" t="s">
        <v>199</v>
      </c>
      <c r="M208" s="313" t="str">
        <f t="shared" si="90"/>
        <v>M</v>
      </c>
      <c r="N208" s="419">
        <v>41650</v>
      </c>
      <c r="O208" s="311" t="s">
        <v>1219</v>
      </c>
      <c r="P208" s="516"/>
      <c r="Q208" s="370">
        <f>2012-CONCATENATE(19,+LEFT(E208,2))</f>
        <v>45</v>
      </c>
      <c r="R208" s="463">
        <f>IF(Q208&gt;=55,0,IF(AND(Q208&gt;=46,Q208&lt;55),0,IF(AND(Q208&gt;=31,Q208&lt;45),0,IF(Q208&lt;=30,1,0))))</f>
        <v>0</v>
      </c>
      <c r="S208" s="463">
        <f>IF(Q208&gt;=55,0,IF(AND(Q208&gt;=46,Q208&lt;55),0,IF(AND(Q208&gt;=31,Q208&lt;=45),1,IF(Q208&lt;=30,0,0))))</f>
        <v>1</v>
      </c>
      <c r="T208" s="463">
        <f>IF(Q208&gt;=55,0,IF(AND(Q208&gt;=46,Q208&lt;55),1,IF(AND(Q208&gt;=31,Q208&lt;=45),0,IF(Q208&lt;=30,0,0))))</f>
        <v>0</v>
      </c>
      <c r="U208" s="228">
        <f>IF(Q208&gt;=55,1,IF(AND(Q208&gt;=46,Q208&lt;55),0,IF(AND(Q208&gt;=31,Q208&lt;45),0,IF(Q208&lt;=30,0,0))))</f>
        <v>0</v>
      </c>
    </row>
    <row r="209" spans="1:21" s="429" customFormat="1" ht="15.75" customHeight="1">
      <c r="A209" s="419">
        <v>42005</v>
      </c>
      <c r="B209" s="432" t="s">
        <v>330</v>
      </c>
      <c r="C209" s="432"/>
      <c r="D209" s="635" t="s">
        <v>2057</v>
      </c>
      <c r="E209" s="390">
        <v>52122905063</v>
      </c>
      <c r="F209" s="325" t="s">
        <v>1084</v>
      </c>
      <c r="G209" s="313" t="s">
        <v>233</v>
      </c>
      <c r="H209" s="313" t="s">
        <v>126</v>
      </c>
      <c r="I209" s="516"/>
      <c r="J209" s="419">
        <v>41894</v>
      </c>
      <c r="K209" s="306" t="s">
        <v>374</v>
      </c>
      <c r="L209" s="510" t="s">
        <v>199</v>
      </c>
      <c r="M209" s="313" t="str">
        <f t="shared" si="90"/>
        <v>M</v>
      </c>
      <c r="N209" s="419">
        <v>41894</v>
      </c>
      <c r="O209" s="311" t="s">
        <v>1219</v>
      </c>
      <c r="P209" s="516"/>
      <c r="Q209" s="370">
        <f>2012-CONCATENATE(19,+LEFT(E209,2))</f>
        <v>60</v>
      </c>
      <c r="R209" s="463">
        <f>IF(Q209&gt;=55,0,IF(AND(Q209&gt;=46,Q209&lt;55),0,IF(AND(Q209&gt;=31,Q209&lt;45),0,IF(Q209&lt;=30,1,0))))</f>
        <v>0</v>
      </c>
      <c r="S209" s="463">
        <f>IF(Q209&gt;=55,0,IF(AND(Q209&gt;=46,Q209&lt;55),0,IF(AND(Q209&gt;=31,Q209&lt;=45),1,IF(Q209&lt;=30,0,0))))</f>
        <v>0</v>
      </c>
      <c r="T209" s="463">
        <f>IF(Q209&gt;=55,0,IF(AND(Q209&gt;=46,Q209&lt;55),1,IF(AND(Q209&gt;=31,Q209&lt;=45),0,IF(Q209&lt;=30,0,0))))</f>
        <v>0</v>
      </c>
      <c r="U209" s="228">
        <f>IF(Q209&gt;=55,1,IF(AND(Q209&gt;=46,Q209&lt;55),0,IF(AND(Q209&gt;=31,Q209&lt;45),0,IF(Q209&lt;=30,0,0))))</f>
        <v>1</v>
      </c>
    </row>
    <row r="210" spans="1:21" s="429" customFormat="1" ht="15.75" customHeight="1">
      <c r="A210" s="419">
        <v>42064</v>
      </c>
      <c r="B210" s="432" t="s">
        <v>333</v>
      </c>
      <c r="C210" s="432"/>
      <c r="D210" s="634" t="s">
        <v>2116</v>
      </c>
      <c r="E210" s="390"/>
      <c r="F210" s="325"/>
      <c r="G210" s="313"/>
      <c r="H210" s="313"/>
      <c r="I210" s="516"/>
      <c r="J210" s="419"/>
      <c r="K210" s="306"/>
      <c r="L210" s="510"/>
      <c r="M210" s="313"/>
      <c r="N210" s="419"/>
      <c r="O210" s="311"/>
      <c r="P210" s="516"/>
      <c r="Q210" s="370"/>
      <c r="R210" s="463"/>
      <c r="S210" s="463"/>
      <c r="T210" s="463"/>
      <c r="U210" s="228"/>
    </row>
    <row r="211" spans="1:21" s="429" customFormat="1" ht="15.75" customHeight="1">
      <c r="A211" s="419">
        <v>42217</v>
      </c>
      <c r="B211" s="432" t="s">
        <v>333</v>
      </c>
      <c r="C211" s="432"/>
      <c r="D211" s="509" t="s">
        <v>2114</v>
      </c>
      <c r="E211" s="390"/>
      <c r="F211" s="325"/>
      <c r="G211" s="313"/>
      <c r="H211" s="313"/>
      <c r="I211" s="516"/>
      <c r="J211" s="419"/>
      <c r="K211" s="306"/>
      <c r="L211" s="510"/>
      <c r="M211" s="313"/>
      <c r="N211" s="419"/>
      <c r="O211" s="311"/>
      <c r="P211" s="516"/>
      <c r="Q211" s="370"/>
      <c r="R211" s="463"/>
      <c r="S211" s="463"/>
      <c r="T211" s="463"/>
      <c r="U211" s="228"/>
    </row>
    <row r="212" spans="1:21" s="429" customFormat="1" ht="15.75" customHeight="1">
      <c r="A212" s="419" t="s">
        <v>2108</v>
      </c>
      <c r="B212" s="432" t="s">
        <v>333</v>
      </c>
      <c r="C212" s="640"/>
      <c r="D212" s="509" t="s">
        <v>2115</v>
      </c>
      <c r="E212" s="390"/>
      <c r="F212" s="325"/>
      <c r="G212" s="646"/>
      <c r="H212" s="313"/>
      <c r="I212" s="516"/>
      <c r="J212" s="419"/>
      <c r="K212" s="306"/>
      <c r="L212" s="510"/>
      <c r="M212" s="313"/>
      <c r="N212" s="419"/>
      <c r="O212" s="311"/>
      <c r="P212" s="516"/>
      <c r="Q212" s="370"/>
      <c r="R212" s="463"/>
      <c r="S212" s="463"/>
      <c r="T212" s="463"/>
      <c r="U212" s="228"/>
    </row>
    <row r="213" spans="1:21" s="429" customFormat="1" ht="15.75" customHeight="1">
      <c r="A213" s="419">
        <v>42218</v>
      </c>
      <c r="B213" s="432" t="s">
        <v>1298</v>
      </c>
      <c r="C213" s="640"/>
      <c r="D213" s="634" t="s">
        <v>1334</v>
      </c>
      <c r="E213" s="606">
        <v>72092215881</v>
      </c>
      <c r="F213" s="635" t="s">
        <v>229</v>
      </c>
      <c r="G213" s="641" t="s">
        <v>230</v>
      </c>
      <c r="H213" s="606" t="s">
        <v>39</v>
      </c>
      <c r="I213" s="516"/>
      <c r="J213" s="608">
        <v>41703</v>
      </c>
      <c r="K213" s="306" t="s">
        <v>374</v>
      </c>
      <c r="L213" s="510" t="s">
        <v>199</v>
      </c>
      <c r="M213" s="313" t="str">
        <f t="shared" ref="M213:M278" si="101">IF(MOD(LEFT(+RIGHT(E213,2),1),2)=0,"M","F")</f>
        <v>M</v>
      </c>
      <c r="N213" s="608">
        <v>41762</v>
      </c>
      <c r="O213" s="311" t="s">
        <v>1132</v>
      </c>
      <c r="P213" s="516"/>
      <c r="Q213" s="370">
        <f t="shared" ref="Q213:Q218" si="102">2012-CONCATENATE(19,+LEFT(E213,2))</f>
        <v>40</v>
      </c>
      <c r="R213" s="463">
        <f t="shared" ref="R213:R218" si="103">IF(Q213&gt;=55,0,IF(AND(Q213&gt;=46,Q213&lt;55),0,IF(AND(Q213&gt;=31,Q213&lt;45),0,IF(Q213&lt;=30,1,0))))</f>
        <v>0</v>
      </c>
      <c r="S213" s="463">
        <f t="shared" ref="S213:S218" si="104">IF(Q213&gt;=55,0,IF(AND(Q213&gt;=46,Q213&lt;55),0,IF(AND(Q213&gt;=31,Q213&lt;=45),1,IF(Q213&lt;=30,0,0))))</f>
        <v>1</v>
      </c>
      <c r="T213" s="463">
        <f t="shared" ref="T213:T218" si="105">IF(Q213&gt;=55,0,IF(AND(Q213&gt;=46,Q213&lt;55),1,IF(AND(Q213&gt;=31,Q213&lt;=45),0,IF(Q213&lt;=30,0,0))))</f>
        <v>0</v>
      </c>
      <c r="U213" s="228">
        <f t="shared" ref="U213:U218" si="106">IF(Q213&gt;=55,1,IF(AND(Q213&gt;=46,Q213&lt;55),0,IF(AND(Q213&gt;=31,Q213&lt;45),0,IF(Q213&lt;=30,0,0))))</f>
        <v>0</v>
      </c>
    </row>
    <row r="214" spans="1:21" s="429" customFormat="1" ht="15.75" customHeight="1">
      <c r="A214" s="419">
        <v>42065</v>
      </c>
      <c r="B214" s="432" t="s">
        <v>1298</v>
      </c>
      <c r="C214" s="640"/>
      <c r="D214" s="614" t="s">
        <v>1311</v>
      </c>
      <c r="E214" s="606">
        <v>90081832660</v>
      </c>
      <c r="F214" s="609" t="s">
        <v>1084</v>
      </c>
      <c r="G214" s="641" t="s">
        <v>233</v>
      </c>
      <c r="H214" s="606" t="s">
        <v>126</v>
      </c>
      <c r="I214" s="516"/>
      <c r="J214" s="608">
        <v>41617</v>
      </c>
      <c r="K214" s="306" t="s">
        <v>374</v>
      </c>
      <c r="L214" s="510" t="s">
        <v>199</v>
      </c>
      <c r="M214" s="313" t="str">
        <f t="shared" si="101"/>
        <v>M</v>
      </c>
      <c r="N214" s="608">
        <v>41529</v>
      </c>
      <c r="O214" s="311" t="s">
        <v>1132</v>
      </c>
      <c r="P214" s="516"/>
      <c r="Q214" s="370">
        <f t="shared" si="102"/>
        <v>22</v>
      </c>
      <c r="R214" s="463">
        <f t="shared" si="103"/>
        <v>1</v>
      </c>
      <c r="S214" s="463">
        <f t="shared" si="104"/>
        <v>0</v>
      </c>
      <c r="T214" s="463">
        <f t="shared" si="105"/>
        <v>0</v>
      </c>
      <c r="U214" s="228">
        <f t="shared" si="106"/>
        <v>0</v>
      </c>
    </row>
    <row r="215" spans="1:21" s="429" customFormat="1" ht="15.75" customHeight="1">
      <c r="A215" s="419">
        <v>42126</v>
      </c>
      <c r="B215" s="432" t="s">
        <v>1298</v>
      </c>
      <c r="C215" s="640"/>
      <c r="D215" s="636" t="s">
        <v>354</v>
      </c>
      <c r="E215" s="595">
        <v>76051716125</v>
      </c>
      <c r="F215" s="647" t="s">
        <v>332</v>
      </c>
      <c r="G215" s="644" t="s">
        <v>221</v>
      </c>
      <c r="H215" s="596" t="s">
        <v>1204</v>
      </c>
      <c r="I215" s="516"/>
      <c r="J215" s="606" t="s">
        <v>2073</v>
      </c>
      <c r="K215" s="306" t="s">
        <v>374</v>
      </c>
      <c r="L215" s="510" t="s">
        <v>197</v>
      </c>
      <c r="M215" s="313" t="str">
        <f t="shared" si="101"/>
        <v>M</v>
      </c>
      <c r="N215" s="606" t="s">
        <v>2073</v>
      </c>
      <c r="O215" s="311" t="s">
        <v>1132</v>
      </c>
      <c r="P215" s="516"/>
      <c r="Q215" s="370">
        <f t="shared" si="102"/>
        <v>36</v>
      </c>
      <c r="R215" s="463">
        <f t="shared" si="103"/>
        <v>0</v>
      </c>
      <c r="S215" s="463">
        <f t="shared" si="104"/>
        <v>1</v>
      </c>
      <c r="T215" s="463">
        <f t="shared" si="105"/>
        <v>0</v>
      </c>
      <c r="U215" s="228">
        <f t="shared" si="106"/>
        <v>0</v>
      </c>
    </row>
    <row r="216" spans="1:21" s="429" customFormat="1" ht="15.75" customHeight="1">
      <c r="A216" s="419">
        <v>42279</v>
      </c>
      <c r="B216" s="432" t="s">
        <v>1298</v>
      </c>
      <c r="C216" s="640"/>
      <c r="D216" s="636" t="s">
        <v>1161</v>
      </c>
      <c r="E216" s="595">
        <v>56091303665</v>
      </c>
      <c r="F216" s="648" t="s">
        <v>252</v>
      </c>
      <c r="G216" s="642" t="s">
        <v>253</v>
      </c>
      <c r="H216" s="595" t="s">
        <v>86</v>
      </c>
      <c r="I216" s="516"/>
      <c r="J216" s="603">
        <v>41153</v>
      </c>
      <c r="K216" s="306" t="s">
        <v>205</v>
      </c>
      <c r="L216" s="510" t="s">
        <v>199</v>
      </c>
      <c r="M216" s="313" t="str">
        <f t="shared" si="101"/>
        <v>M</v>
      </c>
      <c r="N216" s="603">
        <v>40918</v>
      </c>
      <c r="O216" s="311" t="s">
        <v>1132</v>
      </c>
      <c r="P216" s="516"/>
      <c r="Q216" s="370">
        <f t="shared" si="102"/>
        <v>56</v>
      </c>
      <c r="R216" s="463">
        <f t="shared" si="103"/>
        <v>0</v>
      </c>
      <c r="S216" s="463">
        <f t="shared" si="104"/>
        <v>0</v>
      </c>
      <c r="T216" s="463">
        <f t="shared" si="105"/>
        <v>0</v>
      </c>
      <c r="U216" s="228">
        <f t="shared" si="106"/>
        <v>1</v>
      </c>
    </row>
    <row r="217" spans="1:21" s="429" customFormat="1" ht="15.75" customHeight="1">
      <c r="A217" s="419" t="s">
        <v>2122</v>
      </c>
      <c r="B217" s="432" t="s">
        <v>330</v>
      </c>
      <c r="C217" s="640"/>
      <c r="D217" s="634" t="s">
        <v>2060</v>
      </c>
      <c r="E217" s="606">
        <v>92072835667</v>
      </c>
      <c r="F217" s="635" t="s">
        <v>229</v>
      </c>
      <c r="G217" s="641" t="s">
        <v>230</v>
      </c>
      <c r="H217" s="606" t="s">
        <v>39</v>
      </c>
      <c r="I217" s="516"/>
      <c r="J217" s="419" t="s">
        <v>2061</v>
      </c>
      <c r="K217" s="306" t="s">
        <v>374</v>
      </c>
      <c r="L217" s="510" t="s">
        <v>199</v>
      </c>
      <c r="M217" s="313" t="str">
        <f t="shared" si="101"/>
        <v>M</v>
      </c>
      <c r="N217" s="606" t="s">
        <v>2061</v>
      </c>
      <c r="O217" s="311" t="s">
        <v>1303</v>
      </c>
      <c r="P217" s="516"/>
      <c r="Q217" s="370">
        <f t="shared" si="102"/>
        <v>20</v>
      </c>
      <c r="R217" s="463">
        <f t="shared" si="103"/>
        <v>1</v>
      </c>
      <c r="S217" s="463">
        <f t="shared" si="104"/>
        <v>0</v>
      </c>
      <c r="T217" s="463">
        <f t="shared" si="105"/>
        <v>0</v>
      </c>
      <c r="U217" s="228">
        <f t="shared" si="106"/>
        <v>0</v>
      </c>
    </row>
    <row r="218" spans="1:21" s="429" customFormat="1" ht="15.75" customHeight="1">
      <c r="A218" s="419" t="s">
        <v>2123</v>
      </c>
      <c r="B218" s="432" t="s">
        <v>330</v>
      </c>
      <c r="C218" s="640"/>
      <c r="D218" s="635" t="s">
        <v>2074</v>
      </c>
      <c r="E218" s="606">
        <v>80010610788</v>
      </c>
      <c r="F218" s="635" t="s">
        <v>2075</v>
      </c>
      <c r="G218" s="641" t="s">
        <v>221</v>
      </c>
      <c r="H218" s="606" t="s">
        <v>1204</v>
      </c>
      <c r="I218" s="516"/>
      <c r="J218" s="606" t="s">
        <v>2076</v>
      </c>
      <c r="K218" s="306" t="s">
        <v>205</v>
      </c>
      <c r="L218" s="510" t="s">
        <v>197</v>
      </c>
      <c r="M218" s="313" t="str">
        <f t="shared" si="101"/>
        <v>M</v>
      </c>
      <c r="N218" s="606" t="s">
        <v>2123</v>
      </c>
      <c r="O218" s="311" t="s">
        <v>1132</v>
      </c>
      <c r="P218" s="516"/>
      <c r="Q218" s="370">
        <f t="shared" si="102"/>
        <v>32</v>
      </c>
      <c r="R218" s="463">
        <f t="shared" si="103"/>
        <v>0</v>
      </c>
      <c r="S218" s="463">
        <f t="shared" si="104"/>
        <v>1</v>
      </c>
      <c r="T218" s="463">
        <f t="shared" si="105"/>
        <v>0</v>
      </c>
      <c r="U218" s="228">
        <f t="shared" si="106"/>
        <v>0</v>
      </c>
    </row>
    <row r="219" spans="1:21" s="429" customFormat="1" ht="15.75" customHeight="1">
      <c r="A219" s="419" t="s">
        <v>2128</v>
      </c>
      <c r="B219" s="432" t="s">
        <v>333</v>
      </c>
      <c r="C219" s="640"/>
      <c r="D219" s="634" t="s">
        <v>2101</v>
      </c>
      <c r="E219" s="606">
        <v>75022432127</v>
      </c>
      <c r="F219" s="635" t="s">
        <v>2100</v>
      </c>
      <c r="G219" s="641" t="s">
        <v>230</v>
      </c>
      <c r="H219" s="606" t="s">
        <v>39</v>
      </c>
      <c r="I219" s="516"/>
      <c r="J219" s="606" t="s">
        <v>2102</v>
      </c>
      <c r="K219" s="306" t="s">
        <v>374</v>
      </c>
      <c r="L219" s="510" t="s">
        <v>199</v>
      </c>
      <c r="M219" s="313" t="str">
        <f t="shared" si="101"/>
        <v>M</v>
      </c>
      <c r="N219" s="606" t="s">
        <v>2102</v>
      </c>
      <c r="O219" s="311" t="s">
        <v>1132</v>
      </c>
      <c r="P219" s="516"/>
      <c r="Q219" s="370">
        <f t="shared" ref="Q219:Q226" si="107">2012-CONCATENATE(19,+LEFT(E219,2))</f>
        <v>37</v>
      </c>
      <c r="R219" s="463">
        <f t="shared" ref="R219:R226" si="108">IF(Q219&gt;=55,0,IF(AND(Q219&gt;=46,Q219&lt;55),0,IF(AND(Q219&gt;=31,Q219&lt;45),0,IF(Q219&lt;=30,1,0))))</f>
        <v>0</v>
      </c>
      <c r="S219" s="463">
        <f t="shared" ref="S219:S226" si="109">IF(Q219&gt;=55,0,IF(AND(Q219&gt;=46,Q219&lt;55),0,IF(AND(Q219&gt;=31,Q219&lt;=45),1,IF(Q219&lt;=30,0,0))))</f>
        <v>1</v>
      </c>
      <c r="T219" s="463">
        <f t="shared" ref="T219:T226" si="110">IF(Q219&gt;=55,0,IF(AND(Q219&gt;=46,Q219&lt;55),1,IF(AND(Q219&gt;=31,Q219&lt;=45),0,IF(Q219&lt;=30,0,0))))</f>
        <v>0</v>
      </c>
      <c r="U219" s="228">
        <f t="shared" ref="U219:U226" si="111">IF(Q219&gt;=55,1,IF(AND(Q219&gt;=46,Q219&lt;55),0,IF(AND(Q219&gt;=31,Q219&lt;45),0,IF(Q219&lt;=30,0,0))))</f>
        <v>0</v>
      </c>
    </row>
    <row r="220" spans="1:21" s="429" customFormat="1" ht="15.75" customHeight="1">
      <c r="A220" s="419" t="s">
        <v>2128</v>
      </c>
      <c r="B220" s="432" t="s">
        <v>333</v>
      </c>
      <c r="C220" s="640"/>
      <c r="D220" s="634" t="s">
        <v>2107</v>
      </c>
      <c r="E220" s="606">
        <v>96120714579</v>
      </c>
      <c r="F220" s="635" t="s">
        <v>2104</v>
      </c>
      <c r="G220" s="641" t="s">
        <v>268</v>
      </c>
      <c r="H220" s="606" t="s">
        <v>39</v>
      </c>
      <c r="I220" s="516"/>
      <c r="J220" s="606" t="s">
        <v>2108</v>
      </c>
      <c r="K220" s="306" t="s">
        <v>374</v>
      </c>
      <c r="L220" s="510" t="s">
        <v>199</v>
      </c>
      <c r="M220" s="313" t="str">
        <f t="shared" si="101"/>
        <v>F</v>
      </c>
      <c r="N220" s="606" t="s">
        <v>2108</v>
      </c>
      <c r="O220" s="311" t="s">
        <v>1132</v>
      </c>
      <c r="P220" s="516"/>
      <c r="Q220" s="370">
        <f t="shared" si="107"/>
        <v>16</v>
      </c>
      <c r="R220" s="463">
        <f t="shared" si="108"/>
        <v>1</v>
      </c>
      <c r="S220" s="463">
        <f t="shared" si="109"/>
        <v>0</v>
      </c>
      <c r="T220" s="463">
        <f t="shared" si="110"/>
        <v>0</v>
      </c>
      <c r="U220" s="228">
        <f t="shared" si="111"/>
        <v>0</v>
      </c>
    </row>
    <row r="221" spans="1:21" s="429" customFormat="1" ht="15.75" customHeight="1">
      <c r="A221" s="419">
        <v>42007</v>
      </c>
      <c r="B221" s="432" t="s">
        <v>1298</v>
      </c>
      <c r="C221" s="640"/>
      <c r="D221" s="609" t="s">
        <v>2126</v>
      </c>
      <c r="E221" s="606">
        <v>92121234259</v>
      </c>
      <c r="F221" s="609" t="s">
        <v>2127</v>
      </c>
      <c r="G221" s="641" t="s">
        <v>233</v>
      </c>
      <c r="H221" s="606" t="s">
        <v>39</v>
      </c>
      <c r="I221" s="516"/>
      <c r="J221" s="606" t="s">
        <v>2125</v>
      </c>
      <c r="K221" s="306" t="s">
        <v>374</v>
      </c>
      <c r="L221" s="510" t="s">
        <v>199</v>
      </c>
      <c r="M221" s="313" t="str">
        <f t="shared" si="101"/>
        <v>F</v>
      </c>
      <c r="N221" s="606" t="s">
        <v>2125</v>
      </c>
      <c r="O221" s="311" t="s">
        <v>1132</v>
      </c>
      <c r="P221" s="516"/>
      <c r="Q221" s="370">
        <f t="shared" si="107"/>
        <v>20</v>
      </c>
      <c r="R221" s="463">
        <f t="shared" si="108"/>
        <v>1</v>
      </c>
      <c r="S221" s="463">
        <f t="shared" si="109"/>
        <v>0</v>
      </c>
      <c r="T221" s="463">
        <f t="shared" si="110"/>
        <v>0</v>
      </c>
      <c r="U221" s="228">
        <f t="shared" si="111"/>
        <v>0</v>
      </c>
    </row>
    <row r="222" spans="1:21" s="429" customFormat="1" ht="15.75" customHeight="1">
      <c r="A222" s="419">
        <v>42066</v>
      </c>
      <c r="B222" s="432" t="s">
        <v>1298</v>
      </c>
      <c r="C222" s="640"/>
      <c r="D222" s="613" t="s">
        <v>2117</v>
      </c>
      <c r="E222" s="600">
        <v>87102014817</v>
      </c>
      <c r="F222" s="639" t="s">
        <v>224</v>
      </c>
      <c r="G222" s="645" t="s">
        <v>223</v>
      </c>
      <c r="H222" s="599" t="s">
        <v>25</v>
      </c>
      <c r="I222" s="516"/>
      <c r="J222" s="608">
        <v>42157</v>
      </c>
      <c r="K222" s="306" t="s">
        <v>374</v>
      </c>
      <c r="L222" s="510" t="s">
        <v>197</v>
      </c>
      <c r="M222" s="313" t="str">
        <f t="shared" si="101"/>
        <v>F</v>
      </c>
      <c r="N222" s="608">
        <v>42157</v>
      </c>
      <c r="O222" s="311" t="s">
        <v>1303</v>
      </c>
      <c r="P222" s="516"/>
      <c r="Q222" s="370">
        <f t="shared" si="107"/>
        <v>25</v>
      </c>
      <c r="R222" s="463">
        <f t="shared" si="108"/>
        <v>1</v>
      </c>
      <c r="S222" s="463">
        <f t="shared" si="109"/>
        <v>0</v>
      </c>
      <c r="T222" s="463">
        <f t="shared" si="110"/>
        <v>0</v>
      </c>
      <c r="U222" s="228">
        <f t="shared" si="111"/>
        <v>0</v>
      </c>
    </row>
    <row r="223" spans="1:21" s="429" customFormat="1" ht="15.75" customHeight="1">
      <c r="A223" s="419">
        <v>42007</v>
      </c>
      <c r="B223" s="432" t="s">
        <v>1298</v>
      </c>
      <c r="C223" s="640"/>
      <c r="D223" s="634" t="s">
        <v>2020</v>
      </c>
      <c r="E223" s="606">
        <v>57022114006</v>
      </c>
      <c r="F223" s="647" t="s">
        <v>1084</v>
      </c>
      <c r="G223" s="641" t="s">
        <v>233</v>
      </c>
      <c r="H223" s="606" t="s">
        <v>126</v>
      </c>
      <c r="I223" s="516"/>
      <c r="J223" s="608">
        <v>41808</v>
      </c>
      <c r="K223" s="306" t="s">
        <v>374</v>
      </c>
      <c r="L223" s="510" t="s">
        <v>199</v>
      </c>
      <c r="M223" s="313" t="str">
        <f t="shared" si="101"/>
        <v>M</v>
      </c>
      <c r="N223" s="608">
        <v>41808</v>
      </c>
      <c r="O223" s="311" t="s">
        <v>1132</v>
      </c>
      <c r="P223" s="516"/>
      <c r="Q223" s="370">
        <f t="shared" si="107"/>
        <v>55</v>
      </c>
      <c r="R223" s="463">
        <f t="shared" si="108"/>
        <v>0</v>
      </c>
      <c r="S223" s="463">
        <f t="shared" si="109"/>
        <v>0</v>
      </c>
      <c r="T223" s="463">
        <f t="shared" si="110"/>
        <v>0</v>
      </c>
      <c r="U223" s="228">
        <f t="shared" si="111"/>
        <v>1</v>
      </c>
    </row>
    <row r="224" spans="1:21" s="429" customFormat="1" ht="15.75" customHeight="1">
      <c r="A224" s="419" t="s">
        <v>2134</v>
      </c>
      <c r="B224" s="432" t="s">
        <v>1298</v>
      </c>
      <c r="C224" s="640"/>
      <c r="D224" s="637" t="s">
        <v>1067</v>
      </c>
      <c r="E224" s="595">
        <v>79101813844</v>
      </c>
      <c r="F224" s="647" t="s">
        <v>255</v>
      </c>
      <c r="G224" s="644" t="s">
        <v>223</v>
      </c>
      <c r="H224" s="596" t="s">
        <v>25</v>
      </c>
      <c r="I224" s="516"/>
      <c r="J224" s="597">
        <v>40158</v>
      </c>
      <c r="K224" s="306" t="s">
        <v>374</v>
      </c>
      <c r="L224" s="510" t="s">
        <v>197</v>
      </c>
      <c r="M224" s="313" t="str">
        <f t="shared" si="101"/>
        <v>M</v>
      </c>
      <c r="N224" s="608">
        <v>40129</v>
      </c>
      <c r="O224" s="311" t="s">
        <v>1132</v>
      </c>
      <c r="P224" s="516"/>
      <c r="Q224" s="370">
        <f t="shared" si="107"/>
        <v>33</v>
      </c>
      <c r="R224" s="463">
        <f t="shared" si="108"/>
        <v>0</v>
      </c>
      <c r="S224" s="463">
        <f t="shared" si="109"/>
        <v>1</v>
      </c>
      <c r="T224" s="463">
        <f t="shared" si="110"/>
        <v>0</v>
      </c>
      <c r="U224" s="228">
        <f t="shared" si="111"/>
        <v>0</v>
      </c>
    </row>
    <row r="225" spans="1:21" s="429" customFormat="1" ht="15.75" customHeight="1">
      <c r="A225" s="419" t="s">
        <v>2132</v>
      </c>
      <c r="B225" s="432" t="s">
        <v>1298</v>
      </c>
      <c r="C225" s="640"/>
      <c r="D225" s="634" t="s">
        <v>1319</v>
      </c>
      <c r="E225" s="600">
        <v>89092429936</v>
      </c>
      <c r="F225" s="634" t="s">
        <v>342</v>
      </c>
      <c r="G225" s="643" t="s">
        <v>223</v>
      </c>
      <c r="H225" s="600" t="s">
        <v>25</v>
      </c>
      <c r="I225" s="516"/>
      <c r="J225" s="608">
        <v>41652</v>
      </c>
      <c r="K225" s="306" t="s">
        <v>374</v>
      </c>
      <c r="L225" s="510" t="s">
        <v>197</v>
      </c>
      <c r="M225" s="313" t="str">
        <f t="shared" si="101"/>
        <v>F</v>
      </c>
      <c r="N225" s="606" t="s">
        <v>2145</v>
      </c>
      <c r="O225" s="311" t="s">
        <v>1132</v>
      </c>
      <c r="P225" s="516"/>
      <c r="Q225" s="370">
        <f t="shared" si="107"/>
        <v>23</v>
      </c>
      <c r="R225" s="463">
        <f t="shared" si="108"/>
        <v>1</v>
      </c>
      <c r="S225" s="463">
        <f t="shared" si="109"/>
        <v>0</v>
      </c>
      <c r="T225" s="463">
        <f t="shared" si="110"/>
        <v>0</v>
      </c>
      <c r="U225" s="228">
        <f t="shared" si="111"/>
        <v>0</v>
      </c>
    </row>
    <row r="226" spans="1:21" s="429" customFormat="1" ht="15.75" customHeight="1">
      <c r="A226" s="419">
        <v>42127</v>
      </c>
      <c r="B226" s="432" t="s">
        <v>1298</v>
      </c>
      <c r="C226" s="640"/>
      <c r="D226" s="634" t="s">
        <v>1332</v>
      </c>
      <c r="E226" s="606">
        <v>62051703013</v>
      </c>
      <c r="F226" s="647" t="s">
        <v>1084</v>
      </c>
      <c r="G226" s="641" t="s">
        <v>233</v>
      </c>
      <c r="H226" s="606" t="s">
        <v>126</v>
      </c>
      <c r="I226" s="516"/>
      <c r="J226" s="608">
        <v>41695</v>
      </c>
      <c r="K226" s="306" t="s">
        <v>374</v>
      </c>
      <c r="L226" s="510" t="s">
        <v>199</v>
      </c>
      <c r="M226" s="313" t="str">
        <f t="shared" si="101"/>
        <v>F</v>
      </c>
      <c r="N226" s="608">
        <v>41695</v>
      </c>
      <c r="O226" s="311" t="s">
        <v>1132</v>
      </c>
      <c r="P226" s="516"/>
      <c r="Q226" s="370">
        <f t="shared" si="107"/>
        <v>50</v>
      </c>
      <c r="R226" s="463">
        <f t="shared" si="108"/>
        <v>0</v>
      </c>
      <c r="S226" s="463">
        <f t="shared" si="109"/>
        <v>0</v>
      </c>
      <c r="T226" s="463">
        <f t="shared" si="110"/>
        <v>1</v>
      </c>
      <c r="U226" s="228">
        <f t="shared" si="111"/>
        <v>0</v>
      </c>
    </row>
    <row r="227" spans="1:21" s="429" customFormat="1" ht="15.6" customHeight="1">
      <c r="A227" s="617" t="s">
        <v>2138</v>
      </c>
      <c r="B227" s="432" t="s">
        <v>1210</v>
      </c>
      <c r="C227" s="640"/>
      <c r="D227" s="637" t="s">
        <v>1052</v>
      </c>
      <c r="E227" s="595">
        <v>64042404007</v>
      </c>
      <c r="F227" s="647" t="s">
        <v>245</v>
      </c>
      <c r="G227" s="644" t="s">
        <v>230</v>
      </c>
      <c r="H227" s="596">
        <v>0</v>
      </c>
      <c r="I227" s="516"/>
      <c r="J227" s="608" t="s">
        <v>2137</v>
      </c>
      <c r="K227" s="306" t="s">
        <v>374</v>
      </c>
      <c r="L227" s="510" t="s">
        <v>199</v>
      </c>
      <c r="M227" s="313" t="str">
        <f t="shared" si="101"/>
        <v>M</v>
      </c>
      <c r="N227" s="608" t="s">
        <v>2137</v>
      </c>
      <c r="O227" s="311" t="s">
        <v>1132</v>
      </c>
      <c r="P227" s="516"/>
      <c r="Q227" s="370">
        <f t="shared" ref="Q227:Q232" si="112">2012-CONCATENATE(19,+LEFT(E227,2))</f>
        <v>48</v>
      </c>
      <c r="R227" s="463">
        <f t="shared" ref="R227:R232" si="113">IF(Q227&gt;=55,0,IF(AND(Q227&gt;=46,Q227&lt;55),0,IF(AND(Q227&gt;=31,Q227&lt;45),0,IF(Q227&lt;=30,1,0))))</f>
        <v>0</v>
      </c>
      <c r="S227" s="463">
        <f t="shared" ref="S227:S232" si="114">IF(Q227&gt;=55,0,IF(AND(Q227&gt;=46,Q227&lt;55),0,IF(AND(Q227&gt;=31,Q227&lt;=45),1,IF(Q227&lt;=30,0,0))))</f>
        <v>0</v>
      </c>
      <c r="T227" s="463">
        <f t="shared" ref="T227:T232" si="115">IF(Q227&gt;=55,0,IF(AND(Q227&gt;=46,Q227&lt;55),1,IF(AND(Q227&gt;=31,Q227&lt;=45),0,IF(Q227&lt;=30,0,0))))</f>
        <v>1</v>
      </c>
      <c r="U227" s="228">
        <f t="shared" ref="U227:U232" si="116">IF(Q227&gt;=55,1,IF(AND(Q227&gt;=46,Q227&lt;55),0,IF(AND(Q227&gt;=31,Q227&lt;45),0,IF(Q227&lt;=30,0,0))))</f>
        <v>0</v>
      </c>
    </row>
    <row r="228" spans="1:21" s="429" customFormat="1" ht="15.75" customHeight="1">
      <c r="A228" s="617">
        <v>42251</v>
      </c>
      <c r="B228" s="432" t="s">
        <v>185</v>
      </c>
      <c r="C228" s="640"/>
      <c r="D228" s="637" t="s">
        <v>1300</v>
      </c>
      <c r="E228" s="593">
        <v>87072311775</v>
      </c>
      <c r="F228" s="639" t="s">
        <v>247</v>
      </c>
      <c r="G228" s="645" t="s">
        <v>223</v>
      </c>
      <c r="H228" s="599" t="s">
        <v>25</v>
      </c>
      <c r="I228" s="516"/>
      <c r="J228" s="608">
        <v>41000</v>
      </c>
      <c r="K228" s="306" t="s">
        <v>374</v>
      </c>
      <c r="L228" s="510" t="s">
        <v>197</v>
      </c>
      <c r="M228" s="313" t="str">
        <f t="shared" si="101"/>
        <v>F</v>
      </c>
      <c r="N228" s="608" t="s">
        <v>2146</v>
      </c>
      <c r="O228" s="311" t="s">
        <v>1132</v>
      </c>
      <c r="P228" s="516"/>
      <c r="Q228" s="370">
        <f t="shared" si="112"/>
        <v>25</v>
      </c>
      <c r="R228" s="463">
        <f t="shared" si="113"/>
        <v>1</v>
      </c>
      <c r="S228" s="463">
        <f t="shared" si="114"/>
        <v>0</v>
      </c>
      <c r="T228" s="463">
        <f t="shared" si="115"/>
        <v>0</v>
      </c>
      <c r="U228" s="228">
        <f t="shared" si="116"/>
        <v>0</v>
      </c>
    </row>
    <row r="229" spans="1:21" s="429" customFormat="1" ht="15.75" customHeight="1">
      <c r="A229" s="617">
        <v>42251</v>
      </c>
      <c r="B229" s="432" t="s">
        <v>185</v>
      </c>
      <c r="C229" s="640"/>
      <c r="D229" s="638" t="s">
        <v>1064</v>
      </c>
      <c r="E229" s="606">
        <v>77020913507</v>
      </c>
      <c r="F229" s="607" t="s">
        <v>255</v>
      </c>
      <c r="G229" s="641" t="s">
        <v>223</v>
      </c>
      <c r="H229" s="606" t="s">
        <v>25</v>
      </c>
      <c r="I229" s="516"/>
      <c r="J229" s="608">
        <v>39820</v>
      </c>
      <c r="K229" s="306" t="s">
        <v>205</v>
      </c>
      <c r="L229" s="510" t="s">
        <v>197</v>
      </c>
      <c r="M229" s="313" t="str">
        <f t="shared" si="101"/>
        <v>M</v>
      </c>
      <c r="N229" s="608">
        <v>39820</v>
      </c>
      <c r="O229" s="311" t="s">
        <v>1132</v>
      </c>
      <c r="P229" s="516"/>
      <c r="Q229" s="370">
        <f t="shared" si="112"/>
        <v>35</v>
      </c>
      <c r="R229" s="463">
        <f t="shared" si="113"/>
        <v>0</v>
      </c>
      <c r="S229" s="463">
        <f t="shared" si="114"/>
        <v>1</v>
      </c>
      <c r="T229" s="463">
        <f t="shared" si="115"/>
        <v>0</v>
      </c>
      <c r="U229" s="228">
        <f t="shared" si="116"/>
        <v>0</v>
      </c>
    </row>
    <row r="230" spans="1:21" s="429" customFormat="1" ht="15.75" customHeight="1">
      <c r="A230" s="617">
        <v>42008</v>
      </c>
      <c r="B230" s="432" t="s">
        <v>185</v>
      </c>
      <c r="C230" s="640"/>
      <c r="D230" s="637" t="s">
        <v>1100</v>
      </c>
      <c r="E230" s="595">
        <v>85091311778</v>
      </c>
      <c r="F230" s="607" t="s">
        <v>1086</v>
      </c>
      <c r="G230" s="644" t="s">
        <v>221</v>
      </c>
      <c r="H230" s="596" t="s">
        <v>1204</v>
      </c>
      <c r="I230" s="516"/>
      <c r="J230" s="608">
        <v>40213</v>
      </c>
      <c r="K230" s="306" t="s">
        <v>205</v>
      </c>
      <c r="L230" s="510" t="s">
        <v>197</v>
      </c>
      <c r="M230" s="313" t="str">
        <f t="shared" si="101"/>
        <v>F</v>
      </c>
      <c r="N230" s="608">
        <v>40213</v>
      </c>
      <c r="O230" s="311" t="s">
        <v>1132</v>
      </c>
      <c r="P230" s="516"/>
      <c r="Q230" s="370">
        <f t="shared" si="112"/>
        <v>27</v>
      </c>
      <c r="R230" s="463">
        <f t="shared" si="113"/>
        <v>1</v>
      </c>
      <c r="S230" s="463">
        <f t="shared" si="114"/>
        <v>0</v>
      </c>
      <c r="T230" s="463">
        <f t="shared" si="115"/>
        <v>0</v>
      </c>
      <c r="U230" s="228">
        <f t="shared" si="116"/>
        <v>0</v>
      </c>
    </row>
    <row r="231" spans="1:21" s="429" customFormat="1" ht="15.75" customHeight="1">
      <c r="A231" s="617">
        <v>42008</v>
      </c>
      <c r="B231" s="432" t="s">
        <v>185</v>
      </c>
      <c r="C231" s="640"/>
      <c r="D231" s="639" t="s">
        <v>1109</v>
      </c>
      <c r="E231" s="595">
        <v>62072324808</v>
      </c>
      <c r="F231" s="607" t="s">
        <v>1010</v>
      </c>
      <c r="G231" s="644" t="s">
        <v>230</v>
      </c>
      <c r="H231" s="596" t="s">
        <v>25</v>
      </c>
      <c r="I231" s="516"/>
      <c r="J231" s="608">
        <v>40269</v>
      </c>
      <c r="K231" s="306" t="s">
        <v>205</v>
      </c>
      <c r="L231" s="510" t="s">
        <v>199</v>
      </c>
      <c r="M231" s="313" t="str">
        <f t="shared" si="101"/>
        <v>M</v>
      </c>
      <c r="N231" s="608">
        <v>40269</v>
      </c>
      <c r="O231" s="311" t="s">
        <v>1132</v>
      </c>
      <c r="P231" s="516"/>
      <c r="Q231" s="370">
        <f t="shared" si="112"/>
        <v>50</v>
      </c>
      <c r="R231" s="463">
        <f t="shared" si="113"/>
        <v>0</v>
      </c>
      <c r="S231" s="463">
        <f t="shared" si="114"/>
        <v>0</v>
      </c>
      <c r="T231" s="463">
        <f t="shared" si="115"/>
        <v>1</v>
      </c>
      <c r="U231" s="228">
        <f t="shared" si="116"/>
        <v>0</v>
      </c>
    </row>
    <row r="232" spans="1:21" s="429" customFormat="1" ht="15.75" customHeight="1">
      <c r="A232" s="617" t="s">
        <v>2138</v>
      </c>
      <c r="B232" s="432" t="s">
        <v>185</v>
      </c>
      <c r="C232" s="640"/>
      <c r="D232" s="594" t="s">
        <v>2103</v>
      </c>
      <c r="E232" s="606">
        <v>67053104040</v>
      </c>
      <c r="F232" s="607" t="s">
        <v>2100</v>
      </c>
      <c r="G232" s="641" t="s">
        <v>230</v>
      </c>
      <c r="H232" s="606" t="s">
        <v>39</v>
      </c>
      <c r="I232" s="516"/>
      <c r="J232" s="608">
        <v>42005</v>
      </c>
      <c r="K232" s="306" t="s">
        <v>374</v>
      </c>
      <c r="L232" s="510" t="s">
        <v>199</v>
      </c>
      <c r="M232" s="313" t="str">
        <f t="shared" si="101"/>
        <v>M</v>
      </c>
      <c r="N232" s="608">
        <v>42005</v>
      </c>
      <c r="O232" s="311" t="s">
        <v>1132</v>
      </c>
      <c r="P232" s="516"/>
      <c r="Q232" s="370">
        <f t="shared" si="112"/>
        <v>45</v>
      </c>
      <c r="R232" s="463">
        <f t="shared" si="113"/>
        <v>0</v>
      </c>
      <c r="S232" s="463">
        <f t="shared" si="114"/>
        <v>1</v>
      </c>
      <c r="T232" s="463">
        <f t="shared" si="115"/>
        <v>0</v>
      </c>
      <c r="U232" s="228">
        <f t="shared" si="116"/>
        <v>0</v>
      </c>
    </row>
    <row r="233" spans="1:21" s="429" customFormat="1" ht="15.75" customHeight="1">
      <c r="A233" s="617" t="s">
        <v>2139</v>
      </c>
      <c r="B233" s="432" t="s">
        <v>185</v>
      </c>
      <c r="C233" s="640"/>
      <c r="D233" s="594" t="s">
        <v>2105</v>
      </c>
      <c r="E233" s="606">
        <v>88122016781</v>
      </c>
      <c r="F233" s="607" t="s">
        <v>2104</v>
      </c>
      <c r="G233" s="641" t="s">
        <v>268</v>
      </c>
      <c r="H233" s="606" t="s">
        <v>39</v>
      </c>
      <c r="I233" s="516"/>
      <c r="J233" s="608" t="s">
        <v>2106</v>
      </c>
      <c r="K233" s="306" t="s">
        <v>374</v>
      </c>
      <c r="L233" s="510" t="s">
        <v>199</v>
      </c>
      <c r="M233" s="313" t="str">
        <f t="shared" si="101"/>
        <v>M</v>
      </c>
      <c r="N233" s="608" t="s">
        <v>2106</v>
      </c>
      <c r="O233" s="311" t="s">
        <v>1132</v>
      </c>
      <c r="P233" s="516"/>
      <c r="Q233" s="370">
        <f t="shared" ref="Q233:Q238" si="117">2012-CONCATENATE(19,+LEFT(E233,2))</f>
        <v>24</v>
      </c>
      <c r="R233" s="463">
        <f t="shared" ref="R233:R238" si="118">IF(Q233&gt;=55,0,IF(AND(Q233&gt;=46,Q233&lt;55),0,IF(AND(Q233&gt;=31,Q233&lt;45),0,IF(Q233&lt;=30,1,0))))</f>
        <v>1</v>
      </c>
      <c r="S233" s="463">
        <f t="shared" ref="S233:S238" si="119">IF(Q233&gt;=55,0,IF(AND(Q233&gt;=46,Q233&lt;55),0,IF(AND(Q233&gt;=31,Q233&lt;=45),1,IF(Q233&lt;=30,0,0))))</f>
        <v>0</v>
      </c>
      <c r="T233" s="463">
        <f t="shared" ref="T233:T238" si="120">IF(Q233&gt;=55,0,IF(AND(Q233&gt;=46,Q233&lt;55),1,IF(AND(Q233&gt;=31,Q233&lt;=45),0,IF(Q233&lt;=30,0,0))))</f>
        <v>0</v>
      </c>
      <c r="U233" s="228">
        <f t="shared" ref="U233:U238" si="121">IF(Q233&gt;=55,1,IF(AND(Q233&gt;=46,Q233&lt;55),0,IF(AND(Q233&gt;=31,Q233&lt;45),0,IF(Q233&lt;=30,0,0))))</f>
        <v>0</v>
      </c>
    </row>
    <row r="234" spans="1:21" s="429" customFormat="1" ht="15.75" customHeight="1">
      <c r="A234" s="419" t="s">
        <v>2140</v>
      </c>
      <c r="B234" s="432" t="s">
        <v>1210</v>
      </c>
      <c r="C234" s="640"/>
      <c r="D234" s="594" t="s">
        <v>2079</v>
      </c>
      <c r="E234" s="606">
        <v>74101606399</v>
      </c>
      <c r="F234" s="607" t="s">
        <v>2077</v>
      </c>
      <c r="G234" s="641" t="s">
        <v>260</v>
      </c>
      <c r="H234" s="606" t="s">
        <v>25</v>
      </c>
      <c r="I234" s="516"/>
      <c r="J234" s="608" t="s">
        <v>2078</v>
      </c>
      <c r="K234" s="306" t="s">
        <v>374</v>
      </c>
      <c r="L234" s="510" t="s">
        <v>200</v>
      </c>
      <c r="M234" s="313" t="str">
        <f t="shared" si="101"/>
        <v>F</v>
      </c>
      <c r="N234" s="608" t="s">
        <v>2078</v>
      </c>
      <c r="O234" s="311" t="s">
        <v>1132</v>
      </c>
      <c r="P234" s="516"/>
      <c r="Q234" s="370">
        <f t="shared" si="117"/>
        <v>38</v>
      </c>
      <c r="R234" s="463">
        <f t="shared" si="118"/>
        <v>0</v>
      </c>
      <c r="S234" s="463">
        <f t="shared" si="119"/>
        <v>1</v>
      </c>
      <c r="T234" s="463">
        <f t="shared" si="120"/>
        <v>0</v>
      </c>
      <c r="U234" s="228">
        <f t="shared" si="121"/>
        <v>0</v>
      </c>
    </row>
    <row r="235" spans="1:21" s="429" customFormat="1" ht="15.75" customHeight="1">
      <c r="A235" s="419">
        <v>42009</v>
      </c>
      <c r="B235" s="432" t="s">
        <v>185</v>
      </c>
      <c r="C235" s="640"/>
      <c r="D235" s="594" t="s">
        <v>1220</v>
      </c>
      <c r="E235" s="606">
        <v>54111903705</v>
      </c>
      <c r="F235" s="606" t="s">
        <v>378</v>
      </c>
      <c r="G235" s="641" t="s">
        <v>223</v>
      </c>
      <c r="H235" s="606" t="s">
        <v>25</v>
      </c>
      <c r="I235" s="516"/>
      <c r="J235" s="608" t="s">
        <v>2147</v>
      </c>
      <c r="K235" s="306" t="s">
        <v>374</v>
      </c>
      <c r="L235" s="510" t="s">
        <v>2148</v>
      </c>
      <c r="M235" s="313" t="str">
        <f t="shared" si="101"/>
        <v>M</v>
      </c>
      <c r="N235" s="608" t="s">
        <v>2147</v>
      </c>
      <c r="O235" s="311" t="s">
        <v>1132</v>
      </c>
      <c r="P235" s="516"/>
      <c r="Q235" s="370">
        <f t="shared" si="117"/>
        <v>58</v>
      </c>
      <c r="R235" s="463">
        <f t="shared" si="118"/>
        <v>0</v>
      </c>
      <c r="S235" s="463">
        <f t="shared" si="119"/>
        <v>0</v>
      </c>
      <c r="T235" s="463">
        <f t="shared" si="120"/>
        <v>0</v>
      </c>
      <c r="U235" s="228">
        <f t="shared" si="121"/>
        <v>1</v>
      </c>
    </row>
    <row r="236" spans="1:21" s="429" customFormat="1" ht="22.5" customHeight="1">
      <c r="A236" s="419">
        <v>42009</v>
      </c>
      <c r="B236" s="432" t="s">
        <v>185</v>
      </c>
      <c r="C236" s="432"/>
      <c r="D236" s="598" t="s">
        <v>1104</v>
      </c>
      <c r="E236" s="606">
        <v>74021306366</v>
      </c>
      <c r="F236" s="606" t="s">
        <v>259</v>
      </c>
      <c r="G236" s="606" t="s">
        <v>260</v>
      </c>
      <c r="H236" s="606" t="s">
        <v>25</v>
      </c>
      <c r="I236" s="516"/>
      <c r="J236" s="608" t="s">
        <v>2149</v>
      </c>
      <c r="K236" s="306" t="s">
        <v>205</v>
      </c>
      <c r="L236" s="510" t="s">
        <v>199</v>
      </c>
      <c r="M236" s="313" t="str">
        <f t="shared" si="101"/>
        <v>M</v>
      </c>
      <c r="N236" s="608" t="s">
        <v>2149</v>
      </c>
      <c r="O236" s="311" t="s">
        <v>1132</v>
      </c>
      <c r="P236" s="516"/>
      <c r="Q236" s="370">
        <f t="shared" si="117"/>
        <v>38</v>
      </c>
      <c r="R236" s="463">
        <f t="shared" si="118"/>
        <v>0</v>
      </c>
      <c r="S236" s="463">
        <f t="shared" si="119"/>
        <v>1</v>
      </c>
      <c r="T236" s="463">
        <f t="shared" si="120"/>
        <v>0</v>
      </c>
      <c r="U236" s="228">
        <f t="shared" si="121"/>
        <v>0</v>
      </c>
    </row>
    <row r="237" spans="1:21" s="429" customFormat="1" ht="15.75" customHeight="1">
      <c r="A237" s="419" t="s">
        <v>2150</v>
      </c>
      <c r="B237" s="432" t="s">
        <v>330</v>
      </c>
      <c r="C237" s="432"/>
      <c r="D237" s="604" t="s">
        <v>1325</v>
      </c>
      <c r="E237" s="606">
        <v>64040416415</v>
      </c>
      <c r="F237" s="607" t="s">
        <v>1082</v>
      </c>
      <c r="G237" s="606" t="s">
        <v>223</v>
      </c>
      <c r="H237" s="606" t="s">
        <v>25</v>
      </c>
      <c r="I237" s="516"/>
      <c r="J237" s="608">
        <v>41945</v>
      </c>
      <c r="K237" s="306" t="s">
        <v>205</v>
      </c>
      <c r="L237" s="510" t="s">
        <v>1326</v>
      </c>
      <c r="M237" s="313" t="str">
        <f t="shared" si="101"/>
        <v>F</v>
      </c>
      <c r="N237" s="608">
        <v>42310</v>
      </c>
      <c r="O237" s="311" t="s">
        <v>1303</v>
      </c>
      <c r="P237" s="516"/>
      <c r="Q237" s="370">
        <f t="shared" si="117"/>
        <v>48</v>
      </c>
      <c r="R237" s="463">
        <f t="shared" si="118"/>
        <v>0</v>
      </c>
      <c r="S237" s="463">
        <f t="shared" si="119"/>
        <v>0</v>
      </c>
      <c r="T237" s="463">
        <f t="shared" si="120"/>
        <v>1</v>
      </c>
      <c r="U237" s="228">
        <f t="shared" si="121"/>
        <v>0</v>
      </c>
    </row>
    <row r="238" spans="1:21" s="429" customFormat="1" ht="15.75" customHeight="1">
      <c r="A238" s="419" t="s">
        <v>2151</v>
      </c>
      <c r="B238" s="432" t="s">
        <v>330</v>
      </c>
      <c r="C238" s="432"/>
      <c r="D238" s="604" t="s">
        <v>2143</v>
      </c>
      <c r="E238" s="606">
        <v>93070212707</v>
      </c>
      <c r="F238" s="607" t="s">
        <v>2100</v>
      </c>
      <c r="G238" s="606" t="s">
        <v>230</v>
      </c>
      <c r="H238" s="606" t="s">
        <v>39</v>
      </c>
      <c r="I238" s="516"/>
      <c r="J238" s="608">
        <v>42221</v>
      </c>
      <c r="K238" s="306" t="s">
        <v>374</v>
      </c>
      <c r="L238" s="510" t="s">
        <v>199</v>
      </c>
      <c r="M238" s="313" t="str">
        <f t="shared" si="101"/>
        <v>M</v>
      </c>
      <c r="N238" s="608">
        <v>42221</v>
      </c>
      <c r="O238" s="311" t="s">
        <v>1132</v>
      </c>
      <c r="P238" s="516"/>
      <c r="Q238" s="370">
        <f t="shared" si="117"/>
        <v>19</v>
      </c>
      <c r="R238" s="463">
        <f t="shared" si="118"/>
        <v>1</v>
      </c>
      <c r="S238" s="463">
        <f t="shared" si="119"/>
        <v>0</v>
      </c>
      <c r="T238" s="463">
        <f t="shared" si="120"/>
        <v>0</v>
      </c>
      <c r="U238" s="228">
        <f t="shared" si="121"/>
        <v>0</v>
      </c>
    </row>
    <row r="239" spans="1:21" s="429" customFormat="1" ht="15.75" customHeight="1">
      <c r="A239" s="419" t="s">
        <v>2152</v>
      </c>
      <c r="B239" s="432" t="s">
        <v>330</v>
      </c>
      <c r="C239" s="432"/>
      <c r="D239" s="594" t="s">
        <v>2071</v>
      </c>
      <c r="E239" s="606">
        <v>86070612485</v>
      </c>
      <c r="F239" s="606" t="s">
        <v>376</v>
      </c>
      <c r="G239" s="606" t="s">
        <v>223</v>
      </c>
      <c r="H239" s="606" t="s">
        <v>25</v>
      </c>
      <c r="I239" s="516"/>
      <c r="J239" s="608" t="s">
        <v>2072</v>
      </c>
      <c r="K239" s="306" t="s">
        <v>374</v>
      </c>
      <c r="L239" s="510" t="s">
        <v>197</v>
      </c>
      <c r="M239" s="313" t="str">
        <f t="shared" si="101"/>
        <v>M</v>
      </c>
      <c r="N239" s="608" t="s">
        <v>2072</v>
      </c>
      <c r="O239" s="311" t="s">
        <v>1132</v>
      </c>
      <c r="P239" s="516"/>
      <c r="Q239" s="370">
        <f t="shared" ref="Q239:Q244" si="122">2012-CONCATENATE(19,+LEFT(E239,2))</f>
        <v>26</v>
      </c>
      <c r="R239" s="463">
        <f t="shared" ref="R239:R244" si="123">IF(Q239&gt;=55,0,IF(AND(Q239&gt;=46,Q239&lt;55),0,IF(AND(Q239&gt;=31,Q239&lt;45),0,IF(Q239&lt;=30,1,0))))</f>
        <v>1</v>
      </c>
      <c r="S239" s="463">
        <f t="shared" ref="S239:S244" si="124">IF(Q239&gt;=55,0,IF(AND(Q239&gt;=46,Q239&lt;55),0,IF(AND(Q239&gt;=31,Q239&lt;=45),1,IF(Q239&lt;=30,0,0))))</f>
        <v>0</v>
      </c>
      <c r="T239" s="463">
        <f t="shared" ref="T239:T244" si="125">IF(Q239&gt;=55,0,IF(AND(Q239&gt;=46,Q239&lt;55),1,IF(AND(Q239&gt;=31,Q239&lt;=45),0,IF(Q239&lt;=30,0,0))))</f>
        <v>0</v>
      </c>
      <c r="U239" s="228">
        <f t="shared" ref="U239:U244" si="126">IF(Q239&gt;=55,1,IF(AND(Q239&gt;=46,Q239&lt;55),0,IF(AND(Q239&gt;=31,Q239&lt;45),0,IF(Q239&lt;=30,0,0))))</f>
        <v>0</v>
      </c>
    </row>
    <row r="240" spans="1:21" s="429" customFormat="1" ht="15.75" customHeight="1">
      <c r="A240" s="419" t="s">
        <v>2152</v>
      </c>
      <c r="B240" s="432" t="s">
        <v>330</v>
      </c>
      <c r="C240" s="432"/>
      <c r="D240" s="594" t="s">
        <v>2118</v>
      </c>
      <c r="E240" s="606">
        <v>65091003442</v>
      </c>
      <c r="F240" s="606" t="s">
        <v>376</v>
      </c>
      <c r="G240" s="606" t="s">
        <v>223</v>
      </c>
      <c r="H240" s="606" t="s">
        <v>25</v>
      </c>
      <c r="I240" s="516"/>
      <c r="J240" s="608">
        <v>42310</v>
      </c>
      <c r="K240" s="306" t="s">
        <v>374</v>
      </c>
      <c r="L240" s="510" t="s">
        <v>197</v>
      </c>
      <c r="M240" s="313" t="str">
        <f t="shared" si="101"/>
        <v>M</v>
      </c>
      <c r="N240" s="608">
        <v>42310</v>
      </c>
      <c r="O240" s="311" t="s">
        <v>1132</v>
      </c>
      <c r="P240" s="516"/>
      <c r="Q240" s="370">
        <f t="shared" si="122"/>
        <v>47</v>
      </c>
      <c r="R240" s="463">
        <f t="shared" si="123"/>
        <v>0</v>
      </c>
      <c r="S240" s="463">
        <f t="shared" si="124"/>
        <v>0</v>
      </c>
      <c r="T240" s="463">
        <f t="shared" si="125"/>
        <v>1</v>
      </c>
      <c r="U240" s="228">
        <f t="shared" si="126"/>
        <v>0</v>
      </c>
    </row>
    <row r="241" spans="1:21" s="429" customFormat="1" ht="15.75" customHeight="1">
      <c r="A241" s="419">
        <v>42011</v>
      </c>
      <c r="B241" s="432" t="s">
        <v>1210</v>
      </c>
      <c r="C241" s="432"/>
      <c r="D241" s="594" t="s">
        <v>2136</v>
      </c>
      <c r="E241" s="606">
        <v>89011005945</v>
      </c>
      <c r="F241" s="606" t="s">
        <v>224</v>
      </c>
      <c r="G241" s="606" t="s">
        <v>223</v>
      </c>
      <c r="H241" s="606" t="s">
        <v>25</v>
      </c>
      <c r="I241" s="516"/>
      <c r="J241" s="608">
        <v>42008</v>
      </c>
      <c r="K241" s="306" t="s">
        <v>374</v>
      </c>
      <c r="L241" s="510" t="s">
        <v>197</v>
      </c>
      <c r="M241" s="313" t="str">
        <f t="shared" si="101"/>
        <v>M</v>
      </c>
      <c r="N241" s="608">
        <v>42008</v>
      </c>
      <c r="O241" s="311" t="s">
        <v>1303</v>
      </c>
      <c r="P241" s="516"/>
      <c r="Q241" s="370">
        <f t="shared" si="122"/>
        <v>23</v>
      </c>
      <c r="R241" s="463">
        <f t="shared" si="123"/>
        <v>1</v>
      </c>
      <c r="S241" s="463">
        <f t="shared" si="124"/>
        <v>0</v>
      </c>
      <c r="T241" s="463">
        <f t="shared" si="125"/>
        <v>0</v>
      </c>
      <c r="U241" s="228">
        <f t="shared" si="126"/>
        <v>0</v>
      </c>
    </row>
    <row r="242" spans="1:21" s="429" customFormat="1" ht="15.75" customHeight="1">
      <c r="A242" s="419" t="s">
        <v>2153</v>
      </c>
      <c r="B242" s="432" t="s">
        <v>185</v>
      </c>
      <c r="C242" s="432"/>
      <c r="D242" s="594" t="s">
        <v>1058</v>
      </c>
      <c r="E242" s="606">
        <v>85050812016</v>
      </c>
      <c r="F242" s="606" t="s">
        <v>342</v>
      </c>
      <c r="G242" s="606" t="s">
        <v>223</v>
      </c>
      <c r="H242" s="606" t="s">
        <v>25</v>
      </c>
      <c r="I242" s="516"/>
      <c r="J242" s="608">
        <v>41065</v>
      </c>
      <c r="K242" s="306" t="s">
        <v>374</v>
      </c>
      <c r="L242" s="510" t="s">
        <v>197</v>
      </c>
      <c r="M242" s="313" t="str">
        <f t="shared" si="101"/>
        <v>F</v>
      </c>
      <c r="N242" s="608">
        <v>42130</v>
      </c>
      <c r="O242" s="311" t="s">
        <v>1132</v>
      </c>
      <c r="P242" s="516"/>
      <c r="Q242" s="370">
        <f t="shared" si="122"/>
        <v>27</v>
      </c>
      <c r="R242" s="463">
        <f t="shared" si="123"/>
        <v>1</v>
      </c>
      <c r="S242" s="463">
        <f t="shared" si="124"/>
        <v>0</v>
      </c>
      <c r="T242" s="463">
        <f t="shared" si="125"/>
        <v>0</v>
      </c>
      <c r="U242" s="228">
        <f t="shared" si="126"/>
        <v>0</v>
      </c>
    </row>
    <row r="243" spans="1:21" s="429" customFormat="1" ht="15.75" customHeight="1">
      <c r="A243" s="419">
        <v>42011</v>
      </c>
      <c r="B243" s="432" t="s">
        <v>1210</v>
      </c>
      <c r="C243" s="432"/>
      <c r="D243" s="594" t="s">
        <v>1157</v>
      </c>
      <c r="E243" s="606">
        <v>84113011867</v>
      </c>
      <c r="F243" s="606" t="s">
        <v>1010</v>
      </c>
      <c r="G243" s="606" t="s">
        <v>230</v>
      </c>
      <c r="H243" s="606" t="s">
        <v>25</v>
      </c>
      <c r="I243" s="516"/>
      <c r="J243" s="608" t="s">
        <v>2156</v>
      </c>
      <c r="K243" s="306" t="s">
        <v>374</v>
      </c>
      <c r="L243" s="510" t="s">
        <v>197</v>
      </c>
      <c r="M243" s="313" t="str">
        <f t="shared" si="101"/>
        <v>M</v>
      </c>
      <c r="N243" s="608" t="s">
        <v>2157</v>
      </c>
      <c r="O243" s="311" t="s">
        <v>1132</v>
      </c>
      <c r="P243" s="516"/>
      <c r="Q243" s="370">
        <f t="shared" si="122"/>
        <v>28</v>
      </c>
      <c r="R243" s="463">
        <f t="shared" si="123"/>
        <v>1</v>
      </c>
      <c r="S243" s="463">
        <f t="shared" si="124"/>
        <v>0</v>
      </c>
      <c r="T243" s="463">
        <f t="shared" si="125"/>
        <v>0</v>
      </c>
      <c r="U243" s="228">
        <f t="shared" si="126"/>
        <v>0</v>
      </c>
    </row>
    <row r="244" spans="1:21" s="429" customFormat="1" ht="15.75" customHeight="1">
      <c r="A244" s="419">
        <v>42011</v>
      </c>
      <c r="B244" s="432" t="s">
        <v>185</v>
      </c>
      <c r="C244" s="432"/>
      <c r="D244" s="594" t="s">
        <v>1173</v>
      </c>
      <c r="E244" s="606">
        <v>69040622697</v>
      </c>
      <c r="F244" s="606" t="s">
        <v>248</v>
      </c>
      <c r="G244" s="606" t="s">
        <v>223</v>
      </c>
      <c r="H244" s="606" t="s">
        <v>25</v>
      </c>
      <c r="I244" s="516"/>
      <c r="J244" s="608">
        <v>41278</v>
      </c>
      <c r="K244" s="306" t="s">
        <v>205</v>
      </c>
      <c r="L244" s="510" t="s">
        <v>197</v>
      </c>
      <c r="M244" s="313" t="str">
        <f t="shared" si="101"/>
        <v>F</v>
      </c>
      <c r="N244" s="608">
        <v>41278</v>
      </c>
      <c r="O244" s="311" t="s">
        <v>1132</v>
      </c>
      <c r="P244" s="516"/>
      <c r="Q244" s="370">
        <f t="shared" si="122"/>
        <v>43</v>
      </c>
      <c r="R244" s="463">
        <f t="shared" si="123"/>
        <v>0</v>
      </c>
      <c r="S244" s="463">
        <f t="shared" si="124"/>
        <v>1</v>
      </c>
      <c r="T244" s="463">
        <f t="shared" si="125"/>
        <v>0</v>
      </c>
      <c r="U244" s="228">
        <f t="shared" si="126"/>
        <v>0</v>
      </c>
    </row>
    <row r="245" spans="1:21" s="429" customFormat="1" ht="15.75" customHeight="1">
      <c r="A245" s="419" t="s">
        <v>2161</v>
      </c>
      <c r="B245" s="432" t="s">
        <v>185</v>
      </c>
      <c r="C245" s="432"/>
      <c r="D245" s="594" t="s">
        <v>1333</v>
      </c>
      <c r="E245" s="606">
        <v>74030406369</v>
      </c>
      <c r="F245" s="606" t="s">
        <v>225</v>
      </c>
      <c r="G245" s="606" t="s">
        <v>226</v>
      </c>
      <c r="H245" s="606" t="s">
        <v>25</v>
      </c>
      <c r="I245" s="516"/>
      <c r="J245" s="608">
        <v>41642</v>
      </c>
      <c r="K245" s="306" t="s">
        <v>374</v>
      </c>
      <c r="L245" s="510" t="s">
        <v>197</v>
      </c>
      <c r="M245" s="313" t="str">
        <f t="shared" si="101"/>
        <v>M</v>
      </c>
      <c r="N245" s="608">
        <v>41642</v>
      </c>
      <c r="O245" s="311" t="s">
        <v>1132</v>
      </c>
      <c r="P245" s="516"/>
      <c r="Q245" s="370">
        <f t="shared" ref="Q245:Q250" si="127">2012-CONCATENATE(19,+LEFT(E245,2))</f>
        <v>38</v>
      </c>
      <c r="R245" s="463">
        <f t="shared" ref="R245:R250" si="128">IF(Q245&gt;=55,0,IF(AND(Q245&gt;=46,Q245&lt;55),0,IF(AND(Q245&gt;=31,Q245&lt;45),0,IF(Q245&lt;=30,1,0))))</f>
        <v>0</v>
      </c>
      <c r="S245" s="463">
        <f t="shared" ref="S245:S250" si="129">IF(Q245&gt;=55,0,IF(AND(Q245&gt;=46,Q245&lt;55),0,IF(AND(Q245&gt;=31,Q245&lt;=45),1,IF(Q245&lt;=30,0,0))))</f>
        <v>1</v>
      </c>
      <c r="T245" s="463">
        <f t="shared" ref="T245:T250" si="130">IF(Q245&gt;=55,0,IF(AND(Q245&gt;=46,Q245&lt;55),1,IF(AND(Q245&gt;=31,Q245&lt;=45),0,IF(Q245&lt;=30,0,0))))</f>
        <v>0</v>
      </c>
      <c r="U245" s="228">
        <f t="shared" ref="U245:U250" si="131">IF(Q245&gt;=55,1,IF(AND(Q245&gt;=46,Q245&lt;55),0,IF(AND(Q245&gt;=31,Q245&lt;45),0,IF(Q245&lt;=30,0,0))))</f>
        <v>0</v>
      </c>
    </row>
    <row r="246" spans="1:21" s="429" customFormat="1" ht="15.75" customHeight="1">
      <c r="A246" s="419" t="s">
        <v>2161</v>
      </c>
      <c r="B246" s="432" t="s">
        <v>185</v>
      </c>
      <c r="C246" s="432"/>
      <c r="D246" s="594" t="s">
        <v>1154</v>
      </c>
      <c r="E246" s="606">
        <v>86061412412</v>
      </c>
      <c r="F246" s="606" t="s">
        <v>1010</v>
      </c>
      <c r="G246" s="606" t="s">
        <v>230</v>
      </c>
      <c r="H246" s="606" t="s">
        <v>25</v>
      </c>
      <c r="I246" s="516"/>
      <c r="J246" s="608">
        <v>41277</v>
      </c>
      <c r="K246" s="306" t="s">
        <v>206</v>
      </c>
      <c r="L246" s="510" t="s">
        <v>197</v>
      </c>
      <c r="M246" s="313" t="str">
        <f t="shared" si="101"/>
        <v>F</v>
      </c>
      <c r="N246" s="608">
        <v>41277</v>
      </c>
      <c r="O246" s="311" t="s">
        <v>1132</v>
      </c>
      <c r="P246" s="516"/>
      <c r="Q246" s="370">
        <f t="shared" si="127"/>
        <v>26</v>
      </c>
      <c r="R246" s="463">
        <f t="shared" si="128"/>
        <v>1</v>
      </c>
      <c r="S246" s="463">
        <f t="shared" si="129"/>
        <v>0</v>
      </c>
      <c r="T246" s="463">
        <f t="shared" si="130"/>
        <v>0</v>
      </c>
      <c r="U246" s="228">
        <f t="shared" si="131"/>
        <v>0</v>
      </c>
    </row>
    <row r="247" spans="1:21" s="429" customFormat="1" ht="15.75" customHeight="1">
      <c r="A247" s="419" t="s">
        <v>2162</v>
      </c>
      <c r="B247" s="432" t="s">
        <v>185</v>
      </c>
      <c r="C247" s="432"/>
      <c r="D247" s="594" t="s">
        <v>2158</v>
      </c>
      <c r="E247" s="606">
        <v>85051612469</v>
      </c>
      <c r="F247" s="606" t="s">
        <v>264</v>
      </c>
      <c r="G247" s="606" t="s">
        <v>230</v>
      </c>
      <c r="H247" s="606" t="s">
        <v>39</v>
      </c>
      <c r="I247" s="516"/>
      <c r="J247" s="608">
        <v>42223</v>
      </c>
      <c r="K247" s="306" t="s">
        <v>205</v>
      </c>
      <c r="L247" s="510" t="s">
        <v>199</v>
      </c>
      <c r="M247" s="313" t="str">
        <f t="shared" si="101"/>
        <v>M</v>
      </c>
      <c r="N247" s="608">
        <v>42223</v>
      </c>
      <c r="O247" s="311" t="s">
        <v>1132</v>
      </c>
      <c r="P247" s="516"/>
      <c r="Q247" s="370">
        <f t="shared" si="127"/>
        <v>27</v>
      </c>
      <c r="R247" s="463">
        <f t="shared" si="128"/>
        <v>1</v>
      </c>
      <c r="S247" s="463">
        <f t="shared" si="129"/>
        <v>0</v>
      </c>
      <c r="T247" s="463">
        <f t="shared" si="130"/>
        <v>0</v>
      </c>
      <c r="U247" s="228">
        <f t="shared" si="131"/>
        <v>0</v>
      </c>
    </row>
    <row r="248" spans="1:21" s="429" customFormat="1" ht="15.75" customHeight="1">
      <c r="A248" s="419">
        <v>42284</v>
      </c>
      <c r="B248" s="432" t="s">
        <v>185</v>
      </c>
      <c r="C248" s="432"/>
      <c r="D248" s="594" t="s">
        <v>2163</v>
      </c>
      <c r="E248" s="606">
        <v>89102930087</v>
      </c>
      <c r="F248" s="606" t="s">
        <v>1084</v>
      </c>
      <c r="G248" s="606" t="s">
        <v>233</v>
      </c>
      <c r="H248" s="606" t="s">
        <v>126</v>
      </c>
      <c r="I248" s="516"/>
      <c r="J248" s="608" t="s">
        <v>2119</v>
      </c>
      <c r="K248" s="306" t="s">
        <v>374</v>
      </c>
      <c r="L248" s="510" t="s">
        <v>199</v>
      </c>
      <c r="M248" s="313" t="str">
        <f t="shared" si="101"/>
        <v>M</v>
      </c>
      <c r="N248" s="608" t="s">
        <v>2119</v>
      </c>
      <c r="O248" s="311" t="s">
        <v>1132</v>
      </c>
      <c r="P248" s="516"/>
      <c r="Q248" s="370">
        <f t="shared" si="127"/>
        <v>23</v>
      </c>
      <c r="R248" s="463">
        <f t="shared" si="128"/>
        <v>1</v>
      </c>
      <c r="S248" s="463">
        <f t="shared" si="129"/>
        <v>0</v>
      </c>
      <c r="T248" s="463">
        <f t="shared" si="130"/>
        <v>0</v>
      </c>
      <c r="U248" s="228">
        <f t="shared" si="131"/>
        <v>0</v>
      </c>
    </row>
    <row r="249" spans="1:21" s="429" customFormat="1" ht="15.75" customHeight="1">
      <c r="A249" s="419" t="s">
        <v>2169</v>
      </c>
      <c r="B249" s="432" t="s">
        <v>330</v>
      </c>
      <c r="C249" s="432"/>
      <c r="D249" s="594" t="s">
        <v>2094</v>
      </c>
      <c r="E249" s="606">
        <v>80100210317</v>
      </c>
      <c r="F249" s="606" t="s">
        <v>2088</v>
      </c>
      <c r="G249" s="606" t="s">
        <v>230</v>
      </c>
      <c r="H249" s="606" t="s">
        <v>126</v>
      </c>
      <c r="I249" s="516"/>
      <c r="J249" s="608" t="s">
        <v>2095</v>
      </c>
      <c r="K249" s="306" t="s">
        <v>374</v>
      </c>
      <c r="L249" s="510" t="s">
        <v>199</v>
      </c>
      <c r="M249" s="313" t="str">
        <f t="shared" si="101"/>
        <v>F</v>
      </c>
      <c r="N249" s="608" t="s">
        <v>2095</v>
      </c>
      <c r="O249" s="311" t="s">
        <v>1132</v>
      </c>
      <c r="P249" s="516"/>
      <c r="Q249" s="370">
        <f t="shared" si="127"/>
        <v>32</v>
      </c>
      <c r="R249" s="463">
        <f t="shared" si="128"/>
        <v>0</v>
      </c>
      <c r="S249" s="463">
        <f t="shared" si="129"/>
        <v>1</v>
      </c>
      <c r="T249" s="463">
        <f t="shared" si="130"/>
        <v>0</v>
      </c>
      <c r="U249" s="228">
        <f t="shared" si="131"/>
        <v>0</v>
      </c>
    </row>
    <row r="250" spans="1:21" s="429" customFormat="1" ht="15.75" customHeight="1">
      <c r="A250" s="419">
        <v>42012</v>
      </c>
      <c r="B250" s="432" t="s">
        <v>333</v>
      </c>
      <c r="C250" s="432"/>
      <c r="D250" s="594" t="s">
        <v>2113</v>
      </c>
      <c r="E250" s="606">
        <v>65052602699</v>
      </c>
      <c r="F250" s="606" t="s">
        <v>2112</v>
      </c>
      <c r="G250" s="606" t="s">
        <v>260</v>
      </c>
      <c r="H250" s="606" t="s">
        <v>25</v>
      </c>
      <c r="I250" s="516"/>
      <c r="J250" s="608">
        <v>41465</v>
      </c>
      <c r="K250" s="306" t="s">
        <v>374</v>
      </c>
      <c r="L250" s="510" t="s">
        <v>200</v>
      </c>
      <c r="M250" s="313" t="str">
        <f t="shared" si="101"/>
        <v>F</v>
      </c>
      <c r="N250" s="608">
        <v>41465</v>
      </c>
      <c r="O250" s="311" t="s">
        <v>1132</v>
      </c>
      <c r="P250" s="516"/>
      <c r="Q250" s="370">
        <f t="shared" si="127"/>
        <v>47</v>
      </c>
      <c r="R250" s="463">
        <f t="shared" si="128"/>
        <v>0</v>
      </c>
      <c r="S250" s="463">
        <f t="shared" si="129"/>
        <v>0</v>
      </c>
      <c r="T250" s="463">
        <f t="shared" si="130"/>
        <v>1</v>
      </c>
      <c r="U250" s="228">
        <f t="shared" si="131"/>
        <v>0</v>
      </c>
    </row>
    <row r="251" spans="1:21" s="429" customFormat="1" ht="15.75" customHeight="1">
      <c r="A251" s="419">
        <v>42133</v>
      </c>
      <c r="B251" s="432" t="s">
        <v>330</v>
      </c>
      <c r="C251" s="432"/>
      <c r="D251" s="594" t="s">
        <v>2047</v>
      </c>
      <c r="E251" s="606">
        <v>84081612490</v>
      </c>
      <c r="F251" s="606" t="s">
        <v>342</v>
      </c>
      <c r="G251" s="606" t="s">
        <v>223</v>
      </c>
      <c r="H251" s="606" t="s">
        <v>25</v>
      </c>
      <c r="I251" s="516"/>
      <c r="J251" s="608">
        <v>41831</v>
      </c>
      <c r="K251" s="306" t="s">
        <v>374</v>
      </c>
      <c r="L251" s="510" t="s">
        <v>197</v>
      </c>
      <c r="M251" s="313" t="str">
        <f t="shared" si="101"/>
        <v>F</v>
      </c>
      <c r="N251" s="608">
        <v>41831</v>
      </c>
      <c r="O251" s="311" t="s">
        <v>1303</v>
      </c>
      <c r="P251" s="516"/>
      <c r="Q251" s="370">
        <f t="shared" ref="Q251:Q256" si="132">2012-CONCATENATE(19,+LEFT(E251,2))</f>
        <v>28</v>
      </c>
      <c r="R251" s="463">
        <f t="shared" ref="R251:R256" si="133">IF(Q251&gt;=55,0,IF(AND(Q251&gt;=46,Q251&lt;55),0,IF(AND(Q251&gt;=31,Q251&lt;45),0,IF(Q251&lt;=30,1,0))))</f>
        <v>1</v>
      </c>
      <c r="S251" s="463">
        <f t="shared" ref="S251:S256" si="134">IF(Q251&gt;=55,0,IF(AND(Q251&gt;=46,Q251&lt;55),0,IF(AND(Q251&gt;=31,Q251&lt;=45),1,IF(Q251&lt;=30,0,0))))</f>
        <v>0</v>
      </c>
      <c r="T251" s="463">
        <f t="shared" ref="T251:T256" si="135">IF(Q251&gt;=55,0,IF(AND(Q251&gt;=46,Q251&lt;55),1,IF(AND(Q251&gt;=31,Q251&lt;=45),0,IF(Q251&lt;=30,0,0))))</f>
        <v>0</v>
      </c>
      <c r="U251" s="228">
        <f t="shared" ref="U251:U256" si="136">IF(Q251&gt;=55,1,IF(AND(Q251&gt;=46,Q251&lt;55),0,IF(AND(Q251&gt;=31,Q251&lt;45),0,IF(Q251&lt;=30,0,0))))</f>
        <v>0</v>
      </c>
    </row>
    <row r="252" spans="1:21" s="429" customFormat="1" ht="15.75" customHeight="1">
      <c r="A252" s="419">
        <v>42013</v>
      </c>
      <c r="B252" s="432" t="s">
        <v>185</v>
      </c>
      <c r="C252" s="432"/>
      <c r="D252" s="594" t="s">
        <v>2174</v>
      </c>
      <c r="E252" s="606">
        <v>89020533002</v>
      </c>
      <c r="F252" s="606" t="s">
        <v>1084</v>
      </c>
      <c r="G252" s="606" t="s">
        <v>233</v>
      </c>
      <c r="H252" s="606" t="s">
        <v>126</v>
      </c>
      <c r="I252" s="516"/>
      <c r="J252" s="608">
        <v>42008</v>
      </c>
      <c r="K252" s="306" t="s">
        <v>374</v>
      </c>
      <c r="L252" s="510" t="s">
        <v>200</v>
      </c>
      <c r="M252" s="313" t="str">
        <f t="shared" si="101"/>
        <v>M</v>
      </c>
      <c r="N252" s="608">
        <v>42008</v>
      </c>
      <c r="O252" s="311" t="s">
        <v>1132</v>
      </c>
      <c r="P252" s="516"/>
      <c r="Q252" s="370">
        <f t="shared" si="132"/>
        <v>23</v>
      </c>
      <c r="R252" s="463">
        <f t="shared" si="133"/>
        <v>1</v>
      </c>
      <c r="S252" s="463">
        <f t="shared" si="134"/>
        <v>0</v>
      </c>
      <c r="T252" s="463">
        <f t="shared" si="135"/>
        <v>0</v>
      </c>
      <c r="U252" s="228">
        <f t="shared" si="136"/>
        <v>0</v>
      </c>
    </row>
    <row r="253" spans="1:21" s="429" customFormat="1" ht="15.75" customHeight="1">
      <c r="A253" s="419">
        <v>42013</v>
      </c>
      <c r="B253" s="432" t="s">
        <v>185</v>
      </c>
      <c r="C253" s="432"/>
      <c r="D253" s="594" t="s">
        <v>1108</v>
      </c>
      <c r="E253" s="606">
        <v>55032903768</v>
      </c>
      <c r="F253" s="606" t="s">
        <v>1085</v>
      </c>
      <c r="G253" s="606" t="s">
        <v>253</v>
      </c>
      <c r="H253" s="606" t="s">
        <v>39</v>
      </c>
      <c r="I253" s="516"/>
      <c r="J253" s="608" t="s">
        <v>2135</v>
      </c>
      <c r="K253" s="306" t="s">
        <v>374</v>
      </c>
      <c r="L253" s="510" t="s">
        <v>199</v>
      </c>
      <c r="M253" s="313" t="str">
        <f t="shared" si="101"/>
        <v>M</v>
      </c>
      <c r="N253" s="608" t="s">
        <v>2135</v>
      </c>
      <c r="O253" s="311" t="s">
        <v>1132</v>
      </c>
      <c r="P253" s="516"/>
      <c r="Q253" s="370">
        <f t="shared" si="132"/>
        <v>57</v>
      </c>
      <c r="R253" s="463">
        <f t="shared" si="133"/>
        <v>0</v>
      </c>
      <c r="S253" s="463">
        <f t="shared" si="134"/>
        <v>0</v>
      </c>
      <c r="T253" s="463">
        <f t="shared" si="135"/>
        <v>0</v>
      </c>
      <c r="U253" s="228">
        <f t="shared" si="136"/>
        <v>1</v>
      </c>
    </row>
    <row r="254" spans="1:21" s="429" customFormat="1" ht="15.75" customHeight="1">
      <c r="A254" s="419" t="s">
        <v>2329</v>
      </c>
      <c r="B254" s="432" t="s">
        <v>1171</v>
      </c>
      <c r="C254" s="432"/>
      <c r="D254" s="594" t="s">
        <v>1281</v>
      </c>
      <c r="E254" s="606">
        <v>89062429980</v>
      </c>
      <c r="F254" s="606" t="s">
        <v>255</v>
      </c>
      <c r="G254" s="606" t="s">
        <v>223</v>
      </c>
      <c r="H254" s="606" t="s">
        <v>25</v>
      </c>
      <c r="I254" s="516"/>
      <c r="J254" s="608" t="s">
        <v>2142</v>
      </c>
      <c r="K254" s="306" t="s">
        <v>374</v>
      </c>
      <c r="L254" s="510" t="s">
        <v>197</v>
      </c>
      <c r="M254" s="313" t="str">
        <f t="shared" si="101"/>
        <v>M</v>
      </c>
      <c r="N254" s="608" t="s">
        <v>2142</v>
      </c>
      <c r="O254" s="311" t="s">
        <v>1132</v>
      </c>
      <c r="P254" s="516"/>
      <c r="Q254" s="370">
        <f t="shared" si="132"/>
        <v>23</v>
      </c>
      <c r="R254" s="463">
        <f t="shared" si="133"/>
        <v>1</v>
      </c>
      <c r="S254" s="463">
        <f t="shared" si="134"/>
        <v>0</v>
      </c>
      <c r="T254" s="463">
        <f t="shared" si="135"/>
        <v>0</v>
      </c>
      <c r="U254" s="228">
        <f t="shared" si="136"/>
        <v>0</v>
      </c>
    </row>
    <row r="255" spans="1:21" s="429" customFormat="1" ht="15.75" customHeight="1">
      <c r="A255" s="419" t="s">
        <v>2331</v>
      </c>
      <c r="B255" s="432" t="s">
        <v>1210</v>
      </c>
      <c r="C255" s="432"/>
      <c r="D255" s="594" t="s">
        <v>2355</v>
      </c>
      <c r="E255" s="606">
        <v>84071810038</v>
      </c>
      <c r="F255" s="606" t="s">
        <v>1082</v>
      </c>
      <c r="G255" s="606" t="s">
        <v>223</v>
      </c>
      <c r="H255" s="606" t="s">
        <v>25</v>
      </c>
      <c r="I255" s="516"/>
      <c r="J255" s="608">
        <v>41000</v>
      </c>
      <c r="K255" s="306" t="s">
        <v>374</v>
      </c>
      <c r="L255" s="510" t="s">
        <v>200</v>
      </c>
      <c r="M255" s="313" t="str">
        <f t="shared" si="101"/>
        <v>F</v>
      </c>
      <c r="N255" s="608">
        <v>41000</v>
      </c>
      <c r="O255" s="311" t="s">
        <v>1132</v>
      </c>
      <c r="P255" s="516"/>
      <c r="Q255" s="370">
        <f t="shared" si="132"/>
        <v>28</v>
      </c>
      <c r="R255" s="463">
        <f t="shared" si="133"/>
        <v>1</v>
      </c>
      <c r="S255" s="463">
        <f t="shared" si="134"/>
        <v>0</v>
      </c>
      <c r="T255" s="463">
        <f t="shared" si="135"/>
        <v>0</v>
      </c>
      <c r="U255" s="228">
        <f t="shared" si="136"/>
        <v>0</v>
      </c>
    </row>
    <row r="256" spans="1:21" s="429" customFormat="1" ht="15.75" customHeight="1">
      <c r="A256" s="419" t="s">
        <v>2332</v>
      </c>
      <c r="B256" s="432" t="s">
        <v>1210</v>
      </c>
      <c r="C256" s="432"/>
      <c r="D256" s="594" t="s">
        <v>1223</v>
      </c>
      <c r="E256" s="606">
        <v>67062502776</v>
      </c>
      <c r="F256" s="606" t="s">
        <v>259</v>
      </c>
      <c r="G256" s="606" t="s">
        <v>260</v>
      </c>
      <c r="H256" s="606" t="s">
        <v>25</v>
      </c>
      <c r="I256" s="516"/>
      <c r="J256" s="608" t="s">
        <v>2330</v>
      </c>
      <c r="K256" s="306" t="s">
        <v>374</v>
      </c>
      <c r="L256" s="510" t="s">
        <v>199</v>
      </c>
      <c r="M256" s="313" t="str">
        <f t="shared" si="101"/>
        <v>F</v>
      </c>
      <c r="N256" s="608" t="s">
        <v>2330</v>
      </c>
      <c r="O256" s="311" t="s">
        <v>1132</v>
      </c>
      <c r="P256" s="516"/>
      <c r="Q256" s="370">
        <f t="shared" si="132"/>
        <v>45</v>
      </c>
      <c r="R256" s="463">
        <f t="shared" si="133"/>
        <v>0</v>
      </c>
      <c r="S256" s="463">
        <f t="shared" si="134"/>
        <v>1</v>
      </c>
      <c r="T256" s="463">
        <f t="shared" si="135"/>
        <v>0</v>
      </c>
      <c r="U256" s="228">
        <f t="shared" si="136"/>
        <v>0</v>
      </c>
    </row>
    <row r="257" spans="1:21" s="429" customFormat="1" ht="15.75" customHeight="1">
      <c r="A257" s="419">
        <v>42258</v>
      </c>
      <c r="B257" s="432" t="s">
        <v>1210</v>
      </c>
      <c r="C257" s="432"/>
      <c r="D257" s="594" t="s">
        <v>1089</v>
      </c>
      <c r="E257" s="606">
        <v>86010414495</v>
      </c>
      <c r="F257" s="606" t="s">
        <v>342</v>
      </c>
      <c r="G257" s="606" t="s">
        <v>223</v>
      </c>
      <c r="H257" s="606" t="s">
        <v>25</v>
      </c>
      <c r="I257" s="516"/>
      <c r="J257" s="608">
        <v>40912</v>
      </c>
      <c r="K257" s="306" t="s">
        <v>206</v>
      </c>
      <c r="L257" s="510" t="s">
        <v>197</v>
      </c>
      <c r="M257" s="313" t="str">
        <f t="shared" si="101"/>
        <v>F</v>
      </c>
      <c r="N257" s="608">
        <v>40912</v>
      </c>
      <c r="O257" s="311" t="s">
        <v>1132</v>
      </c>
      <c r="P257" s="516"/>
      <c r="Q257" s="370">
        <f>2012-CONCATENATE(19,+LEFT(E257,2))</f>
        <v>26</v>
      </c>
      <c r="R257" s="463">
        <f>IF(Q257&gt;=55,0,IF(AND(Q257&gt;=46,Q257&lt;55),0,IF(AND(Q257&gt;=31,Q257&lt;45),0,IF(Q257&lt;=30,1,0))))</f>
        <v>1</v>
      </c>
      <c r="S257" s="463">
        <f>IF(Q257&gt;=55,0,IF(AND(Q257&gt;=46,Q257&lt;55),0,IF(AND(Q257&gt;=31,Q257&lt;=45),1,IF(Q257&lt;=30,0,0))))</f>
        <v>0</v>
      </c>
      <c r="T257" s="463">
        <f>IF(Q257&gt;=55,0,IF(AND(Q257&gt;=46,Q257&lt;55),1,IF(AND(Q257&gt;=31,Q257&lt;=45),0,IF(Q257&lt;=30,0,0))))</f>
        <v>0</v>
      </c>
      <c r="U257" s="228">
        <f>IF(Q257&gt;=55,1,IF(AND(Q257&gt;=46,Q257&lt;55),0,IF(AND(Q257&gt;=31,Q257&lt;45),0,IF(Q257&lt;=30,0,0))))</f>
        <v>0</v>
      </c>
    </row>
    <row r="258" spans="1:21" s="429" customFormat="1" ht="15.75" customHeight="1">
      <c r="A258" s="419">
        <v>42258</v>
      </c>
      <c r="B258" s="432" t="s">
        <v>1210</v>
      </c>
      <c r="C258" s="432"/>
      <c r="D258" s="594" t="s">
        <v>1007</v>
      </c>
      <c r="E258" s="606">
        <v>71011514889</v>
      </c>
      <c r="F258" s="606" t="s">
        <v>258</v>
      </c>
      <c r="G258" s="606" t="s">
        <v>223</v>
      </c>
      <c r="H258" s="606" t="s">
        <v>1204</v>
      </c>
      <c r="I258" s="516"/>
      <c r="J258" s="608">
        <v>41153</v>
      </c>
      <c r="K258" s="306" t="s">
        <v>205</v>
      </c>
      <c r="L258" s="510" t="s">
        <v>197</v>
      </c>
      <c r="M258" s="313" t="str">
        <f t="shared" si="101"/>
        <v>M</v>
      </c>
      <c r="N258" s="608">
        <v>41153</v>
      </c>
      <c r="O258" s="311" t="s">
        <v>1132</v>
      </c>
      <c r="P258" s="516"/>
      <c r="Q258" s="370">
        <f>2012-CONCATENATE(19,+LEFT(E258,2))</f>
        <v>41</v>
      </c>
      <c r="R258" s="463">
        <f>IF(Q258&gt;=55,0,IF(AND(Q258&gt;=46,Q258&lt;55),0,IF(AND(Q258&gt;=31,Q258&lt;45),0,IF(Q258&lt;=30,1,0))))</f>
        <v>0</v>
      </c>
      <c r="S258" s="463">
        <f>IF(Q258&gt;=55,0,IF(AND(Q258&gt;=46,Q258&lt;55),0,IF(AND(Q258&gt;=31,Q258&lt;=45),1,IF(Q258&lt;=30,0,0))))</f>
        <v>1</v>
      </c>
      <c r="T258" s="463">
        <f>IF(Q258&gt;=55,0,IF(AND(Q258&gt;=46,Q258&lt;55),1,IF(AND(Q258&gt;=31,Q258&lt;=45),0,IF(Q258&lt;=30,0,0))))</f>
        <v>0</v>
      </c>
      <c r="U258" s="228">
        <f>IF(Q258&gt;=55,1,IF(AND(Q258&gt;=46,Q258&lt;55),0,IF(AND(Q258&gt;=31,Q258&lt;45),0,IF(Q258&lt;=30,0,0))))</f>
        <v>0</v>
      </c>
    </row>
    <row r="259" spans="1:21" s="429" customFormat="1" ht="15.75" customHeight="1">
      <c r="A259" s="419" t="s">
        <v>2336</v>
      </c>
      <c r="B259" s="432" t="s">
        <v>2334</v>
      </c>
      <c r="C259" s="432"/>
      <c r="D259" s="594" t="s">
        <v>1314</v>
      </c>
      <c r="E259" s="606">
        <v>58042513562</v>
      </c>
      <c r="F259" s="606" t="s">
        <v>252</v>
      </c>
      <c r="G259" s="606" t="s">
        <v>253</v>
      </c>
      <c r="H259" s="606" t="s">
        <v>86</v>
      </c>
      <c r="I259" s="516"/>
      <c r="J259" s="608">
        <v>41635</v>
      </c>
      <c r="K259" s="306" t="s">
        <v>374</v>
      </c>
      <c r="L259" s="510" t="s">
        <v>199</v>
      </c>
      <c r="M259" s="313" t="str">
        <f t="shared" si="101"/>
        <v>M</v>
      </c>
      <c r="N259" s="608">
        <v>41635</v>
      </c>
      <c r="O259" s="311" t="s">
        <v>1132</v>
      </c>
      <c r="P259" s="516"/>
      <c r="Q259" s="370">
        <f t="shared" ref="Q259:Q268" si="137">2012-CONCATENATE(19,+LEFT(E259,2))</f>
        <v>54</v>
      </c>
      <c r="R259" s="463">
        <f t="shared" ref="R259:R268" si="138">IF(Q259&gt;=55,0,IF(AND(Q259&gt;=46,Q259&lt;55),0,IF(AND(Q259&gt;=31,Q259&lt;45),0,IF(Q259&lt;=30,1,0))))</f>
        <v>0</v>
      </c>
      <c r="S259" s="463">
        <f t="shared" ref="S259:S268" si="139">IF(Q259&gt;=55,0,IF(AND(Q259&gt;=46,Q259&lt;55),0,IF(AND(Q259&gt;=31,Q259&lt;=45),1,IF(Q259&lt;=30,0,0))))</f>
        <v>0</v>
      </c>
      <c r="T259" s="463">
        <f t="shared" ref="T259:T268" si="140">IF(Q259&gt;=55,0,IF(AND(Q259&gt;=46,Q259&lt;55),1,IF(AND(Q259&gt;=31,Q259&lt;=45),0,IF(Q259&lt;=30,0,0))))</f>
        <v>1</v>
      </c>
      <c r="U259" s="228">
        <f t="shared" ref="U259:U268" si="141">IF(Q259&gt;=55,1,IF(AND(Q259&gt;=46,Q259&lt;55),0,IF(AND(Q259&gt;=31,Q259&lt;45),0,IF(Q259&lt;=30,0,0))))</f>
        <v>0</v>
      </c>
    </row>
    <row r="260" spans="1:21" s="429" customFormat="1" ht="15.75" customHeight="1">
      <c r="A260" s="419">
        <v>42015</v>
      </c>
      <c r="B260" s="432" t="s">
        <v>185</v>
      </c>
      <c r="C260" s="432"/>
      <c r="D260" s="594" t="s">
        <v>2084</v>
      </c>
      <c r="E260" s="606">
        <v>80101413934</v>
      </c>
      <c r="F260" s="606" t="s">
        <v>1084</v>
      </c>
      <c r="G260" s="606" t="s">
        <v>233</v>
      </c>
      <c r="H260" s="606" t="s">
        <v>126</v>
      </c>
      <c r="I260" s="516"/>
      <c r="J260" s="608">
        <v>41891</v>
      </c>
      <c r="K260" s="306" t="s">
        <v>374</v>
      </c>
      <c r="L260" s="510" t="s">
        <v>199</v>
      </c>
      <c r="M260" s="313" t="str">
        <f t="shared" si="101"/>
        <v>F</v>
      </c>
      <c r="N260" s="608">
        <v>41891</v>
      </c>
      <c r="O260" s="311" t="s">
        <v>1132</v>
      </c>
      <c r="P260" s="516"/>
      <c r="Q260" s="370">
        <f t="shared" si="137"/>
        <v>32</v>
      </c>
      <c r="R260" s="463">
        <f t="shared" si="138"/>
        <v>0</v>
      </c>
      <c r="S260" s="463">
        <f t="shared" si="139"/>
        <v>1</v>
      </c>
      <c r="T260" s="463">
        <f t="shared" si="140"/>
        <v>0</v>
      </c>
      <c r="U260" s="228">
        <f t="shared" si="141"/>
        <v>0</v>
      </c>
    </row>
    <row r="261" spans="1:21" s="429" customFormat="1" ht="15.75" customHeight="1">
      <c r="A261" s="788">
        <v>42016</v>
      </c>
      <c r="B261" s="432" t="s">
        <v>185</v>
      </c>
      <c r="C261" s="482"/>
      <c r="D261" s="803" t="s">
        <v>1066</v>
      </c>
      <c r="E261" s="476">
        <v>80011111004</v>
      </c>
      <c r="F261" s="804" t="s">
        <v>255</v>
      </c>
      <c r="G261" s="804" t="s">
        <v>223</v>
      </c>
      <c r="H261" s="805" t="s">
        <v>25</v>
      </c>
      <c r="I261" s="789"/>
      <c r="J261" s="790">
        <v>40001</v>
      </c>
      <c r="K261" s="791" t="s">
        <v>374</v>
      </c>
      <c r="L261" s="792" t="s">
        <v>197</v>
      </c>
      <c r="M261" s="313" t="str">
        <f t="shared" si="101"/>
        <v>M</v>
      </c>
      <c r="N261" s="793">
        <v>40001</v>
      </c>
      <c r="O261" s="459" t="s">
        <v>1132</v>
      </c>
      <c r="P261" s="794"/>
      <c r="Q261" s="370">
        <f t="shared" si="137"/>
        <v>32</v>
      </c>
      <c r="R261" s="463">
        <f t="shared" si="138"/>
        <v>0</v>
      </c>
      <c r="S261" s="463">
        <f t="shared" si="139"/>
        <v>1</v>
      </c>
      <c r="T261" s="463">
        <f t="shared" si="140"/>
        <v>0</v>
      </c>
      <c r="U261" s="228">
        <f t="shared" si="141"/>
        <v>0</v>
      </c>
    </row>
    <row r="262" spans="1:21" s="429" customFormat="1" ht="15.75" customHeight="1">
      <c r="A262" s="419">
        <v>42320</v>
      </c>
      <c r="B262" s="432" t="s">
        <v>1210</v>
      </c>
      <c r="C262" s="432"/>
      <c r="D262" s="803" t="s">
        <v>1135</v>
      </c>
      <c r="E262" s="476">
        <v>81101811872</v>
      </c>
      <c r="F262" s="804" t="s">
        <v>224</v>
      </c>
      <c r="G262" s="804" t="s">
        <v>223</v>
      </c>
      <c r="H262" s="804" t="s">
        <v>25</v>
      </c>
      <c r="I262" s="786"/>
      <c r="J262" s="787" t="s">
        <v>2345</v>
      </c>
      <c r="K262" s="791" t="s">
        <v>374</v>
      </c>
      <c r="L262" s="792" t="s">
        <v>197</v>
      </c>
      <c r="M262" s="313" t="str">
        <f t="shared" si="101"/>
        <v>F</v>
      </c>
      <c r="N262" s="608" t="s">
        <v>2345</v>
      </c>
      <c r="O262" s="459" t="s">
        <v>1132</v>
      </c>
      <c r="P262" s="516"/>
      <c r="Q262" s="370">
        <f t="shared" si="137"/>
        <v>31</v>
      </c>
      <c r="R262" s="463">
        <f t="shared" si="138"/>
        <v>0</v>
      </c>
      <c r="S262" s="463">
        <f t="shared" si="139"/>
        <v>1</v>
      </c>
      <c r="T262" s="463">
        <f t="shared" si="140"/>
        <v>0</v>
      </c>
      <c r="U262" s="228">
        <f t="shared" si="141"/>
        <v>0</v>
      </c>
    </row>
    <row r="263" spans="1:21" s="429" customFormat="1" ht="15.75" customHeight="1">
      <c r="A263" s="419" t="s">
        <v>2347</v>
      </c>
      <c r="B263" s="432" t="s">
        <v>1210</v>
      </c>
      <c r="C263" s="432"/>
      <c r="D263" s="803" t="s">
        <v>2023</v>
      </c>
      <c r="E263" s="476">
        <v>81111712478</v>
      </c>
      <c r="F263" s="804" t="s">
        <v>342</v>
      </c>
      <c r="G263" s="804" t="s">
        <v>223</v>
      </c>
      <c r="H263" s="804" t="s">
        <v>25</v>
      </c>
      <c r="I263" s="786"/>
      <c r="J263" s="787">
        <v>41705</v>
      </c>
      <c r="K263" s="791" t="s">
        <v>374</v>
      </c>
      <c r="L263" s="792" t="s">
        <v>197</v>
      </c>
      <c r="M263" s="313" t="str">
        <f t="shared" si="101"/>
        <v>F</v>
      </c>
      <c r="N263" s="608">
        <v>41705</v>
      </c>
      <c r="O263" s="459" t="s">
        <v>1132</v>
      </c>
      <c r="P263" s="516"/>
      <c r="Q263" s="370">
        <f t="shared" si="137"/>
        <v>31</v>
      </c>
      <c r="R263" s="463">
        <f t="shared" si="138"/>
        <v>0</v>
      </c>
      <c r="S263" s="463">
        <f t="shared" si="139"/>
        <v>1</v>
      </c>
      <c r="T263" s="463">
        <f t="shared" si="140"/>
        <v>0</v>
      </c>
      <c r="U263" s="228">
        <f t="shared" si="141"/>
        <v>0</v>
      </c>
    </row>
    <row r="264" spans="1:21" s="429" customFormat="1" ht="30" customHeight="1">
      <c r="A264" s="419" t="s">
        <v>2350</v>
      </c>
      <c r="B264" s="432" t="s">
        <v>333</v>
      </c>
      <c r="C264" s="432"/>
      <c r="D264" s="803" t="s">
        <v>2098</v>
      </c>
      <c r="E264" s="476">
        <v>91091835415</v>
      </c>
      <c r="F264" s="804" t="s">
        <v>2097</v>
      </c>
      <c r="G264" s="804" t="s">
        <v>253</v>
      </c>
      <c r="H264" s="804" t="s">
        <v>126</v>
      </c>
      <c r="I264" s="786"/>
      <c r="J264" s="787" t="s">
        <v>2099</v>
      </c>
      <c r="K264" s="476" t="s">
        <v>206</v>
      </c>
      <c r="L264" s="510" t="s">
        <v>199</v>
      </c>
      <c r="M264" s="313" t="str">
        <f t="shared" si="101"/>
        <v>F</v>
      </c>
      <c r="N264" s="608" t="s">
        <v>2099</v>
      </c>
      <c r="O264" s="459" t="s">
        <v>1132</v>
      </c>
      <c r="P264" s="516"/>
      <c r="Q264" s="370">
        <f t="shared" si="137"/>
        <v>21</v>
      </c>
      <c r="R264" s="463">
        <f t="shared" si="138"/>
        <v>1</v>
      </c>
      <c r="S264" s="463">
        <f t="shared" si="139"/>
        <v>0</v>
      </c>
      <c r="T264" s="463">
        <f t="shared" si="140"/>
        <v>0</v>
      </c>
      <c r="U264" s="228">
        <f t="shared" si="141"/>
        <v>0</v>
      </c>
    </row>
    <row r="265" spans="1:21" s="429" customFormat="1" ht="15.75" customHeight="1">
      <c r="A265" s="795">
        <v>42370</v>
      </c>
      <c r="B265" s="796" t="s">
        <v>1210</v>
      </c>
      <c r="C265" s="796"/>
      <c r="D265" s="797" t="s">
        <v>1195</v>
      </c>
      <c r="E265" s="798">
        <v>85080311707</v>
      </c>
      <c r="F265" s="798" t="s">
        <v>1245</v>
      </c>
      <c r="G265" s="798" t="s">
        <v>223</v>
      </c>
      <c r="H265" s="798" t="s">
        <v>25</v>
      </c>
      <c r="I265" s="799"/>
      <c r="J265" s="800" t="s">
        <v>2352</v>
      </c>
      <c r="K265" s="801" t="s">
        <v>206</v>
      </c>
      <c r="L265" s="802" t="s">
        <v>197</v>
      </c>
      <c r="M265" s="313" t="str">
        <f t="shared" si="101"/>
        <v>M</v>
      </c>
      <c r="N265" s="800" t="s">
        <v>2352</v>
      </c>
      <c r="O265" s="459" t="s">
        <v>1132</v>
      </c>
      <c r="P265" s="799"/>
      <c r="Q265" s="370">
        <f t="shared" si="137"/>
        <v>27</v>
      </c>
      <c r="R265" s="463">
        <f t="shared" si="138"/>
        <v>1</v>
      </c>
      <c r="S265" s="463">
        <f t="shared" si="139"/>
        <v>0</v>
      </c>
      <c r="T265" s="463">
        <f t="shared" si="140"/>
        <v>0</v>
      </c>
      <c r="U265" s="228">
        <f t="shared" si="141"/>
        <v>0</v>
      </c>
    </row>
    <row r="266" spans="1:21" s="429" customFormat="1" ht="15.75" customHeight="1">
      <c r="A266" s="419">
        <v>42370</v>
      </c>
      <c r="B266" s="432" t="s">
        <v>185</v>
      </c>
      <c r="C266" s="432"/>
      <c r="D266" s="594" t="s">
        <v>2171</v>
      </c>
      <c r="E266" s="606">
        <v>65021612988</v>
      </c>
      <c r="F266" s="606" t="s">
        <v>1084</v>
      </c>
      <c r="G266" s="606" t="s">
        <v>233</v>
      </c>
      <c r="H266" s="606" t="s">
        <v>126</v>
      </c>
      <c r="I266" s="516"/>
      <c r="J266" s="608">
        <v>42013</v>
      </c>
      <c r="K266" s="306" t="s">
        <v>374</v>
      </c>
      <c r="L266" s="510" t="s">
        <v>199</v>
      </c>
      <c r="M266" s="313" t="str">
        <f t="shared" si="101"/>
        <v>M</v>
      </c>
      <c r="N266" s="608">
        <v>42013</v>
      </c>
      <c r="O266" s="459" t="s">
        <v>1132</v>
      </c>
      <c r="P266" s="516"/>
      <c r="Q266" s="370">
        <f t="shared" si="137"/>
        <v>47</v>
      </c>
      <c r="R266" s="463">
        <f t="shared" si="138"/>
        <v>0</v>
      </c>
      <c r="S266" s="463">
        <f t="shared" si="139"/>
        <v>0</v>
      </c>
      <c r="T266" s="463">
        <f t="shared" si="140"/>
        <v>1</v>
      </c>
      <c r="U266" s="228">
        <f t="shared" si="141"/>
        <v>0</v>
      </c>
    </row>
    <row r="267" spans="1:21" s="429" customFormat="1" ht="15.75" customHeight="1">
      <c r="A267" s="419">
        <v>42370</v>
      </c>
      <c r="B267" s="432" t="s">
        <v>185</v>
      </c>
      <c r="C267" s="432"/>
      <c r="D267" s="594" t="s">
        <v>2167</v>
      </c>
      <c r="E267" s="606">
        <v>75060230933</v>
      </c>
      <c r="F267" s="606" t="s">
        <v>1010</v>
      </c>
      <c r="G267" s="606" t="s">
        <v>230</v>
      </c>
      <c r="H267" s="606" t="s">
        <v>25</v>
      </c>
      <c r="I267" s="516"/>
      <c r="J267" s="608">
        <v>42010</v>
      </c>
      <c r="K267" s="306" t="s">
        <v>374</v>
      </c>
      <c r="L267" s="510" t="s">
        <v>197</v>
      </c>
      <c r="M267" s="313" t="str">
        <f t="shared" si="101"/>
        <v>F</v>
      </c>
      <c r="N267" s="608">
        <v>42010</v>
      </c>
      <c r="O267" s="459" t="s">
        <v>1132</v>
      </c>
      <c r="P267" s="516"/>
      <c r="Q267" s="370">
        <f t="shared" si="137"/>
        <v>37</v>
      </c>
      <c r="R267" s="463">
        <f t="shared" si="138"/>
        <v>0</v>
      </c>
      <c r="S267" s="463">
        <f t="shared" si="139"/>
        <v>1</v>
      </c>
      <c r="T267" s="463">
        <f t="shared" si="140"/>
        <v>0</v>
      </c>
      <c r="U267" s="228">
        <f t="shared" si="141"/>
        <v>0</v>
      </c>
    </row>
    <row r="268" spans="1:21" s="429" customFormat="1" ht="15.75" customHeight="1">
      <c r="A268" s="419">
        <v>42369</v>
      </c>
      <c r="B268" s="432" t="s">
        <v>185</v>
      </c>
      <c r="C268" s="432"/>
      <c r="D268" s="594" t="s">
        <v>2035</v>
      </c>
      <c r="E268" s="606">
        <v>79092210787</v>
      </c>
      <c r="F268" s="606" t="s">
        <v>1085</v>
      </c>
      <c r="G268" s="606" t="s">
        <v>253</v>
      </c>
      <c r="H268" s="606" t="s">
        <v>39</v>
      </c>
      <c r="I268" s="516"/>
      <c r="J268" s="608">
        <v>41738</v>
      </c>
      <c r="K268" s="306" t="s">
        <v>374</v>
      </c>
      <c r="L268" s="510" t="s">
        <v>199</v>
      </c>
      <c r="M268" s="313" t="str">
        <f t="shared" si="101"/>
        <v>M</v>
      </c>
      <c r="N268" s="608">
        <v>42103</v>
      </c>
      <c r="O268" s="459" t="s">
        <v>1132</v>
      </c>
      <c r="P268" s="516"/>
      <c r="Q268" s="370">
        <f t="shared" si="137"/>
        <v>33</v>
      </c>
      <c r="R268" s="463">
        <f t="shared" si="138"/>
        <v>0</v>
      </c>
      <c r="S268" s="463">
        <f t="shared" si="139"/>
        <v>1</v>
      </c>
      <c r="T268" s="463">
        <f t="shared" si="140"/>
        <v>0</v>
      </c>
      <c r="U268" s="228">
        <f t="shared" si="141"/>
        <v>0</v>
      </c>
    </row>
    <row r="269" spans="1:21" s="429" customFormat="1" ht="15.75" customHeight="1">
      <c r="A269" s="419">
        <v>42370</v>
      </c>
      <c r="B269" s="432" t="s">
        <v>185</v>
      </c>
      <c r="C269" s="432"/>
      <c r="D269" s="594" t="s">
        <v>2175</v>
      </c>
      <c r="E269" s="606">
        <v>82011918022</v>
      </c>
      <c r="F269" s="606" t="s">
        <v>1084</v>
      </c>
      <c r="G269" s="606" t="s">
        <v>233</v>
      </c>
      <c r="H269" s="606" t="s">
        <v>126</v>
      </c>
      <c r="I269" s="516"/>
      <c r="J269" s="608" t="s">
        <v>2144</v>
      </c>
      <c r="K269" s="306" t="s">
        <v>374</v>
      </c>
      <c r="L269" s="510" t="s">
        <v>198</v>
      </c>
      <c r="M269" s="313" t="str">
        <f t="shared" si="101"/>
        <v>M</v>
      </c>
      <c r="N269" s="608" t="s">
        <v>2144</v>
      </c>
      <c r="O269" s="459" t="s">
        <v>1132</v>
      </c>
      <c r="P269" s="516"/>
      <c r="Q269" s="370">
        <f t="shared" ref="Q269:Q275" si="142">2012-CONCATENATE(19,+LEFT(E269,2))</f>
        <v>30</v>
      </c>
      <c r="R269" s="463">
        <f t="shared" ref="R269:R275" si="143">IF(Q269&gt;=55,0,IF(AND(Q269&gt;=46,Q269&lt;55),0,IF(AND(Q269&gt;=31,Q269&lt;45),0,IF(Q269&lt;=30,1,0))))</f>
        <v>1</v>
      </c>
      <c r="S269" s="463">
        <f t="shared" ref="S269:S275" si="144">IF(Q269&gt;=55,0,IF(AND(Q269&gt;=46,Q269&lt;55),0,IF(AND(Q269&gt;=31,Q269&lt;=45),1,IF(Q269&lt;=30,0,0))))</f>
        <v>0</v>
      </c>
      <c r="T269" s="463">
        <f t="shared" ref="T269:T275" si="145">IF(Q269&gt;=55,0,IF(AND(Q269&gt;=46,Q269&lt;55),1,IF(AND(Q269&gt;=31,Q269&lt;=45),0,IF(Q269&lt;=30,0,0))))</f>
        <v>0</v>
      </c>
      <c r="U269" s="228">
        <f t="shared" ref="U269:U275" si="146">IF(Q269&gt;=55,1,IF(AND(Q269&gt;=46,Q269&lt;55),0,IF(AND(Q269&gt;=31,Q269&lt;45),0,IF(Q269&lt;=30,0,0))))</f>
        <v>0</v>
      </c>
    </row>
    <row r="270" spans="1:21" s="429" customFormat="1" ht="15.75" customHeight="1">
      <c r="A270" s="419">
        <v>42675</v>
      </c>
      <c r="B270" s="432" t="s">
        <v>333</v>
      </c>
      <c r="C270" s="432"/>
      <c r="D270" s="594" t="s">
        <v>2120</v>
      </c>
      <c r="E270" s="606">
        <v>72062103321</v>
      </c>
      <c r="F270" s="606" t="s">
        <v>2075</v>
      </c>
      <c r="G270" s="606" t="s">
        <v>221</v>
      </c>
      <c r="H270" s="606" t="s">
        <v>1204</v>
      </c>
      <c r="I270" s="516"/>
      <c r="J270" s="608">
        <v>42310</v>
      </c>
      <c r="K270" s="306" t="s">
        <v>205</v>
      </c>
      <c r="L270" s="510" t="s">
        <v>197</v>
      </c>
      <c r="M270" s="313" t="str">
        <f t="shared" si="101"/>
        <v>M</v>
      </c>
      <c r="N270" s="608">
        <v>42310</v>
      </c>
      <c r="O270" s="459" t="s">
        <v>1132</v>
      </c>
      <c r="P270" s="516"/>
      <c r="Q270" s="370">
        <f t="shared" si="142"/>
        <v>40</v>
      </c>
      <c r="R270" s="463">
        <f t="shared" si="143"/>
        <v>0</v>
      </c>
      <c r="S270" s="463">
        <f t="shared" si="144"/>
        <v>1</v>
      </c>
      <c r="T270" s="463">
        <f t="shared" si="145"/>
        <v>0</v>
      </c>
      <c r="U270" s="228">
        <f t="shared" si="146"/>
        <v>0</v>
      </c>
    </row>
    <row r="271" spans="1:21" s="429" customFormat="1" ht="15.75" customHeight="1">
      <c r="A271" s="419" t="s">
        <v>2360</v>
      </c>
      <c r="B271" s="432" t="s">
        <v>1210</v>
      </c>
      <c r="C271" s="432"/>
      <c r="D271" s="594" t="s">
        <v>2179</v>
      </c>
      <c r="E271" s="606">
        <v>87062230260</v>
      </c>
      <c r="F271" s="606" t="s">
        <v>224</v>
      </c>
      <c r="G271" s="606" t="s">
        <v>223</v>
      </c>
      <c r="H271" s="606" t="s">
        <v>25</v>
      </c>
      <c r="I271" s="516"/>
      <c r="J271" s="608" t="s">
        <v>2359</v>
      </c>
      <c r="K271" s="306" t="s">
        <v>374</v>
      </c>
      <c r="L271" s="510" t="s">
        <v>197</v>
      </c>
      <c r="M271" s="313" t="str">
        <f t="shared" si="101"/>
        <v>M</v>
      </c>
      <c r="N271" s="608" t="s">
        <v>2359</v>
      </c>
      <c r="O271" s="459" t="s">
        <v>1132</v>
      </c>
      <c r="P271" s="516"/>
      <c r="Q271" s="370">
        <f t="shared" si="142"/>
        <v>25</v>
      </c>
      <c r="R271" s="463">
        <f t="shared" si="143"/>
        <v>1</v>
      </c>
      <c r="S271" s="463">
        <f t="shared" si="144"/>
        <v>0</v>
      </c>
      <c r="T271" s="463">
        <f t="shared" si="145"/>
        <v>0</v>
      </c>
      <c r="U271" s="228">
        <f t="shared" si="146"/>
        <v>0</v>
      </c>
    </row>
    <row r="272" spans="1:21" s="429" customFormat="1" ht="15.75" customHeight="1">
      <c r="A272" s="419" t="s">
        <v>2361</v>
      </c>
      <c r="B272" s="432" t="s">
        <v>1210</v>
      </c>
      <c r="C272" s="432"/>
      <c r="D272" s="594" t="s">
        <v>2034</v>
      </c>
      <c r="E272" s="606">
        <v>59120305668</v>
      </c>
      <c r="F272" s="606" t="s">
        <v>2027</v>
      </c>
      <c r="G272" s="606" t="s">
        <v>244</v>
      </c>
      <c r="H272" s="606" t="s">
        <v>126</v>
      </c>
      <c r="I272" s="516"/>
      <c r="J272" s="608">
        <v>41648</v>
      </c>
      <c r="K272" s="306" t="s">
        <v>205</v>
      </c>
      <c r="L272" s="510" t="s">
        <v>197</v>
      </c>
      <c r="M272" s="313" t="str">
        <f t="shared" si="101"/>
        <v>M</v>
      </c>
      <c r="N272" s="608">
        <v>41648</v>
      </c>
      <c r="O272" s="459" t="s">
        <v>1132</v>
      </c>
      <c r="P272" s="516"/>
      <c r="Q272" s="370">
        <f t="shared" si="142"/>
        <v>53</v>
      </c>
      <c r="R272" s="463">
        <f t="shared" si="143"/>
        <v>0</v>
      </c>
      <c r="S272" s="463">
        <f t="shared" si="144"/>
        <v>0</v>
      </c>
      <c r="T272" s="463">
        <f t="shared" si="145"/>
        <v>1</v>
      </c>
      <c r="U272" s="228">
        <f t="shared" si="146"/>
        <v>0</v>
      </c>
    </row>
    <row r="273" spans="1:21" s="429" customFormat="1" ht="15.75" customHeight="1">
      <c r="A273" s="419">
        <v>42376</v>
      </c>
      <c r="B273" s="432" t="s">
        <v>185</v>
      </c>
      <c r="C273" s="432"/>
      <c r="D273" s="478" t="s">
        <v>1184</v>
      </c>
      <c r="E273" s="606">
        <v>84112012501</v>
      </c>
      <c r="F273" s="606" t="s">
        <v>1187</v>
      </c>
      <c r="G273" s="606" t="s">
        <v>223</v>
      </c>
      <c r="H273" s="606" t="s">
        <v>25</v>
      </c>
      <c r="I273" s="516"/>
      <c r="J273" s="608" t="s">
        <v>2358</v>
      </c>
      <c r="K273" s="306" t="s">
        <v>206</v>
      </c>
      <c r="L273" s="510" t="s">
        <v>197</v>
      </c>
      <c r="M273" s="313" t="str">
        <f t="shared" si="101"/>
        <v>M</v>
      </c>
      <c r="N273" s="608" t="s">
        <v>2358</v>
      </c>
      <c r="O273" s="459" t="s">
        <v>1132</v>
      </c>
      <c r="P273" s="516"/>
      <c r="Q273" s="370">
        <f t="shared" si="142"/>
        <v>28</v>
      </c>
      <c r="R273" s="463">
        <f t="shared" si="143"/>
        <v>1</v>
      </c>
      <c r="S273" s="463">
        <f t="shared" si="144"/>
        <v>0</v>
      </c>
      <c r="T273" s="463">
        <f t="shared" si="145"/>
        <v>0</v>
      </c>
      <c r="U273" s="228">
        <f t="shared" si="146"/>
        <v>0</v>
      </c>
    </row>
    <row r="274" spans="1:21" s="429" customFormat="1" ht="15.75" customHeight="1">
      <c r="A274" s="419">
        <v>42370</v>
      </c>
      <c r="B274" s="432" t="s">
        <v>185</v>
      </c>
      <c r="C274" s="432"/>
      <c r="D274" s="594" t="s">
        <v>2081</v>
      </c>
      <c r="E274" s="606">
        <v>68051415321</v>
      </c>
      <c r="F274" s="606" t="s">
        <v>2083</v>
      </c>
      <c r="G274" s="606" t="s">
        <v>233</v>
      </c>
      <c r="H274" s="606" t="s">
        <v>126</v>
      </c>
      <c r="I274" s="516"/>
      <c r="J274" s="608" t="s">
        <v>2082</v>
      </c>
      <c r="K274" s="306" t="s">
        <v>374</v>
      </c>
      <c r="L274" s="510" t="s">
        <v>199</v>
      </c>
      <c r="M274" s="313" t="str">
        <f t="shared" si="101"/>
        <v>M</v>
      </c>
      <c r="N274" s="608" t="s">
        <v>2082</v>
      </c>
      <c r="O274" s="459" t="s">
        <v>1132</v>
      </c>
      <c r="P274" s="516"/>
      <c r="Q274" s="370">
        <f t="shared" si="142"/>
        <v>44</v>
      </c>
      <c r="R274" s="463">
        <f t="shared" si="143"/>
        <v>0</v>
      </c>
      <c r="S274" s="463">
        <f t="shared" si="144"/>
        <v>1</v>
      </c>
      <c r="T274" s="463">
        <f t="shared" si="145"/>
        <v>0</v>
      </c>
      <c r="U274" s="228">
        <f t="shared" si="146"/>
        <v>0</v>
      </c>
    </row>
    <row r="275" spans="1:21" s="429" customFormat="1" ht="15.75" customHeight="1">
      <c r="A275" s="419" t="s">
        <v>2360</v>
      </c>
      <c r="B275" s="432" t="s">
        <v>1210</v>
      </c>
      <c r="C275" s="432"/>
      <c r="D275" s="594" t="s">
        <v>2022</v>
      </c>
      <c r="E275" s="606">
        <v>89102429997</v>
      </c>
      <c r="F275" s="595" t="s">
        <v>342</v>
      </c>
      <c r="G275" s="606" t="s">
        <v>223</v>
      </c>
      <c r="H275" s="606" t="s">
        <v>25</v>
      </c>
      <c r="I275" s="516"/>
      <c r="J275" s="608">
        <v>41677</v>
      </c>
      <c r="K275" s="306" t="s">
        <v>374</v>
      </c>
      <c r="L275" s="510" t="s">
        <v>197</v>
      </c>
      <c r="M275" s="313" t="str">
        <f t="shared" si="101"/>
        <v>F</v>
      </c>
      <c r="N275" s="608">
        <v>41677</v>
      </c>
      <c r="O275" s="459" t="s">
        <v>1132</v>
      </c>
      <c r="P275" s="516"/>
      <c r="Q275" s="370">
        <f t="shared" si="142"/>
        <v>23</v>
      </c>
      <c r="R275" s="463">
        <f t="shared" si="143"/>
        <v>1</v>
      </c>
      <c r="S275" s="463">
        <f t="shared" si="144"/>
        <v>0</v>
      </c>
      <c r="T275" s="463">
        <f t="shared" si="145"/>
        <v>0</v>
      </c>
      <c r="U275" s="228">
        <f t="shared" si="146"/>
        <v>0</v>
      </c>
    </row>
    <row r="276" spans="1:21" s="429" customFormat="1" ht="15.75" customHeight="1">
      <c r="A276" s="419">
        <v>42376</v>
      </c>
      <c r="B276" s="432" t="s">
        <v>330</v>
      </c>
      <c r="C276" s="432"/>
      <c r="D276" s="594" t="s">
        <v>2181</v>
      </c>
      <c r="E276" s="606">
        <v>77060911684</v>
      </c>
      <c r="F276" s="606" t="s">
        <v>264</v>
      </c>
      <c r="G276" s="606" t="s">
        <v>230</v>
      </c>
      <c r="H276" s="606" t="s">
        <v>39</v>
      </c>
      <c r="I276" s="516"/>
      <c r="J276" s="608">
        <v>42262</v>
      </c>
      <c r="K276" s="306" t="s">
        <v>374</v>
      </c>
      <c r="L276" s="510" t="s">
        <v>199</v>
      </c>
      <c r="M276" s="313" t="str">
        <f t="shared" si="101"/>
        <v>M</v>
      </c>
      <c r="N276" s="608">
        <v>42262</v>
      </c>
      <c r="O276" s="459" t="s">
        <v>1132</v>
      </c>
      <c r="P276" s="516"/>
      <c r="Q276" s="370">
        <f t="shared" ref="Q276:Q283" si="147">2012-CONCATENATE(19,+LEFT(E276,2))</f>
        <v>35</v>
      </c>
      <c r="R276" s="463">
        <f t="shared" ref="R276:R283" si="148">IF(Q276&gt;=55,0,IF(AND(Q276&gt;=46,Q276&lt;55),0,IF(AND(Q276&gt;=31,Q276&lt;45),0,IF(Q276&lt;=30,1,0))))</f>
        <v>0</v>
      </c>
      <c r="S276" s="463">
        <f t="shared" ref="S276:S283" si="149">IF(Q276&gt;=55,0,IF(AND(Q276&gt;=46,Q276&lt;55),0,IF(AND(Q276&gt;=31,Q276&lt;=45),1,IF(Q276&lt;=30,0,0))))</f>
        <v>1</v>
      </c>
      <c r="T276" s="463">
        <f t="shared" ref="T276:T283" si="150">IF(Q276&gt;=55,0,IF(AND(Q276&gt;=46,Q276&lt;55),1,IF(AND(Q276&gt;=31,Q276&lt;=45),0,IF(Q276&lt;=30,0,0))))</f>
        <v>0</v>
      </c>
      <c r="U276" s="228">
        <f t="shared" ref="U276:U283" si="151">IF(Q276&gt;=55,1,IF(AND(Q276&gt;=46,Q276&lt;55),0,IF(AND(Q276&gt;=31,Q276&lt;45),0,IF(Q276&lt;=30,0,0))))</f>
        <v>0</v>
      </c>
    </row>
    <row r="277" spans="1:21" s="429" customFormat="1" ht="15.75" customHeight="1">
      <c r="A277" s="419">
        <v>42411</v>
      </c>
      <c r="B277" s="432" t="s">
        <v>185</v>
      </c>
      <c r="C277" s="432"/>
      <c r="D277" s="594" t="s">
        <v>1008</v>
      </c>
      <c r="E277" s="606">
        <v>80090428365</v>
      </c>
      <c r="F277" s="606" t="s">
        <v>2363</v>
      </c>
      <c r="G277" s="606" t="s">
        <v>223</v>
      </c>
      <c r="H277" s="606" t="s">
        <v>25</v>
      </c>
      <c r="I277" s="516"/>
      <c r="J277" s="608">
        <v>41183</v>
      </c>
      <c r="K277" s="306" t="s">
        <v>205</v>
      </c>
      <c r="L277" s="510" t="s">
        <v>197</v>
      </c>
      <c r="M277" s="313" t="str">
        <f t="shared" si="101"/>
        <v>M</v>
      </c>
      <c r="N277" s="608">
        <v>41183</v>
      </c>
      <c r="O277" s="459" t="s">
        <v>1132</v>
      </c>
      <c r="P277" s="516"/>
      <c r="Q277" s="370">
        <f t="shared" si="147"/>
        <v>32</v>
      </c>
      <c r="R277" s="463">
        <f t="shared" si="148"/>
        <v>0</v>
      </c>
      <c r="S277" s="463">
        <f t="shared" si="149"/>
        <v>1</v>
      </c>
      <c r="T277" s="463">
        <f t="shared" si="150"/>
        <v>0</v>
      </c>
      <c r="U277" s="228">
        <f t="shared" si="151"/>
        <v>0</v>
      </c>
    </row>
    <row r="278" spans="1:21" s="429" customFormat="1" ht="15.75" customHeight="1">
      <c r="A278" s="419">
        <v>42415</v>
      </c>
      <c r="B278" s="432" t="s">
        <v>185</v>
      </c>
      <c r="C278" s="432"/>
      <c r="D278" s="594" t="s">
        <v>2354</v>
      </c>
      <c r="E278" s="606">
        <v>59042913876</v>
      </c>
      <c r="F278" s="606" t="s">
        <v>2365</v>
      </c>
      <c r="G278" s="606" t="s">
        <v>221</v>
      </c>
      <c r="H278" s="606" t="s">
        <v>25</v>
      </c>
      <c r="I278" s="516"/>
      <c r="J278" s="608">
        <v>42370</v>
      </c>
      <c r="K278" s="306" t="s">
        <v>205</v>
      </c>
      <c r="L278" s="510" t="s">
        <v>197</v>
      </c>
      <c r="M278" s="313" t="str">
        <f t="shared" si="101"/>
        <v>F</v>
      </c>
      <c r="N278" s="608">
        <v>42370</v>
      </c>
      <c r="O278" s="459" t="s">
        <v>1132</v>
      </c>
      <c r="P278" s="516"/>
      <c r="Q278" s="370">
        <f t="shared" si="147"/>
        <v>53</v>
      </c>
      <c r="R278" s="463">
        <f t="shared" si="148"/>
        <v>0</v>
      </c>
      <c r="S278" s="463">
        <f t="shared" si="149"/>
        <v>0</v>
      </c>
      <c r="T278" s="463">
        <f t="shared" si="150"/>
        <v>1</v>
      </c>
      <c r="U278" s="228">
        <f t="shared" si="151"/>
        <v>0</v>
      </c>
    </row>
    <row r="279" spans="1:21" s="429" customFormat="1" ht="15.75" customHeight="1">
      <c r="A279" s="419">
        <v>42401</v>
      </c>
      <c r="B279" s="432" t="s">
        <v>185</v>
      </c>
      <c r="C279" s="432"/>
      <c r="D279" s="806" t="s">
        <v>2160</v>
      </c>
      <c r="E279" s="606">
        <v>87032315462</v>
      </c>
      <c r="F279" s="606" t="s">
        <v>376</v>
      </c>
      <c r="G279" s="606" t="s">
        <v>223</v>
      </c>
      <c r="H279" s="606" t="s">
        <v>25</v>
      </c>
      <c r="I279" s="516"/>
      <c r="J279" s="608">
        <v>42201</v>
      </c>
      <c r="K279" s="306" t="s">
        <v>206</v>
      </c>
      <c r="L279" s="510" t="s">
        <v>197</v>
      </c>
      <c r="M279" s="313" t="str">
        <f t="shared" ref="M279:M288" si="152">IF(MOD(LEFT(+RIGHT(E279,2),1),2)=0,"M","F")</f>
        <v>M</v>
      </c>
      <c r="N279" s="608">
        <v>42201</v>
      </c>
      <c r="O279" s="459" t="s">
        <v>1132</v>
      </c>
      <c r="P279" s="516"/>
      <c r="Q279" s="370">
        <f t="shared" si="147"/>
        <v>25</v>
      </c>
      <c r="R279" s="463">
        <f t="shared" si="148"/>
        <v>1</v>
      </c>
      <c r="S279" s="463">
        <f t="shared" si="149"/>
        <v>0</v>
      </c>
      <c r="T279" s="463">
        <f t="shared" si="150"/>
        <v>0</v>
      </c>
      <c r="U279" s="228">
        <f t="shared" si="151"/>
        <v>0</v>
      </c>
    </row>
    <row r="280" spans="1:21" s="429" customFormat="1" ht="15.75" customHeight="1">
      <c r="A280" s="419">
        <v>42445</v>
      </c>
      <c r="B280" s="432" t="s">
        <v>185</v>
      </c>
      <c r="C280" s="432"/>
      <c r="D280" s="594" t="s">
        <v>1302</v>
      </c>
      <c r="E280" s="606">
        <v>71042122479</v>
      </c>
      <c r="F280" s="606" t="s">
        <v>252</v>
      </c>
      <c r="G280" s="606" t="s">
        <v>253</v>
      </c>
      <c r="H280" s="606" t="s">
        <v>86</v>
      </c>
      <c r="I280" s="516"/>
      <c r="J280" s="608">
        <v>41579</v>
      </c>
      <c r="K280" s="306" t="s">
        <v>205</v>
      </c>
      <c r="L280" s="510" t="s">
        <v>199</v>
      </c>
      <c r="M280" s="313" t="str">
        <f t="shared" si="152"/>
        <v>F</v>
      </c>
      <c r="N280" s="608">
        <v>41579</v>
      </c>
      <c r="O280" s="459" t="s">
        <v>1132</v>
      </c>
      <c r="P280" s="516"/>
      <c r="Q280" s="370">
        <f t="shared" si="147"/>
        <v>41</v>
      </c>
      <c r="R280" s="463">
        <f t="shared" si="148"/>
        <v>0</v>
      </c>
      <c r="S280" s="463">
        <f t="shared" si="149"/>
        <v>1</v>
      </c>
      <c r="T280" s="463">
        <f t="shared" si="150"/>
        <v>0</v>
      </c>
      <c r="U280" s="228">
        <f t="shared" si="151"/>
        <v>0</v>
      </c>
    </row>
    <row r="281" spans="1:21" s="429" customFormat="1" ht="15.75" customHeight="1">
      <c r="A281" s="419">
        <v>42430</v>
      </c>
      <c r="B281" s="432" t="s">
        <v>2370</v>
      </c>
      <c r="C281" s="432"/>
      <c r="D281" s="632" t="s">
        <v>2342</v>
      </c>
      <c r="E281" s="606">
        <v>74010907751</v>
      </c>
      <c r="F281" s="606" t="s">
        <v>1248</v>
      </c>
      <c r="G281" s="606" t="s">
        <v>223</v>
      </c>
      <c r="H281" s="606" t="s">
        <v>25</v>
      </c>
      <c r="I281" s="516"/>
      <c r="J281" s="608">
        <v>42261</v>
      </c>
      <c r="K281" s="306" t="s">
        <v>374</v>
      </c>
      <c r="L281" s="510" t="s">
        <v>197</v>
      </c>
      <c r="M281" s="313" t="str">
        <f t="shared" si="152"/>
        <v>F</v>
      </c>
      <c r="N281" s="608">
        <v>42261</v>
      </c>
      <c r="O281" s="459" t="s">
        <v>1132</v>
      </c>
      <c r="P281" s="516"/>
      <c r="Q281" s="370">
        <f t="shared" si="147"/>
        <v>38</v>
      </c>
      <c r="R281" s="463">
        <f t="shared" si="148"/>
        <v>0</v>
      </c>
      <c r="S281" s="463">
        <f t="shared" si="149"/>
        <v>1</v>
      </c>
      <c r="T281" s="463">
        <f t="shared" si="150"/>
        <v>0</v>
      </c>
      <c r="U281" s="228">
        <f t="shared" si="151"/>
        <v>0</v>
      </c>
    </row>
    <row r="282" spans="1:21" s="429" customFormat="1" ht="15.75" customHeight="1">
      <c r="A282" s="419">
        <v>42436</v>
      </c>
      <c r="B282" s="432" t="s">
        <v>1210</v>
      </c>
      <c r="C282" s="432"/>
      <c r="D282" s="806" t="s">
        <v>1049</v>
      </c>
      <c r="E282" s="606">
        <v>73071600737</v>
      </c>
      <c r="F282" s="606" t="s">
        <v>1025</v>
      </c>
      <c r="G282" s="606" t="s">
        <v>223</v>
      </c>
      <c r="H282" s="606" t="s">
        <v>25</v>
      </c>
      <c r="I282" s="516"/>
      <c r="J282" s="608">
        <v>41045</v>
      </c>
      <c r="K282" s="306" t="s">
        <v>205</v>
      </c>
      <c r="L282" s="510" t="s">
        <v>197</v>
      </c>
      <c r="M282" s="313" t="str">
        <f t="shared" si="152"/>
        <v>F</v>
      </c>
      <c r="N282" s="608">
        <v>41045</v>
      </c>
      <c r="O282" s="311" t="s">
        <v>1132</v>
      </c>
      <c r="P282" s="516"/>
      <c r="Q282" s="370">
        <f t="shared" si="147"/>
        <v>39</v>
      </c>
      <c r="R282" s="463">
        <f t="shared" si="148"/>
        <v>0</v>
      </c>
      <c r="S282" s="463">
        <f t="shared" si="149"/>
        <v>1</v>
      </c>
      <c r="T282" s="463">
        <f t="shared" si="150"/>
        <v>0</v>
      </c>
      <c r="U282" s="228">
        <f t="shared" si="151"/>
        <v>0</v>
      </c>
    </row>
    <row r="283" spans="1:21" s="429" customFormat="1" ht="15.75" customHeight="1">
      <c r="A283" s="788">
        <v>42445</v>
      </c>
      <c r="B283" s="482" t="s">
        <v>330</v>
      </c>
      <c r="C283" s="482"/>
      <c r="D283" s="807" t="s">
        <v>2368</v>
      </c>
      <c r="E283" s="808">
        <v>49071603882</v>
      </c>
      <c r="F283" s="808" t="s">
        <v>2340</v>
      </c>
      <c r="G283" s="808" t="s">
        <v>233</v>
      </c>
      <c r="H283" s="808" t="s">
        <v>126</v>
      </c>
      <c r="I283" s="794"/>
      <c r="J283" s="793">
        <v>42403</v>
      </c>
      <c r="K283" s="458" t="s">
        <v>374</v>
      </c>
      <c r="L283" s="792" t="s">
        <v>199</v>
      </c>
      <c r="M283" s="313" t="str">
        <f t="shared" si="152"/>
        <v>M</v>
      </c>
      <c r="N283" s="793">
        <v>42403</v>
      </c>
      <c r="O283" s="459" t="s">
        <v>1132</v>
      </c>
      <c r="P283" s="794"/>
      <c r="Q283" s="370">
        <f t="shared" si="147"/>
        <v>63</v>
      </c>
      <c r="R283" s="463">
        <f t="shared" si="148"/>
        <v>0</v>
      </c>
      <c r="S283" s="463">
        <f t="shared" si="149"/>
        <v>0</v>
      </c>
      <c r="T283" s="463">
        <f t="shared" si="150"/>
        <v>0</v>
      </c>
      <c r="U283" s="228">
        <f t="shared" si="151"/>
        <v>1</v>
      </c>
    </row>
    <row r="284" spans="1:21" s="429" customFormat="1" ht="15.75" customHeight="1">
      <c r="A284" s="788">
        <v>42461</v>
      </c>
      <c r="B284" s="482" t="s">
        <v>185</v>
      </c>
      <c r="C284" s="482"/>
      <c r="D284" s="807" t="s">
        <v>2344</v>
      </c>
      <c r="E284" s="808">
        <v>74010306353</v>
      </c>
      <c r="F284" s="808" t="s">
        <v>1082</v>
      </c>
      <c r="G284" s="808" t="s">
        <v>223</v>
      </c>
      <c r="H284" s="808" t="s">
        <v>25</v>
      </c>
      <c r="I284" s="794"/>
      <c r="J284" s="793">
        <v>42291</v>
      </c>
      <c r="K284" s="458" t="s">
        <v>205</v>
      </c>
      <c r="L284" s="792" t="s">
        <v>197</v>
      </c>
      <c r="M284" s="313" t="str">
        <f t="shared" si="152"/>
        <v>F</v>
      </c>
      <c r="N284" s="793">
        <v>42291</v>
      </c>
      <c r="O284" s="459" t="s">
        <v>1132</v>
      </c>
      <c r="P284" s="794"/>
      <c r="Q284" s="370">
        <f>2012-CONCATENATE(19,+LEFT(E284,2))</f>
        <v>38</v>
      </c>
      <c r="R284" s="463">
        <f t="shared" ref="R284:R290" si="153">IF(Q284&gt;=55,0,IF(AND(Q284&gt;=46,Q284&lt;55),0,IF(AND(Q284&gt;=31,Q284&lt;45),0,IF(Q284&lt;=30,1,0))))</f>
        <v>0</v>
      </c>
      <c r="S284" s="463">
        <f t="shared" ref="S284:S290" si="154">IF(Q284&gt;=55,0,IF(AND(Q284&gt;=46,Q284&lt;55),0,IF(AND(Q284&gt;=31,Q284&lt;=45),1,IF(Q284&lt;=30,0,0))))</f>
        <v>1</v>
      </c>
      <c r="T284" s="463">
        <f t="shared" ref="T284:T290" si="155">IF(Q284&gt;=55,0,IF(AND(Q284&gt;=46,Q284&lt;55),1,IF(AND(Q284&gt;=31,Q284&lt;=45),0,IF(Q284&lt;=30,0,0))))</f>
        <v>0</v>
      </c>
      <c r="U284" s="228">
        <f t="shared" ref="U284:U290" si="156">IF(Q284&gt;=55,1,IF(AND(Q284&gt;=46,Q284&lt;55),0,IF(AND(Q284&gt;=31,Q284&lt;45),0,IF(Q284&lt;=30,0,0))))</f>
        <v>0</v>
      </c>
    </row>
    <row r="285" spans="1:21" s="429" customFormat="1" ht="15.75" customHeight="1">
      <c r="A285" s="788">
        <v>42461</v>
      </c>
      <c r="B285" s="482" t="s">
        <v>185</v>
      </c>
      <c r="C285" s="482"/>
      <c r="D285" s="807" t="s">
        <v>2164</v>
      </c>
      <c r="E285" s="808">
        <v>90102408100</v>
      </c>
      <c r="F285" s="808" t="s">
        <v>2104</v>
      </c>
      <c r="G285" s="808" t="s">
        <v>268</v>
      </c>
      <c r="H285" s="808" t="s">
        <v>39</v>
      </c>
      <c r="I285" s="794"/>
      <c r="J285" s="793">
        <v>42069</v>
      </c>
      <c r="K285" s="458" t="s">
        <v>374</v>
      </c>
      <c r="L285" s="792" t="s">
        <v>198</v>
      </c>
      <c r="M285" s="313" t="str">
        <f t="shared" si="152"/>
        <v>M</v>
      </c>
      <c r="N285" s="793">
        <v>42069</v>
      </c>
      <c r="O285" s="459" t="s">
        <v>1132</v>
      </c>
      <c r="P285" s="794"/>
      <c r="Q285" s="370">
        <f>2012-CONCATENATE(19,+LEFT(E285,2))</f>
        <v>22</v>
      </c>
      <c r="R285" s="463">
        <f t="shared" si="153"/>
        <v>1</v>
      </c>
      <c r="S285" s="463">
        <f t="shared" si="154"/>
        <v>0</v>
      </c>
      <c r="T285" s="463">
        <f t="shared" si="155"/>
        <v>0</v>
      </c>
      <c r="U285" s="228">
        <f t="shared" si="156"/>
        <v>0</v>
      </c>
    </row>
    <row r="286" spans="1:21" s="429" customFormat="1" ht="15.75" customHeight="1">
      <c r="A286" s="788">
        <v>42461</v>
      </c>
      <c r="B286" s="482" t="s">
        <v>185</v>
      </c>
      <c r="C286" s="482"/>
      <c r="D286" s="807" t="s">
        <v>2339</v>
      </c>
      <c r="E286" s="808">
        <v>78090216681</v>
      </c>
      <c r="F286" s="808" t="s">
        <v>2340</v>
      </c>
      <c r="G286" s="808" t="s">
        <v>233</v>
      </c>
      <c r="H286" s="808" t="s">
        <v>126</v>
      </c>
      <c r="I286" s="794"/>
      <c r="J286" s="793" t="s">
        <v>2341</v>
      </c>
      <c r="K286" s="458" t="s">
        <v>374</v>
      </c>
      <c r="L286" s="792" t="s">
        <v>199</v>
      </c>
      <c r="M286" s="313" t="str">
        <f t="shared" si="152"/>
        <v>M</v>
      </c>
      <c r="N286" s="793">
        <v>42334</v>
      </c>
      <c r="O286" s="459" t="s">
        <v>1132</v>
      </c>
      <c r="P286" s="794"/>
      <c r="Q286" s="370">
        <f>2012-CONCATENATE(19,+LEFT(E286,2))</f>
        <v>34</v>
      </c>
      <c r="R286" s="463">
        <f t="shared" si="153"/>
        <v>0</v>
      </c>
      <c r="S286" s="463">
        <f t="shared" si="154"/>
        <v>1</v>
      </c>
      <c r="T286" s="463">
        <f t="shared" si="155"/>
        <v>0</v>
      </c>
      <c r="U286" s="228">
        <f t="shared" si="156"/>
        <v>0</v>
      </c>
    </row>
    <row r="287" spans="1:21" s="429" customFormat="1" ht="15.75" customHeight="1">
      <c r="A287" s="788">
        <v>42464</v>
      </c>
      <c r="B287" s="482" t="s">
        <v>185</v>
      </c>
      <c r="C287" s="482"/>
      <c r="D287" s="807" t="s">
        <v>2371</v>
      </c>
      <c r="E287" s="808">
        <v>76032131594</v>
      </c>
      <c r="F287" s="808" t="s">
        <v>2340</v>
      </c>
      <c r="G287" s="808" t="s">
        <v>233</v>
      </c>
      <c r="H287" s="808" t="s">
        <v>126</v>
      </c>
      <c r="I287" s="794"/>
      <c r="J287" s="793">
        <v>42396</v>
      </c>
      <c r="K287" s="458" t="s">
        <v>374</v>
      </c>
      <c r="L287" s="792" t="s">
        <v>199</v>
      </c>
      <c r="M287" s="313" t="str">
        <f t="shared" si="152"/>
        <v>F</v>
      </c>
      <c r="N287" s="793">
        <v>42396</v>
      </c>
      <c r="O287" s="459" t="s">
        <v>1132</v>
      </c>
      <c r="P287" s="794"/>
      <c r="Q287" s="370">
        <f>2012-CONCATENATE(19,+LEFT(E287,2))</f>
        <v>36</v>
      </c>
      <c r="R287" s="463">
        <f t="shared" si="153"/>
        <v>0</v>
      </c>
      <c r="S287" s="463">
        <f t="shared" si="154"/>
        <v>1</v>
      </c>
      <c r="T287" s="463">
        <f t="shared" si="155"/>
        <v>0</v>
      </c>
      <c r="U287" s="228">
        <f t="shared" si="156"/>
        <v>0</v>
      </c>
    </row>
    <row r="288" spans="1:21" s="429" customFormat="1" ht="15.75" customHeight="1">
      <c r="A288" s="788">
        <v>42473</v>
      </c>
      <c r="B288" s="482" t="s">
        <v>185</v>
      </c>
      <c r="C288" s="482"/>
      <c r="D288" s="807" t="s">
        <v>1153</v>
      </c>
      <c r="E288" s="808">
        <v>81022310995</v>
      </c>
      <c r="F288" s="808" t="s">
        <v>2363</v>
      </c>
      <c r="G288" s="808" t="s">
        <v>223</v>
      </c>
      <c r="H288" s="808" t="s">
        <v>25</v>
      </c>
      <c r="I288" s="794"/>
      <c r="J288" s="793">
        <v>41348</v>
      </c>
      <c r="K288" s="458" t="s">
        <v>205</v>
      </c>
      <c r="L288" s="792" t="s">
        <v>197</v>
      </c>
      <c r="M288" s="313" t="str">
        <f t="shared" si="152"/>
        <v>F</v>
      </c>
      <c r="N288" s="793">
        <v>41348</v>
      </c>
      <c r="O288" s="459" t="s">
        <v>1132</v>
      </c>
      <c r="P288" s="794"/>
      <c r="Q288" s="370">
        <f>2012-CONCATENATE(19,+LEFT(E288,2))</f>
        <v>31</v>
      </c>
      <c r="R288" s="463">
        <f t="shared" si="153"/>
        <v>0</v>
      </c>
      <c r="S288" s="463">
        <f t="shared" si="154"/>
        <v>1</v>
      </c>
      <c r="T288" s="463">
        <f t="shared" si="155"/>
        <v>0</v>
      </c>
      <c r="U288" s="228">
        <f t="shared" si="156"/>
        <v>0</v>
      </c>
    </row>
    <row r="289" spans="1:39" s="429" customFormat="1" ht="15.75" customHeight="1">
      <c r="A289" s="788" t="s">
        <v>2372</v>
      </c>
      <c r="B289" s="482" t="s">
        <v>2373</v>
      </c>
      <c r="C289" s="482"/>
      <c r="D289" s="807" t="s">
        <v>1065</v>
      </c>
      <c r="E289" s="808">
        <v>78112318599</v>
      </c>
      <c r="F289" s="808" t="s">
        <v>255</v>
      </c>
      <c r="G289" s="808" t="s">
        <v>223</v>
      </c>
      <c r="H289" s="808" t="s">
        <v>25</v>
      </c>
      <c r="I289" s="794"/>
      <c r="J289" s="793">
        <v>39995</v>
      </c>
      <c r="K289" s="458" t="s">
        <v>205</v>
      </c>
      <c r="L289" s="792" t="s">
        <v>197</v>
      </c>
      <c r="M289" s="370" t="s">
        <v>179</v>
      </c>
      <c r="N289" s="793">
        <v>39995</v>
      </c>
      <c r="O289" s="459" t="s">
        <v>1132</v>
      </c>
      <c r="P289" s="794"/>
      <c r="Q289" s="370">
        <v>38</v>
      </c>
      <c r="R289" s="463">
        <f t="shared" si="153"/>
        <v>0</v>
      </c>
      <c r="S289" s="463">
        <f t="shared" si="154"/>
        <v>1</v>
      </c>
      <c r="T289" s="463">
        <f t="shared" si="155"/>
        <v>0</v>
      </c>
      <c r="U289" s="228">
        <f t="shared" si="156"/>
        <v>0</v>
      </c>
    </row>
    <row r="290" spans="1:39" s="504" customFormat="1" ht="15.75" customHeight="1">
      <c r="A290" s="419">
        <v>42466</v>
      </c>
      <c r="B290" s="432" t="s">
        <v>2373</v>
      </c>
      <c r="C290" s="432"/>
      <c r="D290" s="478" t="s">
        <v>2180</v>
      </c>
      <c r="E290" s="606">
        <v>62081916688</v>
      </c>
      <c r="F290" s="808" t="s">
        <v>2374</v>
      </c>
      <c r="G290" s="606" t="s">
        <v>233</v>
      </c>
      <c r="H290" s="606" t="s">
        <v>126</v>
      </c>
      <c r="I290" s="516"/>
      <c r="J290" s="608">
        <v>41883</v>
      </c>
      <c r="K290" s="306" t="s">
        <v>374</v>
      </c>
      <c r="L290" s="510" t="s">
        <v>198</v>
      </c>
      <c r="M290" s="313" t="s">
        <v>178</v>
      </c>
      <c r="N290" s="608">
        <v>41883</v>
      </c>
      <c r="O290" s="459" t="s">
        <v>1132</v>
      </c>
      <c r="P290" s="516"/>
      <c r="Q290" s="313">
        <v>54</v>
      </c>
      <c r="R290" s="228">
        <f t="shared" si="153"/>
        <v>0</v>
      </c>
      <c r="S290" s="228">
        <f t="shared" si="154"/>
        <v>0</v>
      </c>
      <c r="T290" s="228">
        <f t="shared" si="155"/>
        <v>1</v>
      </c>
      <c r="U290" s="228">
        <f t="shared" si="156"/>
        <v>0</v>
      </c>
    </row>
    <row r="291" spans="1:39" s="504" customFormat="1" ht="15.75" customHeight="1">
      <c r="A291" s="419">
        <v>42493</v>
      </c>
      <c r="B291" s="432" t="s">
        <v>1210</v>
      </c>
      <c r="C291" s="432"/>
      <c r="D291" s="478" t="s">
        <v>1105</v>
      </c>
      <c r="E291" s="606">
        <v>66022800208</v>
      </c>
      <c r="F291" s="606" t="s">
        <v>259</v>
      </c>
      <c r="G291" s="606" t="s">
        <v>260</v>
      </c>
      <c r="H291" s="606" t="s">
        <v>25</v>
      </c>
      <c r="I291" s="516"/>
      <c r="J291" s="608">
        <v>40436</v>
      </c>
      <c r="K291" s="306" t="s">
        <v>205</v>
      </c>
      <c r="L291" s="510" t="s">
        <v>199</v>
      </c>
      <c r="M291" s="313" t="s">
        <v>178</v>
      </c>
      <c r="N291" s="608">
        <v>40436</v>
      </c>
      <c r="O291" s="311" t="s">
        <v>1132</v>
      </c>
      <c r="P291" s="516"/>
      <c r="Q291" s="313">
        <v>50</v>
      </c>
      <c r="R291" s="228">
        <f t="shared" ref="R291:R297" si="157">IF(Q291&gt;=55,0,IF(AND(Q291&gt;=46,Q291&lt;55),0,IF(AND(Q291&gt;=31,Q291&lt;45),0,IF(Q291&lt;=30,1,0))))</f>
        <v>0</v>
      </c>
      <c r="S291" s="228">
        <f t="shared" ref="S291:S297" si="158">IF(Q291&gt;=55,0,IF(AND(Q291&gt;=46,Q291&lt;55),0,IF(AND(Q291&gt;=31,Q291&lt;=45),1,IF(Q291&lt;=30,0,0))))</f>
        <v>0</v>
      </c>
      <c r="T291" s="228">
        <f t="shared" ref="T291:T297" si="159">IF(Q291&gt;=55,0,IF(AND(Q291&gt;=46,Q291&lt;55),1,IF(AND(Q291&gt;=31,Q291&lt;=45),0,IF(Q291&lt;=30,0,0))))</f>
        <v>1</v>
      </c>
      <c r="U291" s="228">
        <f t="shared" ref="U291:U297" si="160">IF(Q291&gt;=55,1,IF(AND(Q291&gt;=46,Q291&lt;55),0,IF(AND(Q291&gt;=31,Q291&lt;45),0,IF(Q291&lt;=30,0,0))))</f>
        <v>0</v>
      </c>
    </row>
    <row r="292" spans="1:39" s="504" customFormat="1" ht="15.75" customHeight="1">
      <c r="A292" s="419">
        <v>42490</v>
      </c>
      <c r="B292" s="432" t="s">
        <v>1210</v>
      </c>
      <c r="C292" s="432"/>
      <c r="D292" s="632" t="s">
        <v>238</v>
      </c>
      <c r="E292" s="390">
        <v>85061512174</v>
      </c>
      <c r="F292" s="325" t="s">
        <v>2363</v>
      </c>
      <c r="G292" s="313" t="s">
        <v>223</v>
      </c>
      <c r="H292" s="313" t="s">
        <v>25</v>
      </c>
      <c r="I292" s="516"/>
      <c r="J292" s="419">
        <v>40912</v>
      </c>
      <c r="K292" s="306" t="s">
        <v>206</v>
      </c>
      <c r="L292" s="510" t="s">
        <v>197</v>
      </c>
      <c r="M292" s="313" t="s">
        <v>179</v>
      </c>
      <c r="N292" s="419">
        <v>40924</v>
      </c>
      <c r="O292" s="311" t="s">
        <v>1132</v>
      </c>
      <c r="P292" s="516"/>
      <c r="Q292" s="313">
        <v>30</v>
      </c>
      <c r="R292" s="228">
        <f t="shared" si="157"/>
        <v>1</v>
      </c>
      <c r="S292" s="228">
        <f t="shared" si="158"/>
        <v>0</v>
      </c>
      <c r="T292" s="228">
        <f t="shared" si="159"/>
        <v>0</v>
      </c>
      <c r="U292" s="228">
        <f t="shared" si="160"/>
        <v>0</v>
      </c>
    </row>
    <row r="293" spans="1:39" s="504" customFormat="1" ht="15.75" customHeight="1">
      <c r="A293" s="419">
        <v>42501</v>
      </c>
      <c r="B293" s="432" t="s">
        <v>1210</v>
      </c>
      <c r="C293" s="432"/>
      <c r="D293" s="632" t="s">
        <v>2176</v>
      </c>
      <c r="E293" s="390">
        <v>89121324732</v>
      </c>
      <c r="F293" s="325" t="s">
        <v>2363</v>
      </c>
      <c r="G293" s="313" t="s">
        <v>223</v>
      </c>
      <c r="H293" s="313" t="s">
        <v>25</v>
      </c>
      <c r="I293" s="516"/>
      <c r="J293" s="419">
        <v>42156</v>
      </c>
      <c r="K293" s="306" t="s">
        <v>374</v>
      </c>
      <c r="L293" s="510" t="s">
        <v>197</v>
      </c>
      <c r="M293" s="313" t="s">
        <v>179</v>
      </c>
      <c r="N293" s="419">
        <v>42156</v>
      </c>
      <c r="O293" s="311" t="s">
        <v>1132</v>
      </c>
      <c r="P293" s="516"/>
      <c r="Q293" s="313">
        <v>26</v>
      </c>
      <c r="R293" s="228">
        <f t="shared" si="157"/>
        <v>1</v>
      </c>
      <c r="S293" s="228">
        <f t="shared" si="158"/>
        <v>0</v>
      </c>
      <c r="T293" s="228">
        <f t="shared" si="159"/>
        <v>0</v>
      </c>
      <c r="U293" s="228">
        <f t="shared" si="160"/>
        <v>0</v>
      </c>
    </row>
    <row r="294" spans="1:39" s="504" customFormat="1" ht="15.75" customHeight="1">
      <c r="A294" s="419">
        <v>42527</v>
      </c>
      <c r="B294" s="432" t="s">
        <v>1210</v>
      </c>
      <c r="C294" s="432"/>
      <c r="D294" s="632" t="s">
        <v>2121</v>
      </c>
      <c r="E294" s="390">
        <v>85110611861</v>
      </c>
      <c r="F294" s="325" t="s">
        <v>229</v>
      </c>
      <c r="G294" s="313" t="s">
        <v>230</v>
      </c>
      <c r="H294" s="313" t="s">
        <v>39</v>
      </c>
      <c r="I294" s="516"/>
      <c r="J294" s="419">
        <v>42062</v>
      </c>
      <c r="K294" s="306" t="s">
        <v>206</v>
      </c>
      <c r="L294" s="510" t="s">
        <v>199</v>
      </c>
      <c r="M294" s="313" t="s">
        <v>178</v>
      </c>
      <c r="N294" s="419">
        <v>42062</v>
      </c>
      <c r="O294" s="311" t="s">
        <v>1132</v>
      </c>
      <c r="P294" s="516"/>
      <c r="Q294" s="313">
        <v>30</v>
      </c>
      <c r="R294" s="228">
        <f t="shared" si="157"/>
        <v>1</v>
      </c>
      <c r="S294" s="228">
        <f t="shared" si="158"/>
        <v>0</v>
      </c>
      <c r="T294" s="228">
        <f t="shared" si="159"/>
        <v>0</v>
      </c>
      <c r="U294" s="228">
        <f t="shared" si="160"/>
        <v>0</v>
      </c>
    </row>
    <row r="295" spans="1:39" s="504" customFormat="1" ht="15.75" customHeight="1">
      <c r="A295" s="419">
        <v>42552</v>
      </c>
      <c r="B295" s="432" t="s">
        <v>185</v>
      </c>
      <c r="C295" s="432"/>
      <c r="D295" s="632" t="s">
        <v>2381</v>
      </c>
      <c r="E295" s="390">
        <v>78113023244</v>
      </c>
      <c r="F295" s="325" t="s">
        <v>265</v>
      </c>
      <c r="G295" s="313" t="s">
        <v>253</v>
      </c>
      <c r="H295" s="313" t="s">
        <v>39</v>
      </c>
      <c r="I295" s="516"/>
      <c r="J295" s="419">
        <v>42389</v>
      </c>
      <c r="K295" s="306" t="s">
        <v>374</v>
      </c>
      <c r="L295" s="510" t="s">
        <v>199</v>
      </c>
      <c r="M295" s="313" t="s">
        <v>178</v>
      </c>
      <c r="N295" s="419">
        <v>42389</v>
      </c>
      <c r="O295" s="311" t="s">
        <v>1132</v>
      </c>
      <c r="P295" s="516"/>
      <c r="Q295" s="313">
        <v>37</v>
      </c>
      <c r="R295" s="228">
        <f t="shared" si="157"/>
        <v>0</v>
      </c>
      <c r="S295" s="228">
        <f t="shared" si="158"/>
        <v>1</v>
      </c>
      <c r="T295" s="228">
        <f t="shared" si="159"/>
        <v>0</v>
      </c>
      <c r="U295" s="228">
        <f t="shared" si="160"/>
        <v>0</v>
      </c>
    </row>
    <row r="296" spans="1:39" s="504" customFormat="1" ht="15.75" customHeight="1">
      <c r="A296" s="419">
        <v>42554</v>
      </c>
      <c r="B296" s="432" t="s">
        <v>330</v>
      </c>
      <c r="C296" s="432"/>
      <c r="D296" s="632" t="s">
        <v>2383</v>
      </c>
      <c r="E296" s="390">
        <v>65060325081</v>
      </c>
      <c r="F296" s="325" t="s">
        <v>2100</v>
      </c>
      <c r="G296" s="313" t="s">
        <v>230</v>
      </c>
      <c r="H296" s="313" t="s">
        <v>39</v>
      </c>
      <c r="I296" s="516"/>
      <c r="J296" s="419">
        <v>42432</v>
      </c>
      <c r="K296" s="306" t="s">
        <v>374</v>
      </c>
      <c r="L296" s="510" t="s">
        <v>199</v>
      </c>
      <c r="M296" s="313" t="s">
        <v>178</v>
      </c>
      <c r="N296" s="419">
        <v>42432</v>
      </c>
      <c r="O296" s="311" t="s">
        <v>1132</v>
      </c>
      <c r="P296" s="516"/>
      <c r="Q296" s="313">
        <v>51</v>
      </c>
      <c r="R296" s="228">
        <f t="shared" si="157"/>
        <v>0</v>
      </c>
      <c r="S296" s="228">
        <f t="shared" si="158"/>
        <v>0</v>
      </c>
      <c r="T296" s="228">
        <f t="shared" si="159"/>
        <v>1</v>
      </c>
      <c r="U296" s="228">
        <f t="shared" si="160"/>
        <v>0</v>
      </c>
    </row>
    <row r="297" spans="1:39" s="504" customFormat="1" ht="15.75" customHeight="1">
      <c r="A297" s="419">
        <v>42583</v>
      </c>
      <c r="B297" s="432" t="s">
        <v>330</v>
      </c>
      <c r="C297" s="432"/>
      <c r="D297" s="632" t="s">
        <v>2384</v>
      </c>
      <c r="E297" s="390">
        <v>69020615230</v>
      </c>
      <c r="F297" s="325" t="s">
        <v>2376</v>
      </c>
      <c r="G297" s="313" t="s">
        <v>230</v>
      </c>
      <c r="H297" s="313" t="s">
        <v>25</v>
      </c>
      <c r="I297" s="516"/>
      <c r="J297" s="419">
        <v>42461</v>
      </c>
      <c r="K297" s="306" t="s">
        <v>374</v>
      </c>
      <c r="L297" s="510" t="s">
        <v>199</v>
      </c>
      <c r="M297" s="313" t="s">
        <v>179</v>
      </c>
      <c r="N297" s="419">
        <v>42461</v>
      </c>
      <c r="O297" s="311" t="s">
        <v>1226</v>
      </c>
      <c r="P297" s="516"/>
      <c r="Q297" s="313">
        <v>47</v>
      </c>
      <c r="R297" s="228">
        <f t="shared" si="157"/>
        <v>0</v>
      </c>
      <c r="S297" s="228">
        <f t="shared" si="158"/>
        <v>0</v>
      </c>
      <c r="T297" s="228">
        <f t="shared" si="159"/>
        <v>1</v>
      </c>
      <c r="U297" s="228">
        <f t="shared" si="160"/>
        <v>0</v>
      </c>
    </row>
    <row r="298" spans="1:39" s="504" customFormat="1" ht="15.75" customHeight="1">
      <c r="A298" s="419">
        <v>42639</v>
      </c>
      <c r="B298" s="432" t="s">
        <v>1210</v>
      </c>
      <c r="C298" s="432"/>
      <c r="D298" s="632" t="s">
        <v>2044</v>
      </c>
      <c r="E298" s="390">
        <v>81112512546</v>
      </c>
      <c r="F298" s="325" t="s">
        <v>1081</v>
      </c>
      <c r="G298" s="313" t="s">
        <v>223</v>
      </c>
      <c r="H298" s="313" t="s">
        <v>25</v>
      </c>
      <c r="I298" s="516"/>
      <c r="J298" s="419">
        <v>41926</v>
      </c>
      <c r="K298" s="306" t="s">
        <v>374</v>
      </c>
      <c r="L298" s="510" t="s">
        <v>197</v>
      </c>
      <c r="M298" s="313" t="s">
        <v>178</v>
      </c>
      <c r="N298" s="419">
        <v>41926</v>
      </c>
      <c r="O298" s="311" t="s">
        <v>1132</v>
      </c>
      <c r="P298" s="516"/>
      <c r="Q298" s="313">
        <v>34</v>
      </c>
      <c r="R298" s="228">
        <f t="shared" ref="R298:R303" si="161">IF(Q298&gt;=55,0,IF(AND(Q298&gt;=46,Q298&lt;55),0,IF(AND(Q298&gt;=31,Q298&lt;45),0,IF(Q298&lt;=30,1,0))))</f>
        <v>0</v>
      </c>
      <c r="S298" s="228">
        <f t="shared" ref="S298:S303" si="162">IF(Q298&gt;=55,0,IF(AND(Q298&gt;=46,Q298&lt;55),0,IF(AND(Q298&gt;=31,Q298&lt;=45),1,IF(Q298&lt;=30,0,0))))</f>
        <v>1</v>
      </c>
      <c r="T298" s="228">
        <f t="shared" ref="T298:T303" si="163">IF(Q298&gt;=55,0,IF(AND(Q298&gt;=46,Q298&lt;55),1,IF(AND(Q298&gt;=31,Q298&lt;=45),0,IF(Q298&lt;=30,0,0))))</f>
        <v>0</v>
      </c>
      <c r="U298" s="228">
        <f t="shared" ref="U298:U303" si="164">IF(Q298&gt;=55,1,IF(AND(Q298&gt;=46,Q298&lt;55),0,IF(AND(Q298&gt;=31,Q298&lt;45),0,IF(Q298&lt;=30,0,0))))</f>
        <v>0</v>
      </c>
    </row>
    <row r="299" spans="1:39" s="504" customFormat="1" ht="15.75" customHeight="1">
      <c r="A299" s="419">
        <v>42641</v>
      </c>
      <c r="B299" s="432" t="s">
        <v>1210</v>
      </c>
      <c r="C299" s="432"/>
      <c r="D299" s="632" t="s">
        <v>2042</v>
      </c>
      <c r="E299" s="390">
        <v>70010116362</v>
      </c>
      <c r="F299" s="325" t="s">
        <v>2340</v>
      </c>
      <c r="G299" s="313" t="s">
        <v>233</v>
      </c>
      <c r="H299" s="313" t="s">
        <v>126</v>
      </c>
      <c r="I299" s="516"/>
      <c r="J299" s="419">
        <v>41908</v>
      </c>
      <c r="K299" s="306" t="s">
        <v>374</v>
      </c>
      <c r="L299" s="510" t="s">
        <v>198</v>
      </c>
      <c r="M299" s="313" t="s">
        <v>178</v>
      </c>
      <c r="N299" s="419">
        <v>41908</v>
      </c>
      <c r="O299" s="311" t="s">
        <v>1132</v>
      </c>
      <c r="P299" s="516"/>
      <c r="Q299" s="313">
        <v>46</v>
      </c>
      <c r="R299" s="228">
        <f t="shared" si="161"/>
        <v>0</v>
      </c>
      <c r="S299" s="228">
        <f t="shared" si="162"/>
        <v>0</v>
      </c>
      <c r="T299" s="228">
        <f t="shared" si="163"/>
        <v>1</v>
      </c>
      <c r="U299" s="228">
        <f t="shared" si="164"/>
        <v>0</v>
      </c>
    </row>
    <row r="300" spans="1:39" s="504" customFormat="1" ht="15.75" customHeight="1">
      <c r="A300" s="419">
        <v>42644</v>
      </c>
      <c r="B300" s="432" t="s">
        <v>1006</v>
      </c>
      <c r="C300" s="432"/>
      <c r="D300" s="632" t="s">
        <v>2080</v>
      </c>
      <c r="E300" s="390">
        <v>65120304842</v>
      </c>
      <c r="F300" s="325" t="s">
        <v>2364</v>
      </c>
      <c r="G300" s="313" t="s">
        <v>221</v>
      </c>
      <c r="H300" s="313" t="s">
        <v>1204</v>
      </c>
      <c r="I300" s="516"/>
      <c r="J300" s="419">
        <v>41761</v>
      </c>
      <c r="K300" s="306" t="s">
        <v>205</v>
      </c>
      <c r="L300" s="510" t="s">
        <v>197</v>
      </c>
      <c r="M300" s="313" t="s">
        <v>178</v>
      </c>
      <c r="N300" s="419">
        <v>41761</v>
      </c>
      <c r="O300" s="311" t="s">
        <v>1132</v>
      </c>
      <c r="P300" s="516"/>
      <c r="Q300" s="313">
        <v>50</v>
      </c>
      <c r="R300" s="228">
        <f t="shared" si="161"/>
        <v>0</v>
      </c>
      <c r="S300" s="228">
        <f t="shared" si="162"/>
        <v>0</v>
      </c>
      <c r="T300" s="228">
        <f t="shared" si="163"/>
        <v>1</v>
      </c>
      <c r="U300" s="228">
        <f t="shared" si="164"/>
        <v>0</v>
      </c>
    </row>
    <row r="301" spans="1:39" s="504" customFormat="1" ht="15.75" customHeight="1">
      <c r="A301" s="419">
        <v>42657</v>
      </c>
      <c r="B301" s="432" t="s">
        <v>330</v>
      </c>
      <c r="C301" s="432"/>
      <c r="D301" s="632" t="s">
        <v>2387</v>
      </c>
      <c r="E301" s="390">
        <v>92031735866</v>
      </c>
      <c r="F301" s="325" t="s">
        <v>2100</v>
      </c>
      <c r="G301" s="313" t="s">
        <v>230</v>
      </c>
      <c r="H301" s="313" t="s">
        <v>39</v>
      </c>
      <c r="I301" s="516"/>
      <c r="J301" s="419">
        <v>42554</v>
      </c>
      <c r="K301" s="306" t="s">
        <v>374</v>
      </c>
      <c r="L301" s="510" t="s">
        <v>200</v>
      </c>
      <c r="M301" s="313" t="s">
        <v>178</v>
      </c>
      <c r="N301" s="419">
        <v>42554</v>
      </c>
      <c r="O301" s="311" t="s">
        <v>1132</v>
      </c>
      <c r="P301" s="516"/>
      <c r="Q301" s="313">
        <v>24</v>
      </c>
      <c r="R301" s="228">
        <f t="shared" si="161"/>
        <v>1</v>
      </c>
      <c r="S301" s="228">
        <f t="shared" si="162"/>
        <v>0</v>
      </c>
      <c r="T301" s="228">
        <f t="shared" si="163"/>
        <v>0</v>
      </c>
      <c r="U301" s="228">
        <f t="shared" si="164"/>
        <v>0</v>
      </c>
    </row>
    <row r="302" spans="1:39" s="429" customFormat="1" ht="15.75" customHeight="1">
      <c r="A302" s="419">
        <v>42664</v>
      </c>
      <c r="B302" s="432" t="s">
        <v>1006</v>
      </c>
      <c r="C302" s="432"/>
      <c r="D302" s="632" t="s">
        <v>349</v>
      </c>
      <c r="E302" s="390">
        <v>87092814735</v>
      </c>
      <c r="F302" s="325" t="s">
        <v>2366</v>
      </c>
      <c r="G302" s="313" t="s">
        <v>221</v>
      </c>
      <c r="H302" s="313" t="s">
        <v>1204</v>
      </c>
      <c r="I302" s="516"/>
      <c r="J302" s="419">
        <v>41148</v>
      </c>
      <c r="K302" s="306" t="s">
        <v>206</v>
      </c>
      <c r="L302" s="510" t="s">
        <v>197</v>
      </c>
      <c r="M302" s="313" t="s">
        <v>179</v>
      </c>
      <c r="N302" s="419">
        <v>41148</v>
      </c>
      <c r="O302" s="311" t="s">
        <v>1132</v>
      </c>
      <c r="P302" s="516"/>
      <c r="Q302" s="313">
        <v>29</v>
      </c>
      <c r="R302" s="228">
        <f t="shared" si="161"/>
        <v>1</v>
      </c>
      <c r="S302" s="228">
        <f t="shared" si="162"/>
        <v>0</v>
      </c>
      <c r="T302" s="228">
        <f t="shared" si="163"/>
        <v>0</v>
      </c>
      <c r="U302" s="228">
        <f t="shared" si="164"/>
        <v>0</v>
      </c>
      <c r="V302" s="504"/>
      <c r="W302" s="504"/>
      <c r="X302" s="504"/>
      <c r="Y302" s="504"/>
      <c r="Z302" s="504"/>
      <c r="AA302" s="504"/>
      <c r="AB302" s="504"/>
      <c r="AC302" s="504"/>
      <c r="AD302" s="504"/>
      <c r="AE302" s="504"/>
      <c r="AF302" s="504"/>
      <c r="AG302" s="504"/>
      <c r="AH302" s="504"/>
      <c r="AI302" s="504"/>
      <c r="AJ302" s="504"/>
      <c r="AK302" s="504"/>
      <c r="AL302" s="504"/>
      <c r="AM302" s="504"/>
    </row>
    <row r="303" spans="1:39" s="429" customFormat="1" ht="15.75" customHeight="1">
      <c r="A303" s="419">
        <v>42675</v>
      </c>
      <c r="B303" s="432" t="s">
        <v>1006</v>
      </c>
      <c r="C303" s="432"/>
      <c r="D303" s="632" t="s">
        <v>2353</v>
      </c>
      <c r="E303" s="390">
        <v>52052922442</v>
      </c>
      <c r="F303" s="325" t="s">
        <v>2027</v>
      </c>
      <c r="G303" s="313" t="s">
        <v>244</v>
      </c>
      <c r="H303" s="313" t="s">
        <v>126</v>
      </c>
      <c r="I303" s="516"/>
      <c r="J303" s="419">
        <v>42491</v>
      </c>
      <c r="K303" s="306" t="s">
        <v>205</v>
      </c>
      <c r="L303" s="510" t="s">
        <v>199</v>
      </c>
      <c r="M303" s="313" t="s">
        <v>178</v>
      </c>
      <c r="N303" s="419">
        <v>42491</v>
      </c>
      <c r="O303" s="311" t="s">
        <v>1132</v>
      </c>
      <c r="P303" s="516"/>
      <c r="Q303" s="313">
        <v>64</v>
      </c>
      <c r="R303" s="228">
        <f t="shared" si="161"/>
        <v>0</v>
      </c>
      <c r="S303" s="228">
        <f t="shared" si="162"/>
        <v>0</v>
      </c>
      <c r="T303" s="228">
        <f t="shared" si="163"/>
        <v>0</v>
      </c>
      <c r="U303" s="228">
        <f t="shared" si="164"/>
        <v>1</v>
      </c>
      <c r="V303" s="504"/>
      <c r="W303" s="504"/>
      <c r="X303" s="504"/>
      <c r="Y303" s="504"/>
      <c r="Z303" s="504"/>
      <c r="AA303" s="504"/>
      <c r="AB303" s="504"/>
      <c r="AC303" s="504"/>
      <c r="AD303" s="504"/>
      <c r="AE303" s="504"/>
      <c r="AF303" s="504"/>
      <c r="AG303" s="504"/>
      <c r="AH303" s="504"/>
      <c r="AI303" s="504"/>
      <c r="AJ303" s="504"/>
      <c r="AK303" s="504"/>
      <c r="AL303" s="504"/>
      <c r="AM303" s="504"/>
    </row>
    <row r="304" spans="1:39" s="429" customFormat="1" ht="15.75" customHeight="1">
      <c r="A304" s="419">
        <v>42675</v>
      </c>
      <c r="B304" s="432" t="s">
        <v>185</v>
      </c>
      <c r="C304" s="432"/>
      <c r="D304" s="632" t="s">
        <v>2385</v>
      </c>
      <c r="E304" s="390">
        <v>90110233226</v>
      </c>
      <c r="F304" s="325" t="s">
        <v>229</v>
      </c>
      <c r="G304" s="313" t="s">
        <v>230</v>
      </c>
      <c r="H304" s="313" t="s">
        <v>39</v>
      </c>
      <c r="I304" s="516"/>
      <c r="J304" s="419">
        <v>42548</v>
      </c>
      <c r="K304" s="306" t="s">
        <v>374</v>
      </c>
      <c r="L304" s="510" t="s">
        <v>199</v>
      </c>
      <c r="M304" s="313" t="s">
        <v>178</v>
      </c>
      <c r="N304" s="419">
        <v>42548</v>
      </c>
      <c r="O304" s="311" t="s">
        <v>1132</v>
      </c>
      <c r="P304" s="516"/>
      <c r="Q304" s="313">
        <v>25</v>
      </c>
      <c r="R304" s="228">
        <f t="shared" ref="R304:R311" si="165">IF(Q304&gt;=55,0,IF(AND(Q304&gt;=46,Q304&lt;55),0,IF(AND(Q304&gt;=31,Q304&lt;45),0,IF(Q304&lt;=30,1,0))))</f>
        <v>1</v>
      </c>
      <c r="S304" s="228">
        <f t="shared" ref="S304:S309" si="166">IF(Q304&gt;=55,0,IF(AND(Q304&gt;=46,Q304&lt;55),0,IF(AND(Q304&gt;=31,Q304&lt;=45),1,IF(Q304&lt;=30,0,0))))</f>
        <v>0</v>
      </c>
      <c r="T304" s="228">
        <f t="shared" ref="T304:T309" si="167">IF(Q304&gt;=55,0,IF(AND(Q304&gt;=46,Q304&lt;55),1,IF(AND(Q304&gt;=31,Q304&lt;=45),0,IF(Q304&lt;=30,0,0))))</f>
        <v>0</v>
      </c>
      <c r="U304" s="228">
        <f t="shared" ref="U304:U309" si="168">IF(Q304&gt;=55,1,IF(AND(Q304&gt;=46,Q304&lt;55),0,IF(AND(Q304&gt;=31,Q304&lt;45),0,IF(Q304&lt;=30,0,0))))</f>
        <v>0</v>
      </c>
      <c r="V304" s="504"/>
      <c r="W304" s="504"/>
      <c r="X304" s="504"/>
      <c r="Y304" s="504"/>
      <c r="Z304" s="504"/>
      <c r="AA304" s="504"/>
      <c r="AB304" s="504"/>
      <c r="AC304" s="504"/>
      <c r="AD304" s="504"/>
      <c r="AE304" s="504"/>
      <c r="AF304" s="504"/>
      <c r="AG304" s="504"/>
      <c r="AH304" s="504"/>
      <c r="AI304" s="504"/>
      <c r="AJ304" s="504"/>
      <c r="AK304" s="504"/>
      <c r="AL304" s="504"/>
      <c r="AM304" s="504"/>
    </row>
    <row r="305" spans="1:39" s="429" customFormat="1" ht="15.75" customHeight="1">
      <c r="A305" s="419">
        <v>42684</v>
      </c>
      <c r="B305" s="432" t="s">
        <v>1210</v>
      </c>
      <c r="C305" s="432"/>
      <c r="D305" s="632" t="s">
        <v>2182</v>
      </c>
      <c r="E305" s="390">
        <v>90072132689</v>
      </c>
      <c r="F305" s="325" t="s">
        <v>2374</v>
      </c>
      <c r="G305" s="313" t="s">
        <v>233</v>
      </c>
      <c r="H305" s="313" t="s">
        <v>126</v>
      </c>
      <c r="I305" s="516"/>
      <c r="J305" s="419">
        <v>42049</v>
      </c>
      <c r="K305" s="306" t="s">
        <v>374</v>
      </c>
      <c r="L305" s="510" t="s">
        <v>199</v>
      </c>
      <c r="M305" s="313" t="s">
        <v>178</v>
      </c>
      <c r="N305" s="419" t="s">
        <v>2119</v>
      </c>
      <c r="O305" s="311" t="s">
        <v>1132</v>
      </c>
      <c r="P305" s="516"/>
      <c r="Q305" s="313">
        <v>26</v>
      </c>
      <c r="R305" s="228">
        <f t="shared" si="165"/>
        <v>1</v>
      </c>
      <c r="S305" s="228">
        <f t="shared" si="166"/>
        <v>0</v>
      </c>
      <c r="T305" s="228">
        <f t="shared" si="167"/>
        <v>0</v>
      </c>
      <c r="U305" s="228">
        <f t="shared" si="168"/>
        <v>0</v>
      </c>
      <c r="V305" s="504"/>
      <c r="W305" s="504"/>
      <c r="X305" s="504"/>
      <c r="Y305" s="504"/>
      <c r="Z305" s="504"/>
      <c r="AA305" s="504"/>
      <c r="AB305" s="504"/>
      <c r="AC305" s="504"/>
      <c r="AD305" s="504"/>
      <c r="AE305" s="504"/>
      <c r="AF305" s="504"/>
      <c r="AG305" s="504"/>
      <c r="AH305" s="504"/>
      <c r="AI305" s="504"/>
      <c r="AJ305" s="504"/>
      <c r="AK305" s="504"/>
      <c r="AL305" s="504"/>
      <c r="AM305" s="504"/>
    </row>
    <row r="306" spans="1:39" s="429" customFormat="1" ht="15.75" customHeight="1">
      <c r="A306" s="419">
        <v>42684</v>
      </c>
      <c r="B306" s="432" t="s">
        <v>2391</v>
      </c>
      <c r="C306" s="432"/>
      <c r="D306" s="632" t="s">
        <v>2390</v>
      </c>
      <c r="E306" s="390">
        <v>85070601786</v>
      </c>
      <c r="F306" s="325" t="s">
        <v>2100</v>
      </c>
      <c r="G306" s="313" t="s">
        <v>230</v>
      </c>
      <c r="H306" s="313" t="s">
        <v>39</v>
      </c>
      <c r="I306" s="516"/>
      <c r="J306" s="419">
        <v>42657</v>
      </c>
      <c r="K306" s="306" t="s">
        <v>374</v>
      </c>
      <c r="L306" s="510" t="s">
        <v>199</v>
      </c>
      <c r="M306" s="313" t="s">
        <v>178</v>
      </c>
      <c r="N306" s="419">
        <v>42657</v>
      </c>
      <c r="O306" s="311" t="s">
        <v>1132</v>
      </c>
      <c r="P306" s="516"/>
      <c r="Q306" s="313">
        <v>31</v>
      </c>
      <c r="R306" s="228">
        <f t="shared" si="165"/>
        <v>0</v>
      </c>
      <c r="S306" s="228">
        <f t="shared" si="166"/>
        <v>1</v>
      </c>
      <c r="T306" s="228">
        <f t="shared" si="167"/>
        <v>0</v>
      </c>
      <c r="U306" s="228">
        <f t="shared" si="168"/>
        <v>0</v>
      </c>
      <c r="V306" s="504"/>
      <c r="W306" s="504"/>
      <c r="X306" s="504"/>
      <c r="Y306" s="504"/>
      <c r="Z306" s="504"/>
      <c r="AA306" s="504"/>
      <c r="AB306" s="504"/>
      <c r="AC306" s="504"/>
      <c r="AD306" s="504"/>
      <c r="AE306" s="504"/>
      <c r="AF306" s="504"/>
      <c r="AG306" s="504"/>
      <c r="AH306" s="504"/>
      <c r="AI306" s="504"/>
      <c r="AJ306" s="504"/>
      <c r="AK306" s="504"/>
      <c r="AL306" s="504"/>
      <c r="AM306" s="504"/>
    </row>
    <row r="307" spans="1:39" s="429" customFormat="1" ht="15.75" customHeight="1">
      <c r="A307" s="419">
        <v>42703</v>
      </c>
      <c r="B307" s="432" t="s">
        <v>1210</v>
      </c>
      <c r="C307" s="432"/>
      <c r="D307" s="632" t="s">
        <v>2159</v>
      </c>
      <c r="E307" s="390">
        <v>79100912344</v>
      </c>
      <c r="F307" s="325" t="s">
        <v>2374</v>
      </c>
      <c r="G307" s="313" t="s">
        <v>233</v>
      </c>
      <c r="H307" s="313" t="s">
        <v>126</v>
      </c>
      <c r="I307" s="516"/>
      <c r="J307" s="419">
        <v>42200</v>
      </c>
      <c r="K307" s="306" t="s">
        <v>374</v>
      </c>
      <c r="L307" s="510" t="s">
        <v>199</v>
      </c>
      <c r="M307" s="313" t="s">
        <v>178</v>
      </c>
      <c r="N307" s="419" t="s">
        <v>2369</v>
      </c>
      <c r="O307" s="311" t="s">
        <v>1132</v>
      </c>
      <c r="P307" s="516"/>
      <c r="Q307" s="313">
        <v>37</v>
      </c>
      <c r="R307" s="228">
        <f t="shared" si="165"/>
        <v>0</v>
      </c>
      <c r="S307" s="228">
        <f t="shared" si="166"/>
        <v>1</v>
      </c>
      <c r="T307" s="228">
        <f t="shared" si="167"/>
        <v>0</v>
      </c>
      <c r="U307" s="228">
        <f t="shared" si="168"/>
        <v>0</v>
      </c>
      <c r="V307" s="504"/>
      <c r="W307" s="504"/>
      <c r="X307" s="504"/>
      <c r="Y307" s="504"/>
      <c r="Z307" s="504"/>
      <c r="AA307" s="504"/>
      <c r="AB307" s="504"/>
      <c r="AC307" s="504"/>
      <c r="AD307" s="504"/>
      <c r="AE307" s="504"/>
      <c r="AF307" s="504"/>
      <c r="AG307" s="504"/>
      <c r="AH307" s="504"/>
      <c r="AI307" s="504"/>
      <c r="AJ307" s="504"/>
      <c r="AK307" s="504"/>
      <c r="AL307" s="504"/>
      <c r="AM307" s="504"/>
    </row>
    <row r="308" spans="1:39" s="429" customFormat="1" ht="15.75" customHeight="1">
      <c r="A308" s="419">
        <v>42704</v>
      </c>
      <c r="B308" s="432" t="s">
        <v>1210</v>
      </c>
      <c r="C308" s="432"/>
      <c r="D308" s="632" t="s">
        <v>2392</v>
      </c>
      <c r="E308" s="390">
        <v>67112125371</v>
      </c>
      <c r="F308" s="325" t="s">
        <v>2374</v>
      </c>
      <c r="G308" s="313" t="s">
        <v>233</v>
      </c>
      <c r="H308" s="313" t="s">
        <v>126</v>
      </c>
      <c r="I308" s="516"/>
      <c r="J308" s="419">
        <v>42597</v>
      </c>
      <c r="K308" s="306" t="s">
        <v>374</v>
      </c>
      <c r="L308" s="510" t="s">
        <v>199</v>
      </c>
      <c r="M308" s="313" t="s">
        <v>179</v>
      </c>
      <c r="N308" s="419">
        <v>42632</v>
      </c>
      <c r="O308" s="311" t="s">
        <v>1132</v>
      </c>
      <c r="P308" s="516"/>
      <c r="Q308" s="313">
        <v>48</v>
      </c>
      <c r="R308" s="228">
        <f t="shared" si="165"/>
        <v>0</v>
      </c>
      <c r="S308" s="228">
        <f t="shared" si="166"/>
        <v>0</v>
      </c>
      <c r="T308" s="228">
        <f t="shared" si="167"/>
        <v>1</v>
      </c>
      <c r="U308" s="228">
        <f t="shared" si="168"/>
        <v>0</v>
      </c>
      <c r="V308" s="504"/>
      <c r="W308" s="504"/>
      <c r="X308" s="504"/>
      <c r="Y308" s="504"/>
      <c r="Z308" s="504"/>
      <c r="AA308" s="504"/>
      <c r="AB308" s="504"/>
      <c r="AC308" s="504"/>
      <c r="AD308" s="504"/>
      <c r="AE308" s="504"/>
      <c r="AF308" s="504"/>
      <c r="AG308" s="504"/>
      <c r="AH308" s="504"/>
      <c r="AI308" s="504"/>
      <c r="AJ308" s="504"/>
      <c r="AK308" s="504"/>
      <c r="AL308" s="504"/>
      <c r="AM308" s="504"/>
    </row>
    <row r="309" spans="1:39" s="429" customFormat="1" ht="15.75" customHeight="1">
      <c r="A309" s="419">
        <v>42711</v>
      </c>
      <c r="B309" s="432" t="s">
        <v>1210</v>
      </c>
      <c r="C309" s="432"/>
      <c r="D309" s="632" t="s">
        <v>2378</v>
      </c>
      <c r="E309" s="390">
        <v>73041401705</v>
      </c>
      <c r="F309" s="325" t="s">
        <v>2374</v>
      </c>
      <c r="G309" s="313" t="s">
        <v>233</v>
      </c>
      <c r="H309" s="313" t="s">
        <v>126</v>
      </c>
      <c r="I309" s="516"/>
      <c r="J309" s="419" t="s">
        <v>2351</v>
      </c>
      <c r="K309" s="306" t="s">
        <v>374</v>
      </c>
      <c r="L309" s="510" t="s">
        <v>199</v>
      </c>
      <c r="M309" s="313" t="s">
        <v>179</v>
      </c>
      <c r="N309" s="419" t="s">
        <v>2351</v>
      </c>
      <c r="O309" s="311" t="s">
        <v>1132</v>
      </c>
      <c r="P309" s="516"/>
      <c r="Q309" s="313">
        <v>43</v>
      </c>
      <c r="R309" s="228">
        <f t="shared" si="165"/>
        <v>0</v>
      </c>
      <c r="S309" s="228">
        <f t="shared" si="166"/>
        <v>1</v>
      </c>
      <c r="T309" s="228">
        <f t="shared" si="167"/>
        <v>0</v>
      </c>
      <c r="U309" s="228">
        <f t="shared" si="168"/>
        <v>0</v>
      </c>
      <c r="V309" s="504"/>
      <c r="W309" s="504"/>
      <c r="X309" s="504"/>
      <c r="Y309" s="504"/>
      <c r="Z309" s="504"/>
      <c r="AA309" s="504"/>
      <c r="AB309" s="504"/>
      <c r="AC309" s="504"/>
      <c r="AD309" s="504"/>
      <c r="AE309" s="504"/>
      <c r="AF309" s="504"/>
      <c r="AG309" s="504"/>
      <c r="AH309" s="504"/>
      <c r="AI309" s="504"/>
      <c r="AJ309" s="504"/>
      <c r="AK309" s="504"/>
      <c r="AL309" s="504"/>
      <c r="AM309" s="504"/>
    </row>
    <row r="310" spans="1:39" s="429" customFormat="1" ht="15.75" customHeight="1">
      <c r="A310" s="419">
        <v>42717</v>
      </c>
      <c r="B310" s="432" t="s">
        <v>2393</v>
      </c>
      <c r="C310" s="432"/>
      <c r="D310" s="632" t="s">
        <v>2091</v>
      </c>
      <c r="E310" s="390">
        <v>92112611371</v>
      </c>
      <c r="F310" s="325" t="s">
        <v>2088</v>
      </c>
      <c r="G310" s="313" t="s">
        <v>230</v>
      </c>
      <c r="H310" s="313" t="s">
        <v>126</v>
      </c>
      <c r="I310" s="516"/>
      <c r="J310" s="419" t="s">
        <v>2092</v>
      </c>
      <c r="K310" s="306" t="s">
        <v>374</v>
      </c>
      <c r="L310" s="510" t="s">
        <v>198</v>
      </c>
      <c r="M310" s="313" t="s">
        <v>179</v>
      </c>
      <c r="N310" s="419" t="s">
        <v>2092</v>
      </c>
      <c r="O310" s="311" t="s">
        <v>1132</v>
      </c>
      <c r="P310" s="516"/>
      <c r="Q310" s="313">
        <v>24</v>
      </c>
      <c r="R310" s="228">
        <f>IF(Q310&gt;=55,0,IF(AND(Q310&gt;=46,Q310&lt;55),0,IF(AND(Q310&gt;=31,Q310&lt;45),0,IF(Q310&lt;=30,1,0))))</f>
        <v>1</v>
      </c>
      <c r="S310" s="228">
        <f t="shared" ref="S310:S315" si="169">IF(Q310&gt;=55,0,IF(AND(Q310&gt;=46,Q310&lt;55),0,IF(AND(Q310&gt;=31,Q310&lt;=45),1,IF(Q310&lt;=30,0,0))))</f>
        <v>0</v>
      </c>
      <c r="T310" s="228">
        <f t="shared" ref="T310:T315" si="170">IF(Q310&gt;=55,0,IF(AND(Q310&gt;=46,Q310&lt;55),1,IF(AND(Q310&gt;=31,Q310&lt;=45),0,IF(Q310&lt;=30,0,0))))</f>
        <v>0</v>
      </c>
      <c r="U310" s="228">
        <f t="shared" ref="U310:U315" si="171">IF(Q310&gt;=55,1,IF(AND(Q310&gt;=46,Q310&lt;55),0,IF(AND(Q310&gt;=31,Q310&lt;45),0,IF(Q310&lt;=30,0,0))))</f>
        <v>0</v>
      </c>
      <c r="V310" s="504"/>
      <c r="W310" s="504"/>
      <c r="X310" s="504"/>
      <c r="Y310" s="504"/>
      <c r="Z310" s="504"/>
      <c r="AA310" s="504"/>
      <c r="AB310" s="504"/>
      <c r="AC310" s="504"/>
      <c r="AD310" s="504"/>
      <c r="AE310" s="504"/>
      <c r="AF310" s="504"/>
      <c r="AG310" s="504"/>
      <c r="AH310" s="504"/>
      <c r="AI310" s="504"/>
      <c r="AJ310" s="504"/>
      <c r="AK310" s="504"/>
      <c r="AL310" s="504"/>
      <c r="AM310" s="504"/>
    </row>
    <row r="311" spans="1:39" s="429" customFormat="1" ht="15.75" customHeight="1">
      <c r="A311" s="419">
        <v>42720</v>
      </c>
      <c r="B311" s="432" t="s">
        <v>2393</v>
      </c>
      <c r="C311" s="432"/>
      <c r="D311" s="632" t="s">
        <v>2375</v>
      </c>
      <c r="E311" s="390">
        <v>91031137718</v>
      </c>
      <c r="F311" s="325" t="s">
        <v>2388</v>
      </c>
      <c r="G311" s="313" t="s">
        <v>223</v>
      </c>
      <c r="H311" s="313" t="s">
        <v>25</v>
      </c>
      <c r="I311" s="516"/>
      <c r="J311" s="419">
        <v>42475</v>
      </c>
      <c r="K311" s="306" t="s">
        <v>206</v>
      </c>
      <c r="L311" s="510" t="s">
        <v>197</v>
      </c>
      <c r="M311" s="313" t="s">
        <v>179</v>
      </c>
      <c r="N311" s="419">
        <v>42475</v>
      </c>
      <c r="O311" s="311" t="s">
        <v>1132</v>
      </c>
      <c r="P311" s="516"/>
      <c r="Q311" s="313">
        <v>25</v>
      </c>
      <c r="R311" s="228">
        <f t="shared" si="165"/>
        <v>1</v>
      </c>
      <c r="S311" s="228">
        <f t="shared" si="169"/>
        <v>0</v>
      </c>
      <c r="T311" s="228">
        <f t="shared" si="170"/>
        <v>0</v>
      </c>
      <c r="U311" s="228">
        <f t="shared" si="171"/>
        <v>0</v>
      </c>
      <c r="V311" s="504"/>
      <c r="W311" s="504"/>
      <c r="X311" s="504"/>
      <c r="Y311" s="504"/>
      <c r="Z311" s="504"/>
      <c r="AA311" s="504"/>
      <c r="AB311" s="504"/>
      <c r="AC311" s="504"/>
      <c r="AD311" s="504"/>
      <c r="AE311" s="504"/>
      <c r="AF311" s="504"/>
      <c r="AG311" s="504"/>
      <c r="AH311" s="504"/>
      <c r="AI311" s="504"/>
      <c r="AJ311" s="504"/>
      <c r="AK311" s="504"/>
      <c r="AL311" s="504"/>
      <c r="AM311" s="504"/>
    </row>
    <row r="312" spans="1:39" s="429" customFormat="1" ht="15.75" customHeight="1">
      <c r="A312" s="419">
        <v>42736</v>
      </c>
      <c r="B312" s="432" t="s">
        <v>185</v>
      </c>
      <c r="C312" s="432"/>
      <c r="D312" s="632" t="s">
        <v>2396</v>
      </c>
      <c r="E312" s="390">
        <v>90100237163</v>
      </c>
      <c r="F312" s="325" t="s">
        <v>2088</v>
      </c>
      <c r="G312" s="313" t="s">
        <v>230</v>
      </c>
      <c r="H312" s="313" t="s">
        <v>126</v>
      </c>
      <c r="I312" s="516"/>
      <c r="J312" s="419">
        <v>42676</v>
      </c>
      <c r="K312" s="306" t="s">
        <v>374</v>
      </c>
      <c r="L312" s="510" t="s">
        <v>199</v>
      </c>
      <c r="M312" s="313" t="s">
        <v>178</v>
      </c>
      <c r="N312" s="419">
        <v>42676</v>
      </c>
      <c r="O312" s="311" t="s">
        <v>1132</v>
      </c>
      <c r="P312" s="516"/>
      <c r="Q312" s="313">
        <v>26</v>
      </c>
      <c r="R312" s="228">
        <f t="shared" ref="R312:R317" si="172">IF(Q312&gt;=55,0,IF(AND(Q312&gt;=46,Q312&lt;55),0,IF(AND(Q312&gt;=31,Q312&lt;45),0,IF(Q312&lt;=30,1,0))))</f>
        <v>1</v>
      </c>
      <c r="S312" s="228">
        <f t="shared" si="169"/>
        <v>0</v>
      </c>
      <c r="T312" s="228">
        <f t="shared" si="170"/>
        <v>0</v>
      </c>
      <c r="U312" s="228">
        <f t="shared" si="171"/>
        <v>0</v>
      </c>
      <c r="V312" s="504"/>
      <c r="W312" s="504"/>
      <c r="X312" s="504"/>
      <c r="Y312" s="504"/>
      <c r="Z312" s="504"/>
      <c r="AA312" s="504"/>
      <c r="AB312" s="504"/>
      <c r="AC312" s="504"/>
      <c r="AD312" s="504"/>
      <c r="AE312" s="504"/>
      <c r="AF312" s="504"/>
      <c r="AG312" s="504"/>
      <c r="AH312" s="504"/>
      <c r="AI312" s="504"/>
      <c r="AJ312" s="504"/>
      <c r="AK312" s="504"/>
      <c r="AL312" s="504"/>
      <c r="AM312" s="504"/>
    </row>
    <row r="313" spans="1:39" s="429" customFormat="1" ht="15.75" customHeight="1">
      <c r="A313" s="419">
        <v>42740</v>
      </c>
      <c r="B313" s="432" t="s">
        <v>2393</v>
      </c>
      <c r="C313" s="432"/>
      <c r="D313" s="632" t="s">
        <v>2394</v>
      </c>
      <c r="E313" s="390">
        <v>95050335241</v>
      </c>
      <c r="F313" s="325" t="s">
        <v>229</v>
      </c>
      <c r="G313" s="313" t="s">
        <v>230</v>
      </c>
      <c r="H313" s="313" t="s">
        <v>39</v>
      </c>
      <c r="I313" s="516"/>
      <c r="J313" s="419">
        <v>42688</v>
      </c>
      <c r="K313" s="306" t="s">
        <v>374</v>
      </c>
      <c r="L313" s="510" t="s">
        <v>199</v>
      </c>
      <c r="M313" s="313" t="s">
        <v>178</v>
      </c>
      <c r="N313" s="419">
        <v>42688</v>
      </c>
      <c r="O313" s="311" t="s">
        <v>1132</v>
      </c>
      <c r="P313" s="516"/>
      <c r="Q313" s="313">
        <v>21</v>
      </c>
      <c r="R313" s="228">
        <f t="shared" si="172"/>
        <v>1</v>
      </c>
      <c r="S313" s="228">
        <f t="shared" si="169"/>
        <v>0</v>
      </c>
      <c r="T313" s="228">
        <f t="shared" si="170"/>
        <v>0</v>
      </c>
      <c r="U313" s="228">
        <f t="shared" si="171"/>
        <v>0</v>
      </c>
      <c r="V313" s="504"/>
      <c r="W313" s="504"/>
      <c r="X313" s="504"/>
      <c r="Y313" s="504"/>
      <c r="Z313" s="504"/>
      <c r="AA313" s="504"/>
      <c r="AB313" s="504"/>
      <c r="AC313" s="504"/>
      <c r="AD313" s="504"/>
      <c r="AE313" s="504"/>
      <c r="AF313" s="504"/>
      <c r="AG313" s="504"/>
      <c r="AH313" s="504"/>
      <c r="AI313" s="504"/>
      <c r="AJ313" s="504"/>
      <c r="AK313" s="504"/>
      <c r="AL313" s="504"/>
      <c r="AM313" s="504"/>
    </row>
    <row r="314" spans="1:39" s="429" customFormat="1" ht="15.75" customHeight="1">
      <c r="A314" s="419">
        <v>42767</v>
      </c>
      <c r="B314" s="432" t="s">
        <v>2393</v>
      </c>
      <c r="C314" s="432"/>
      <c r="D314" s="632" t="s">
        <v>2183</v>
      </c>
      <c r="E314" s="390">
        <v>79052612224</v>
      </c>
      <c r="F314" s="325" t="s">
        <v>2127</v>
      </c>
      <c r="G314" s="313" t="s">
        <v>233</v>
      </c>
      <c r="H314" s="313" t="s">
        <v>39</v>
      </c>
      <c r="I314" s="516"/>
      <c r="J314" s="419">
        <v>42081</v>
      </c>
      <c r="K314" s="306" t="s">
        <v>374</v>
      </c>
      <c r="L314" s="510" t="s">
        <v>199</v>
      </c>
      <c r="M314" s="313" t="s">
        <v>178</v>
      </c>
      <c r="N314" s="419">
        <v>42081</v>
      </c>
      <c r="O314" s="311" t="s">
        <v>1132</v>
      </c>
      <c r="P314" s="516"/>
      <c r="Q314" s="313">
        <v>37</v>
      </c>
      <c r="R314" s="228">
        <f t="shared" si="172"/>
        <v>0</v>
      </c>
      <c r="S314" s="228">
        <f t="shared" si="169"/>
        <v>1</v>
      </c>
      <c r="T314" s="228">
        <f t="shared" si="170"/>
        <v>0</v>
      </c>
      <c r="U314" s="228">
        <f t="shared" si="171"/>
        <v>0</v>
      </c>
      <c r="V314" s="504"/>
      <c r="W314" s="504"/>
      <c r="X314" s="504"/>
      <c r="Y314" s="504"/>
      <c r="Z314" s="504"/>
      <c r="AA314" s="504"/>
      <c r="AB314" s="504"/>
      <c r="AC314" s="504"/>
      <c r="AD314" s="504"/>
      <c r="AE314" s="504"/>
      <c r="AF314" s="504"/>
      <c r="AG314" s="504"/>
      <c r="AH314" s="504"/>
      <c r="AI314" s="504"/>
      <c r="AJ314" s="504"/>
      <c r="AK314" s="504"/>
      <c r="AL314" s="504"/>
      <c r="AM314" s="504"/>
    </row>
    <row r="315" spans="1:39" s="429" customFormat="1" ht="15.75" customHeight="1">
      <c r="A315" s="419">
        <v>42786</v>
      </c>
      <c r="B315" s="432" t="s">
        <v>330</v>
      </c>
      <c r="C315" s="432"/>
      <c r="D315" s="632" t="s">
        <v>2402</v>
      </c>
      <c r="E315" s="390">
        <v>72031628348</v>
      </c>
      <c r="F315" s="325" t="s">
        <v>2374</v>
      </c>
      <c r="G315" s="313" t="s">
        <v>233</v>
      </c>
      <c r="H315" s="313" t="s">
        <v>126</v>
      </c>
      <c r="I315" s="516"/>
      <c r="J315" s="419">
        <v>42663</v>
      </c>
      <c r="K315" s="306" t="s">
        <v>205</v>
      </c>
      <c r="L315" s="510" t="s">
        <v>199</v>
      </c>
      <c r="M315" s="313" t="s">
        <v>178</v>
      </c>
      <c r="N315" s="419">
        <v>42663</v>
      </c>
      <c r="O315" s="311" t="s">
        <v>1132</v>
      </c>
      <c r="P315" s="516"/>
      <c r="Q315" s="313">
        <v>44</v>
      </c>
      <c r="R315" s="228">
        <f t="shared" si="172"/>
        <v>0</v>
      </c>
      <c r="S315" s="228">
        <f t="shared" si="169"/>
        <v>1</v>
      </c>
      <c r="T315" s="228">
        <f t="shared" si="170"/>
        <v>0</v>
      </c>
      <c r="U315" s="228">
        <f t="shared" si="171"/>
        <v>0</v>
      </c>
      <c r="V315" s="504"/>
      <c r="W315" s="504"/>
      <c r="X315" s="504"/>
      <c r="Y315" s="504"/>
      <c r="Z315" s="504"/>
      <c r="AA315" s="504"/>
      <c r="AB315" s="504"/>
      <c r="AC315" s="504"/>
      <c r="AD315" s="504"/>
      <c r="AE315" s="504"/>
      <c r="AF315" s="504"/>
      <c r="AG315" s="504"/>
      <c r="AH315" s="504"/>
      <c r="AI315" s="504"/>
      <c r="AJ315" s="504"/>
      <c r="AK315" s="504"/>
      <c r="AL315" s="504"/>
      <c r="AM315" s="504"/>
    </row>
    <row r="316" spans="1:39" s="429" customFormat="1" ht="15.75" customHeight="1">
      <c r="A316" s="419">
        <v>42800</v>
      </c>
      <c r="B316" s="432" t="s">
        <v>185</v>
      </c>
      <c r="C316" s="432"/>
      <c r="D316" s="632" t="s">
        <v>1339</v>
      </c>
      <c r="E316" s="390">
        <v>69012402576</v>
      </c>
      <c r="F316" s="325" t="s">
        <v>252</v>
      </c>
      <c r="G316" s="313" t="s">
        <v>253</v>
      </c>
      <c r="H316" s="313" t="s">
        <v>86</v>
      </c>
      <c r="I316" s="516"/>
      <c r="J316" s="419">
        <v>41722</v>
      </c>
      <c r="K316" s="306" t="s">
        <v>205</v>
      </c>
      <c r="L316" s="510" t="s">
        <v>199</v>
      </c>
      <c r="M316" s="313" t="s">
        <v>179</v>
      </c>
      <c r="N316" s="419">
        <v>41722</v>
      </c>
      <c r="O316" s="311" t="s">
        <v>1132</v>
      </c>
      <c r="P316" s="516"/>
      <c r="Q316" s="313">
        <v>48</v>
      </c>
      <c r="R316" s="228">
        <f t="shared" si="172"/>
        <v>0</v>
      </c>
      <c r="S316" s="228">
        <f t="shared" ref="S316:S327" si="173">IF(Q316&gt;=55,0,IF(AND(Q316&gt;=46,Q316&lt;55),0,IF(AND(Q316&gt;=31,Q316&lt;=45),1,IF(Q316&lt;=30,0,0))))</f>
        <v>0</v>
      </c>
      <c r="T316" s="228">
        <f t="shared" ref="T316:T327" si="174">IF(Q316&gt;=55,0,IF(AND(Q316&gt;=46,Q316&lt;55),1,IF(AND(Q316&gt;=31,Q316&lt;=45),0,IF(Q316&lt;=30,0,0))))</f>
        <v>1</v>
      </c>
      <c r="U316" s="228">
        <f t="shared" ref="U316:U327" si="175">IF(Q316&gt;=55,1,IF(AND(Q316&gt;=46,Q316&lt;55),0,IF(AND(Q316&gt;=31,Q316&lt;45),0,IF(Q316&lt;=30,0,0))))</f>
        <v>0</v>
      </c>
      <c r="V316" s="504"/>
      <c r="W316" s="504"/>
      <c r="X316" s="504"/>
      <c r="Y316" s="504"/>
      <c r="Z316" s="504"/>
      <c r="AA316" s="504"/>
      <c r="AB316" s="504"/>
      <c r="AC316" s="504"/>
      <c r="AD316" s="504"/>
      <c r="AE316" s="504"/>
      <c r="AF316" s="504"/>
      <c r="AG316" s="504"/>
      <c r="AH316" s="504"/>
      <c r="AI316" s="504"/>
      <c r="AJ316" s="504"/>
      <c r="AK316" s="504"/>
      <c r="AL316" s="504"/>
      <c r="AM316" s="504"/>
    </row>
    <row r="317" spans="1:39" s="429" customFormat="1" ht="15.75" customHeight="1">
      <c r="A317" s="419">
        <v>42796</v>
      </c>
      <c r="B317" s="432" t="s">
        <v>185</v>
      </c>
      <c r="C317" s="432"/>
      <c r="D317" s="632" t="s">
        <v>2403</v>
      </c>
      <c r="E317" s="390">
        <v>88051607851</v>
      </c>
      <c r="F317" s="325" t="s">
        <v>2395</v>
      </c>
      <c r="G317" s="313" t="s">
        <v>260</v>
      </c>
      <c r="H317" s="313" t="s">
        <v>25</v>
      </c>
      <c r="I317" s="516"/>
      <c r="J317" s="419">
        <v>42759</v>
      </c>
      <c r="K317" s="306" t="s">
        <v>206</v>
      </c>
      <c r="L317" s="510" t="s">
        <v>197</v>
      </c>
      <c r="M317" s="313" t="s">
        <v>179</v>
      </c>
      <c r="N317" s="419">
        <v>42751</v>
      </c>
      <c r="O317" s="311" t="s">
        <v>1132</v>
      </c>
      <c r="P317" s="516"/>
      <c r="Q317" s="313">
        <v>28</v>
      </c>
      <c r="R317" s="228">
        <f t="shared" si="172"/>
        <v>1</v>
      </c>
      <c r="S317" s="228">
        <f t="shared" si="173"/>
        <v>0</v>
      </c>
      <c r="T317" s="228">
        <f t="shared" si="174"/>
        <v>0</v>
      </c>
      <c r="U317" s="228">
        <f t="shared" si="175"/>
        <v>0</v>
      </c>
      <c r="V317" s="504"/>
      <c r="W317" s="504"/>
      <c r="X317" s="504"/>
      <c r="Y317" s="504"/>
      <c r="Z317" s="504"/>
      <c r="AA317" s="504"/>
      <c r="AB317" s="504"/>
      <c r="AC317" s="504"/>
      <c r="AD317" s="504"/>
      <c r="AE317" s="504"/>
      <c r="AF317" s="504"/>
      <c r="AG317" s="504"/>
      <c r="AH317" s="504"/>
      <c r="AI317" s="504"/>
      <c r="AJ317" s="504"/>
      <c r="AK317" s="504"/>
      <c r="AL317" s="504"/>
      <c r="AM317" s="504"/>
    </row>
    <row r="318" spans="1:39" s="429" customFormat="1" ht="15.75" customHeight="1">
      <c r="A318" s="419">
        <v>42815</v>
      </c>
      <c r="B318" s="432" t="s">
        <v>2393</v>
      </c>
      <c r="C318" s="432"/>
      <c r="D318" s="632" t="s">
        <v>2377</v>
      </c>
      <c r="E318" s="390">
        <v>69072622461</v>
      </c>
      <c r="F318" s="325" t="s">
        <v>2100</v>
      </c>
      <c r="G318" s="313" t="s">
        <v>230</v>
      </c>
      <c r="H318" s="313" t="s">
        <v>39</v>
      </c>
      <c r="I318" s="516"/>
      <c r="J318" s="419">
        <v>42346</v>
      </c>
      <c r="K318" s="306" t="s">
        <v>374</v>
      </c>
      <c r="L318" s="510" t="s">
        <v>200</v>
      </c>
      <c r="M318" s="313" t="s">
        <v>178</v>
      </c>
      <c r="N318" s="419">
        <v>42346</v>
      </c>
      <c r="O318" s="311" t="s">
        <v>1132</v>
      </c>
      <c r="P318" s="516"/>
      <c r="Q318" s="313">
        <v>47</v>
      </c>
      <c r="R318" s="228">
        <f t="shared" ref="R318:R325" si="176">IF(Q318&gt;=55,0,IF(AND(Q318&gt;=46,Q318&lt;55),0,IF(AND(Q318&gt;=31,Q318&lt;45),0,IF(Q318&lt;=30,1,0))))</f>
        <v>0</v>
      </c>
      <c r="S318" s="228">
        <f t="shared" si="173"/>
        <v>0</v>
      </c>
      <c r="T318" s="228">
        <f t="shared" si="174"/>
        <v>1</v>
      </c>
      <c r="U318" s="228">
        <f t="shared" si="175"/>
        <v>0</v>
      </c>
      <c r="V318" s="504"/>
      <c r="W318" s="504"/>
      <c r="X318" s="504"/>
      <c r="Y318" s="504"/>
      <c r="Z318" s="504"/>
      <c r="AA318" s="504"/>
      <c r="AB318" s="504"/>
      <c r="AC318" s="504"/>
      <c r="AD318" s="504"/>
      <c r="AE318" s="504"/>
      <c r="AF318" s="504"/>
      <c r="AG318" s="504"/>
      <c r="AH318" s="504"/>
      <c r="AI318" s="504"/>
      <c r="AJ318" s="504"/>
      <c r="AK318" s="504"/>
      <c r="AL318" s="504"/>
      <c r="AM318" s="504"/>
    </row>
    <row r="319" spans="1:39" s="429" customFormat="1" ht="15.75" customHeight="1">
      <c r="A319" s="419">
        <v>42819</v>
      </c>
      <c r="B319" s="432" t="s">
        <v>1006</v>
      </c>
      <c r="C319" s="432"/>
      <c r="D319" s="632" t="s">
        <v>1139</v>
      </c>
      <c r="E319" s="390">
        <v>82122613440</v>
      </c>
      <c r="F319" s="325" t="s">
        <v>241</v>
      </c>
      <c r="G319" s="313" t="s">
        <v>219</v>
      </c>
      <c r="H319" s="313" t="s">
        <v>1204</v>
      </c>
      <c r="I319" s="516"/>
      <c r="J319" s="419">
        <v>41311</v>
      </c>
      <c r="K319" s="306" t="s">
        <v>205</v>
      </c>
      <c r="L319" s="510" t="s">
        <v>197</v>
      </c>
      <c r="M319" s="313" t="s">
        <v>178</v>
      </c>
      <c r="N319" s="419">
        <v>41311</v>
      </c>
      <c r="O319" s="311" t="s">
        <v>1132</v>
      </c>
      <c r="P319" s="516"/>
      <c r="Q319" s="313">
        <v>34</v>
      </c>
      <c r="R319" s="228">
        <f t="shared" si="176"/>
        <v>0</v>
      </c>
      <c r="S319" s="228">
        <f t="shared" si="173"/>
        <v>1</v>
      </c>
      <c r="T319" s="228">
        <f t="shared" si="174"/>
        <v>0</v>
      </c>
      <c r="U319" s="228">
        <f t="shared" si="175"/>
        <v>0</v>
      </c>
      <c r="V319" s="504"/>
      <c r="W319" s="504"/>
      <c r="X319" s="504"/>
      <c r="Y319" s="504"/>
      <c r="Z319" s="504"/>
      <c r="AA319" s="504"/>
      <c r="AB319" s="504"/>
      <c r="AC319" s="504"/>
      <c r="AD319" s="504"/>
      <c r="AE319" s="504"/>
      <c r="AF319" s="504"/>
      <c r="AG319" s="504"/>
      <c r="AH319" s="504"/>
      <c r="AI319" s="504"/>
      <c r="AJ319" s="504"/>
      <c r="AK319" s="504"/>
      <c r="AL319" s="504"/>
      <c r="AM319" s="504"/>
    </row>
    <row r="320" spans="1:39" s="429" customFormat="1" ht="15.75" customHeight="1">
      <c r="A320" s="419">
        <v>42826</v>
      </c>
      <c r="B320" s="432" t="s">
        <v>185</v>
      </c>
      <c r="C320" s="432"/>
      <c r="D320" s="632" t="s">
        <v>1088</v>
      </c>
      <c r="E320" s="390">
        <v>64112117127</v>
      </c>
      <c r="F320" s="325" t="s">
        <v>264</v>
      </c>
      <c r="G320" s="313" t="s">
        <v>230</v>
      </c>
      <c r="H320" s="313" t="s">
        <v>39</v>
      </c>
      <c r="I320" s="516"/>
      <c r="J320" s="419">
        <v>39050</v>
      </c>
      <c r="K320" s="306" t="s">
        <v>205</v>
      </c>
      <c r="L320" s="510" t="s">
        <v>199</v>
      </c>
      <c r="M320" s="313" t="s">
        <v>178</v>
      </c>
      <c r="N320" s="419">
        <v>39050</v>
      </c>
      <c r="O320" s="311" t="s">
        <v>1132</v>
      </c>
      <c r="P320" s="516"/>
      <c r="Q320" s="313">
        <v>52</v>
      </c>
      <c r="R320" s="228">
        <f t="shared" si="176"/>
        <v>0</v>
      </c>
      <c r="S320" s="228">
        <f t="shared" si="173"/>
        <v>0</v>
      </c>
      <c r="T320" s="228">
        <f t="shared" si="174"/>
        <v>1</v>
      </c>
      <c r="U320" s="228">
        <f t="shared" si="175"/>
        <v>0</v>
      </c>
      <c r="V320" s="504"/>
      <c r="W320" s="504"/>
      <c r="X320" s="504"/>
      <c r="Y320" s="504"/>
      <c r="Z320" s="504"/>
      <c r="AA320" s="504"/>
      <c r="AB320" s="504"/>
      <c r="AC320" s="504"/>
      <c r="AD320" s="504"/>
      <c r="AE320" s="504"/>
      <c r="AF320" s="504"/>
      <c r="AG320" s="504"/>
      <c r="AH320" s="504"/>
      <c r="AI320" s="504"/>
      <c r="AJ320" s="504"/>
      <c r="AK320" s="504"/>
      <c r="AL320" s="504"/>
      <c r="AM320" s="504"/>
    </row>
    <row r="321" spans="1:39" s="429" customFormat="1" ht="15.75" customHeight="1">
      <c r="A321" s="419">
        <v>42837</v>
      </c>
      <c r="B321" s="432" t="s">
        <v>2393</v>
      </c>
      <c r="C321" s="432"/>
      <c r="D321" s="632" t="s">
        <v>2386</v>
      </c>
      <c r="E321" s="390">
        <v>93061411051</v>
      </c>
      <c r="F321" s="325" t="s">
        <v>2404</v>
      </c>
      <c r="G321" s="313" t="s">
        <v>223</v>
      </c>
      <c r="H321" s="313" t="s">
        <v>25</v>
      </c>
      <c r="I321" s="516"/>
      <c r="J321" s="419">
        <v>42614</v>
      </c>
      <c r="K321" s="306" t="s">
        <v>206</v>
      </c>
      <c r="L321" s="510" t="s">
        <v>197</v>
      </c>
      <c r="M321" s="313" t="s">
        <v>179</v>
      </c>
      <c r="N321" s="419">
        <v>42614</v>
      </c>
      <c r="O321" s="311" t="s">
        <v>1132</v>
      </c>
      <c r="P321" s="516"/>
      <c r="Q321" s="313">
        <v>23</v>
      </c>
      <c r="R321" s="228">
        <f t="shared" si="176"/>
        <v>1</v>
      </c>
      <c r="S321" s="228">
        <f>IF(Q321&gt;=55,0,IF(AND(Q321&gt;=46,Q321&lt;55),0,IF(AND(Q321&gt;=31,Q321&lt;=45),1,IF(Q321&lt;=30,0,0))))</f>
        <v>0</v>
      </c>
      <c r="T321" s="228">
        <f>IF(Q321&gt;=55,0,IF(AND(Q321&gt;=46,Q321&lt;55),1,IF(AND(Q321&gt;=31,Q321&lt;=45),0,IF(Q321&lt;=30,0,0))))</f>
        <v>0</v>
      </c>
      <c r="U321" s="228">
        <f>IF(Q321&gt;=55,1,IF(AND(Q321&gt;=46,Q321&lt;55),0,IF(AND(Q321&gt;=31,Q321&lt;45),0,IF(Q321&lt;=30,0,0))))</f>
        <v>0</v>
      </c>
      <c r="V321" s="504"/>
      <c r="W321" s="504"/>
      <c r="X321" s="504"/>
      <c r="Y321" s="504"/>
      <c r="Z321" s="504"/>
      <c r="AA321" s="504"/>
      <c r="AB321" s="504"/>
      <c r="AC321" s="504"/>
      <c r="AD321" s="504"/>
      <c r="AE321" s="504"/>
      <c r="AF321" s="504"/>
      <c r="AG321" s="504"/>
      <c r="AH321" s="504"/>
      <c r="AI321" s="504"/>
      <c r="AJ321" s="504"/>
      <c r="AK321" s="504"/>
      <c r="AL321" s="504"/>
      <c r="AM321" s="504"/>
    </row>
    <row r="322" spans="1:39" s="429" customFormat="1" ht="15.75" customHeight="1">
      <c r="A322" s="419">
        <v>42838</v>
      </c>
      <c r="B322" s="432" t="s">
        <v>2407</v>
      </c>
      <c r="C322" s="432"/>
      <c r="D322" s="632" t="s">
        <v>235</v>
      </c>
      <c r="E322" s="390">
        <v>85031711382</v>
      </c>
      <c r="F322" s="325" t="s">
        <v>2389</v>
      </c>
      <c r="G322" s="313" t="s">
        <v>221</v>
      </c>
      <c r="H322" s="313" t="s">
        <v>1204</v>
      </c>
      <c r="I322" s="516">
        <v>1</v>
      </c>
      <c r="J322" s="419">
        <v>40912</v>
      </c>
      <c r="K322" s="306" t="s">
        <v>205</v>
      </c>
      <c r="L322" s="510" t="s">
        <v>197</v>
      </c>
      <c r="M322" s="313" t="s">
        <v>178</v>
      </c>
      <c r="N322" s="419">
        <v>40912</v>
      </c>
      <c r="O322" s="311" t="s">
        <v>1132</v>
      </c>
      <c r="P322" s="516"/>
      <c r="Q322" s="313">
        <v>32</v>
      </c>
      <c r="R322" s="228">
        <f t="shared" si="176"/>
        <v>0</v>
      </c>
      <c r="S322" s="228">
        <f>IF(Q322&gt;=55,0,IF(AND(Q322&gt;=46,Q322&lt;55),0,IF(AND(Q322&gt;=31,Q322&lt;=45),1,IF(Q322&lt;=30,0,0))))</f>
        <v>1</v>
      </c>
      <c r="T322" s="228">
        <f>IF(Q322&gt;=55,0,IF(AND(Q322&gt;=46,Q322&lt;55),1,IF(AND(Q322&gt;=31,Q322&lt;=45),0,IF(Q322&lt;=30,0,0))))</f>
        <v>0</v>
      </c>
      <c r="U322" s="228">
        <f>IF(Q322&gt;=55,1,IF(AND(Q322&gt;=46,Q322&lt;55),0,IF(AND(Q322&gt;=31,Q322&lt;45),0,IF(Q322&lt;=30,0,0))))</f>
        <v>0</v>
      </c>
      <c r="V322" s="504"/>
      <c r="W322" s="504"/>
      <c r="X322" s="504"/>
      <c r="Y322" s="504"/>
      <c r="Z322" s="504"/>
      <c r="AA322" s="504"/>
      <c r="AB322" s="504"/>
      <c r="AC322" s="504"/>
      <c r="AD322" s="504"/>
      <c r="AE322" s="504"/>
      <c r="AF322" s="504"/>
      <c r="AG322" s="504"/>
      <c r="AH322" s="504"/>
      <c r="AI322" s="504"/>
      <c r="AJ322" s="504"/>
      <c r="AK322" s="504"/>
      <c r="AL322" s="504"/>
      <c r="AM322" s="504"/>
    </row>
    <row r="323" spans="1:39" s="429" customFormat="1" ht="15.75" customHeight="1">
      <c r="A323" s="419">
        <v>42853</v>
      </c>
      <c r="B323" s="432" t="s">
        <v>333</v>
      </c>
      <c r="C323" s="432"/>
      <c r="D323" s="632" t="s">
        <v>2379</v>
      </c>
      <c r="E323" s="390">
        <v>88092314441</v>
      </c>
      <c r="F323" s="325" t="s">
        <v>255</v>
      </c>
      <c r="G323" s="313" t="s">
        <v>223</v>
      </c>
      <c r="H323" s="313" t="s">
        <v>25</v>
      </c>
      <c r="I323" s="516"/>
      <c r="J323" s="419">
        <v>42430</v>
      </c>
      <c r="K323" s="306" t="s">
        <v>374</v>
      </c>
      <c r="L323" s="510" t="s">
        <v>197</v>
      </c>
      <c r="M323" s="313" t="s">
        <v>178</v>
      </c>
      <c r="N323" s="419">
        <v>42430</v>
      </c>
      <c r="O323" s="311" t="s">
        <v>1132</v>
      </c>
      <c r="P323" s="516"/>
      <c r="Q323" s="313">
        <v>28</v>
      </c>
      <c r="R323" s="228">
        <f t="shared" si="176"/>
        <v>1</v>
      </c>
      <c r="S323" s="228">
        <f>IF(Q323&gt;=55,0,IF(AND(Q323&gt;=46,Q323&lt;55),0,IF(AND(Q323&gt;=31,Q323&lt;=45),1,IF(Q323&lt;=30,0,0))))</f>
        <v>0</v>
      </c>
      <c r="T323" s="228">
        <f>IF(Q323&gt;=55,0,IF(AND(Q323&gt;=46,Q323&lt;55),1,IF(AND(Q323&gt;=31,Q323&lt;=45),0,IF(Q323&lt;=30,0,0))))</f>
        <v>0</v>
      </c>
      <c r="U323" s="228">
        <f>IF(Q323&gt;=55,1,IF(AND(Q323&gt;=46,Q323&lt;55),0,IF(AND(Q323&gt;=31,Q323&lt;45),0,IF(Q323&lt;=30,0,0))))</f>
        <v>0</v>
      </c>
      <c r="V323" s="504"/>
      <c r="W323" s="504"/>
      <c r="X323" s="504"/>
      <c r="Y323" s="504"/>
      <c r="Z323" s="504"/>
      <c r="AA323" s="504"/>
      <c r="AB323" s="504"/>
      <c r="AC323" s="504"/>
      <c r="AD323" s="504"/>
      <c r="AE323" s="504"/>
      <c r="AF323" s="504"/>
      <c r="AG323" s="504"/>
      <c r="AH323" s="504"/>
      <c r="AI323" s="504"/>
      <c r="AJ323" s="504"/>
      <c r="AK323" s="504"/>
      <c r="AL323" s="504"/>
      <c r="AM323" s="504"/>
    </row>
    <row r="324" spans="1:39" s="429" customFormat="1" ht="15.75" customHeight="1">
      <c r="A324" s="419">
        <v>42853</v>
      </c>
      <c r="B324" s="432" t="s">
        <v>333</v>
      </c>
      <c r="C324" s="432"/>
      <c r="D324" s="632" t="s">
        <v>2060</v>
      </c>
      <c r="E324" s="390">
        <v>60062404226</v>
      </c>
      <c r="F324" s="325" t="s">
        <v>2367</v>
      </c>
      <c r="G324" s="313" t="s">
        <v>221</v>
      </c>
      <c r="H324" s="313" t="s">
        <v>1204</v>
      </c>
      <c r="I324" s="516"/>
      <c r="J324" s="419">
        <v>38217</v>
      </c>
      <c r="K324" s="306" t="s">
        <v>205</v>
      </c>
      <c r="L324" s="510" t="s">
        <v>197</v>
      </c>
      <c r="M324" s="313" t="s">
        <v>179</v>
      </c>
      <c r="N324" s="419">
        <v>38217</v>
      </c>
      <c r="O324" s="311" t="s">
        <v>1132</v>
      </c>
      <c r="P324" s="516"/>
      <c r="Q324" s="313">
        <v>56</v>
      </c>
      <c r="R324" s="228">
        <f t="shared" si="176"/>
        <v>0</v>
      </c>
      <c r="S324" s="228">
        <f>IF(Q324&gt;=55,0,IF(AND(Q324&gt;=46,Q324&lt;55),0,IF(AND(Q324&gt;=31,Q324&lt;=45),1,IF(Q324&lt;=30,0,0))))</f>
        <v>0</v>
      </c>
      <c r="T324" s="228">
        <f>IF(Q324&gt;=55,0,IF(AND(Q324&gt;=46,Q324&lt;55),1,IF(AND(Q324&gt;=31,Q324&lt;=45),0,IF(Q324&lt;=30,0,0))))</f>
        <v>0</v>
      </c>
      <c r="U324" s="228">
        <f>IF(Q324&gt;=55,1,IF(AND(Q324&gt;=46,Q324&lt;55),0,IF(AND(Q324&gt;=31,Q324&lt;45),0,IF(Q324&lt;=30,0,0))))</f>
        <v>1</v>
      </c>
      <c r="V324" s="504"/>
      <c r="W324" s="504"/>
      <c r="X324" s="504"/>
      <c r="Y324" s="504"/>
      <c r="Z324" s="504"/>
      <c r="AA324" s="504"/>
      <c r="AB324" s="504"/>
      <c r="AC324" s="504"/>
      <c r="AD324" s="504"/>
      <c r="AE324" s="504"/>
      <c r="AF324" s="504"/>
      <c r="AG324" s="504"/>
      <c r="AH324" s="504"/>
      <c r="AI324" s="504"/>
      <c r="AJ324" s="504"/>
      <c r="AK324" s="504"/>
      <c r="AL324" s="504"/>
      <c r="AM324" s="504"/>
    </row>
    <row r="325" spans="1:39" s="429" customFormat="1" ht="15.75" customHeight="1">
      <c r="A325" s="788">
        <v>42856</v>
      </c>
      <c r="B325" s="482" t="s">
        <v>2260</v>
      </c>
      <c r="C325" s="482"/>
      <c r="D325" s="823" t="s">
        <v>1112</v>
      </c>
      <c r="E325" s="824">
        <v>55100302791</v>
      </c>
      <c r="F325" s="373" t="s">
        <v>2104</v>
      </c>
      <c r="G325" s="370" t="s">
        <v>268</v>
      </c>
      <c r="H325" s="370" t="s">
        <v>126</v>
      </c>
      <c r="I325" s="794"/>
      <c r="J325" s="788">
        <v>36895</v>
      </c>
      <c r="K325" s="458" t="s">
        <v>205</v>
      </c>
      <c r="L325" s="792" t="s">
        <v>199</v>
      </c>
      <c r="M325" s="370" t="s">
        <v>179</v>
      </c>
      <c r="N325" s="788">
        <v>36895</v>
      </c>
      <c r="O325" s="459" t="s">
        <v>1132</v>
      </c>
      <c r="P325" s="794"/>
      <c r="Q325" s="370">
        <v>61</v>
      </c>
      <c r="R325" s="463">
        <f t="shared" si="176"/>
        <v>0</v>
      </c>
      <c r="S325" s="463">
        <f>IF(Q325&gt;=55,0,IF(AND(Q325&gt;=46,Q325&lt;55),0,IF(AND(Q325&gt;=31,Q325&lt;=45),1,IF(Q325&lt;=30,0,0))))</f>
        <v>0</v>
      </c>
      <c r="T325" s="463">
        <f>IF(Q325&gt;=55,0,IF(AND(Q325&gt;=46,Q325&lt;55),1,IF(AND(Q325&gt;=31,Q325&lt;=45),0,IF(Q325&lt;=30,0,0))))</f>
        <v>0</v>
      </c>
      <c r="U325" s="463">
        <f>IF(Q325&gt;=55,1,IF(AND(Q325&gt;=46,Q325&lt;55),0,IF(AND(Q325&gt;=31,Q325&lt;45),0,IF(Q325&lt;=30,0,0))))</f>
        <v>1</v>
      </c>
      <c r="V325" s="825"/>
      <c r="W325" s="825"/>
      <c r="X325" s="825"/>
      <c r="Y325" s="825"/>
      <c r="Z325" s="825"/>
      <c r="AA325" s="825"/>
      <c r="AB325" s="825"/>
      <c r="AC325" s="825"/>
      <c r="AD325" s="825"/>
      <c r="AE325" s="825"/>
      <c r="AF325" s="825"/>
      <c r="AG325" s="825"/>
      <c r="AH325" s="825"/>
      <c r="AI325" s="825"/>
      <c r="AJ325" s="825"/>
      <c r="AK325" s="825"/>
      <c r="AL325" s="825"/>
      <c r="AM325" s="825"/>
    </row>
    <row r="326" spans="1:39" s="504" customFormat="1" ht="15.75" customHeight="1">
      <c r="A326" s="419">
        <v>42856</v>
      </c>
      <c r="B326" s="432" t="s">
        <v>2260</v>
      </c>
      <c r="C326" s="432"/>
      <c r="D326" s="632" t="s">
        <v>2410</v>
      </c>
      <c r="E326" s="822">
        <v>50122603728</v>
      </c>
      <c r="F326" s="826" t="s">
        <v>252</v>
      </c>
      <c r="G326" s="826" t="s">
        <v>253</v>
      </c>
      <c r="H326" s="313" t="s">
        <v>86</v>
      </c>
      <c r="I326" s="516"/>
      <c r="J326" s="419">
        <v>37942</v>
      </c>
      <c r="K326" s="306" t="s">
        <v>205</v>
      </c>
      <c r="L326" s="510" t="s">
        <v>199</v>
      </c>
      <c r="M326" s="313" t="s">
        <v>178</v>
      </c>
      <c r="N326" s="419">
        <v>37942</v>
      </c>
      <c r="O326" s="311" t="s">
        <v>1132</v>
      </c>
      <c r="P326" s="516"/>
      <c r="Q326" s="313">
        <v>67</v>
      </c>
      <c r="R326" s="228">
        <f>IF(Q326&gt;=55,0,IF(AND(Q326&gt;=46,Q326&lt;55),0,IF(AND(Q326&gt;=31,Q326&lt;45),0,IF(Q326&lt;=30,1,0))))</f>
        <v>0</v>
      </c>
      <c r="S326" s="228">
        <f t="shared" si="173"/>
        <v>0</v>
      </c>
      <c r="T326" s="228">
        <f t="shared" si="174"/>
        <v>0</v>
      </c>
      <c r="U326" s="228">
        <f t="shared" si="175"/>
        <v>1</v>
      </c>
    </row>
    <row r="327" spans="1:39" s="504" customFormat="1" ht="15.75" customHeight="1">
      <c r="A327" s="419">
        <v>42871</v>
      </c>
      <c r="B327" s="432" t="s">
        <v>2393</v>
      </c>
      <c r="C327" s="432"/>
      <c r="D327" s="632" t="s">
        <v>2411</v>
      </c>
      <c r="E327" s="822">
        <v>93010611111</v>
      </c>
      <c r="F327" s="826" t="s">
        <v>1214</v>
      </c>
      <c r="G327" s="826" t="s">
        <v>223</v>
      </c>
      <c r="H327" s="313" t="s">
        <v>25</v>
      </c>
      <c r="I327" s="516"/>
      <c r="J327" s="419">
        <v>42795</v>
      </c>
      <c r="K327" s="306" t="s">
        <v>206</v>
      </c>
      <c r="L327" s="510" t="s">
        <v>197</v>
      </c>
      <c r="M327" s="313" t="s">
        <v>179</v>
      </c>
      <c r="N327" s="419">
        <v>42795</v>
      </c>
      <c r="O327" s="311" t="s">
        <v>1226</v>
      </c>
      <c r="P327" s="516"/>
      <c r="Q327" s="313">
        <v>24</v>
      </c>
      <c r="R327" s="228">
        <f>IF(Q327&gt;=55,0,IF(AND(Q327&gt;=46,Q327&lt;55),0,IF(AND(Q327&gt;=31,Q327&lt;45),0,IF(Q327&lt;=30,1,0))))</f>
        <v>1</v>
      </c>
      <c r="S327" s="228">
        <f t="shared" si="173"/>
        <v>0</v>
      </c>
      <c r="T327" s="228">
        <f t="shared" si="174"/>
        <v>0</v>
      </c>
      <c r="U327" s="228">
        <f t="shared" si="175"/>
        <v>0</v>
      </c>
    </row>
    <row r="328" spans="1:39" s="504" customFormat="1" ht="15.75" customHeight="1">
      <c r="A328" s="419">
        <v>42873</v>
      </c>
      <c r="B328" s="432" t="s">
        <v>330</v>
      </c>
      <c r="C328" s="432"/>
      <c r="D328" s="632" t="s">
        <v>2409</v>
      </c>
      <c r="E328" s="827">
        <v>95071835289</v>
      </c>
      <c r="F328" s="826" t="s">
        <v>2104</v>
      </c>
      <c r="G328" s="826" t="s">
        <v>233</v>
      </c>
      <c r="H328" s="827" t="s">
        <v>126</v>
      </c>
      <c r="I328" s="516"/>
      <c r="J328" s="419">
        <v>42795</v>
      </c>
      <c r="K328" s="510" t="s">
        <v>374</v>
      </c>
      <c r="L328" s="827" t="s">
        <v>199</v>
      </c>
      <c r="M328" s="313" t="s">
        <v>178</v>
      </c>
      <c r="N328" s="828">
        <v>42795</v>
      </c>
      <c r="O328" s="311" t="s">
        <v>1226</v>
      </c>
      <c r="P328" s="516"/>
      <c r="Q328" s="313">
        <v>21</v>
      </c>
      <c r="R328" s="228">
        <v>1</v>
      </c>
      <c r="S328" s="228">
        <v>0</v>
      </c>
      <c r="T328" s="228">
        <v>0</v>
      </c>
      <c r="U328" s="228">
        <v>0</v>
      </c>
    </row>
    <row r="329" spans="1:39" s="504" customFormat="1" ht="15.75" customHeight="1">
      <c r="A329" s="419">
        <v>42874</v>
      </c>
      <c r="B329" s="432" t="s">
        <v>2393</v>
      </c>
      <c r="C329" s="432"/>
      <c r="D329" s="632" t="s">
        <v>2007</v>
      </c>
      <c r="E329" s="827">
        <v>78030219027</v>
      </c>
      <c r="F329" s="826" t="s">
        <v>2412</v>
      </c>
      <c r="G329" s="826" t="s">
        <v>230</v>
      </c>
      <c r="H329" s="313" t="s">
        <v>126</v>
      </c>
      <c r="I329" s="516"/>
      <c r="J329" s="419">
        <v>41731</v>
      </c>
      <c r="K329" s="510" t="s">
        <v>205</v>
      </c>
      <c r="L329" s="510" t="s">
        <v>200</v>
      </c>
      <c r="M329" s="313" t="s">
        <v>178</v>
      </c>
      <c r="N329" s="419">
        <v>41731</v>
      </c>
      <c r="O329" s="311" t="s">
        <v>1132</v>
      </c>
      <c r="P329" s="516"/>
      <c r="Q329" s="313">
        <v>39</v>
      </c>
      <c r="R329" s="228">
        <v>0</v>
      </c>
      <c r="S329" s="228">
        <v>1</v>
      </c>
      <c r="T329" s="228">
        <v>0</v>
      </c>
      <c r="U329" s="228">
        <v>0</v>
      </c>
    </row>
    <row r="330" spans="1:39" s="504" customFormat="1" ht="15.75" customHeight="1">
      <c r="A330" s="419">
        <v>42879</v>
      </c>
      <c r="B330" s="432" t="s">
        <v>2407</v>
      </c>
      <c r="C330" s="432"/>
      <c r="D330" s="632" t="s">
        <v>1045</v>
      </c>
      <c r="E330" s="827">
        <v>73122101583</v>
      </c>
      <c r="F330" s="826" t="s">
        <v>368</v>
      </c>
      <c r="G330" s="826" t="s">
        <v>215</v>
      </c>
      <c r="H330" s="313" t="s">
        <v>1204</v>
      </c>
      <c r="I330" s="516"/>
      <c r="J330" s="419">
        <v>40089</v>
      </c>
      <c r="K330" s="510" t="s">
        <v>205</v>
      </c>
      <c r="L330" s="510" t="s">
        <v>197</v>
      </c>
      <c r="M330" s="313" t="s">
        <v>178</v>
      </c>
      <c r="N330" s="419">
        <v>40089</v>
      </c>
      <c r="O330" s="311" t="s">
        <v>1132</v>
      </c>
      <c r="P330" s="516"/>
      <c r="Q330" s="313">
        <v>43</v>
      </c>
      <c r="R330" s="228">
        <v>0</v>
      </c>
      <c r="S330" s="228">
        <v>1</v>
      </c>
      <c r="T330" s="228">
        <v>0</v>
      </c>
      <c r="U330" s="228">
        <v>0</v>
      </c>
    </row>
    <row r="331" spans="1:39" s="504" customFormat="1" ht="32.25" customHeight="1">
      <c r="A331" s="419">
        <v>42902</v>
      </c>
      <c r="B331" s="432" t="s">
        <v>2414</v>
      </c>
      <c r="C331" s="432"/>
      <c r="D331" s="632" t="s">
        <v>2413</v>
      </c>
      <c r="E331" s="827">
        <v>89012229851</v>
      </c>
      <c r="F331" s="826" t="s">
        <v>2097</v>
      </c>
      <c r="G331" s="830" t="s">
        <v>253</v>
      </c>
      <c r="H331" s="830" t="s">
        <v>126</v>
      </c>
      <c r="I331" s="516"/>
      <c r="J331" s="419">
        <v>42318</v>
      </c>
      <c r="K331" s="831" t="s">
        <v>374</v>
      </c>
      <c r="L331" s="510" t="s">
        <v>200</v>
      </c>
      <c r="M331" s="313" t="s">
        <v>179</v>
      </c>
      <c r="N331" s="831">
        <v>42318</v>
      </c>
      <c r="O331" s="311" t="s">
        <v>1132</v>
      </c>
      <c r="P331" s="516"/>
      <c r="Q331" s="313">
        <v>28</v>
      </c>
      <c r="R331" s="228">
        <v>1</v>
      </c>
      <c r="S331" s="228">
        <v>0</v>
      </c>
      <c r="T331" s="228">
        <v>0</v>
      </c>
      <c r="U331" s="228">
        <v>0</v>
      </c>
    </row>
    <row r="332" spans="1:39" s="504" customFormat="1" ht="15.75" customHeight="1">
      <c r="A332" s="419">
        <v>42917</v>
      </c>
      <c r="B332" s="432" t="s">
        <v>2393</v>
      </c>
      <c r="C332" s="432"/>
      <c r="D332" s="632" t="s">
        <v>2415</v>
      </c>
      <c r="E332" s="827">
        <v>88041816822</v>
      </c>
      <c r="F332" s="826" t="s">
        <v>342</v>
      </c>
      <c r="G332" s="826" t="s">
        <v>223</v>
      </c>
      <c r="H332" s="313" t="s">
        <v>25</v>
      </c>
      <c r="I332" s="516"/>
      <c r="J332" s="419">
        <v>42401</v>
      </c>
      <c r="K332" s="510" t="s">
        <v>206</v>
      </c>
      <c r="L332" s="510" t="s">
        <v>197</v>
      </c>
      <c r="M332" s="313" t="s">
        <v>178</v>
      </c>
      <c r="N332" s="419">
        <v>42401</v>
      </c>
      <c r="O332" s="311" t="s">
        <v>1132</v>
      </c>
      <c r="P332" s="516"/>
      <c r="Q332" s="313">
        <v>29</v>
      </c>
      <c r="R332" s="228">
        <v>1</v>
      </c>
      <c r="S332" s="228">
        <v>0</v>
      </c>
      <c r="T332" s="228">
        <v>0</v>
      </c>
      <c r="U332" s="228">
        <v>0</v>
      </c>
    </row>
    <row r="333" spans="1:39" s="504" customFormat="1" ht="15.75" customHeight="1">
      <c r="A333" s="419">
        <v>42930</v>
      </c>
      <c r="B333" s="432" t="s">
        <v>185</v>
      </c>
      <c r="C333" s="432"/>
      <c r="D333" s="632" t="s">
        <v>2416</v>
      </c>
      <c r="E333" s="827">
        <v>77032612044</v>
      </c>
      <c r="F333" s="826" t="s">
        <v>255</v>
      </c>
      <c r="G333" s="826" t="s">
        <v>223</v>
      </c>
      <c r="H333" s="313" t="s">
        <v>25</v>
      </c>
      <c r="I333" s="516"/>
      <c r="J333" s="419">
        <v>42614</v>
      </c>
      <c r="K333" s="510" t="s">
        <v>205</v>
      </c>
      <c r="L333" s="510" t="s">
        <v>197</v>
      </c>
      <c r="M333" s="313" t="s">
        <v>178</v>
      </c>
      <c r="N333" s="419">
        <v>42614</v>
      </c>
      <c r="O333" s="311" t="s">
        <v>1132</v>
      </c>
      <c r="P333" s="516"/>
      <c r="Q333" s="313">
        <v>39</v>
      </c>
      <c r="R333" s="228">
        <v>0</v>
      </c>
      <c r="S333" s="228">
        <v>1</v>
      </c>
      <c r="T333" s="228">
        <v>0</v>
      </c>
      <c r="U333" s="228">
        <v>0</v>
      </c>
    </row>
    <row r="334" spans="1:39" s="504" customFormat="1" ht="15.75" customHeight="1">
      <c r="A334" s="419">
        <v>42933</v>
      </c>
      <c r="B334" s="432" t="s">
        <v>185</v>
      </c>
      <c r="C334" s="432"/>
      <c r="D334" s="632" t="s">
        <v>2417</v>
      </c>
      <c r="E334" s="827">
        <v>87070821782</v>
      </c>
      <c r="F334" s="826" t="s">
        <v>255</v>
      </c>
      <c r="G334" s="826" t="s">
        <v>223</v>
      </c>
      <c r="H334" s="313" t="s">
        <v>25</v>
      </c>
      <c r="I334" s="516"/>
      <c r="J334" s="419">
        <v>42604</v>
      </c>
      <c r="K334" s="510" t="s">
        <v>374</v>
      </c>
      <c r="L334" s="510" t="s">
        <v>197</v>
      </c>
      <c r="M334" s="313" t="s">
        <v>178</v>
      </c>
      <c r="N334" s="419">
        <v>42604</v>
      </c>
      <c r="O334" s="311" t="s">
        <v>1132</v>
      </c>
      <c r="P334" s="516"/>
      <c r="Q334" s="313">
        <v>30</v>
      </c>
      <c r="R334" s="228">
        <v>1</v>
      </c>
      <c r="S334" s="228">
        <v>0</v>
      </c>
      <c r="T334" s="228">
        <v>0</v>
      </c>
      <c r="U334" s="228">
        <v>0</v>
      </c>
    </row>
    <row r="335" spans="1:39" s="504" customFormat="1" ht="15.75" customHeight="1">
      <c r="A335" s="419">
        <v>42938</v>
      </c>
      <c r="B335" s="432" t="s">
        <v>2393</v>
      </c>
      <c r="C335" s="432"/>
      <c r="D335" s="632" t="s">
        <v>1213</v>
      </c>
      <c r="E335" s="827">
        <v>86070217798</v>
      </c>
      <c r="F335" s="826" t="s">
        <v>1214</v>
      </c>
      <c r="G335" s="826" t="s">
        <v>223</v>
      </c>
      <c r="H335" s="313" t="s">
        <v>25</v>
      </c>
      <c r="I335" s="516"/>
      <c r="J335" s="419">
        <v>41487</v>
      </c>
      <c r="K335" s="510" t="s">
        <v>206</v>
      </c>
      <c r="L335" s="510" t="s">
        <v>197</v>
      </c>
      <c r="M335" s="313" t="s">
        <v>179</v>
      </c>
      <c r="N335" s="419">
        <v>41487</v>
      </c>
      <c r="O335" s="311" t="s">
        <v>1132</v>
      </c>
      <c r="P335" s="516"/>
      <c r="Q335" s="313">
        <v>31</v>
      </c>
      <c r="R335" s="228">
        <v>0</v>
      </c>
      <c r="S335" s="228">
        <v>1</v>
      </c>
      <c r="T335" s="228">
        <v>0</v>
      </c>
      <c r="U335" s="228">
        <v>0</v>
      </c>
    </row>
    <row r="336" spans="1:39" s="504" customFormat="1" ht="15.75" customHeight="1">
      <c r="A336" s="419">
        <v>42940</v>
      </c>
      <c r="B336" s="432" t="s">
        <v>2261</v>
      </c>
      <c r="C336" s="432"/>
      <c r="D336" s="832" t="s">
        <v>2380</v>
      </c>
      <c r="E336" s="827">
        <v>55032400100</v>
      </c>
      <c r="F336" s="826" t="s">
        <v>259</v>
      </c>
      <c r="G336" s="827" t="s">
        <v>233</v>
      </c>
      <c r="H336" s="827" t="s">
        <v>126</v>
      </c>
      <c r="I336" s="516"/>
      <c r="J336" s="828">
        <v>42445</v>
      </c>
      <c r="K336" s="833" t="s">
        <v>374</v>
      </c>
      <c r="L336" s="827" t="s">
        <v>199</v>
      </c>
      <c r="M336" s="313" t="s">
        <v>178</v>
      </c>
      <c r="N336" s="828">
        <v>42445</v>
      </c>
      <c r="O336" s="311" t="s">
        <v>1132</v>
      </c>
      <c r="P336" s="516"/>
      <c r="Q336" s="313">
        <v>62</v>
      </c>
      <c r="R336" s="228">
        <v>0</v>
      </c>
      <c r="S336" s="228">
        <v>0</v>
      </c>
      <c r="T336" s="228">
        <v>0</v>
      </c>
      <c r="U336" s="228">
        <v>1</v>
      </c>
    </row>
    <row r="337" spans="1:53" s="504" customFormat="1" ht="15.75" customHeight="1">
      <c r="A337" s="419">
        <v>42947</v>
      </c>
      <c r="B337" s="432" t="s">
        <v>2393</v>
      </c>
      <c r="C337" s="432"/>
      <c r="D337" s="832" t="s">
        <v>2418</v>
      </c>
      <c r="E337" s="830">
        <v>90082632306</v>
      </c>
      <c r="F337" s="826" t="s">
        <v>2100</v>
      </c>
      <c r="G337" s="827" t="s">
        <v>230</v>
      </c>
      <c r="H337" s="827" t="s">
        <v>39</v>
      </c>
      <c r="I337" s="516"/>
      <c r="J337" s="828">
        <v>42100</v>
      </c>
      <c r="K337" s="833" t="s">
        <v>374</v>
      </c>
      <c r="L337" s="827" t="s">
        <v>200</v>
      </c>
      <c r="M337" s="313" t="s">
        <v>178</v>
      </c>
      <c r="N337" s="828">
        <v>42100</v>
      </c>
      <c r="O337" s="311" t="s">
        <v>1132</v>
      </c>
      <c r="P337" s="516"/>
      <c r="Q337" s="313">
        <v>27</v>
      </c>
      <c r="R337" s="228">
        <v>1</v>
      </c>
      <c r="S337" s="228">
        <v>0</v>
      </c>
      <c r="T337" s="228">
        <v>0</v>
      </c>
      <c r="U337" s="228">
        <v>0</v>
      </c>
    </row>
    <row r="338" spans="1:53" s="504" customFormat="1" ht="15.75" customHeight="1">
      <c r="A338" s="419">
        <v>42949</v>
      </c>
      <c r="B338" s="432" t="s">
        <v>2393</v>
      </c>
      <c r="C338" s="432"/>
      <c r="D338" s="832" t="s">
        <v>2382</v>
      </c>
      <c r="E338" s="827">
        <v>85080411311</v>
      </c>
      <c r="F338" s="826" t="s">
        <v>2365</v>
      </c>
      <c r="G338" s="827" t="s">
        <v>221</v>
      </c>
      <c r="H338" s="827" t="s">
        <v>1204</v>
      </c>
      <c r="I338" s="516"/>
      <c r="J338" s="828">
        <v>42432</v>
      </c>
      <c r="K338" s="833" t="s">
        <v>205</v>
      </c>
      <c r="L338" s="827" t="s">
        <v>197</v>
      </c>
      <c r="M338" s="313" t="s">
        <v>179</v>
      </c>
      <c r="N338" s="419">
        <v>42432</v>
      </c>
      <c r="O338" s="311" t="s">
        <v>1132</v>
      </c>
      <c r="P338" s="516"/>
      <c r="Q338" s="313">
        <v>32</v>
      </c>
      <c r="R338" s="228">
        <v>0</v>
      </c>
      <c r="S338" s="228">
        <v>1</v>
      </c>
      <c r="T338" s="228">
        <v>0</v>
      </c>
      <c r="U338" s="228">
        <v>0</v>
      </c>
    </row>
    <row r="339" spans="1:53" s="504" customFormat="1" ht="15.75" customHeight="1">
      <c r="A339" s="419">
        <v>42975</v>
      </c>
      <c r="B339" s="432" t="s">
        <v>2393</v>
      </c>
      <c r="C339" s="432"/>
      <c r="D339" s="858" t="s">
        <v>1068</v>
      </c>
      <c r="E339" s="859">
        <v>56100403766</v>
      </c>
      <c r="F339" s="860" t="s">
        <v>1203</v>
      </c>
      <c r="G339" s="826" t="s">
        <v>233</v>
      </c>
      <c r="H339" s="861" t="s">
        <v>126</v>
      </c>
      <c r="I339" s="516"/>
      <c r="J339" s="828">
        <v>38353</v>
      </c>
      <c r="K339" s="833" t="s">
        <v>205</v>
      </c>
      <c r="L339" s="827" t="s">
        <v>199</v>
      </c>
      <c r="M339" s="313" t="s">
        <v>178</v>
      </c>
      <c r="N339" s="828">
        <v>38353</v>
      </c>
      <c r="O339" s="311" t="s">
        <v>1132</v>
      </c>
      <c r="P339" s="516"/>
      <c r="Q339" s="313">
        <v>61</v>
      </c>
      <c r="R339" s="228">
        <v>0</v>
      </c>
      <c r="S339" s="228">
        <v>0</v>
      </c>
      <c r="T339" s="228">
        <v>0</v>
      </c>
      <c r="U339" s="228">
        <v>1</v>
      </c>
    </row>
    <row r="340" spans="1:53" s="504" customFormat="1" ht="15.75" customHeight="1">
      <c r="A340" s="419">
        <v>42976</v>
      </c>
      <c r="B340" s="432" t="s">
        <v>2393</v>
      </c>
      <c r="C340" s="432"/>
      <c r="D340" s="832" t="s">
        <v>2173</v>
      </c>
      <c r="E340" s="827">
        <v>91030433543</v>
      </c>
      <c r="F340" s="826" t="s">
        <v>2340</v>
      </c>
      <c r="G340" s="827" t="s">
        <v>233</v>
      </c>
      <c r="H340" s="827" t="s">
        <v>126</v>
      </c>
      <c r="I340" s="516"/>
      <c r="J340" s="828">
        <v>42086</v>
      </c>
      <c r="K340" s="833" t="s">
        <v>374</v>
      </c>
      <c r="L340" s="827" t="s">
        <v>199</v>
      </c>
      <c r="M340" s="313" t="s">
        <v>178</v>
      </c>
      <c r="N340" s="828">
        <v>42086</v>
      </c>
      <c r="O340" s="311" t="s">
        <v>1132</v>
      </c>
      <c r="P340" s="516"/>
      <c r="Q340" s="313">
        <v>26</v>
      </c>
      <c r="R340" s="228">
        <v>1</v>
      </c>
      <c r="S340" s="228">
        <v>0</v>
      </c>
      <c r="T340" s="228">
        <v>0</v>
      </c>
      <c r="U340" s="228">
        <v>0</v>
      </c>
    </row>
    <row r="341" spans="1:53" s="504" customFormat="1" ht="15.75" customHeight="1">
      <c r="A341" s="419">
        <v>42983</v>
      </c>
      <c r="B341" s="432" t="s">
        <v>2393</v>
      </c>
      <c r="C341" s="432"/>
      <c r="D341" s="832" t="s">
        <v>2408</v>
      </c>
      <c r="E341" s="830">
        <v>85040111701</v>
      </c>
      <c r="F341" s="827" t="s">
        <v>245</v>
      </c>
      <c r="G341" s="830" t="s">
        <v>230</v>
      </c>
      <c r="H341" s="826" t="s">
        <v>25</v>
      </c>
      <c r="I341" s="516"/>
      <c r="J341" s="863">
        <v>42753</v>
      </c>
      <c r="K341" s="833" t="s">
        <v>374</v>
      </c>
      <c r="L341" s="827" t="s">
        <v>200</v>
      </c>
      <c r="M341" s="313" t="s">
        <v>178</v>
      </c>
      <c r="N341" s="831">
        <v>42753</v>
      </c>
      <c r="O341" s="311" t="s">
        <v>1132</v>
      </c>
      <c r="P341" s="516"/>
      <c r="Q341" s="313">
        <v>32</v>
      </c>
      <c r="R341" s="228">
        <v>0</v>
      </c>
      <c r="S341" s="228">
        <v>1</v>
      </c>
      <c r="T341" s="228">
        <v>0</v>
      </c>
      <c r="U341" s="228">
        <v>0</v>
      </c>
    </row>
    <row r="342" spans="1:53" s="504" customFormat="1" ht="15.75" customHeight="1">
      <c r="A342" s="419">
        <v>43014</v>
      </c>
      <c r="B342" s="432" t="s">
        <v>2393</v>
      </c>
      <c r="C342" s="432"/>
      <c r="D342" s="864" t="s">
        <v>359</v>
      </c>
      <c r="E342" s="865">
        <v>74073107352</v>
      </c>
      <c r="F342" s="827" t="s">
        <v>1206</v>
      </c>
      <c r="G342" s="826" t="s">
        <v>219</v>
      </c>
      <c r="H342" s="862" t="s">
        <v>1204</v>
      </c>
      <c r="I342" s="516"/>
      <c r="J342" s="828">
        <v>40878</v>
      </c>
      <c r="K342" s="833" t="s">
        <v>374</v>
      </c>
      <c r="L342" s="827" t="s">
        <v>197</v>
      </c>
      <c r="M342" s="313" t="s">
        <v>179</v>
      </c>
      <c r="N342" s="828">
        <v>40878</v>
      </c>
      <c r="O342" s="311" t="s">
        <v>1132</v>
      </c>
      <c r="P342" s="516"/>
      <c r="Q342" s="313">
        <v>43</v>
      </c>
      <c r="R342" s="228">
        <v>0</v>
      </c>
      <c r="S342" s="228">
        <v>1</v>
      </c>
      <c r="T342" s="228">
        <v>0</v>
      </c>
      <c r="U342" s="228">
        <v>0</v>
      </c>
    </row>
    <row r="343" spans="1:53" s="504" customFormat="1" ht="15.75" customHeight="1">
      <c r="A343" s="419"/>
      <c r="B343" s="432"/>
      <c r="C343" s="432"/>
      <c r="D343" s="832"/>
      <c r="E343" s="827"/>
      <c r="F343" s="826"/>
      <c r="G343" s="827"/>
      <c r="H343" s="827"/>
      <c r="I343" s="516"/>
      <c r="J343" s="828"/>
      <c r="K343" s="833"/>
      <c r="L343" s="827"/>
      <c r="M343" s="313"/>
      <c r="N343" s="828"/>
      <c r="O343" s="311"/>
      <c r="P343" s="516"/>
      <c r="Q343" s="313"/>
      <c r="R343" s="228"/>
      <c r="S343" s="228"/>
      <c r="T343" s="228"/>
      <c r="U343" s="228"/>
    </row>
    <row r="344" spans="1:53">
      <c r="A344" s="854" t="s">
        <v>312</v>
      </c>
      <c r="B344" s="854" t="s">
        <v>327</v>
      </c>
      <c r="C344" s="855" t="s">
        <v>328</v>
      </c>
      <c r="D344" s="856"/>
      <c r="E344" s="856"/>
      <c r="F344" s="856"/>
      <c r="G344" s="856"/>
      <c r="H344" s="856"/>
      <c r="I344" s="856"/>
      <c r="J344" s="856"/>
      <c r="K344" s="856"/>
      <c r="L344" s="857"/>
      <c r="M344"/>
      <c r="N344"/>
      <c r="O344"/>
      <c r="P344"/>
      <c r="Q344"/>
      <c r="R344"/>
      <c r="S344"/>
      <c r="V344" s="417"/>
      <c r="W344" s="417"/>
      <c r="X344" s="417"/>
      <c r="Y344" s="417"/>
      <c r="Z344" s="417"/>
      <c r="AA344" s="417"/>
      <c r="AB344" s="417"/>
      <c r="AC344" s="417"/>
      <c r="AD344" s="417"/>
      <c r="AE344" s="417"/>
      <c r="AF344" s="417"/>
      <c r="AG344" s="417"/>
      <c r="AH344" s="417"/>
      <c r="AI344" s="417"/>
      <c r="AJ344" s="417"/>
      <c r="AK344" s="417"/>
      <c r="AL344" s="417"/>
      <c r="AM344" s="417"/>
      <c r="AN344" s="417"/>
      <c r="AO344" s="417"/>
      <c r="AP344" s="417"/>
      <c r="AQ344" s="417"/>
      <c r="AR344" s="417"/>
      <c r="AS344" s="417"/>
      <c r="AT344" s="417"/>
      <c r="AU344" s="417"/>
      <c r="AV344" s="417"/>
      <c r="AW344" s="417"/>
      <c r="AX344" s="417"/>
      <c r="AY344" s="417"/>
      <c r="AZ344" s="417"/>
      <c r="BA344" s="417"/>
    </row>
    <row r="345" spans="1:53" s="434" customFormat="1">
      <c r="A345" s="839"/>
      <c r="B345" s="838" t="s">
        <v>330</v>
      </c>
      <c r="C345" s="838" t="s">
        <v>185</v>
      </c>
      <c r="D345" s="837"/>
      <c r="E345" s="838" t="s">
        <v>333</v>
      </c>
      <c r="F345" s="838" t="s">
        <v>996</v>
      </c>
      <c r="G345" s="838" t="s">
        <v>1006</v>
      </c>
      <c r="H345" s="838" t="s">
        <v>1171</v>
      </c>
      <c r="I345" s="838" t="s">
        <v>1210</v>
      </c>
      <c r="J345" s="837"/>
      <c r="K345" s="838" t="s">
        <v>2043</v>
      </c>
      <c r="L345" s="840" t="s">
        <v>311</v>
      </c>
      <c r="M345"/>
      <c r="N345"/>
      <c r="O345"/>
      <c r="P345"/>
      <c r="Q345"/>
      <c r="R345"/>
      <c r="S345"/>
      <c r="V345" s="505"/>
      <c r="W345" s="505"/>
      <c r="X345" s="505"/>
      <c r="Y345" s="505"/>
      <c r="Z345" s="505"/>
      <c r="AA345" s="505"/>
      <c r="AB345" s="505"/>
      <c r="AC345" s="505"/>
      <c r="AD345" s="505"/>
      <c r="AE345" s="505"/>
      <c r="AF345" s="505"/>
      <c r="AG345" s="505"/>
      <c r="AH345" s="505"/>
      <c r="AI345" s="505"/>
      <c r="AJ345" s="505"/>
      <c r="AK345" s="505"/>
      <c r="AL345" s="505"/>
      <c r="AM345" s="505"/>
      <c r="AN345" s="505"/>
      <c r="AO345" s="505"/>
      <c r="AP345" s="505"/>
      <c r="AQ345" s="505"/>
      <c r="AR345" s="505"/>
      <c r="AS345" s="505"/>
      <c r="AT345" s="505"/>
      <c r="AU345" s="505"/>
      <c r="AV345" s="505"/>
      <c r="AW345" s="505"/>
      <c r="AX345" s="505"/>
      <c r="AY345" s="505"/>
      <c r="AZ345" s="505"/>
      <c r="BA345" s="505"/>
    </row>
    <row r="346" spans="1:53" s="435" customFormat="1">
      <c r="A346" s="841" t="s">
        <v>316</v>
      </c>
      <c r="B346" s="842" t="s">
        <v>323</v>
      </c>
      <c r="C346" s="843" t="s">
        <v>329</v>
      </c>
      <c r="D346" s="844" t="s">
        <v>323</v>
      </c>
      <c r="E346" s="838" t="s">
        <v>323</v>
      </c>
      <c r="F346" s="838" t="s">
        <v>323</v>
      </c>
      <c r="G346" s="838" t="s">
        <v>323</v>
      </c>
      <c r="H346" s="838" t="s">
        <v>323</v>
      </c>
      <c r="I346" s="838" t="s">
        <v>329</v>
      </c>
      <c r="J346" s="844" t="s">
        <v>323</v>
      </c>
      <c r="K346" s="838" t="s">
        <v>323</v>
      </c>
      <c r="L346" s="845"/>
      <c r="M346"/>
      <c r="N346"/>
      <c r="O346"/>
      <c r="P346"/>
      <c r="Q346"/>
      <c r="R346"/>
      <c r="S346"/>
      <c r="V346" s="506"/>
      <c r="W346" s="506"/>
      <c r="X346" s="506"/>
      <c r="Y346" s="506"/>
      <c r="Z346" s="506"/>
      <c r="AA346" s="506"/>
      <c r="AB346" s="506"/>
      <c r="AC346" s="506"/>
      <c r="AD346" s="506"/>
      <c r="AE346" s="506"/>
      <c r="AF346" s="506"/>
      <c r="AG346" s="506"/>
      <c r="AH346" s="506"/>
      <c r="AI346" s="506"/>
      <c r="AJ346" s="506"/>
      <c r="AK346" s="506"/>
      <c r="AL346" s="506"/>
      <c r="AM346" s="506"/>
      <c r="AN346" s="506"/>
      <c r="AO346" s="506"/>
      <c r="AP346" s="506"/>
      <c r="AQ346" s="506"/>
      <c r="AR346" s="506"/>
      <c r="AS346" s="506"/>
      <c r="AT346" s="506"/>
      <c r="AU346" s="506"/>
      <c r="AV346" s="506"/>
      <c r="AW346" s="506"/>
      <c r="AX346" s="506"/>
      <c r="AY346" s="506"/>
      <c r="AZ346" s="506"/>
      <c r="BA346" s="506"/>
    </row>
    <row r="347" spans="1:53" s="435" customFormat="1">
      <c r="A347" s="838" t="s">
        <v>1132</v>
      </c>
      <c r="B347" s="834">
        <v>3</v>
      </c>
      <c r="C347" s="834">
        <v>15</v>
      </c>
      <c r="D347" s="846">
        <v>16</v>
      </c>
      <c r="E347" s="834">
        <v>4</v>
      </c>
      <c r="F347" s="834">
        <v>1</v>
      </c>
      <c r="G347" s="834">
        <v>3</v>
      </c>
      <c r="H347" s="834">
        <v>2</v>
      </c>
      <c r="I347" s="834">
        <v>5</v>
      </c>
      <c r="J347" s="846">
        <v>36</v>
      </c>
      <c r="K347" s="834">
        <v>1</v>
      </c>
      <c r="L347" s="847">
        <v>86</v>
      </c>
      <c r="M347"/>
      <c r="N347"/>
      <c r="O347"/>
      <c r="P347"/>
      <c r="Q347"/>
      <c r="R347"/>
      <c r="S347"/>
    </row>
    <row r="348" spans="1:53" s="433" customFormat="1">
      <c r="A348" s="848" t="s">
        <v>1219</v>
      </c>
      <c r="B348" s="835">
        <v>37</v>
      </c>
      <c r="C348" s="835">
        <v>20</v>
      </c>
      <c r="D348" s="849">
        <v>10</v>
      </c>
      <c r="E348" s="835"/>
      <c r="F348" s="835"/>
      <c r="G348" s="835"/>
      <c r="H348" s="835"/>
      <c r="I348" s="835">
        <v>22</v>
      </c>
      <c r="J348" s="849">
        <v>14</v>
      </c>
      <c r="K348" s="835"/>
      <c r="L348" s="850">
        <v>103</v>
      </c>
      <c r="M348"/>
      <c r="N348"/>
      <c r="O348"/>
      <c r="P348"/>
      <c r="Q348"/>
      <c r="R348"/>
      <c r="S348"/>
    </row>
    <row r="349" spans="1:53">
      <c r="A349" s="848" t="s">
        <v>1303</v>
      </c>
      <c r="B349" s="835"/>
      <c r="C349" s="835"/>
      <c r="D349" s="849">
        <v>1</v>
      </c>
      <c r="E349" s="835"/>
      <c r="F349" s="835"/>
      <c r="G349" s="835"/>
      <c r="H349" s="835">
        <v>1</v>
      </c>
      <c r="I349" s="835"/>
      <c r="J349" s="849">
        <v>1</v>
      </c>
      <c r="K349" s="835"/>
      <c r="L349" s="850">
        <v>3</v>
      </c>
      <c r="M349"/>
      <c r="N349"/>
      <c r="O349"/>
      <c r="P349"/>
      <c r="Q349"/>
      <c r="R349"/>
      <c r="S349"/>
    </row>
    <row r="350" spans="1:53">
      <c r="A350" s="851" t="s">
        <v>311</v>
      </c>
      <c r="B350" s="836">
        <v>40</v>
      </c>
      <c r="C350" s="836">
        <v>35</v>
      </c>
      <c r="D350" s="852">
        <v>27</v>
      </c>
      <c r="E350" s="836">
        <v>4</v>
      </c>
      <c r="F350" s="836">
        <v>1</v>
      </c>
      <c r="G350" s="836">
        <v>3</v>
      </c>
      <c r="H350" s="836">
        <v>3</v>
      </c>
      <c r="I350" s="836">
        <v>27</v>
      </c>
      <c r="J350" s="852">
        <v>51</v>
      </c>
      <c r="K350" s="836">
        <v>1</v>
      </c>
      <c r="L350" s="853">
        <v>192</v>
      </c>
      <c r="M350"/>
      <c r="N350"/>
      <c r="O350"/>
      <c r="P350"/>
      <c r="Q350"/>
      <c r="R350"/>
      <c r="S350"/>
    </row>
    <row r="351" spans="1:53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53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21" s="300" customForma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 s="377"/>
      <c r="U353" s="377"/>
    </row>
    <row r="354" spans="1:21" s="300" customForma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 s="377"/>
      <c r="U354" s="377"/>
    </row>
    <row r="355" spans="1:21" s="300" customForma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s="377"/>
      <c r="S355" s="377"/>
      <c r="T355" s="377"/>
      <c r="U355" s="377"/>
    </row>
    <row r="356" spans="1:21" s="300" customForma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s="377"/>
      <c r="S356" s="377"/>
      <c r="T356" s="377"/>
      <c r="U356" s="377"/>
    </row>
    <row r="357" spans="1:21" s="300" customForma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s="377"/>
      <c r="S357" s="377"/>
      <c r="T357" s="377"/>
      <c r="U357" s="377"/>
    </row>
    <row r="358" spans="1:21" s="300" customForma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 s="377"/>
      <c r="S358" s="377"/>
      <c r="T358" s="377"/>
      <c r="U358" s="377"/>
    </row>
  </sheetData>
  <autoFilter ref="A1:EG350"/>
  <pageMargins left="0.70866141732283472" right="0.70866141732283472" top="0.74803149606299213" bottom="0.74803149606299213" header="0.31496062992125984" footer="0.31496062992125984"/>
  <pageSetup scale="95" orientation="landscape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T121"/>
  <sheetViews>
    <sheetView workbookViewId="0">
      <selection activeCell="B41" sqref="B41"/>
    </sheetView>
  </sheetViews>
  <sheetFormatPr baseColWidth="10" defaultRowHeight="15"/>
  <cols>
    <col min="1" max="1" width="4" bestFit="1" customWidth="1"/>
    <col min="2" max="2" width="38" bestFit="1" customWidth="1"/>
    <col min="3" max="3" width="18" bestFit="1" customWidth="1"/>
    <col min="4" max="4" width="56.140625" bestFit="1" customWidth="1"/>
    <col min="5" max="5" width="4.5703125" bestFit="1" customWidth="1"/>
    <col min="6" max="6" width="10" bestFit="1" customWidth="1"/>
    <col min="7" max="7" width="17.7109375" bestFit="1" customWidth="1"/>
    <col min="8" max="8" width="27.42578125" bestFit="1" customWidth="1"/>
    <col min="9" max="9" width="22.140625" bestFit="1" customWidth="1"/>
    <col min="10" max="10" width="8.7109375" bestFit="1" customWidth="1"/>
    <col min="11" max="11" width="48" bestFit="1" customWidth="1"/>
    <col min="12" max="12" width="5.28515625" bestFit="1" customWidth="1"/>
    <col min="13" max="14" width="14.28515625" bestFit="1" customWidth="1"/>
    <col min="15" max="15" width="12.7109375" bestFit="1" customWidth="1"/>
    <col min="16" max="16" width="5.28515625" bestFit="1" customWidth="1"/>
    <col min="17" max="19" width="6.85546875" bestFit="1" customWidth="1"/>
    <col min="20" max="20" width="7.140625" bestFit="1" customWidth="1"/>
  </cols>
  <sheetData>
    <row r="1" spans="1:20" ht="15.75" thickBot="1">
      <c r="A1" s="520" t="s">
        <v>305</v>
      </c>
      <c r="B1" s="520" t="s">
        <v>306</v>
      </c>
      <c r="C1" s="520" t="s">
        <v>307</v>
      </c>
      <c r="D1" s="520" t="s">
        <v>308</v>
      </c>
      <c r="E1" s="520" t="s">
        <v>1240</v>
      </c>
      <c r="F1" s="520" t="s">
        <v>196</v>
      </c>
      <c r="G1" s="520" t="s">
        <v>211</v>
      </c>
      <c r="H1" s="520" t="s">
        <v>310</v>
      </c>
      <c r="I1" s="520" t="s">
        <v>313</v>
      </c>
      <c r="J1" s="520" t="s">
        <v>201</v>
      </c>
      <c r="K1" s="520" t="s">
        <v>343</v>
      </c>
      <c r="L1" s="520" t="s">
        <v>177</v>
      </c>
      <c r="M1" s="520" t="s">
        <v>331</v>
      </c>
      <c r="N1" s="520" t="s">
        <v>316</v>
      </c>
      <c r="O1" s="520" t="s">
        <v>292</v>
      </c>
      <c r="P1" s="520" t="s">
        <v>304</v>
      </c>
      <c r="Q1" s="520" t="s">
        <v>189</v>
      </c>
      <c r="R1" s="520" t="s">
        <v>190</v>
      </c>
      <c r="S1" s="520" t="s">
        <v>191</v>
      </c>
      <c r="T1" s="520" t="s">
        <v>192</v>
      </c>
    </row>
    <row r="2" spans="1:20">
      <c r="A2" s="517">
        <v>58</v>
      </c>
      <c r="B2" s="517" t="s">
        <v>1019</v>
      </c>
      <c r="C2" s="517">
        <v>73072322277</v>
      </c>
      <c r="D2" s="517" t="s">
        <v>252</v>
      </c>
      <c r="E2" s="517" t="s">
        <v>253</v>
      </c>
      <c r="F2" s="517" t="s">
        <v>86</v>
      </c>
      <c r="G2" s="517">
        <v>1</v>
      </c>
      <c r="H2" s="518">
        <v>40634</v>
      </c>
      <c r="I2" s="517" t="s">
        <v>374</v>
      </c>
      <c r="J2" s="517" t="s">
        <v>199</v>
      </c>
      <c r="K2" s="517"/>
      <c r="L2" s="517" t="s">
        <v>179</v>
      </c>
      <c r="M2" s="518">
        <v>39448</v>
      </c>
      <c r="N2" s="517" t="s">
        <v>1132</v>
      </c>
      <c r="O2" s="517"/>
      <c r="P2" s="517">
        <v>39</v>
      </c>
      <c r="Q2" s="517">
        <v>0</v>
      </c>
      <c r="R2" s="517">
        <v>1</v>
      </c>
      <c r="S2" s="517">
        <v>0</v>
      </c>
      <c r="T2" s="517">
        <v>0</v>
      </c>
    </row>
    <row r="3" spans="1:20">
      <c r="A3" s="517">
        <v>32</v>
      </c>
      <c r="B3" s="517" t="s">
        <v>1116</v>
      </c>
      <c r="C3" s="517">
        <v>75102406995</v>
      </c>
      <c r="D3" s="517" t="s">
        <v>267</v>
      </c>
      <c r="E3" s="517" t="s">
        <v>268</v>
      </c>
      <c r="F3" s="517" t="s">
        <v>126</v>
      </c>
      <c r="G3" s="517">
        <v>1</v>
      </c>
      <c r="H3" s="518">
        <v>38551</v>
      </c>
      <c r="I3" s="517" t="s">
        <v>205</v>
      </c>
      <c r="J3" s="517" t="s">
        <v>199</v>
      </c>
      <c r="K3" s="517"/>
      <c r="L3" s="517" t="s">
        <v>179</v>
      </c>
      <c r="M3" s="517"/>
      <c r="N3" s="517" t="s">
        <v>1132</v>
      </c>
      <c r="O3" s="517"/>
      <c r="P3" s="517">
        <v>37</v>
      </c>
      <c r="Q3" s="517">
        <v>0</v>
      </c>
      <c r="R3" s="517">
        <v>1</v>
      </c>
      <c r="S3" s="517">
        <v>0</v>
      </c>
      <c r="T3" s="517">
        <v>0</v>
      </c>
    </row>
    <row r="4" spans="1:20">
      <c r="A4" s="517">
        <v>55</v>
      </c>
      <c r="B4" s="517" t="s">
        <v>1110</v>
      </c>
      <c r="C4" s="517">
        <v>60102823851</v>
      </c>
      <c r="D4" s="517" t="s">
        <v>267</v>
      </c>
      <c r="E4" s="517" t="s">
        <v>268</v>
      </c>
      <c r="F4" s="517" t="s">
        <v>126</v>
      </c>
      <c r="G4" s="517">
        <v>1</v>
      </c>
      <c r="H4" s="518">
        <v>38722</v>
      </c>
      <c r="I4" s="517" t="s">
        <v>374</v>
      </c>
      <c r="J4" s="517" t="s">
        <v>198</v>
      </c>
      <c r="K4" s="517"/>
      <c r="L4" s="517" t="s">
        <v>179</v>
      </c>
      <c r="M4" s="518">
        <v>38722</v>
      </c>
      <c r="N4" s="517" t="s">
        <v>1132</v>
      </c>
      <c r="O4" s="517"/>
      <c r="P4" s="517">
        <v>52</v>
      </c>
      <c r="Q4" s="517">
        <v>0</v>
      </c>
      <c r="R4" s="517">
        <v>0</v>
      </c>
      <c r="S4" s="517">
        <v>1</v>
      </c>
      <c r="T4" s="517">
        <v>0</v>
      </c>
    </row>
    <row r="5" spans="1:20">
      <c r="A5" s="517">
        <v>56</v>
      </c>
      <c r="B5" s="517" t="s">
        <v>1111</v>
      </c>
      <c r="C5" s="517">
        <v>65071724696</v>
      </c>
      <c r="D5" s="517" t="s">
        <v>267</v>
      </c>
      <c r="E5" s="517" t="s">
        <v>268</v>
      </c>
      <c r="F5" s="517" t="s">
        <v>126</v>
      </c>
      <c r="G5" s="517">
        <v>1</v>
      </c>
      <c r="H5" s="518">
        <v>38722</v>
      </c>
      <c r="I5" s="517" t="s">
        <v>374</v>
      </c>
      <c r="J5" s="517" t="s">
        <v>198</v>
      </c>
      <c r="K5" s="517"/>
      <c r="L5" s="517" t="s">
        <v>179</v>
      </c>
      <c r="M5" s="518">
        <v>38722</v>
      </c>
      <c r="N5" s="517" t="s">
        <v>1132</v>
      </c>
      <c r="O5" s="517"/>
      <c r="P5" s="517">
        <v>47</v>
      </c>
      <c r="Q5" s="517">
        <v>0</v>
      </c>
      <c r="R5" s="517">
        <v>0</v>
      </c>
      <c r="S5" s="517">
        <v>1</v>
      </c>
      <c r="T5" s="517">
        <v>0</v>
      </c>
    </row>
    <row r="6" spans="1:20">
      <c r="A6" s="517">
        <v>57</v>
      </c>
      <c r="B6" s="517" t="s">
        <v>1112</v>
      </c>
      <c r="C6" s="517">
        <v>55100302791</v>
      </c>
      <c r="D6" s="517" t="s">
        <v>267</v>
      </c>
      <c r="E6" s="517" t="s">
        <v>268</v>
      </c>
      <c r="F6" s="517" t="s">
        <v>126</v>
      </c>
      <c r="G6" s="517">
        <v>1</v>
      </c>
      <c r="H6" s="518">
        <v>36895</v>
      </c>
      <c r="I6" s="517" t="s">
        <v>205</v>
      </c>
      <c r="J6" s="517" t="s">
        <v>198</v>
      </c>
      <c r="K6" s="517"/>
      <c r="L6" s="517" t="s">
        <v>179</v>
      </c>
      <c r="M6" s="518">
        <v>36895</v>
      </c>
      <c r="N6" s="517" t="s">
        <v>1132</v>
      </c>
      <c r="O6" s="517"/>
      <c r="P6" s="517">
        <v>57</v>
      </c>
      <c r="Q6" s="517">
        <v>0</v>
      </c>
      <c r="R6" s="517">
        <v>0</v>
      </c>
      <c r="S6" s="517">
        <v>0</v>
      </c>
      <c r="T6" s="517">
        <v>1</v>
      </c>
    </row>
    <row r="7" spans="1:20">
      <c r="A7" s="517">
        <v>102</v>
      </c>
      <c r="B7" s="517" t="s">
        <v>1223</v>
      </c>
      <c r="C7" s="517" t="s">
        <v>1224</v>
      </c>
      <c r="D7" s="517" t="s">
        <v>1084</v>
      </c>
      <c r="E7" s="517" t="s">
        <v>233</v>
      </c>
      <c r="F7" s="517" t="s">
        <v>126</v>
      </c>
      <c r="G7" s="517"/>
      <c r="H7" s="518">
        <v>41500</v>
      </c>
      <c r="I7" s="517" t="s">
        <v>374</v>
      </c>
      <c r="J7" s="517" t="s">
        <v>199</v>
      </c>
      <c r="K7" s="517"/>
      <c r="L7" s="517" t="s">
        <v>179</v>
      </c>
      <c r="M7" s="518">
        <v>41500</v>
      </c>
      <c r="N7" s="517" t="s">
        <v>1132</v>
      </c>
      <c r="O7" s="517"/>
      <c r="P7" s="517">
        <v>45</v>
      </c>
      <c r="Q7" s="517">
        <v>0</v>
      </c>
      <c r="R7" s="517">
        <v>1</v>
      </c>
      <c r="S7" s="517">
        <v>0</v>
      </c>
      <c r="T7" s="517">
        <v>0</v>
      </c>
    </row>
    <row r="8" spans="1:20">
      <c r="A8" s="517">
        <v>8</v>
      </c>
      <c r="B8" s="517" t="s">
        <v>1135</v>
      </c>
      <c r="C8" s="517">
        <v>81101811872</v>
      </c>
      <c r="D8" s="517" t="s">
        <v>224</v>
      </c>
      <c r="E8" s="517" t="s">
        <v>223</v>
      </c>
      <c r="F8" s="517" t="s">
        <v>25</v>
      </c>
      <c r="G8" s="517">
        <v>1</v>
      </c>
      <c r="H8" s="518">
        <v>40989</v>
      </c>
      <c r="I8" s="517" t="s">
        <v>374</v>
      </c>
      <c r="J8" s="517" t="s">
        <v>197</v>
      </c>
      <c r="K8" s="517" t="s">
        <v>344</v>
      </c>
      <c r="L8" s="517" t="s">
        <v>179</v>
      </c>
      <c r="M8" s="517"/>
      <c r="N8" s="517" t="s">
        <v>1132</v>
      </c>
      <c r="O8" s="517"/>
      <c r="P8" s="517">
        <v>31</v>
      </c>
      <c r="Q8" s="517">
        <v>0</v>
      </c>
      <c r="R8" s="517">
        <v>1</v>
      </c>
      <c r="S8" s="517">
        <v>0</v>
      </c>
      <c r="T8" s="517">
        <v>0</v>
      </c>
    </row>
    <row r="9" spans="1:20">
      <c r="A9" s="517">
        <v>10</v>
      </c>
      <c r="B9" s="517" t="s">
        <v>1047</v>
      </c>
      <c r="C9" s="517">
        <v>64013024774</v>
      </c>
      <c r="D9" s="517" t="s">
        <v>369</v>
      </c>
      <c r="E9" s="517" t="s">
        <v>228</v>
      </c>
      <c r="F9" s="517" t="s">
        <v>25</v>
      </c>
      <c r="G9" s="517">
        <v>1</v>
      </c>
      <c r="H9" s="518">
        <v>40725</v>
      </c>
      <c r="I9" s="517" t="s">
        <v>205</v>
      </c>
      <c r="J9" s="517" t="s">
        <v>197</v>
      </c>
      <c r="K9" s="517" t="s">
        <v>1029</v>
      </c>
      <c r="L9" s="517" t="s">
        <v>179</v>
      </c>
      <c r="M9" s="517"/>
      <c r="N9" s="517" t="s">
        <v>1132</v>
      </c>
      <c r="O9" s="517"/>
      <c r="P9" s="517">
        <v>48</v>
      </c>
      <c r="Q9" s="517">
        <v>0</v>
      </c>
      <c r="R9" s="517">
        <v>0</v>
      </c>
      <c r="S9" s="517">
        <v>1</v>
      </c>
      <c r="T9" s="517">
        <v>0</v>
      </c>
    </row>
    <row r="10" spans="1:20">
      <c r="A10" s="517">
        <v>12</v>
      </c>
      <c r="B10" s="517" t="s">
        <v>1048</v>
      </c>
      <c r="C10" s="517">
        <v>73022119739</v>
      </c>
      <c r="D10" s="517" t="s">
        <v>232</v>
      </c>
      <c r="E10" s="517" t="s">
        <v>233</v>
      </c>
      <c r="F10" s="517" t="s">
        <v>25</v>
      </c>
      <c r="G10" s="517">
        <v>1</v>
      </c>
      <c r="H10" s="518">
        <v>37315</v>
      </c>
      <c r="I10" s="517" t="s">
        <v>374</v>
      </c>
      <c r="J10" s="517" t="s">
        <v>200</v>
      </c>
      <c r="K10" s="517" t="s">
        <v>1032</v>
      </c>
      <c r="L10" s="517" t="s">
        <v>179</v>
      </c>
      <c r="M10" s="517"/>
      <c r="N10" s="517" t="s">
        <v>1132</v>
      </c>
      <c r="O10" s="517"/>
      <c r="P10" s="517">
        <v>39</v>
      </c>
      <c r="Q10" s="517">
        <v>0</v>
      </c>
      <c r="R10" s="517">
        <v>1</v>
      </c>
      <c r="S10" s="517">
        <v>0</v>
      </c>
      <c r="T10" s="517">
        <v>0</v>
      </c>
    </row>
    <row r="11" spans="1:20">
      <c r="A11" s="517">
        <v>13</v>
      </c>
      <c r="B11" s="517" t="s">
        <v>1134</v>
      </c>
      <c r="C11" s="517">
        <v>84071810038</v>
      </c>
      <c r="D11" s="517" t="s">
        <v>1082</v>
      </c>
      <c r="E11" s="517" t="s">
        <v>223</v>
      </c>
      <c r="F11" s="517" t="s">
        <v>25</v>
      </c>
      <c r="G11" s="517"/>
      <c r="H11" s="518">
        <v>40912</v>
      </c>
      <c r="I11" s="517" t="s">
        <v>374</v>
      </c>
      <c r="J11" s="517" t="s">
        <v>200</v>
      </c>
      <c r="K11" s="517"/>
      <c r="L11" s="517" t="s">
        <v>179</v>
      </c>
      <c r="M11" s="517"/>
      <c r="N11" s="517" t="s">
        <v>1132</v>
      </c>
      <c r="O11" s="517"/>
      <c r="P11" s="517">
        <v>28</v>
      </c>
      <c r="Q11" s="517">
        <v>1</v>
      </c>
      <c r="R11" s="517">
        <v>0</v>
      </c>
      <c r="S11" s="517">
        <v>0</v>
      </c>
      <c r="T11" s="517">
        <v>0</v>
      </c>
    </row>
    <row r="12" spans="1:20">
      <c r="A12" s="517">
        <v>16</v>
      </c>
      <c r="B12" s="517" t="s">
        <v>1049</v>
      </c>
      <c r="C12" s="517">
        <v>73071600737</v>
      </c>
      <c r="D12" s="517" t="s">
        <v>1025</v>
      </c>
      <c r="E12" s="517" t="s">
        <v>223</v>
      </c>
      <c r="F12" s="517" t="s">
        <v>25</v>
      </c>
      <c r="G12" s="517">
        <v>1</v>
      </c>
      <c r="H12" s="518">
        <v>41045</v>
      </c>
      <c r="I12" s="517" t="s">
        <v>205</v>
      </c>
      <c r="J12" s="517" t="s">
        <v>197</v>
      </c>
      <c r="K12" s="517" t="s">
        <v>1028</v>
      </c>
      <c r="L12" s="517" t="s">
        <v>179</v>
      </c>
      <c r="M12" s="517"/>
      <c r="N12" s="517" t="s">
        <v>1132</v>
      </c>
      <c r="O12" s="517"/>
      <c r="P12" s="517">
        <v>39</v>
      </c>
      <c r="Q12" s="517">
        <v>0</v>
      </c>
      <c r="R12" s="517">
        <v>1</v>
      </c>
      <c r="S12" s="517">
        <v>0</v>
      </c>
      <c r="T12" s="517">
        <v>0</v>
      </c>
    </row>
    <row r="13" spans="1:20">
      <c r="A13" s="517">
        <v>23</v>
      </c>
      <c r="B13" s="517" t="s">
        <v>1056</v>
      </c>
      <c r="C13" s="517">
        <v>82030914215</v>
      </c>
      <c r="D13" s="517" t="s">
        <v>248</v>
      </c>
      <c r="E13" s="517" t="s">
        <v>223</v>
      </c>
      <c r="F13" s="517" t="s">
        <v>25</v>
      </c>
      <c r="G13" s="517">
        <v>1</v>
      </c>
      <c r="H13" s="518">
        <v>40588</v>
      </c>
      <c r="I13" s="517" t="s">
        <v>374</v>
      </c>
      <c r="J13" s="517" t="s">
        <v>197</v>
      </c>
      <c r="K13" s="517" t="s">
        <v>1037</v>
      </c>
      <c r="L13" s="517" t="s">
        <v>179</v>
      </c>
      <c r="M13" s="517"/>
      <c r="N13" s="517" t="s">
        <v>1132</v>
      </c>
      <c r="O13" s="517"/>
      <c r="P13" s="517">
        <v>30</v>
      </c>
      <c r="Q13" s="517">
        <v>1</v>
      </c>
      <c r="R13" s="517">
        <v>0</v>
      </c>
      <c r="S13" s="517">
        <v>0</v>
      </c>
      <c r="T13" s="517">
        <v>0</v>
      </c>
    </row>
    <row r="14" spans="1:20">
      <c r="A14" s="517">
        <v>24</v>
      </c>
      <c r="B14" s="517" t="s">
        <v>1055</v>
      </c>
      <c r="C14" s="517">
        <v>79020314599</v>
      </c>
      <c r="D14" s="517" t="s">
        <v>248</v>
      </c>
      <c r="E14" s="517" t="s">
        <v>223</v>
      </c>
      <c r="F14" s="517" t="s">
        <v>25</v>
      </c>
      <c r="G14" s="517">
        <v>1</v>
      </c>
      <c r="H14" s="518">
        <v>39570</v>
      </c>
      <c r="I14" s="517" t="s">
        <v>374</v>
      </c>
      <c r="J14" s="517" t="s">
        <v>197</v>
      </c>
      <c r="K14" s="517" t="s">
        <v>1038</v>
      </c>
      <c r="L14" s="517" t="s">
        <v>179</v>
      </c>
      <c r="M14" s="517"/>
      <c r="N14" s="517" t="s">
        <v>1132</v>
      </c>
      <c r="O14" s="517"/>
      <c r="P14" s="517">
        <v>33</v>
      </c>
      <c r="Q14" s="517">
        <v>0</v>
      </c>
      <c r="R14" s="517">
        <v>1</v>
      </c>
      <c r="S14" s="517">
        <v>0</v>
      </c>
      <c r="T14" s="517">
        <v>0</v>
      </c>
    </row>
    <row r="15" spans="1:20">
      <c r="A15" s="517">
        <v>25</v>
      </c>
      <c r="B15" s="517" t="s">
        <v>239</v>
      </c>
      <c r="C15" s="517">
        <v>8707231177</v>
      </c>
      <c r="D15" s="517" t="s">
        <v>247</v>
      </c>
      <c r="E15" s="517" t="s">
        <v>223</v>
      </c>
      <c r="F15" s="517" t="s">
        <v>25</v>
      </c>
      <c r="G15" s="517">
        <v>1</v>
      </c>
      <c r="H15" s="518">
        <v>40912</v>
      </c>
      <c r="I15" s="517" t="s">
        <v>374</v>
      </c>
      <c r="J15" s="517" t="s">
        <v>200</v>
      </c>
      <c r="K15" s="517" t="s">
        <v>1036</v>
      </c>
      <c r="L15" s="517" t="s">
        <v>179</v>
      </c>
      <c r="M15" s="517"/>
      <c r="N15" s="517" t="s">
        <v>1132</v>
      </c>
      <c r="O15" s="517"/>
      <c r="P15" s="517">
        <v>25</v>
      </c>
      <c r="Q15" s="517">
        <v>1</v>
      </c>
      <c r="R15" s="517">
        <v>0</v>
      </c>
      <c r="S15" s="517">
        <v>0</v>
      </c>
      <c r="T15" s="517">
        <v>0</v>
      </c>
    </row>
    <row r="16" spans="1:20">
      <c r="A16" s="517">
        <v>26</v>
      </c>
      <c r="B16" s="517" t="s">
        <v>1089</v>
      </c>
      <c r="C16" s="517">
        <v>8601041495</v>
      </c>
      <c r="D16" s="517" t="s">
        <v>342</v>
      </c>
      <c r="E16" s="517" t="s">
        <v>223</v>
      </c>
      <c r="F16" s="517" t="s">
        <v>25</v>
      </c>
      <c r="G16" s="517">
        <v>1</v>
      </c>
      <c r="H16" s="518">
        <v>40912</v>
      </c>
      <c r="I16" s="517" t="s">
        <v>374</v>
      </c>
      <c r="J16" s="517" t="s">
        <v>197</v>
      </c>
      <c r="K16" s="517" t="s">
        <v>1030</v>
      </c>
      <c r="L16" s="517" t="s">
        <v>179</v>
      </c>
      <c r="M16" s="517"/>
      <c r="N16" s="517" t="s">
        <v>1132</v>
      </c>
      <c r="O16" s="517"/>
      <c r="P16" s="517">
        <v>26</v>
      </c>
      <c r="Q16" s="517">
        <v>1</v>
      </c>
      <c r="R16" s="517">
        <v>0</v>
      </c>
      <c r="S16" s="517">
        <v>0</v>
      </c>
      <c r="T16" s="517">
        <v>0</v>
      </c>
    </row>
    <row r="17" spans="1:20">
      <c r="A17" s="517">
        <v>27</v>
      </c>
      <c r="B17" s="517" t="s">
        <v>1100</v>
      </c>
      <c r="C17" s="517">
        <v>85091311778</v>
      </c>
      <c r="D17" s="517" t="s">
        <v>342</v>
      </c>
      <c r="E17" s="517" t="s">
        <v>223</v>
      </c>
      <c r="F17" s="517" t="s">
        <v>25</v>
      </c>
      <c r="G17" s="517">
        <v>1</v>
      </c>
      <c r="H17" s="518">
        <v>40270</v>
      </c>
      <c r="I17" s="517" t="s">
        <v>205</v>
      </c>
      <c r="J17" s="517" t="s">
        <v>197</v>
      </c>
      <c r="K17" s="517" t="s">
        <v>1030</v>
      </c>
      <c r="L17" s="517" t="s">
        <v>179</v>
      </c>
      <c r="M17" s="517"/>
      <c r="N17" s="517" t="s">
        <v>1132</v>
      </c>
      <c r="O17" s="517"/>
      <c r="P17" s="517">
        <v>27</v>
      </c>
      <c r="Q17" s="517">
        <v>1</v>
      </c>
      <c r="R17" s="517">
        <v>0</v>
      </c>
      <c r="S17" s="517">
        <v>0</v>
      </c>
      <c r="T17" s="517">
        <v>0</v>
      </c>
    </row>
    <row r="18" spans="1:20">
      <c r="A18" s="517">
        <v>28</v>
      </c>
      <c r="B18" s="517" t="s">
        <v>238</v>
      </c>
      <c r="C18" s="517">
        <v>85061512174</v>
      </c>
      <c r="D18" s="517" t="s">
        <v>342</v>
      </c>
      <c r="E18" s="517" t="s">
        <v>223</v>
      </c>
      <c r="F18" s="517" t="s">
        <v>25</v>
      </c>
      <c r="G18" s="517">
        <v>1</v>
      </c>
      <c r="H18" s="518">
        <v>40912</v>
      </c>
      <c r="I18" s="517" t="s">
        <v>206</v>
      </c>
      <c r="J18" s="517" t="s">
        <v>197</v>
      </c>
      <c r="K18" s="517" t="s">
        <v>1030</v>
      </c>
      <c r="L18" s="517" t="s">
        <v>179</v>
      </c>
      <c r="M18" s="517"/>
      <c r="N18" s="517" t="s">
        <v>1132</v>
      </c>
      <c r="O18" s="517"/>
      <c r="P18" s="517">
        <v>27</v>
      </c>
      <c r="Q18" s="517">
        <v>1</v>
      </c>
      <c r="R18" s="517">
        <v>0</v>
      </c>
      <c r="S18" s="517">
        <v>0</v>
      </c>
      <c r="T18" s="517">
        <v>0</v>
      </c>
    </row>
    <row r="19" spans="1:20">
      <c r="A19" s="517">
        <v>29</v>
      </c>
      <c r="B19" s="517" t="s">
        <v>1058</v>
      </c>
      <c r="C19" s="517">
        <v>85050812016</v>
      </c>
      <c r="D19" s="517" t="s">
        <v>342</v>
      </c>
      <c r="E19" s="517" t="s">
        <v>223</v>
      </c>
      <c r="F19" s="517" t="s">
        <v>25</v>
      </c>
      <c r="G19" s="517">
        <v>1</v>
      </c>
      <c r="H19" s="518">
        <v>41065</v>
      </c>
      <c r="I19" s="517" t="s">
        <v>374</v>
      </c>
      <c r="J19" s="517" t="s">
        <v>197</v>
      </c>
      <c r="K19" s="517" t="s">
        <v>1030</v>
      </c>
      <c r="L19" s="517" t="s">
        <v>179</v>
      </c>
      <c r="M19" s="517"/>
      <c r="N19" s="517" t="s">
        <v>1132</v>
      </c>
      <c r="O19" s="517"/>
      <c r="P19" s="517">
        <v>27</v>
      </c>
      <c r="Q19" s="517">
        <v>1</v>
      </c>
      <c r="R19" s="517">
        <v>0</v>
      </c>
      <c r="S19" s="517">
        <v>0</v>
      </c>
      <c r="T19" s="517">
        <v>0</v>
      </c>
    </row>
    <row r="20" spans="1:20">
      <c r="A20" s="517">
        <v>34</v>
      </c>
      <c r="B20" s="517" t="s">
        <v>1101</v>
      </c>
      <c r="C20" s="517">
        <v>79013112350</v>
      </c>
      <c r="D20" s="517" t="s">
        <v>255</v>
      </c>
      <c r="E20" s="517" t="s">
        <v>223</v>
      </c>
      <c r="F20" s="517" t="s">
        <v>25</v>
      </c>
      <c r="G20" s="517">
        <v>1</v>
      </c>
      <c r="H20" s="518">
        <v>40119</v>
      </c>
      <c r="I20" s="517" t="s">
        <v>374</v>
      </c>
      <c r="J20" s="517" t="s">
        <v>197</v>
      </c>
      <c r="K20" s="517" t="s">
        <v>1041</v>
      </c>
      <c r="L20" s="517" t="s">
        <v>179</v>
      </c>
      <c r="M20" s="518">
        <v>40119</v>
      </c>
      <c r="N20" s="517" t="s">
        <v>1132</v>
      </c>
      <c r="O20" s="517"/>
      <c r="P20" s="517">
        <v>33</v>
      </c>
      <c r="Q20" s="517">
        <v>0</v>
      </c>
      <c r="R20" s="517">
        <v>1</v>
      </c>
      <c r="S20" s="517">
        <v>0</v>
      </c>
      <c r="T20" s="517">
        <v>0</v>
      </c>
    </row>
    <row r="21" spans="1:20">
      <c r="A21" s="517">
        <v>46</v>
      </c>
      <c r="B21" s="517" t="s">
        <v>1065</v>
      </c>
      <c r="C21" s="517">
        <v>78112318599</v>
      </c>
      <c r="D21" s="517" t="s">
        <v>255</v>
      </c>
      <c r="E21" s="517" t="s">
        <v>223</v>
      </c>
      <c r="F21" s="517" t="s">
        <v>25</v>
      </c>
      <c r="G21" s="517">
        <v>1</v>
      </c>
      <c r="H21" s="518">
        <v>39995</v>
      </c>
      <c r="I21" s="517" t="s">
        <v>374</v>
      </c>
      <c r="J21" s="517" t="s">
        <v>197</v>
      </c>
      <c r="K21" s="517" t="s">
        <v>1041</v>
      </c>
      <c r="L21" s="517" t="s">
        <v>179</v>
      </c>
      <c r="M21" s="518">
        <v>39995</v>
      </c>
      <c r="N21" s="517" t="s">
        <v>1132</v>
      </c>
      <c r="O21" s="517"/>
      <c r="P21" s="517">
        <v>34</v>
      </c>
      <c r="Q21" s="517">
        <v>0</v>
      </c>
      <c r="R21" s="517">
        <v>1</v>
      </c>
      <c r="S21" s="517">
        <v>0</v>
      </c>
      <c r="T21" s="517">
        <v>0</v>
      </c>
    </row>
    <row r="22" spans="1:20">
      <c r="A22" s="517">
        <v>59</v>
      </c>
      <c r="B22" s="517" t="s">
        <v>1137</v>
      </c>
      <c r="C22" s="517">
        <v>62041704198</v>
      </c>
      <c r="D22" s="517" t="s">
        <v>1083</v>
      </c>
      <c r="E22" s="517" t="s">
        <v>257</v>
      </c>
      <c r="F22" s="517" t="s">
        <v>25</v>
      </c>
      <c r="G22" s="517"/>
      <c r="H22" s="518">
        <v>41037</v>
      </c>
      <c r="I22" s="517" t="s">
        <v>205</v>
      </c>
      <c r="J22" s="517" t="s">
        <v>197</v>
      </c>
      <c r="K22" s="517" t="s">
        <v>1136</v>
      </c>
      <c r="L22" s="517" t="s">
        <v>179</v>
      </c>
      <c r="M22" s="518">
        <v>41038</v>
      </c>
      <c r="N22" s="517" t="s">
        <v>1132</v>
      </c>
      <c r="O22" s="517"/>
      <c r="P22" s="517">
        <v>50</v>
      </c>
      <c r="Q22" s="517">
        <v>0</v>
      </c>
      <c r="R22" s="517">
        <v>0</v>
      </c>
      <c r="S22" s="517">
        <v>1</v>
      </c>
      <c r="T22" s="517">
        <v>0</v>
      </c>
    </row>
    <row r="23" spans="1:20">
      <c r="A23" s="517">
        <v>63</v>
      </c>
      <c r="B23" s="517" t="s">
        <v>322</v>
      </c>
      <c r="C23" s="517">
        <v>83052410197</v>
      </c>
      <c r="D23" s="517" t="s">
        <v>255</v>
      </c>
      <c r="E23" s="517" t="s">
        <v>223</v>
      </c>
      <c r="F23" s="517" t="s">
        <v>25</v>
      </c>
      <c r="G23" s="517"/>
      <c r="H23" s="518">
        <v>41071</v>
      </c>
      <c r="I23" s="517" t="s">
        <v>374</v>
      </c>
      <c r="J23" s="517" t="s">
        <v>197</v>
      </c>
      <c r="K23" s="517" t="s">
        <v>1041</v>
      </c>
      <c r="L23" s="517" t="s">
        <v>179</v>
      </c>
      <c r="M23" s="518">
        <v>41071</v>
      </c>
      <c r="N23" s="517" t="s">
        <v>1132</v>
      </c>
      <c r="O23" s="517"/>
      <c r="P23" s="517">
        <v>29</v>
      </c>
      <c r="Q23" s="517">
        <v>1</v>
      </c>
      <c r="R23" s="517">
        <v>0</v>
      </c>
      <c r="S23" s="517">
        <v>0</v>
      </c>
      <c r="T23" s="517">
        <v>0</v>
      </c>
    </row>
    <row r="24" spans="1:20">
      <c r="A24" s="517">
        <v>66</v>
      </c>
      <c r="B24" s="517" t="s">
        <v>349</v>
      </c>
      <c r="C24" s="517">
        <v>87092814735</v>
      </c>
      <c r="D24" s="517" t="s">
        <v>342</v>
      </c>
      <c r="E24" s="517" t="s">
        <v>223</v>
      </c>
      <c r="F24" s="517" t="s">
        <v>25</v>
      </c>
      <c r="G24" s="517"/>
      <c r="H24" s="518">
        <v>41148</v>
      </c>
      <c r="I24" s="517"/>
      <c r="J24" s="517" t="s">
        <v>197</v>
      </c>
      <c r="K24" s="517" t="s">
        <v>1023</v>
      </c>
      <c r="L24" s="517" t="s">
        <v>179</v>
      </c>
      <c r="M24" s="518">
        <v>41148</v>
      </c>
      <c r="N24" s="517" t="s">
        <v>1132</v>
      </c>
      <c r="O24" s="517"/>
      <c r="P24" s="517">
        <v>25</v>
      </c>
      <c r="Q24" s="517">
        <v>1</v>
      </c>
      <c r="R24" s="517">
        <v>0</v>
      </c>
      <c r="S24" s="517">
        <v>0</v>
      </c>
      <c r="T24" s="517">
        <v>0</v>
      </c>
    </row>
    <row r="25" spans="1:20">
      <c r="A25" s="517">
        <v>73</v>
      </c>
      <c r="B25" s="517" t="s">
        <v>1079</v>
      </c>
      <c r="C25" s="517">
        <v>69012002716</v>
      </c>
      <c r="D25" s="517" t="s">
        <v>378</v>
      </c>
      <c r="E25" s="517" t="s">
        <v>379</v>
      </c>
      <c r="F25" s="517" t="s">
        <v>25</v>
      </c>
      <c r="G25" s="517"/>
      <c r="H25" s="518">
        <v>41306</v>
      </c>
      <c r="I25" s="517"/>
      <c r="J25" s="517" t="s">
        <v>197</v>
      </c>
      <c r="K25" s="517" t="s">
        <v>1021</v>
      </c>
      <c r="L25" s="517" t="s">
        <v>179</v>
      </c>
      <c r="M25" s="518">
        <v>41306</v>
      </c>
      <c r="N25" s="517" t="s">
        <v>1132</v>
      </c>
      <c r="O25" s="517"/>
      <c r="P25" s="517">
        <v>43</v>
      </c>
      <c r="Q25" s="517">
        <v>0</v>
      </c>
      <c r="R25" s="517">
        <v>1</v>
      </c>
      <c r="S25" s="517">
        <v>0</v>
      </c>
      <c r="T25" s="517">
        <v>0</v>
      </c>
    </row>
    <row r="26" spans="1:20">
      <c r="A26" s="517">
        <v>79</v>
      </c>
      <c r="B26" s="517" t="s">
        <v>1129</v>
      </c>
      <c r="C26" s="517">
        <v>80050712130</v>
      </c>
      <c r="D26" s="517" t="s">
        <v>1130</v>
      </c>
      <c r="E26" s="517" t="s">
        <v>233</v>
      </c>
      <c r="F26" s="517" t="s">
        <v>25</v>
      </c>
      <c r="G26" s="517"/>
      <c r="H26" s="518">
        <v>41296</v>
      </c>
      <c r="I26" s="517"/>
      <c r="J26" s="517" t="s">
        <v>197</v>
      </c>
      <c r="K26" s="517" t="s">
        <v>1131</v>
      </c>
      <c r="L26" s="517" t="s">
        <v>179</v>
      </c>
      <c r="M26" s="518">
        <v>41296</v>
      </c>
      <c r="N26" s="517" t="s">
        <v>1132</v>
      </c>
      <c r="O26" s="517"/>
      <c r="P26" s="517">
        <v>32</v>
      </c>
      <c r="Q26" s="517">
        <v>0</v>
      </c>
      <c r="R26" s="517">
        <v>1</v>
      </c>
      <c r="S26" s="517">
        <v>0</v>
      </c>
      <c r="T26" s="517">
        <v>0</v>
      </c>
    </row>
    <row r="27" spans="1:20">
      <c r="A27" s="517">
        <v>81</v>
      </c>
      <c r="B27" s="517" t="s">
        <v>1147</v>
      </c>
      <c r="C27" s="517">
        <v>82080312633</v>
      </c>
      <c r="D27" s="517" t="s">
        <v>255</v>
      </c>
      <c r="E27" s="517" t="s">
        <v>223</v>
      </c>
      <c r="F27" s="517" t="s">
        <v>25</v>
      </c>
      <c r="G27" s="517"/>
      <c r="H27" s="518">
        <v>41323</v>
      </c>
      <c r="I27" s="517" t="s">
        <v>206</v>
      </c>
      <c r="J27" s="517" t="s">
        <v>197</v>
      </c>
      <c r="K27" s="517" t="s">
        <v>1041</v>
      </c>
      <c r="L27" s="517" t="s">
        <v>179</v>
      </c>
      <c r="M27" s="518">
        <v>41323</v>
      </c>
      <c r="N27" s="517" t="s">
        <v>315</v>
      </c>
      <c r="O27" s="517"/>
      <c r="P27" s="517">
        <v>30</v>
      </c>
      <c r="Q27" s="517">
        <v>1</v>
      </c>
      <c r="R27" s="517">
        <v>0</v>
      </c>
      <c r="S27" s="517">
        <v>0</v>
      </c>
      <c r="T27" s="517">
        <v>0</v>
      </c>
    </row>
    <row r="28" spans="1:20">
      <c r="A28" s="517">
        <v>82</v>
      </c>
      <c r="B28" s="517" t="s">
        <v>1154</v>
      </c>
      <c r="C28" s="517">
        <v>86061412412</v>
      </c>
      <c r="D28" s="517" t="s">
        <v>1010</v>
      </c>
      <c r="E28" s="517" t="s">
        <v>230</v>
      </c>
      <c r="F28" s="517" t="s">
        <v>25</v>
      </c>
      <c r="G28" s="517"/>
      <c r="H28" s="518">
        <v>41334</v>
      </c>
      <c r="I28" s="517"/>
      <c r="J28" s="517" t="s">
        <v>197</v>
      </c>
      <c r="K28" s="517" t="s">
        <v>1155</v>
      </c>
      <c r="L28" s="517" t="s">
        <v>179</v>
      </c>
      <c r="M28" s="518">
        <v>41334</v>
      </c>
      <c r="N28" s="517" t="s">
        <v>1132</v>
      </c>
      <c r="O28" s="517"/>
      <c r="P28" s="517">
        <v>26</v>
      </c>
      <c r="Q28" s="517">
        <v>1</v>
      </c>
      <c r="R28" s="517">
        <v>0</v>
      </c>
      <c r="S28" s="517">
        <v>0</v>
      </c>
      <c r="T28" s="517">
        <v>0</v>
      </c>
    </row>
    <row r="29" spans="1:20">
      <c r="A29" s="517">
        <v>83</v>
      </c>
      <c r="B29" s="517" t="s">
        <v>1150</v>
      </c>
      <c r="C29" s="517">
        <v>66011605611</v>
      </c>
      <c r="D29" s="517" t="s">
        <v>342</v>
      </c>
      <c r="E29" s="517" t="s">
        <v>223</v>
      </c>
      <c r="F29" s="517" t="s">
        <v>25</v>
      </c>
      <c r="G29" s="517"/>
      <c r="H29" s="518">
        <v>41344</v>
      </c>
      <c r="I29" s="517"/>
      <c r="J29" s="517" t="s">
        <v>197</v>
      </c>
      <c r="K29" s="517"/>
      <c r="L29" s="517" t="s">
        <v>179</v>
      </c>
      <c r="M29" s="518">
        <v>41337</v>
      </c>
      <c r="N29" s="517" t="s">
        <v>1132</v>
      </c>
      <c r="O29" s="517"/>
      <c r="P29" s="517">
        <v>46</v>
      </c>
      <c r="Q29" s="517">
        <v>0</v>
      </c>
      <c r="R29" s="517">
        <v>0</v>
      </c>
      <c r="S29" s="517">
        <v>1</v>
      </c>
      <c r="T29" s="517">
        <v>0</v>
      </c>
    </row>
    <row r="30" spans="1:20">
      <c r="A30" s="517">
        <v>85</v>
      </c>
      <c r="B30" s="517" t="s">
        <v>1152</v>
      </c>
      <c r="C30" s="517">
        <v>82120212478</v>
      </c>
      <c r="D30" s="517" t="s">
        <v>342</v>
      </c>
      <c r="E30" s="517" t="s">
        <v>223</v>
      </c>
      <c r="F30" s="517" t="s">
        <v>25</v>
      </c>
      <c r="G30" s="517"/>
      <c r="H30" s="518">
        <v>41348</v>
      </c>
      <c r="I30" s="517"/>
      <c r="J30" s="517" t="s">
        <v>197</v>
      </c>
      <c r="K30" s="517" t="s">
        <v>1030</v>
      </c>
      <c r="L30" s="517" t="s">
        <v>179</v>
      </c>
      <c r="M30" s="518">
        <v>41348</v>
      </c>
      <c r="N30" s="517" t="s">
        <v>314</v>
      </c>
      <c r="O30" s="517"/>
      <c r="P30" s="517">
        <v>30</v>
      </c>
      <c r="Q30" s="517">
        <v>1</v>
      </c>
      <c r="R30" s="517">
        <v>0</v>
      </c>
      <c r="S30" s="517">
        <v>0</v>
      </c>
      <c r="T30" s="517">
        <v>0</v>
      </c>
    </row>
    <row r="31" spans="1:20">
      <c r="A31" s="517">
        <v>86</v>
      </c>
      <c r="B31" s="517" t="s">
        <v>1153</v>
      </c>
      <c r="C31" s="517">
        <v>81022310995</v>
      </c>
      <c r="D31" s="517" t="s">
        <v>342</v>
      </c>
      <c r="E31" s="517" t="s">
        <v>223</v>
      </c>
      <c r="F31" s="517" t="s">
        <v>25</v>
      </c>
      <c r="G31" s="517"/>
      <c r="H31" s="518">
        <v>41348</v>
      </c>
      <c r="I31" s="517"/>
      <c r="J31" s="517" t="s">
        <v>197</v>
      </c>
      <c r="K31" s="517" t="s">
        <v>1043</v>
      </c>
      <c r="L31" s="517" t="s">
        <v>179</v>
      </c>
      <c r="M31" s="518">
        <v>41348</v>
      </c>
      <c r="N31" s="517" t="s">
        <v>1132</v>
      </c>
      <c r="O31" s="517"/>
      <c r="P31" s="517">
        <v>31</v>
      </c>
      <c r="Q31" s="517">
        <v>0</v>
      </c>
      <c r="R31" s="517">
        <v>1</v>
      </c>
      <c r="S31" s="517">
        <v>0</v>
      </c>
      <c r="T31" s="517">
        <v>0</v>
      </c>
    </row>
    <row r="32" spans="1:20">
      <c r="A32" s="517">
        <v>90</v>
      </c>
      <c r="B32" s="517" t="s">
        <v>1173</v>
      </c>
      <c r="C32" s="517">
        <v>69040622697</v>
      </c>
      <c r="D32" s="517" t="s">
        <v>248</v>
      </c>
      <c r="E32" s="517" t="s">
        <v>223</v>
      </c>
      <c r="F32" s="517" t="s">
        <v>25</v>
      </c>
      <c r="G32" s="517"/>
      <c r="H32" s="518">
        <v>41365</v>
      </c>
      <c r="I32" s="517"/>
      <c r="J32" s="517" t="s">
        <v>200</v>
      </c>
      <c r="K32" s="517" t="s">
        <v>1186</v>
      </c>
      <c r="L32" s="517" t="s">
        <v>179</v>
      </c>
      <c r="M32" s="518">
        <v>41365</v>
      </c>
      <c r="N32" s="517" t="s">
        <v>1132</v>
      </c>
      <c r="O32" s="517"/>
      <c r="P32" s="517">
        <v>43</v>
      </c>
      <c r="Q32" s="517">
        <v>0</v>
      </c>
      <c r="R32" s="517">
        <v>1</v>
      </c>
      <c r="S32" s="517">
        <v>0</v>
      </c>
      <c r="T32" s="517">
        <v>0</v>
      </c>
    </row>
    <row r="33" spans="1:20">
      <c r="A33" s="517">
        <v>97</v>
      </c>
      <c r="B33" s="517" t="s">
        <v>1213</v>
      </c>
      <c r="C33" s="517">
        <v>86070217798</v>
      </c>
      <c r="D33" s="517" t="s">
        <v>1214</v>
      </c>
      <c r="E33" s="517" t="s">
        <v>223</v>
      </c>
      <c r="F33" s="517" t="s">
        <v>25</v>
      </c>
      <c r="G33" s="517"/>
      <c r="H33" s="518">
        <v>41487</v>
      </c>
      <c r="I33" s="517" t="s">
        <v>206</v>
      </c>
      <c r="J33" s="517" t="s">
        <v>197</v>
      </c>
      <c r="K33" s="517" t="s">
        <v>1040</v>
      </c>
      <c r="L33" s="517" t="s">
        <v>179</v>
      </c>
      <c r="M33" s="518">
        <v>41487</v>
      </c>
      <c r="N33" s="517" t="s">
        <v>1132</v>
      </c>
      <c r="O33" s="517"/>
      <c r="P33" s="517">
        <v>26</v>
      </c>
      <c r="Q33" s="517">
        <v>1</v>
      </c>
      <c r="R33" s="517">
        <v>0</v>
      </c>
      <c r="S33" s="517">
        <v>0</v>
      </c>
      <c r="T33" s="517">
        <v>0</v>
      </c>
    </row>
    <row r="34" spans="1:20">
      <c r="A34" s="517">
        <v>99</v>
      </c>
      <c r="B34" s="517" t="s">
        <v>1217</v>
      </c>
      <c r="C34" s="517">
        <v>81072812450</v>
      </c>
      <c r="D34" s="517" t="s">
        <v>342</v>
      </c>
      <c r="E34" s="517" t="s">
        <v>223</v>
      </c>
      <c r="F34" s="517" t="s">
        <v>25</v>
      </c>
      <c r="G34" s="517"/>
      <c r="H34" s="518">
        <v>41476</v>
      </c>
      <c r="I34" s="517" t="s">
        <v>374</v>
      </c>
      <c r="J34" s="517" t="s">
        <v>197</v>
      </c>
      <c r="K34" s="517" t="s">
        <v>1218</v>
      </c>
      <c r="L34" s="517" t="s">
        <v>179</v>
      </c>
      <c r="M34" s="518">
        <v>41476</v>
      </c>
      <c r="N34" s="517" t="s">
        <v>1132</v>
      </c>
      <c r="O34" s="517"/>
      <c r="P34" s="517">
        <v>31</v>
      </c>
      <c r="Q34" s="517">
        <v>0</v>
      </c>
      <c r="R34" s="517">
        <v>1</v>
      </c>
      <c r="S34" s="517">
        <v>0</v>
      </c>
      <c r="T34" s="517">
        <v>0</v>
      </c>
    </row>
    <row r="35" spans="1:20">
      <c r="A35" s="517">
        <v>2</v>
      </c>
      <c r="B35" s="517" t="s">
        <v>1014</v>
      </c>
      <c r="C35" s="517">
        <v>67051104036</v>
      </c>
      <c r="D35" s="517" t="s">
        <v>218</v>
      </c>
      <c r="E35" s="517" t="s">
        <v>219</v>
      </c>
      <c r="F35" s="517" t="s">
        <v>1204</v>
      </c>
      <c r="G35" s="517">
        <v>1</v>
      </c>
      <c r="H35" s="517"/>
      <c r="I35" s="517" t="s">
        <v>205</v>
      </c>
      <c r="J35" s="517" t="s">
        <v>197</v>
      </c>
      <c r="K35" s="517" t="s">
        <v>1029</v>
      </c>
      <c r="L35" s="517" t="s">
        <v>179</v>
      </c>
      <c r="M35" s="517"/>
      <c r="N35" s="517" t="s">
        <v>1132</v>
      </c>
      <c r="O35" s="517"/>
      <c r="P35" s="517">
        <v>45</v>
      </c>
      <c r="Q35" s="517">
        <v>0</v>
      </c>
      <c r="R35" s="517">
        <v>1</v>
      </c>
      <c r="S35" s="517">
        <v>0</v>
      </c>
      <c r="T35" s="517">
        <v>0</v>
      </c>
    </row>
    <row r="36" spans="1:20">
      <c r="A36" s="517">
        <v>6</v>
      </c>
      <c r="B36" s="517" t="s">
        <v>1017</v>
      </c>
      <c r="C36" s="517">
        <v>85123112012</v>
      </c>
      <c r="D36" s="517" t="s">
        <v>220</v>
      </c>
      <c r="E36" s="517" t="s">
        <v>221</v>
      </c>
      <c r="F36" s="517" t="s">
        <v>1204</v>
      </c>
      <c r="G36" s="517">
        <v>1</v>
      </c>
      <c r="H36" s="518">
        <v>40765</v>
      </c>
      <c r="I36" s="517" t="s">
        <v>206</v>
      </c>
      <c r="J36" s="517" t="s">
        <v>199</v>
      </c>
      <c r="K36" s="517"/>
      <c r="L36" s="517" t="s">
        <v>179</v>
      </c>
      <c r="M36" s="517"/>
      <c r="N36" s="517" t="s">
        <v>1132</v>
      </c>
      <c r="O36" s="517"/>
      <c r="P36" s="517">
        <v>27</v>
      </c>
      <c r="Q36" s="517">
        <v>1</v>
      </c>
      <c r="R36" s="517">
        <v>0</v>
      </c>
      <c r="S36" s="517">
        <v>0</v>
      </c>
      <c r="T36" s="517">
        <v>0</v>
      </c>
    </row>
    <row r="37" spans="1:20">
      <c r="A37" s="517">
        <v>33</v>
      </c>
      <c r="B37" s="517" t="s">
        <v>359</v>
      </c>
      <c r="C37" s="517">
        <v>74073107352</v>
      </c>
      <c r="D37" s="517" t="s">
        <v>1206</v>
      </c>
      <c r="E37" s="517" t="s">
        <v>219</v>
      </c>
      <c r="F37" s="517" t="s">
        <v>1204</v>
      </c>
      <c r="G37" s="517">
        <v>1</v>
      </c>
      <c r="H37" s="518">
        <v>40878</v>
      </c>
      <c r="I37" s="517" t="s">
        <v>374</v>
      </c>
      <c r="J37" s="517" t="s">
        <v>197</v>
      </c>
      <c r="K37" s="517" t="s">
        <v>1033</v>
      </c>
      <c r="L37" s="517" t="s">
        <v>179</v>
      </c>
      <c r="M37" s="517"/>
      <c r="N37" s="517" t="s">
        <v>1132</v>
      </c>
      <c r="O37" s="517"/>
      <c r="P37" s="517">
        <v>38</v>
      </c>
      <c r="Q37" s="517">
        <v>0</v>
      </c>
      <c r="R37" s="517">
        <v>1</v>
      </c>
      <c r="S37" s="517">
        <v>0</v>
      </c>
      <c r="T37" s="517">
        <v>0</v>
      </c>
    </row>
    <row r="38" spans="1:20">
      <c r="A38" s="517">
        <v>65</v>
      </c>
      <c r="B38" s="517" t="s">
        <v>345</v>
      </c>
      <c r="C38" s="517">
        <v>88051531458</v>
      </c>
      <c r="D38" s="517" t="s">
        <v>220</v>
      </c>
      <c r="E38" s="517" t="s">
        <v>221</v>
      </c>
      <c r="F38" s="517" t="s">
        <v>1204</v>
      </c>
      <c r="G38" s="517"/>
      <c r="H38" s="518">
        <v>41122</v>
      </c>
      <c r="I38" s="517" t="s">
        <v>206</v>
      </c>
      <c r="J38" s="517" t="s">
        <v>199</v>
      </c>
      <c r="K38" s="517"/>
      <c r="L38" s="517" t="s">
        <v>179</v>
      </c>
      <c r="M38" s="518">
        <v>41122</v>
      </c>
      <c r="N38" s="517" t="s">
        <v>1132</v>
      </c>
      <c r="O38" s="517"/>
      <c r="P38" s="517">
        <v>24</v>
      </c>
      <c r="Q38" s="517">
        <v>1</v>
      </c>
      <c r="R38" s="517">
        <v>0</v>
      </c>
      <c r="S38" s="517">
        <v>0</v>
      </c>
      <c r="T38" s="517">
        <v>0</v>
      </c>
    </row>
    <row r="39" spans="1:20">
      <c r="A39" s="517">
        <v>69</v>
      </c>
      <c r="B39" s="517" t="s">
        <v>380</v>
      </c>
      <c r="C39" s="517">
        <v>89052405536</v>
      </c>
      <c r="D39" s="517" t="s">
        <v>220</v>
      </c>
      <c r="E39" s="517" t="s">
        <v>221</v>
      </c>
      <c r="F39" s="517" t="s">
        <v>1204</v>
      </c>
      <c r="G39" s="517"/>
      <c r="H39" s="518">
        <v>41153</v>
      </c>
      <c r="I39" s="517" t="s">
        <v>206</v>
      </c>
      <c r="J39" s="517" t="s">
        <v>199</v>
      </c>
      <c r="K39" s="517"/>
      <c r="L39" s="517" t="s">
        <v>179</v>
      </c>
      <c r="M39" s="518">
        <v>41153</v>
      </c>
      <c r="N39" s="517" t="s">
        <v>1132</v>
      </c>
      <c r="O39" s="517"/>
      <c r="P39" s="517">
        <v>23</v>
      </c>
      <c r="Q39" s="517">
        <v>1</v>
      </c>
      <c r="R39" s="517">
        <v>0</v>
      </c>
      <c r="S39" s="517">
        <v>0</v>
      </c>
      <c r="T39" s="517">
        <v>0</v>
      </c>
    </row>
    <row r="40" spans="1:20">
      <c r="A40" s="517">
        <v>96</v>
      </c>
      <c r="B40" s="517" t="s">
        <v>1211</v>
      </c>
      <c r="C40" s="517">
        <v>56052103272</v>
      </c>
      <c r="D40" s="517" t="s">
        <v>246</v>
      </c>
      <c r="E40" s="517" t="s">
        <v>219</v>
      </c>
      <c r="F40" s="517" t="s">
        <v>1204</v>
      </c>
      <c r="G40" s="517"/>
      <c r="H40" s="518">
        <v>41464</v>
      </c>
      <c r="I40" s="517" t="s">
        <v>374</v>
      </c>
      <c r="J40" s="517" t="s">
        <v>197</v>
      </c>
      <c r="K40" s="517" t="s">
        <v>1212</v>
      </c>
      <c r="L40" s="517" t="s">
        <v>179</v>
      </c>
      <c r="M40" s="518">
        <v>41464</v>
      </c>
      <c r="N40" s="517" t="s">
        <v>1132</v>
      </c>
      <c r="O40" s="517"/>
      <c r="P40" s="517">
        <v>56</v>
      </c>
      <c r="Q40" s="517">
        <v>0</v>
      </c>
      <c r="R40" s="517">
        <v>0</v>
      </c>
      <c r="S40" s="517">
        <v>0</v>
      </c>
      <c r="T40" s="517">
        <v>1</v>
      </c>
    </row>
    <row r="41" spans="1:20">
      <c r="A41" s="517">
        <v>30</v>
      </c>
      <c r="B41" s="517" t="s">
        <v>1117</v>
      </c>
      <c r="C41" s="517">
        <v>55120502727</v>
      </c>
      <c r="D41" s="517" t="s">
        <v>252</v>
      </c>
      <c r="E41" s="517" t="s">
        <v>253</v>
      </c>
      <c r="F41" s="517" t="s">
        <v>86</v>
      </c>
      <c r="G41" s="517">
        <v>1</v>
      </c>
      <c r="H41" s="517" t="s">
        <v>273</v>
      </c>
      <c r="I41" s="517" t="s">
        <v>205</v>
      </c>
      <c r="J41" s="517" t="s">
        <v>199</v>
      </c>
      <c r="K41" s="517"/>
      <c r="L41" s="517" t="s">
        <v>178</v>
      </c>
      <c r="M41" s="517"/>
      <c r="N41" s="517" t="s">
        <v>1132</v>
      </c>
      <c r="O41" s="517"/>
      <c r="P41" s="517">
        <v>57</v>
      </c>
      <c r="Q41" s="517">
        <v>0</v>
      </c>
      <c r="R41" s="517">
        <v>0</v>
      </c>
      <c r="S41" s="517">
        <v>0</v>
      </c>
      <c r="T41" s="517">
        <v>1</v>
      </c>
    </row>
    <row r="42" spans="1:20">
      <c r="A42" s="517">
        <v>31</v>
      </c>
      <c r="B42" s="517" t="s">
        <v>1044</v>
      </c>
      <c r="C42" s="517">
        <v>50122603728</v>
      </c>
      <c r="D42" s="517" t="s">
        <v>252</v>
      </c>
      <c r="E42" s="517" t="s">
        <v>253</v>
      </c>
      <c r="F42" s="517" t="s">
        <v>86</v>
      </c>
      <c r="G42" s="517">
        <v>1</v>
      </c>
      <c r="H42" s="518">
        <v>37942</v>
      </c>
      <c r="I42" s="517" t="s">
        <v>205</v>
      </c>
      <c r="J42" s="517" t="s">
        <v>200</v>
      </c>
      <c r="K42" s="517" t="s">
        <v>1031</v>
      </c>
      <c r="L42" s="517" t="s">
        <v>178</v>
      </c>
      <c r="M42" s="517"/>
      <c r="N42" s="517" t="s">
        <v>1132</v>
      </c>
      <c r="O42" s="517"/>
      <c r="P42" s="517">
        <v>62</v>
      </c>
      <c r="Q42" s="517">
        <v>0</v>
      </c>
      <c r="R42" s="517">
        <v>0</v>
      </c>
      <c r="S42" s="517">
        <v>0</v>
      </c>
      <c r="T42" s="517">
        <v>1</v>
      </c>
    </row>
    <row r="43" spans="1:20">
      <c r="A43" s="517">
        <v>60</v>
      </c>
      <c r="B43" s="517" t="s">
        <v>1113</v>
      </c>
      <c r="C43" s="517">
        <v>66062024884</v>
      </c>
      <c r="D43" s="517" t="s">
        <v>252</v>
      </c>
      <c r="E43" s="517" t="s">
        <v>253</v>
      </c>
      <c r="F43" s="517" t="s">
        <v>86</v>
      </c>
      <c r="G43" s="517"/>
      <c r="H43" s="518">
        <v>40688</v>
      </c>
      <c r="I43" s="517" t="s">
        <v>205</v>
      </c>
      <c r="J43" s="517" t="s">
        <v>200</v>
      </c>
      <c r="K43" s="517" t="s">
        <v>1072</v>
      </c>
      <c r="L43" s="517" t="s">
        <v>178</v>
      </c>
      <c r="M43" s="518">
        <v>40688</v>
      </c>
      <c r="N43" s="517" t="s">
        <v>1132</v>
      </c>
      <c r="O43" s="517" t="s">
        <v>281</v>
      </c>
      <c r="P43" s="517">
        <v>46</v>
      </c>
      <c r="Q43" s="517">
        <v>0</v>
      </c>
      <c r="R43" s="517">
        <v>0</v>
      </c>
      <c r="S43" s="517">
        <v>1</v>
      </c>
      <c r="T43" s="517">
        <v>0</v>
      </c>
    </row>
    <row r="44" spans="1:20">
      <c r="A44" s="517">
        <v>62</v>
      </c>
      <c r="B44" s="517" t="s">
        <v>1164</v>
      </c>
      <c r="C44" s="517">
        <v>61121303063</v>
      </c>
      <c r="D44" s="517" t="s">
        <v>252</v>
      </c>
      <c r="E44" s="517" t="s">
        <v>253</v>
      </c>
      <c r="F44" s="517" t="s">
        <v>86</v>
      </c>
      <c r="G44" s="517"/>
      <c r="H44" s="518">
        <v>41046</v>
      </c>
      <c r="I44" s="517" t="s">
        <v>205</v>
      </c>
      <c r="J44" s="517" t="s">
        <v>199</v>
      </c>
      <c r="K44" s="517"/>
      <c r="L44" s="517" t="s">
        <v>178</v>
      </c>
      <c r="M44" s="518">
        <v>40871</v>
      </c>
      <c r="N44" s="517" t="s">
        <v>314</v>
      </c>
      <c r="O44" s="517"/>
      <c r="P44" s="517">
        <v>51</v>
      </c>
      <c r="Q44" s="517">
        <v>0</v>
      </c>
      <c r="R44" s="517">
        <v>0</v>
      </c>
      <c r="S44" s="517">
        <v>1</v>
      </c>
      <c r="T44" s="517">
        <v>0</v>
      </c>
    </row>
    <row r="45" spans="1:20">
      <c r="A45" s="517">
        <v>68</v>
      </c>
      <c r="B45" s="517" t="s">
        <v>1161</v>
      </c>
      <c r="C45" s="517">
        <v>56091303665</v>
      </c>
      <c r="D45" s="517" t="s">
        <v>252</v>
      </c>
      <c r="E45" s="517" t="s">
        <v>253</v>
      </c>
      <c r="F45" s="517" t="s">
        <v>86</v>
      </c>
      <c r="G45" s="517"/>
      <c r="H45" s="518">
        <v>41153</v>
      </c>
      <c r="I45" s="517"/>
      <c r="J45" s="517" t="s">
        <v>199</v>
      </c>
      <c r="K45" s="517"/>
      <c r="L45" s="517" t="s">
        <v>178</v>
      </c>
      <c r="M45" s="518">
        <v>41153</v>
      </c>
      <c r="N45" s="517" t="s">
        <v>314</v>
      </c>
      <c r="O45" s="517"/>
      <c r="P45" s="517">
        <v>56</v>
      </c>
      <c r="Q45" s="517">
        <v>0</v>
      </c>
      <c r="R45" s="517">
        <v>0</v>
      </c>
      <c r="S45" s="517">
        <v>0</v>
      </c>
      <c r="T45" s="517">
        <v>1</v>
      </c>
    </row>
    <row r="46" spans="1:20">
      <c r="A46" s="517">
        <v>77</v>
      </c>
      <c r="B46" s="517" t="s">
        <v>367</v>
      </c>
      <c r="C46" s="517">
        <v>81071800028</v>
      </c>
      <c r="D46" s="517" t="s">
        <v>252</v>
      </c>
      <c r="E46" s="517" t="s">
        <v>253</v>
      </c>
      <c r="F46" s="517" t="s">
        <v>86</v>
      </c>
      <c r="G46" s="517"/>
      <c r="H46" s="518">
        <v>41246</v>
      </c>
      <c r="I46" s="517" t="s">
        <v>206</v>
      </c>
      <c r="J46" s="517" t="s">
        <v>199</v>
      </c>
      <c r="K46" s="517"/>
      <c r="L46" s="517" t="s">
        <v>178</v>
      </c>
      <c r="M46" s="518">
        <v>41246</v>
      </c>
      <c r="N46" s="517" t="s">
        <v>314</v>
      </c>
      <c r="O46" s="517"/>
      <c r="P46" s="517">
        <v>31</v>
      </c>
      <c r="Q46" s="517">
        <v>0</v>
      </c>
      <c r="R46" s="517">
        <v>1</v>
      </c>
      <c r="S46" s="517">
        <v>0</v>
      </c>
      <c r="T46" s="517">
        <v>0</v>
      </c>
    </row>
    <row r="47" spans="1:20">
      <c r="A47" s="517">
        <v>84</v>
      </c>
      <c r="B47" s="517" t="s">
        <v>1151</v>
      </c>
      <c r="C47" s="517">
        <v>81072412145</v>
      </c>
      <c r="D47" s="517" t="s">
        <v>252</v>
      </c>
      <c r="E47" s="517" t="s">
        <v>253</v>
      </c>
      <c r="F47" s="517" t="s">
        <v>86</v>
      </c>
      <c r="G47" s="517"/>
      <c r="H47" s="518">
        <v>41348</v>
      </c>
      <c r="I47" s="517"/>
      <c r="J47" s="517" t="s">
        <v>199</v>
      </c>
      <c r="K47" s="517"/>
      <c r="L47" s="517" t="s">
        <v>178</v>
      </c>
      <c r="M47" s="518">
        <v>41348</v>
      </c>
      <c r="N47" s="517" t="s">
        <v>314</v>
      </c>
      <c r="O47" s="517"/>
      <c r="P47" s="517">
        <v>31</v>
      </c>
      <c r="Q47" s="517">
        <v>0</v>
      </c>
      <c r="R47" s="517">
        <v>1</v>
      </c>
      <c r="S47" s="517">
        <v>0</v>
      </c>
      <c r="T47" s="517">
        <v>0</v>
      </c>
    </row>
    <row r="48" spans="1:20">
      <c r="A48" s="517">
        <v>93</v>
      </c>
      <c r="B48" s="517" t="s">
        <v>1199</v>
      </c>
      <c r="C48" s="517">
        <v>72081402085</v>
      </c>
      <c r="D48" s="517" t="s">
        <v>252</v>
      </c>
      <c r="E48" s="517" t="s">
        <v>253</v>
      </c>
      <c r="F48" s="517" t="s">
        <v>86</v>
      </c>
      <c r="G48" s="517"/>
      <c r="H48" s="518">
        <v>41436</v>
      </c>
      <c r="I48" s="517"/>
      <c r="J48" s="517" t="s">
        <v>199</v>
      </c>
      <c r="K48" s="517" t="s">
        <v>1198</v>
      </c>
      <c r="L48" s="517" t="s">
        <v>178</v>
      </c>
      <c r="M48" s="518">
        <v>41436</v>
      </c>
      <c r="N48" s="517" t="s">
        <v>314</v>
      </c>
      <c r="O48" s="517"/>
      <c r="P48" s="517">
        <v>40</v>
      </c>
      <c r="Q48" s="517">
        <v>0</v>
      </c>
      <c r="R48" s="517">
        <v>1</v>
      </c>
      <c r="S48" s="517">
        <v>0</v>
      </c>
      <c r="T48" s="517">
        <v>0</v>
      </c>
    </row>
    <row r="49" spans="1:20">
      <c r="A49" s="517">
        <v>111</v>
      </c>
      <c r="B49" s="517" t="s">
        <v>1238</v>
      </c>
      <c r="C49" s="517">
        <v>53011622888</v>
      </c>
      <c r="D49" s="517" t="s">
        <v>252</v>
      </c>
      <c r="E49" s="517" t="s">
        <v>253</v>
      </c>
      <c r="F49" s="517" t="s">
        <v>86</v>
      </c>
      <c r="G49" s="517"/>
      <c r="H49" s="518">
        <v>41512</v>
      </c>
      <c r="I49" s="517" t="s">
        <v>205</v>
      </c>
      <c r="J49" s="517" t="s">
        <v>199</v>
      </c>
      <c r="K49" s="517"/>
      <c r="L49" s="517" t="s">
        <v>178</v>
      </c>
      <c r="M49" s="518">
        <v>41512</v>
      </c>
      <c r="N49" s="517" t="s">
        <v>1226</v>
      </c>
      <c r="O49" s="517"/>
      <c r="P49" s="517">
        <v>59</v>
      </c>
      <c r="Q49" s="517">
        <v>0</v>
      </c>
      <c r="R49" s="517">
        <v>0</v>
      </c>
      <c r="S49" s="517">
        <v>0</v>
      </c>
      <c r="T49" s="517">
        <v>1</v>
      </c>
    </row>
    <row r="50" spans="1:20">
      <c r="A50" s="517">
        <v>11</v>
      </c>
      <c r="B50" s="517" t="s">
        <v>353</v>
      </c>
      <c r="C50" s="517">
        <v>55011104901</v>
      </c>
      <c r="D50" s="517" t="s">
        <v>265</v>
      </c>
      <c r="E50" s="517" t="s">
        <v>253</v>
      </c>
      <c r="F50" s="517" t="s">
        <v>39</v>
      </c>
      <c r="G50" s="517">
        <v>1</v>
      </c>
      <c r="H50" s="518">
        <v>40504</v>
      </c>
      <c r="I50" s="517" t="s">
        <v>374</v>
      </c>
      <c r="J50" s="517" t="s">
        <v>198</v>
      </c>
      <c r="K50" s="517"/>
      <c r="L50" s="517" t="s">
        <v>178</v>
      </c>
      <c r="M50" s="517"/>
      <c r="N50" s="517" t="s">
        <v>1132</v>
      </c>
      <c r="O50" s="517"/>
      <c r="P50" s="517">
        <v>57</v>
      </c>
      <c r="Q50" s="517">
        <v>0</v>
      </c>
      <c r="R50" s="517">
        <v>0</v>
      </c>
      <c r="S50" s="517">
        <v>0</v>
      </c>
      <c r="T50" s="517">
        <v>1</v>
      </c>
    </row>
    <row r="51" spans="1:20">
      <c r="A51" s="517">
        <v>50</v>
      </c>
      <c r="B51" s="517" t="s">
        <v>1088</v>
      </c>
      <c r="C51" s="517">
        <v>64112117127</v>
      </c>
      <c r="D51" s="517" t="s">
        <v>264</v>
      </c>
      <c r="E51" s="517" t="s">
        <v>230</v>
      </c>
      <c r="F51" s="517" t="s">
        <v>39</v>
      </c>
      <c r="G51" s="517">
        <v>1</v>
      </c>
      <c r="H51" s="518">
        <v>39050</v>
      </c>
      <c r="I51" s="517" t="s">
        <v>205</v>
      </c>
      <c r="J51" s="517" t="s">
        <v>199</v>
      </c>
      <c r="K51" s="517"/>
      <c r="L51" s="517" t="s">
        <v>178</v>
      </c>
      <c r="M51" s="517"/>
      <c r="N51" s="517" t="s">
        <v>1132</v>
      </c>
      <c r="O51" s="517"/>
      <c r="P51" s="517">
        <v>48</v>
      </c>
      <c r="Q51" s="517">
        <v>0</v>
      </c>
      <c r="R51" s="517">
        <v>0</v>
      </c>
      <c r="S51" s="517">
        <v>1</v>
      </c>
      <c r="T51" s="517">
        <v>0</v>
      </c>
    </row>
    <row r="52" spans="1:20">
      <c r="A52" s="517">
        <v>51</v>
      </c>
      <c r="B52" s="517" t="s">
        <v>1069</v>
      </c>
      <c r="C52" s="517">
        <v>84031112107</v>
      </c>
      <c r="D52" s="517" t="s">
        <v>264</v>
      </c>
      <c r="E52" s="517" t="s">
        <v>230</v>
      </c>
      <c r="F52" s="517" t="s">
        <v>39</v>
      </c>
      <c r="G52" s="517">
        <v>1</v>
      </c>
      <c r="H52" s="518">
        <v>40238</v>
      </c>
      <c r="I52" s="517" t="s">
        <v>374</v>
      </c>
      <c r="J52" s="517" t="s">
        <v>199</v>
      </c>
      <c r="K52" s="517"/>
      <c r="L52" s="517" t="s">
        <v>178</v>
      </c>
      <c r="M52" s="517"/>
      <c r="N52" s="517" t="s">
        <v>1132</v>
      </c>
      <c r="O52" s="517"/>
      <c r="P52" s="517">
        <v>28</v>
      </c>
      <c r="Q52" s="517">
        <v>1</v>
      </c>
      <c r="R52" s="517">
        <v>0</v>
      </c>
      <c r="S52" s="517">
        <v>0</v>
      </c>
      <c r="T52" s="517">
        <v>0</v>
      </c>
    </row>
    <row r="53" spans="1:20">
      <c r="A53" s="517">
        <v>52</v>
      </c>
      <c r="B53" s="517" t="s">
        <v>1087</v>
      </c>
      <c r="C53" s="517">
        <v>69101603364</v>
      </c>
      <c r="D53" s="517" t="s">
        <v>265</v>
      </c>
      <c r="E53" s="517" t="s">
        <v>253</v>
      </c>
      <c r="F53" s="517" t="s">
        <v>39</v>
      </c>
      <c r="G53" s="517">
        <v>1</v>
      </c>
      <c r="H53" s="518">
        <v>38603</v>
      </c>
      <c r="I53" s="517" t="s">
        <v>205</v>
      </c>
      <c r="J53" s="517" t="s">
        <v>199</v>
      </c>
      <c r="K53" s="517"/>
      <c r="L53" s="517" t="s">
        <v>178</v>
      </c>
      <c r="M53" s="517"/>
      <c r="N53" s="517" t="s">
        <v>1132</v>
      </c>
      <c r="O53" s="517"/>
      <c r="P53" s="517">
        <v>43</v>
      </c>
      <c r="Q53" s="517">
        <v>0</v>
      </c>
      <c r="R53" s="517">
        <v>1</v>
      </c>
      <c r="S53" s="517">
        <v>0</v>
      </c>
      <c r="T53" s="517">
        <v>0</v>
      </c>
    </row>
    <row r="54" spans="1:20">
      <c r="A54" s="517">
        <v>53</v>
      </c>
      <c r="B54" s="517" t="s">
        <v>1108</v>
      </c>
      <c r="C54" s="517">
        <v>55032903768</v>
      </c>
      <c r="D54" s="517" t="s">
        <v>1085</v>
      </c>
      <c r="E54" s="517" t="s">
        <v>253</v>
      </c>
      <c r="F54" s="517" t="s">
        <v>39</v>
      </c>
      <c r="G54" s="517">
        <v>1</v>
      </c>
      <c r="H54" s="518">
        <v>38439</v>
      </c>
      <c r="I54" s="517" t="s">
        <v>374</v>
      </c>
      <c r="J54" s="517" t="s">
        <v>198</v>
      </c>
      <c r="K54" s="517"/>
      <c r="L54" s="517" t="s">
        <v>178</v>
      </c>
      <c r="M54" s="517"/>
      <c r="N54" s="517" t="s">
        <v>1132</v>
      </c>
      <c r="O54" s="517"/>
      <c r="P54" s="517">
        <v>57</v>
      </c>
      <c r="Q54" s="517">
        <v>0</v>
      </c>
      <c r="R54" s="517">
        <v>0</v>
      </c>
      <c r="S54" s="517">
        <v>0</v>
      </c>
      <c r="T54" s="517">
        <v>1</v>
      </c>
    </row>
    <row r="55" spans="1:20">
      <c r="A55" s="517">
        <v>70</v>
      </c>
      <c r="B55" s="517" t="s">
        <v>381</v>
      </c>
      <c r="C55" s="517">
        <v>92022835625</v>
      </c>
      <c r="D55" s="517" t="s">
        <v>229</v>
      </c>
      <c r="E55" s="517" t="s">
        <v>230</v>
      </c>
      <c r="F55" s="517" t="s">
        <v>39</v>
      </c>
      <c r="G55" s="517"/>
      <c r="H55" s="518">
        <v>41158</v>
      </c>
      <c r="I55" s="517"/>
      <c r="J55" s="517" t="s">
        <v>199</v>
      </c>
      <c r="K55" s="517"/>
      <c r="L55" s="517" t="s">
        <v>178</v>
      </c>
      <c r="M55" s="518">
        <v>41158</v>
      </c>
      <c r="N55" s="517" t="s">
        <v>1132</v>
      </c>
      <c r="O55" s="517"/>
      <c r="P55" s="517">
        <v>20</v>
      </c>
      <c r="Q55" s="517">
        <v>1</v>
      </c>
      <c r="R55" s="517">
        <v>0</v>
      </c>
      <c r="S55" s="517">
        <v>0</v>
      </c>
      <c r="T55" s="517">
        <v>0</v>
      </c>
    </row>
    <row r="56" spans="1:20">
      <c r="A56" s="517">
        <v>39</v>
      </c>
      <c r="B56" s="517" t="s">
        <v>1106</v>
      </c>
      <c r="C56" s="517">
        <v>56121002347</v>
      </c>
      <c r="D56" s="517" t="s">
        <v>1084</v>
      </c>
      <c r="E56" s="517" t="s">
        <v>233</v>
      </c>
      <c r="F56" s="517" t="s">
        <v>126</v>
      </c>
      <c r="G56" s="517">
        <v>1</v>
      </c>
      <c r="H56" s="518">
        <v>39022</v>
      </c>
      <c r="I56" s="517" t="s">
        <v>374</v>
      </c>
      <c r="J56" s="517" t="s">
        <v>198</v>
      </c>
      <c r="K56" s="517"/>
      <c r="L56" s="517" t="s">
        <v>178</v>
      </c>
      <c r="M56" s="517"/>
      <c r="N56" s="517" t="s">
        <v>1132</v>
      </c>
      <c r="O56" s="517"/>
      <c r="P56" s="517">
        <v>56</v>
      </c>
      <c r="Q56" s="517">
        <v>0</v>
      </c>
      <c r="R56" s="517">
        <v>0</v>
      </c>
      <c r="S56" s="517">
        <v>0</v>
      </c>
      <c r="T56" s="517">
        <v>1</v>
      </c>
    </row>
    <row r="57" spans="1:20">
      <c r="A57" s="517">
        <v>40</v>
      </c>
      <c r="B57" s="517" t="s">
        <v>1062</v>
      </c>
      <c r="C57" s="517">
        <v>43020821289</v>
      </c>
      <c r="D57" s="517" t="s">
        <v>1084</v>
      </c>
      <c r="E57" s="517" t="s">
        <v>233</v>
      </c>
      <c r="F57" s="517" t="s">
        <v>126</v>
      </c>
      <c r="G57" s="517">
        <v>1</v>
      </c>
      <c r="H57" s="518">
        <v>40472</v>
      </c>
      <c r="I57" s="517" t="s">
        <v>374</v>
      </c>
      <c r="J57" s="517" t="s">
        <v>198</v>
      </c>
      <c r="K57" s="517"/>
      <c r="L57" s="517" t="s">
        <v>178</v>
      </c>
      <c r="M57" s="517"/>
      <c r="N57" s="517" t="s">
        <v>1132</v>
      </c>
      <c r="O57" s="517"/>
      <c r="P57" s="517">
        <v>69</v>
      </c>
      <c r="Q57" s="517">
        <v>0</v>
      </c>
      <c r="R57" s="517">
        <v>0</v>
      </c>
      <c r="S57" s="517">
        <v>0</v>
      </c>
      <c r="T57" s="517">
        <v>1</v>
      </c>
    </row>
    <row r="58" spans="1:20">
      <c r="A58" s="517">
        <v>41</v>
      </c>
      <c r="B58" s="517" t="s">
        <v>363</v>
      </c>
      <c r="C58" s="517">
        <v>51031120921</v>
      </c>
      <c r="D58" s="517" t="s">
        <v>1084</v>
      </c>
      <c r="E58" s="517" t="s">
        <v>233</v>
      </c>
      <c r="F58" s="517" t="s">
        <v>126</v>
      </c>
      <c r="G58" s="517">
        <v>1</v>
      </c>
      <c r="H58" s="518">
        <v>40757</v>
      </c>
      <c r="I58" s="517" t="s">
        <v>205</v>
      </c>
      <c r="J58" s="517" t="s">
        <v>198</v>
      </c>
      <c r="K58" s="517"/>
      <c r="L58" s="517" t="s">
        <v>178</v>
      </c>
      <c r="M58" s="518">
        <v>40431</v>
      </c>
      <c r="N58" s="517" t="s">
        <v>1132</v>
      </c>
      <c r="O58" s="517"/>
      <c r="P58" s="517">
        <v>61</v>
      </c>
      <c r="Q58" s="517">
        <v>0</v>
      </c>
      <c r="R58" s="517">
        <v>0</v>
      </c>
      <c r="S58" s="517">
        <v>0</v>
      </c>
      <c r="T58" s="517">
        <v>1</v>
      </c>
    </row>
    <row r="59" spans="1:20">
      <c r="A59" s="517">
        <v>42</v>
      </c>
      <c r="B59" s="517" t="s">
        <v>364</v>
      </c>
      <c r="C59" s="517">
        <v>61011515340</v>
      </c>
      <c r="D59" s="517" t="s">
        <v>1084</v>
      </c>
      <c r="E59" s="517" t="s">
        <v>233</v>
      </c>
      <c r="F59" s="517" t="s">
        <v>126</v>
      </c>
      <c r="G59" s="517">
        <v>1</v>
      </c>
      <c r="H59" s="518">
        <v>40217</v>
      </c>
      <c r="I59" s="517" t="s">
        <v>374</v>
      </c>
      <c r="J59" s="517" t="s">
        <v>198</v>
      </c>
      <c r="K59" s="517"/>
      <c r="L59" s="517" t="s">
        <v>178</v>
      </c>
      <c r="M59" s="518">
        <v>40520</v>
      </c>
      <c r="N59" s="517" t="s">
        <v>1132</v>
      </c>
      <c r="O59" s="517"/>
      <c r="P59" s="517">
        <v>51</v>
      </c>
      <c r="Q59" s="517">
        <v>0</v>
      </c>
      <c r="R59" s="517">
        <v>0</v>
      </c>
      <c r="S59" s="517">
        <v>1</v>
      </c>
      <c r="T59" s="517">
        <v>0</v>
      </c>
    </row>
    <row r="60" spans="1:20">
      <c r="A60" s="517">
        <v>43</v>
      </c>
      <c r="B60" s="517" t="s">
        <v>365</v>
      </c>
      <c r="C60" s="517">
        <v>58020602183</v>
      </c>
      <c r="D60" s="517" t="s">
        <v>1084</v>
      </c>
      <c r="E60" s="517" t="s">
        <v>233</v>
      </c>
      <c r="F60" s="517" t="s">
        <v>126</v>
      </c>
      <c r="G60" s="517">
        <v>1</v>
      </c>
      <c r="H60" s="518">
        <v>40234</v>
      </c>
      <c r="I60" s="517" t="s">
        <v>205</v>
      </c>
      <c r="J60" s="517" t="s">
        <v>198</v>
      </c>
      <c r="K60" s="517"/>
      <c r="L60" s="517" t="s">
        <v>178</v>
      </c>
      <c r="M60" s="518">
        <v>39433</v>
      </c>
      <c r="N60" s="517" t="s">
        <v>1132</v>
      </c>
      <c r="O60" s="517"/>
      <c r="P60" s="517">
        <v>54</v>
      </c>
      <c r="Q60" s="517">
        <v>0</v>
      </c>
      <c r="R60" s="517">
        <v>0</v>
      </c>
      <c r="S60" s="517">
        <v>1</v>
      </c>
      <c r="T60" s="517">
        <v>0</v>
      </c>
    </row>
    <row r="61" spans="1:20">
      <c r="A61" s="517">
        <v>49</v>
      </c>
      <c r="B61" s="517" t="s">
        <v>1068</v>
      </c>
      <c r="C61" s="517">
        <v>56100403766</v>
      </c>
      <c r="D61" s="517" t="s">
        <v>1203</v>
      </c>
      <c r="E61" s="517" t="s">
        <v>260</v>
      </c>
      <c r="F61" s="517" t="s">
        <v>126</v>
      </c>
      <c r="G61" s="517">
        <v>1</v>
      </c>
      <c r="H61" s="517"/>
      <c r="I61" s="517" t="s">
        <v>205</v>
      </c>
      <c r="J61" s="517" t="s">
        <v>199</v>
      </c>
      <c r="K61" s="517"/>
      <c r="L61" s="517" t="s">
        <v>178</v>
      </c>
      <c r="M61" s="517"/>
      <c r="N61" s="517" t="s">
        <v>1132</v>
      </c>
      <c r="O61" s="517"/>
      <c r="P61" s="517">
        <v>56</v>
      </c>
      <c r="Q61" s="517">
        <v>0</v>
      </c>
      <c r="R61" s="517">
        <v>0</v>
      </c>
      <c r="S61" s="517">
        <v>0</v>
      </c>
      <c r="T61" s="517">
        <v>1</v>
      </c>
    </row>
    <row r="62" spans="1:20">
      <c r="A62" s="517">
        <v>71</v>
      </c>
      <c r="B62" s="517" t="s">
        <v>352</v>
      </c>
      <c r="C62" s="517">
        <v>84052811708</v>
      </c>
      <c r="D62" s="517" t="s">
        <v>1084</v>
      </c>
      <c r="E62" s="517" t="s">
        <v>233</v>
      </c>
      <c r="F62" s="517" t="s">
        <v>126</v>
      </c>
      <c r="G62" s="517"/>
      <c r="H62" s="518">
        <v>41179</v>
      </c>
      <c r="I62" s="517" t="s">
        <v>374</v>
      </c>
      <c r="J62" s="517" t="s">
        <v>199</v>
      </c>
      <c r="K62" s="517"/>
      <c r="L62" s="517" t="s">
        <v>178</v>
      </c>
      <c r="M62" s="518">
        <v>41157</v>
      </c>
      <c r="N62" s="517" t="s">
        <v>1132</v>
      </c>
      <c r="O62" s="517"/>
      <c r="P62" s="517">
        <v>28</v>
      </c>
      <c r="Q62" s="517">
        <v>1</v>
      </c>
      <c r="R62" s="517">
        <v>0</v>
      </c>
      <c r="S62" s="517">
        <v>0</v>
      </c>
      <c r="T62" s="517">
        <v>0</v>
      </c>
    </row>
    <row r="63" spans="1:20">
      <c r="A63" s="517">
        <v>75</v>
      </c>
      <c r="B63" s="517" t="s">
        <v>1090</v>
      </c>
      <c r="C63" s="517">
        <v>47031102107</v>
      </c>
      <c r="D63" s="517" t="s">
        <v>1084</v>
      </c>
      <c r="E63" s="517" t="s">
        <v>233</v>
      </c>
      <c r="F63" s="517" t="s">
        <v>126</v>
      </c>
      <c r="G63" s="517"/>
      <c r="H63" s="518">
        <v>41241</v>
      </c>
      <c r="I63" s="517" t="s">
        <v>374</v>
      </c>
      <c r="J63" s="517" t="s">
        <v>198</v>
      </c>
      <c r="K63" s="517"/>
      <c r="L63" s="517" t="s">
        <v>178</v>
      </c>
      <c r="M63" s="518">
        <v>41241</v>
      </c>
      <c r="N63" s="517" t="s">
        <v>1132</v>
      </c>
      <c r="O63" s="517"/>
      <c r="P63" s="517">
        <v>65</v>
      </c>
      <c r="Q63" s="517">
        <v>0</v>
      </c>
      <c r="R63" s="517">
        <v>0</v>
      </c>
      <c r="S63" s="517">
        <v>0</v>
      </c>
      <c r="T63" s="517">
        <v>1</v>
      </c>
    </row>
    <row r="64" spans="1:20">
      <c r="A64" s="517">
        <v>94</v>
      </c>
      <c r="B64" s="517" t="s">
        <v>1202</v>
      </c>
      <c r="C64" s="517">
        <v>73012713303</v>
      </c>
      <c r="D64" s="517" t="s">
        <v>1084</v>
      </c>
      <c r="E64" s="517" t="s">
        <v>233</v>
      </c>
      <c r="F64" s="517" t="s">
        <v>126</v>
      </c>
      <c r="G64" s="517"/>
      <c r="H64" s="518">
        <v>41459</v>
      </c>
      <c r="I64" s="517" t="s">
        <v>374</v>
      </c>
      <c r="J64" s="517" t="s">
        <v>198</v>
      </c>
      <c r="K64" s="517"/>
      <c r="L64" s="517" t="s">
        <v>178</v>
      </c>
      <c r="M64" s="518">
        <v>41459</v>
      </c>
      <c r="N64" s="517" t="s">
        <v>314</v>
      </c>
      <c r="O64" s="517"/>
      <c r="P64" s="517">
        <v>39</v>
      </c>
      <c r="Q64" s="517">
        <v>0</v>
      </c>
      <c r="R64" s="517">
        <v>1</v>
      </c>
      <c r="S64" s="517">
        <v>0</v>
      </c>
      <c r="T64" s="517">
        <v>0</v>
      </c>
    </row>
    <row r="65" spans="1:20">
      <c r="A65" s="517">
        <v>95</v>
      </c>
      <c r="B65" s="517" t="s">
        <v>1208</v>
      </c>
      <c r="C65" s="517">
        <v>69032803700</v>
      </c>
      <c r="D65" s="517" t="s">
        <v>1084</v>
      </c>
      <c r="E65" s="517" t="s">
        <v>233</v>
      </c>
      <c r="F65" s="517" t="s">
        <v>126</v>
      </c>
      <c r="G65" s="517"/>
      <c r="H65" s="518">
        <v>41465</v>
      </c>
      <c r="I65" s="517"/>
      <c r="J65" s="517" t="s">
        <v>198</v>
      </c>
      <c r="K65" s="517"/>
      <c r="L65" s="517" t="s">
        <v>178</v>
      </c>
      <c r="M65" s="518">
        <v>41465</v>
      </c>
      <c r="N65" s="517" t="s">
        <v>314</v>
      </c>
      <c r="O65" s="517"/>
      <c r="P65" s="517">
        <v>43</v>
      </c>
      <c r="Q65" s="517">
        <v>0</v>
      </c>
      <c r="R65" s="517">
        <v>1</v>
      </c>
      <c r="S65" s="517">
        <v>0</v>
      </c>
      <c r="T65" s="517">
        <v>0</v>
      </c>
    </row>
    <row r="66" spans="1:20">
      <c r="A66" s="517">
        <v>101</v>
      </c>
      <c r="B66" s="517" t="s">
        <v>1222</v>
      </c>
      <c r="C66" s="517">
        <v>64051904201</v>
      </c>
      <c r="D66" s="517" t="s">
        <v>1084</v>
      </c>
      <c r="E66" s="517" t="s">
        <v>233</v>
      </c>
      <c r="F66" s="517" t="s">
        <v>126</v>
      </c>
      <c r="G66" s="517"/>
      <c r="H66" s="518">
        <v>41500</v>
      </c>
      <c r="I66" s="517" t="s">
        <v>374</v>
      </c>
      <c r="J66" s="517" t="s">
        <v>198</v>
      </c>
      <c r="K66" s="517"/>
      <c r="L66" s="517" t="s">
        <v>178</v>
      </c>
      <c r="M66" s="518">
        <v>41500</v>
      </c>
      <c r="N66" s="517" t="s">
        <v>1132</v>
      </c>
      <c r="O66" s="517"/>
      <c r="P66" s="517">
        <v>48</v>
      </c>
      <c r="Q66" s="517">
        <v>0</v>
      </c>
      <c r="R66" s="517">
        <v>0</v>
      </c>
      <c r="S66" s="517">
        <v>1</v>
      </c>
      <c r="T66" s="517">
        <v>0</v>
      </c>
    </row>
    <row r="67" spans="1:20">
      <c r="A67" s="517">
        <v>103</v>
      </c>
      <c r="B67" s="517" t="s">
        <v>1225</v>
      </c>
      <c r="C67" s="517">
        <v>86062711704</v>
      </c>
      <c r="D67" s="517" t="s">
        <v>1084</v>
      </c>
      <c r="E67" s="517" t="s">
        <v>233</v>
      </c>
      <c r="F67" s="517" t="s">
        <v>126</v>
      </c>
      <c r="G67" s="517"/>
      <c r="H67" s="518">
        <v>41500</v>
      </c>
      <c r="I67" s="517" t="s">
        <v>374</v>
      </c>
      <c r="J67" s="517" t="s">
        <v>199</v>
      </c>
      <c r="K67" s="517"/>
      <c r="L67" s="517" t="s">
        <v>178</v>
      </c>
      <c r="M67" s="518">
        <v>41500</v>
      </c>
      <c r="N67" s="517" t="s">
        <v>1226</v>
      </c>
      <c r="O67" s="517"/>
      <c r="P67" s="517">
        <v>26</v>
      </c>
      <c r="Q67" s="517">
        <v>1</v>
      </c>
      <c r="R67" s="517">
        <v>0</v>
      </c>
      <c r="S67" s="517">
        <v>0</v>
      </c>
      <c r="T67" s="517">
        <v>0</v>
      </c>
    </row>
    <row r="68" spans="1:20">
      <c r="A68" s="517">
        <v>104</v>
      </c>
      <c r="B68" s="517" t="s">
        <v>1227</v>
      </c>
      <c r="C68" s="517">
        <v>74010209925</v>
      </c>
      <c r="D68" s="517" t="s">
        <v>1084</v>
      </c>
      <c r="E68" s="517" t="s">
        <v>233</v>
      </c>
      <c r="F68" s="517" t="s">
        <v>126</v>
      </c>
      <c r="G68" s="517"/>
      <c r="H68" s="518">
        <v>41500</v>
      </c>
      <c r="I68" s="517" t="s">
        <v>205</v>
      </c>
      <c r="J68" s="517" t="s">
        <v>199</v>
      </c>
      <c r="K68" s="517"/>
      <c r="L68" s="517" t="s">
        <v>178</v>
      </c>
      <c r="M68" s="518">
        <v>41500</v>
      </c>
      <c r="N68" s="517" t="s">
        <v>1226</v>
      </c>
      <c r="O68" s="517"/>
      <c r="P68" s="517">
        <v>38</v>
      </c>
      <c r="Q68" s="517">
        <v>0</v>
      </c>
      <c r="R68" s="517">
        <v>1</v>
      </c>
      <c r="S68" s="517">
        <v>0</v>
      </c>
      <c r="T68" s="517">
        <v>0</v>
      </c>
    </row>
    <row r="69" spans="1:20">
      <c r="A69" s="517">
        <v>105</v>
      </c>
      <c r="B69" s="517" t="s">
        <v>1228</v>
      </c>
      <c r="C69" s="517">
        <v>76021833824</v>
      </c>
      <c r="D69" s="517" t="s">
        <v>1084</v>
      </c>
      <c r="E69" s="517" t="s">
        <v>233</v>
      </c>
      <c r="F69" s="517" t="s">
        <v>126</v>
      </c>
      <c r="G69" s="517"/>
      <c r="H69" s="518">
        <v>41500</v>
      </c>
      <c r="I69" s="517" t="s">
        <v>374</v>
      </c>
      <c r="J69" s="517" t="s">
        <v>199</v>
      </c>
      <c r="K69" s="517"/>
      <c r="L69" s="517" t="s">
        <v>178</v>
      </c>
      <c r="M69" s="518">
        <v>41500</v>
      </c>
      <c r="N69" s="517" t="s">
        <v>1226</v>
      </c>
      <c r="O69" s="517"/>
      <c r="P69" s="517">
        <v>36</v>
      </c>
      <c r="Q69" s="517">
        <v>0</v>
      </c>
      <c r="R69" s="517">
        <v>1</v>
      </c>
      <c r="S69" s="517">
        <v>0</v>
      </c>
      <c r="T69" s="517">
        <v>0</v>
      </c>
    </row>
    <row r="70" spans="1:20">
      <c r="A70" s="517">
        <v>106</v>
      </c>
      <c r="B70" s="517" t="s">
        <v>1229</v>
      </c>
      <c r="C70" s="517">
        <v>82070514665</v>
      </c>
      <c r="D70" s="517" t="s">
        <v>1084</v>
      </c>
      <c r="E70" s="517" t="s">
        <v>233</v>
      </c>
      <c r="F70" s="517" t="s">
        <v>126</v>
      </c>
      <c r="G70" s="517"/>
      <c r="H70" s="518">
        <v>41500</v>
      </c>
      <c r="I70" s="517" t="s">
        <v>374</v>
      </c>
      <c r="J70" s="517" t="s">
        <v>1230</v>
      </c>
      <c r="K70" s="517"/>
      <c r="L70" s="517" t="s">
        <v>178</v>
      </c>
      <c r="M70" s="518">
        <v>41500</v>
      </c>
      <c r="N70" s="517" t="s">
        <v>1226</v>
      </c>
      <c r="O70" s="517"/>
      <c r="P70" s="517">
        <v>30</v>
      </c>
      <c r="Q70" s="517">
        <v>1</v>
      </c>
      <c r="R70" s="517">
        <v>0</v>
      </c>
      <c r="S70" s="517">
        <v>0</v>
      </c>
      <c r="T70" s="517">
        <v>0</v>
      </c>
    </row>
    <row r="71" spans="1:20">
      <c r="A71" s="517">
        <v>107</v>
      </c>
      <c r="B71" s="517" t="s">
        <v>1231</v>
      </c>
      <c r="C71" s="517">
        <v>70012322943</v>
      </c>
      <c r="D71" s="517" t="s">
        <v>1084</v>
      </c>
      <c r="E71" s="517" t="s">
        <v>233</v>
      </c>
      <c r="F71" s="517" t="s">
        <v>126</v>
      </c>
      <c r="G71" s="517"/>
      <c r="H71" s="518">
        <v>41500</v>
      </c>
      <c r="I71" s="517" t="s">
        <v>374</v>
      </c>
      <c r="J71" s="517" t="s">
        <v>199</v>
      </c>
      <c r="K71" s="517"/>
      <c r="L71" s="517" t="s">
        <v>178</v>
      </c>
      <c r="M71" s="518">
        <v>41500</v>
      </c>
      <c r="N71" s="517" t="s">
        <v>1226</v>
      </c>
      <c r="O71" s="517"/>
      <c r="P71" s="517">
        <v>42</v>
      </c>
      <c r="Q71" s="517">
        <v>0</v>
      </c>
      <c r="R71" s="517">
        <v>1</v>
      </c>
      <c r="S71" s="517">
        <v>0</v>
      </c>
      <c r="T71" s="517">
        <v>0</v>
      </c>
    </row>
    <row r="72" spans="1:20">
      <c r="A72" s="517">
        <v>108</v>
      </c>
      <c r="B72" s="517" t="s">
        <v>1232</v>
      </c>
      <c r="C72" s="517">
        <v>66120723980</v>
      </c>
      <c r="D72" s="517" t="s">
        <v>1084</v>
      </c>
      <c r="E72" s="517" t="s">
        <v>233</v>
      </c>
      <c r="F72" s="517" t="s">
        <v>126</v>
      </c>
      <c r="G72" s="517"/>
      <c r="H72" s="518">
        <v>41500</v>
      </c>
      <c r="I72" s="517" t="s">
        <v>205</v>
      </c>
      <c r="J72" s="517" t="s">
        <v>199</v>
      </c>
      <c r="K72" s="517"/>
      <c r="L72" s="517" t="s">
        <v>178</v>
      </c>
      <c r="M72" s="518">
        <v>41500</v>
      </c>
      <c r="N72" s="517" t="s">
        <v>1226</v>
      </c>
      <c r="O72" s="517"/>
      <c r="P72" s="517">
        <v>46</v>
      </c>
      <c r="Q72" s="517">
        <v>0</v>
      </c>
      <c r="R72" s="517">
        <v>0</v>
      </c>
      <c r="S72" s="517">
        <v>1</v>
      </c>
      <c r="T72" s="517">
        <v>0</v>
      </c>
    </row>
    <row r="73" spans="1:20">
      <c r="A73" s="517">
        <v>109</v>
      </c>
      <c r="B73" s="517" t="s">
        <v>1236</v>
      </c>
      <c r="C73" s="517">
        <v>79020212721</v>
      </c>
      <c r="D73" s="517" t="s">
        <v>1084</v>
      </c>
      <c r="E73" s="517" t="s">
        <v>233</v>
      </c>
      <c r="F73" s="517" t="s">
        <v>126</v>
      </c>
      <c r="G73" s="517"/>
      <c r="H73" s="518">
        <v>41508</v>
      </c>
      <c r="I73" s="517" t="s">
        <v>374</v>
      </c>
      <c r="J73" s="517" t="s">
        <v>199</v>
      </c>
      <c r="K73" s="517"/>
      <c r="L73" s="517" t="s">
        <v>178</v>
      </c>
      <c r="M73" s="518">
        <v>41508</v>
      </c>
      <c r="N73" s="517" t="s">
        <v>1226</v>
      </c>
      <c r="O73" s="517"/>
      <c r="P73" s="517">
        <v>33</v>
      </c>
      <c r="Q73" s="517">
        <v>0</v>
      </c>
      <c r="R73" s="517">
        <v>1</v>
      </c>
      <c r="S73" s="517">
        <v>0</v>
      </c>
      <c r="T73" s="517">
        <v>0</v>
      </c>
    </row>
    <row r="74" spans="1:20">
      <c r="A74" s="517">
        <v>110</v>
      </c>
      <c r="B74" s="517" t="s">
        <v>1237</v>
      </c>
      <c r="C74" s="517">
        <v>90091532343</v>
      </c>
      <c r="D74" s="517" t="s">
        <v>1084</v>
      </c>
      <c r="E74" s="517" t="s">
        <v>233</v>
      </c>
      <c r="F74" s="517" t="s">
        <v>126</v>
      </c>
      <c r="G74" s="517"/>
      <c r="H74" s="518">
        <v>41514</v>
      </c>
      <c r="I74" s="517" t="s">
        <v>374</v>
      </c>
      <c r="J74" s="517" t="s">
        <v>200</v>
      </c>
      <c r="K74" s="517"/>
      <c r="L74" s="517" t="s">
        <v>178</v>
      </c>
      <c r="M74" s="518">
        <v>41514</v>
      </c>
      <c r="N74" s="517" t="s">
        <v>1226</v>
      </c>
      <c r="O74" s="517"/>
      <c r="P74" s="517">
        <v>22</v>
      </c>
      <c r="Q74" s="517">
        <v>1</v>
      </c>
      <c r="R74" s="517">
        <v>0</v>
      </c>
      <c r="S74" s="517">
        <v>0</v>
      </c>
      <c r="T74" s="517">
        <v>0</v>
      </c>
    </row>
    <row r="75" spans="1:20">
      <c r="A75" s="517">
        <v>112</v>
      </c>
      <c r="B75" s="517" t="s">
        <v>1239</v>
      </c>
      <c r="C75" s="517">
        <v>71080102146</v>
      </c>
      <c r="D75" s="517" t="s">
        <v>1084</v>
      </c>
      <c r="E75" s="517" t="s">
        <v>233</v>
      </c>
      <c r="F75" s="517" t="s">
        <v>126</v>
      </c>
      <c r="G75" s="517"/>
      <c r="H75" s="518">
        <v>41523</v>
      </c>
      <c r="I75" s="517"/>
      <c r="J75" s="517" t="s">
        <v>199</v>
      </c>
      <c r="K75" s="517"/>
      <c r="L75" s="517" t="s">
        <v>178</v>
      </c>
      <c r="M75" s="518">
        <v>41523</v>
      </c>
      <c r="N75" s="517" t="s">
        <v>1226</v>
      </c>
      <c r="O75" s="517"/>
      <c r="P75" s="517">
        <v>41</v>
      </c>
      <c r="Q75" s="517">
        <v>0</v>
      </c>
      <c r="R75" s="517">
        <v>1</v>
      </c>
      <c r="S75" s="517">
        <v>0</v>
      </c>
      <c r="T75" s="517">
        <v>0</v>
      </c>
    </row>
    <row r="76" spans="1:20">
      <c r="A76" s="517">
        <v>9</v>
      </c>
      <c r="B76" s="517" t="s">
        <v>1046</v>
      </c>
      <c r="C76" s="517">
        <v>72021905065</v>
      </c>
      <c r="D76" s="517" t="s">
        <v>225</v>
      </c>
      <c r="E76" s="517" t="s">
        <v>226</v>
      </c>
      <c r="F76" s="517" t="s">
        <v>25</v>
      </c>
      <c r="G76" s="517">
        <v>1</v>
      </c>
      <c r="H76" s="518">
        <v>39234</v>
      </c>
      <c r="I76" s="517" t="s">
        <v>205</v>
      </c>
      <c r="J76" s="517" t="s">
        <v>197</v>
      </c>
      <c r="K76" s="517" t="s">
        <v>1024</v>
      </c>
      <c r="L76" s="517" t="s">
        <v>178</v>
      </c>
      <c r="M76" s="517"/>
      <c r="N76" s="517" t="s">
        <v>1132</v>
      </c>
      <c r="O76" s="517"/>
      <c r="P76" s="517">
        <v>40</v>
      </c>
      <c r="Q76" s="517">
        <v>0</v>
      </c>
      <c r="R76" s="517">
        <v>1</v>
      </c>
      <c r="S76" s="517">
        <v>0</v>
      </c>
      <c r="T76" s="517">
        <v>0</v>
      </c>
    </row>
    <row r="77" spans="1:20">
      <c r="A77" s="517">
        <v>19</v>
      </c>
      <c r="B77" s="517" t="s">
        <v>1119</v>
      </c>
      <c r="C77" s="517">
        <v>65051304804</v>
      </c>
      <c r="D77" s="517" t="s">
        <v>1010</v>
      </c>
      <c r="E77" s="517" t="s">
        <v>230</v>
      </c>
      <c r="F77" s="517" t="s">
        <v>25</v>
      </c>
      <c r="G77" s="517">
        <v>1</v>
      </c>
      <c r="H77" s="518">
        <v>40560</v>
      </c>
      <c r="I77" s="517" t="s">
        <v>205</v>
      </c>
      <c r="J77" s="517" t="s">
        <v>197</v>
      </c>
      <c r="K77" s="517" t="s">
        <v>1035</v>
      </c>
      <c r="L77" s="517" t="s">
        <v>178</v>
      </c>
      <c r="M77" s="517"/>
      <c r="N77" s="517" t="s">
        <v>1132</v>
      </c>
      <c r="O77" s="517"/>
      <c r="P77" s="517">
        <v>47</v>
      </c>
      <c r="Q77" s="517">
        <v>0</v>
      </c>
      <c r="R77" s="517">
        <v>0</v>
      </c>
      <c r="S77" s="517">
        <v>1</v>
      </c>
      <c r="T77" s="517">
        <v>0</v>
      </c>
    </row>
    <row r="78" spans="1:20">
      <c r="A78" s="517">
        <v>20</v>
      </c>
      <c r="B78" s="517" t="s">
        <v>1118</v>
      </c>
      <c r="C78" s="517">
        <v>75100532122</v>
      </c>
      <c r="D78" s="517" t="s">
        <v>1121</v>
      </c>
      <c r="E78" s="517" t="s">
        <v>244</v>
      </c>
      <c r="F78" s="517" t="s">
        <v>25</v>
      </c>
      <c r="G78" s="517">
        <v>1</v>
      </c>
      <c r="H78" s="518">
        <v>40697</v>
      </c>
      <c r="I78" s="517" t="s">
        <v>374</v>
      </c>
      <c r="J78" s="517" t="s">
        <v>197</v>
      </c>
      <c r="K78" s="517" t="s">
        <v>1035</v>
      </c>
      <c r="L78" s="517" t="s">
        <v>178</v>
      </c>
      <c r="M78" s="517"/>
      <c r="N78" s="517" t="s">
        <v>1132</v>
      </c>
      <c r="O78" s="517"/>
      <c r="P78" s="517">
        <v>37</v>
      </c>
      <c r="Q78" s="517">
        <v>0</v>
      </c>
      <c r="R78" s="517">
        <v>1</v>
      </c>
      <c r="S78" s="517">
        <v>0</v>
      </c>
      <c r="T78" s="517">
        <v>0</v>
      </c>
    </row>
    <row r="79" spans="1:20">
      <c r="A79" s="517">
        <v>21</v>
      </c>
      <c r="B79" s="517" t="s">
        <v>1052</v>
      </c>
      <c r="C79" s="517">
        <v>64042404007</v>
      </c>
      <c r="D79" s="517" t="s">
        <v>245</v>
      </c>
      <c r="E79" s="517" t="s">
        <v>230</v>
      </c>
      <c r="F79" s="517" t="s">
        <v>25</v>
      </c>
      <c r="G79" s="517">
        <v>1</v>
      </c>
      <c r="H79" s="518">
        <v>40679</v>
      </c>
      <c r="I79" s="517" t="s">
        <v>374</v>
      </c>
      <c r="J79" s="517" t="s">
        <v>197</v>
      </c>
      <c r="K79" s="517"/>
      <c r="L79" s="517" t="s">
        <v>178</v>
      </c>
      <c r="M79" s="517"/>
      <c r="N79" s="517" t="s">
        <v>1132</v>
      </c>
      <c r="O79" s="517"/>
      <c r="P79" s="517">
        <v>48</v>
      </c>
      <c r="Q79" s="517">
        <v>0</v>
      </c>
      <c r="R79" s="517">
        <v>0</v>
      </c>
      <c r="S79" s="517">
        <v>1</v>
      </c>
      <c r="T79" s="517">
        <v>0</v>
      </c>
    </row>
    <row r="80" spans="1:20">
      <c r="A80" s="517">
        <v>22</v>
      </c>
      <c r="B80" s="517" t="s">
        <v>1053</v>
      </c>
      <c r="C80" s="517">
        <v>73100102741</v>
      </c>
      <c r="D80" s="517" t="s">
        <v>245</v>
      </c>
      <c r="E80" s="517" t="s">
        <v>230</v>
      </c>
      <c r="F80" s="517" t="s">
        <v>25</v>
      </c>
      <c r="G80" s="517">
        <v>1</v>
      </c>
      <c r="H80" s="518">
        <v>40639</v>
      </c>
      <c r="I80" s="517" t="s">
        <v>374</v>
      </c>
      <c r="J80" s="517" t="s">
        <v>197</v>
      </c>
      <c r="K80" s="517"/>
      <c r="L80" s="517" t="s">
        <v>178</v>
      </c>
      <c r="M80" s="517"/>
      <c r="N80" s="517" t="s">
        <v>1132</v>
      </c>
      <c r="O80" s="517"/>
      <c r="P80" s="517">
        <v>39</v>
      </c>
      <c r="Q80" s="517">
        <v>0</v>
      </c>
      <c r="R80" s="517">
        <v>1</v>
      </c>
      <c r="S80" s="517">
        <v>0</v>
      </c>
      <c r="T80" s="517">
        <v>0</v>
      </c>
    </row>
    <row r="81" spans="1:20">
      <c r="A81" s="517">
        <v>35</v>
      </c>
      <c r="B81" s="517" t="s">
        <v>1104</v>
      </c>
      <c r="C81" s="517">
        <v>74021306366</v>
      </c>
      <c r="D81" s="517" t="s">
        <v>259</v>
      </c>
      <c r="E81" s="517" t="s">
        <v>260</v>
      </c>
      <c r="F81" s="517" t="s">
        <v>25</v>
      </c>
      <c r="G81" s="517">
        <v>1</v>
      </c>
      <c r="H81" s="518">
        <v>38222</v>
      </c>
      <c r="I81" s="517" t="s">
        <v>205</v>
      </c>
      <c r="J81" s="517" t="s">
        <v>199</v>
      </c>
      <c r="K81" s="517"/>
      <c r="L81" s="517" t="s">
        <v>178</v>
      </c>
      <c r="M81" s="517"/>
      <c r="N81" s="517" t="s">
        <v>1132</v>
      </c>
      <c r="O81" s="517"/>
      <c r="P81" s="517">
        <v>38</v>
      </c>
      <c r="Q81" s="517">
        <v>0</v>
      </c>
      <c r="R81" s="517">
        <v>1</v>
      </c>
      <c r="S81" s="517">
        <v>0</v>
      </c>
      <c r="T81" s="517">
        <v>0</v>
      </c>
    </row>
    <row r="82" spans="1:20">
      <c r="A82" s="517">
        <v>36</v>
      </c>
      <c r="B82" s="517" t="s">
        <v>1105</v>
      </c>
      <c r="C82" s="517">
        <v>66022800208</v>
      </c>
      <c r="D82" s="517" t="s">
        <v>259</v>
      </c>
      <c r="E82" s="517" t="s">
        <v>260</v>
      </c>
      <c r="F82" s="517" t="s">
        <v>25</v>
      </c>
      <c r="G82" s="517">
        <v>1</v>
      </c>
      <c r="H82" s="518">
        <v>40436</v>
      </c>
      <c r="I82" s="517" t="s">
        <v>205</v>
      </c>
      <c r="J82" s="517" t="s">
        <v>199</v>
      </c>
      <c r="K82" s="517"/>
      <c r="L82" s="517" t="s">
        <v>178</v>
      </c>
      <c r="M82" s="517"/>
      <c r="N82" s="517" t="s">
        <v>1132</v>
      </c>
      <c r="O82" s="517"/>
      <c r="P82" s="517">
        <v>46</v>
      </c>
      <c r="Q82" s="517">
        <v>0</v>
      </c>
      <c r="R82" s="517">
        <v>0</v>
      </c>
      <c r="S82" s="517">
        <v>1</v>
      </c>
      <c r="T82" s="517">
        <v>0</v>
      </c>
    </row>
    <row r="83" spans="1:20">
      <c r="A83" s="517">
        <v>37</v>
      </c>
      <c r="B83" s="517" t="s">
        <v>361</v>
      </c>
      <c r="C83" s="517">
        <v>60011615264</v>
      </c>
      <c r="D83" s="517" t="s">
        <v>259</v>
      </c>
      <c r="E83" s="517" t="s">
        <v>260</v>
      </c>
      <c r="F83" s="517" t="s">
        <v>25</v>
      </c>
      <c r="G83" s="517">
        <v>1</v>
      </c>
      <c r="H83" s="518">
        <v>40547</v>
      </c>
      <c r="I83" s="517" t="s">
        <v>205</v>
      </c>
      <c r="J83" s="517" t="s">
        <v>199</v>
      </c>
      <c r="K83" s="517"/>
      <c r="L83" s="517" t="s">
        <v>178</v>
      </c>
      <c r="M83" s="517"/>
      <c r="N83" s="517" t="s">
        <v>1132</v>
      </c>
      <c r="O83" s="517"/>
      <c r="P83" s="517">
        <v>52</v>
      </c>
      <c r="Q83" s="517">
        <v>0</v>
      </c>
      <c r="R83" s="517">
        <v>0</v>
      </c>
      <c r="S83" s="517">
        <v>1</v>
      </c>
      <c r="T83" s="517">
        <v>0</v>
      </c>
    </row>
    <row r="84" spans="1:20">
      <c r="A84" s="517">
        <v>38</v>
      </c>
      <c r="B84" s="517" t="s">
        <v>1060</v>
      </c>
      <c r="C84" s="517">
        <v>67043003941</v>
      </c>
      <c r="D84" s="517" t="s">
        <v>259</v>
      </c>
      <c r="E84" s="517" t="s">
        <v>260</v>
      </c>
      <c r="F84" s="517" t="s">
        <v>25</v>
      </c>
      <c r="G84" s="517">
        <v>1</v>
      </c>
      <c r="H84" s="518">
        <v>40576</v>
      </c>
      <c r="I84" s="517" t="s">
        <v>374</v>
      </c>
      <c r="J84" s="517" t="s">
        <v>199</v>
      </c>
      <c r="K84" s="517"/>
      <c r="L84" s="517" t="s">
        <v>178</v>
      </c>
      <c r="M84" s="517"/>
      <c r="N84" s="517" t="s">
        <v>1132</v>
      </c>
      <c r="O84" s="517"/>
      <c r="P84" s="517">
        <v>45</v>
      </c>
      <c r="Q84" s="517">
        <v>0</v>
      </c>
      <c r="R84" s="517">
        <v>1</v>
      </c>
      <c r="S84" s="517">
        <v>0</v>
      </c>
      <c r="T84" s="517">
        <v>0</v>
      </c>
    </row>
    <row r="85" spans="1:20">
      <c r="A85" s="517">
        <v>45</v>
      </c>
      <c r="B85" s="517" t="s">
        <v>1064</v>
      </c>
      <c r="C85" s="517">
        <v>77020913507</v>
      </c>
      <c r="D85" s="517" t="s">
        <v>255</v>
      </c>
      <c r="E85" s="517" t="s">
        <v>223</v>
      </c>
      <c r="F85" s="517" t="s">
        <v>25</v>
      </c>
      <c r="G85" s="517">
        <v>1</v>
      </c>
      <c r="H85" s="518">
        <v>39995</v>
      </c>
      <c r="I85" s="517" t="s">
        <v>374</v>
      </c>
      <c r="J85" s="517" t="s">
        <v>197</v>
      </c>
      <c r="K85" s="517" t="s">
        <v>1041</v>
      </c>
      <c r="L85" s="517" t="s">
        <v>178</v>
      </c>
      <c r="M85" s="518">
        <v>39550</v>
      </c>
      <c r="N85" s="517" t="s">
        <v>1132</v>
      </c>
      <c r="O85" s="517"/>
      <c r="P85" s="517">
        <v>35</v>
      </c>
      <c r="Q85" s="517">
        <v>0</v>
      </c>
      <c r="R85" s="517">
        <v>1</v>
      </c>
      <c r="S85" s="517">
        <v>0</v>
      </c>
      <c r="T85" s="517">
        <v>0</v>
      </c>
    </row>
    <row r="86" spans="1:20">
      <c r="A86" s="517">
        <v>47</v>
      </c>
      <c r="B86" s="517" t="s">
        <v>1066</v>
      </c>
      <c r="C86" s="517">
        <v>80011111004</v>
      </c>
      <c r="D86" s="517" t="s">
        <v>255</v>
      </c>
      <c r="E86" s="517" t="s">
        <v>223</v>
      </c>
      <c r="F86" s="517" t="s">
        <v>25</v>
      </c>
      <c r="G86" s="517">
        <v>1</v>
      </c>
      <c r="H86" s="518">
        <v>40001</v>
      </c>
      <c r="I86" s="517" t="s">
        <v>374</v>
      </c>
      <c r="J86" s="517" t="s">
        <v>197</v>
      </c>
      <c r="K86" s="517" t="s">
        <v>1041</v>
      </c>
      <c r="L86" s="517" t="s">
        <v>178</v>
      </c>
      <c r="M86" s="518">
        <v>40001</v>
      </c>
      <c r="N86" s="517" t="s">
        <v>1132</v>
      </c>
      <c r="O86" s="517"/>
      <c r="P86" s="517">
        <v>32</v>
      </c>
      <c r="Q86" s="517">
        <v>0</v>
      </c>
      <c r="R86" s="517">
        <v>1</v>
      </c>
      <c r="S86" s="517">
        <v>0</v>
      </c>
      <c r="T86" s="517">
        <v>0</v>
      </c>
    </row>
    <row r="87" spans="1:20">
      <c r="A87" s="517">
        <v>48</v>
      </c>
      <c r="B87" s="517" t="s">
        <v>1067</v>
      </c>
      <c r="C87" s="517">
        <v>79101813844</v>
      </c>
      <c r="D87" s="517" t="s">
        <v>255</v>
      </c>
      <c r="E87" s="517" t="s">
        <v>223</v>
      </c>
      <c r="F87" s="517" t="s">
        <v>25</v>
      </c>
      <c r="G87" s="517">
        <v>1</v>
      </c>
      <c r="H87" s="518">
        <v>39855</v>
      </c>
      <c r="I87" s="517" t="s">
        <v>374</v>
      </c>
      <c r="J87" s="517" t="s">
        <v>197</v>
      </c>
      <c r="K87" s="517" t="s">
        <v>1041</v>
      </c>
      <c r="L87" s="517" t="s">
        <v>178</v>
      </c>
      <c r="M87" s="518">
        <v>40158</v>
      </c>
      <c r="N87" s="517" t="s">
        <v>1132</v>
      </c>
      <c r="O87" s="517"/>
      <c r="P87" s="517">
        <v>33</v>
      </c>
      <c r="Q87" s="517">
        <v>0</v>
      </c>
      <c r="R87" s="517">
        <v>1</v>
      </c>
      <c r="S87" s="517">
        <v>0</v>
      </c>
      <c r="T87" s="517">
        <v>0</v>
      </c>
    </row>
    <row r="88" spans="1:20">
      <c r="A88" s="517">
        <v>54</v>
      </c>
      <c r="B88" s="517" t="s">
        <v>1109</v>
      </c>
      <c r="C88" s="517">
        <v>62072324808</v>
      </c>
      <c r="D88" s="517" t="s">
        <v>1010</v>
      </c>
      <c r="E88" s="517" t="s">
        <v>230</v>
      </c>
      <c r="F88" s="517" t="s">
        <v>25</v>
      </c>
      <c r="G88" s="517">
        <v>1</v>
      </c>
      <c r="H88" s="518">
        <v>40182</v>
      </c>
      <c r="I88" s="517" t="s">
        <v>205</v>
      </c>
      <c r="J88" s="517" t="s">
        <v>198</v>
      </c>
      <c r="K88" s="517"/>
      <c r="L88" s="517" t="s">
        <v>178</v>
      </c>
      <c r="M88" s="517"/>
      <c r="N88" s="517" t="s">
        <v>1132</v>
      </c>
      <c r="O88" s="517"/>
      <c r="P88" s="517">
        <v>50</v>
      </c>
      <c r="Q88" s="517">
        <v>0</v>
      </c>
      <c r="R88" s="517">
        <v>0</v>
      </c>
      <c r="S88" s="517">
        <v>1</v>
      </c>
      <c r="T88" s="517">
        <v>0</v>
      </c>
    </row>
    <row r="89" spans="1:20">
      <c r="A89" s="517">
        <v>67</v>
      </c>
      <c r="B89" s="517" t="s">
        <v>1007</v>
      </c>
      <c r="C89" s="517">
        <v>71011514889</v>
      </c>
      <c r="D89" s="517" t="s">
        <v>258</v>
      </c>
      <c r="E89" s="517" t="s">
        <v>223</v>
      </c>
      <c r="F89" s="517" t="s">
        <v>25</v>
      </c>
      <c r="G89" s="517"/>
      <c r="H89" s="518">
        <v>41153</v>
      </c>
      <c r="I89" s="517" t="s">
        <v>205</v>
      </c>
      <c r="J89" s="517" t="s">
        <v>197</v>
      </c>
      <c r="K89" s="517" t="s">
        <v>1041</v>
      </c>
      <c r="L89" s="517" t="s">
        <v>178</v>
      </c>
      <c r="M89" s="518">
        <v>41153</v>
      </c>
      <c r="N89" s="517" t="s">
        <v>1132</v>
      </c>
      <c r="O89" s="517"/>
      <c r="P89" s="517">
        <v>41</v>
      </c>
      <c r="Q89" s="517">
        <v>0</v>
      </c>
      <c r="R89" s="517">
        <v>1</v>
      </c>
      <c r="S89" s="517">
        <v>0</v>
      </c>
      <c r="T89" s="517">
        <v>0</v>
      </c>
    </row>
    <row r="90" spans="1:20">
      <c r="A90" s="517">
        <v>72</v>
      </c>
      <c r="B90" s="517" t="s">
        <v>1008</v>
      </c>
      <c r="C90" s="517">
        <v>80090428365</v>
      </c>
      <c r="D90" s="517" t="s">
        <v>342</v>
      </c>
      <c r="E90" s="517" t="s">
        <v>223</v>
      </c>
      <c r="F90" s="517" t="s">
        <v>25</v>
      </c>
      <c r="G90" s="517"/>
      <c r="H90" s="518">
        <v>41183</v>
      </c>
      <c r="I90" s="517" t="s">
        <v>205</v>
      </c>
      <c r="J90" s="517" t="s">
        <v>197</v>
      </c>
      <c r="K90" s="517" t="s">
        <v>1033</v>
      </c>
      <c r="L90" s="517" t="s">
        <v>178</v>
      </c>
      <c r="M90" s="518">
        <v>41183</v>
      </c>
      <c r="N90" s="517" t="s">
        <v>1132</v>
      </c>
      <c r="O90" s="517"/>
      <c r="P90" s="517">
        <v>32</v>
      </c>
      <c r="Q90" s="517">
        <v>0</v>
      </c>
      <c r="R90" s="517">
        <v>1</v>
      </c>
      <c r="S90" s="517">
        <v>0</v>
      </c>
      <c r="T90" s="517">
        <v>0</v>
      </c>
    </row>
    <row r="91" spans="1:20">
      <c r="A91" s="517">
        <v>74</v>
      </c>
      <c r="B91" s="517" t="s">
        <v>1080</v>
      </c>
      <c r="C91" s="517">
        <v>70121815687</v>
      </c>
      <c r="D91" s="517" t="s">
        <v>1081</v>
      </c>
      <c r="E91" s="517" t="s">
        <v>223</v>
      </c>
      <c r="F91" s="517" t="s">
        <v>25</v>
      </c>
      <c r="G91" s="517"/>
      <c r="H91" s="518">
        <v>41239</v>
      </c>
      <c r="I91" s="517" t="s">
        <v>205</v>
      </c>
      <c r="J91" s="517" t="s">
        <v>197</v>
      </c>
      <c r="K91" s="517" t="s">
        <v>1024</v>
      </c>
      <c r="L91" s="517" t="s">
        <v>178</v>
      </c>
      <c r="M91" s="518">
        <v>41239</v>
      </c>
      <c r="N91" s="517" t="s">
        <v>1132</v>
      </c>
      <c r="O91" s="517"/>
      <c r="P91" s="517">
        <v>42</v>
      </c>
      <c r="Q91" s="517">
        <v>0</v>
      </c>
      <c r="R91" s="517">
        <v>1</v>
      </c>
      <c r="S91" s="517">
        <v>0</v>
      </c>
      <c r="T91" s="517">
        <v>0</v>
      </c>
    </row>
    <row r="92" spans="1:20">
      <c r="A92" s="517">
        <v>80</v>
      </c>
      <c r="B92" s="517" t="s">
        <v>1139</v>
      </c>
      <c r="C92" s="517">
        <v>82122613440</v>
      </c>
      <c r="D92" s="517" t="s">
        <v>1121</v>
      </c>
      <c r="E92" s="517" t="s">
        <v>244</v>
      </c>
      <c r="F92" s="517" t="s">
        <v>25</v>
      </c>
      <c r="G92" s="517"/>
      <c r="H92" s="518">
        <v>41311</v>
      </c>
      <c r="I92" s="517"/>
      <c r="J92" s="517" t="s">
        <v>197</v>
      </c>
      <c r="K92" s="517" t="s">
        <v>1146</v>
      </c>
      <c r="L92" s="517" t="s">
        <v>178</v>
      </c>
      <c r="M92" s="518">
        <v>41311</v>
      </c>
      <c r="N92" s="517" t="s">
        <v>1132</v>
      </c>
      <c r="O92" s="517"/>
      <c r="P92" s="517">
        <v>30</v>
      </c>
      <c r="Q92" s="517">
        <v>1</v>
      </c>
      <c r="R92" s="517">
        <v>0</v>
      </c>
      <c r="S92" s="517">
        <v>0</v>
      </c>
      <c r="T92" s="517">
        <v>0</v>
      </c>
    </row>
    <row r="93" spans="1:20">
      <c r="A93" s="517">
        <v>87</v>
      </c>
      <c r="B93" s="517" t="s">
        <v>1157</v>
      </c>
      <c r="C93" s="517">
        <v>84113011867</v>
      </c>
      <c r="D93" s="517" t="s">
        <v>1010</v>
      </c>
      <c r="E93" s="517" t="s">
        <v>230</v>
      </c>
      <c r="F93" s="517" t="s">
        <v>25</v>
      </c>
      <c r="G93" s="517"/>
      <c r="H93" s="518">
        <v>41359</v>
      </c>
      <c r="I93" s="517"/>
      <c r="J93" s="517" t="s">
        <v>199</v>
      </c>
      <c r="K93" s="517"/>
      <c r="L93" s="517" t="s">
        <v>178</v>
      </c>
      <c r="M93" s="518">
        <v>41359</v>
      </c>
      <c r="N93" s="517" t="s">
        <v>1132</v>
      </c>
      <c r="O93" s="517"/>
      <c r="P93" s="517">
        <v>28</v>
      </c>
      <c r="Q93" s="517">
        <v>1</v>
      </c>
      <c r="R93" s="517">
        <v>0</v>
      </c>
      <c r="S93" s="517">
        <v>0</v>
      </c>
      <c r="T93" s="517">
        <v>0</v>
      </c>
    </row>
    <row r="94" spans="1:20">
      <c r="A94" s="517">
        <v>88</v>
      </c>
      <c r="B94" s="517" t="s">
        <v>1165</v>
      </c>
      <c r="C94" s="517">
        <v>74071606863</v>
      </c>
      <c r="D94" s="517" t="s">
        <v>376</v>
      </c>
      <c r="E94" s="517" t="s">
        <v>223</v>
      </c>
      <c r="F94" s="517" t="s">
        <v>25</v>
      </c>
      <c r="G94" s="517"/>
      <c r="H94" s="518">
        <v>41365</v>
      </c>
      <c r="I94" s="517"/>
      <c r="J94" s="517" t="s">
        <v>197</v>
      </c>
      <c r="K94" s="517" t="s">
        <v>1131</v>
      </c>
      <c r="L94" s="517" t="s">
        <v>178</v>
      </c>
      <c r="M94" s="518">
        <v>41365</v>
      </c>
      <c r="N94" s="517" t="s">
        <v>1132</v>
      </c>
      <c r="O94" s="517"/>
      <c r="P94" s="517">
        <v>38</v>
      </c>
      <c r="Q94" s="517">
        <v>0</v>
      </c>
      <c r="R94" s="517">
        <v>1</v>
      </c>
      <c r="S94" s="517">
        <v>0</v>
      </c>
      <c r="T94" s="517">
        <v>0</v>
      </c>
    </row>
    <row r="95" spans="1:20">
      <c r="A95" s="517">
        <v>89</v>
      </c>
      <c r="B95" s="517" t="s">
        <v>1184</v>
      </c>
      <c r="C95" s="517">
        <v>84112012501</v>
      </c>
      <c r="D95" s="517" t="s">
        <v>1187</v>
      </c>
      <c r="E95" s="517" t="s">
        <v>223</v>
      </c>
      <c r="F95" s="517" t="s">
        <v>25</v>
      </c>
      <c r="G95" s="517"/>
      <c r="H95" s="518">
        <v>41379</v>
      </c>
      <c r="I95" s="517"/>
      <c r="J95" s="517" t="s">
        <v>197</v>
      </c>
      <c r="K95" s="517" t="s">
        <v>1188</v>
      </c>
      <c r="L95" s="517" t="s">
        <v>178</v>
      </c>
      <c r="M95" s="518">
        <v>41379</v>
      </c>
      <c r="N95" s="517" t="s">
        <v>1132</v>
      </c>
      <c r="O95" s="517"/>
      <c r="P95" s="517">
        <v>28</v>
      </c>
      <c r="Q95" s="517">
        <v>1</v>
      </c>
      <c r="R95" s="517">
        <v>0</v>
      </c>
      <c r="S95" s="517">
        <v>0</v>
      </c>
      <c r="T95" s="517">
        <v>0</v>
      </c>
    </row>
    <row r="96" spans="1:20">
      <c r="A96" s="517">
        <v>91</v>
      </c>
      <c r="B96" s="517" t="s">
        <v>1189</v>
      </c>
      <c r="C96" s="517">
        <v>63032916185</v>
      </c>
      <c r="D96" s="517" t="s">
        <v>376</v>
      </c>
      <c r="E96" s="517" t="s">
        <v>223</v>
      </c>
      <c r="F96" s="517" t="s">
        <v>25</v>
      </c>
      <c r="G96" s="517"/>
      <c r="H96" s="518">
        <v>41429</v>
      </c>
      <c r="I96" s="517"/>
      <c r="J96" s="517" t="s">
        <v>197</v>
      </c>
      <c r="K96" s="517" t="s">
        <v>1190</v>
      </c>
      <c r="L96" s="517" t="s">
        <v>178</v>
      </c>
      <c r="M96" s="518">
        <v>41426</v>
      </c>
      <c r="N96" s="517" t="s">
        <v>1132</v>
      </c>
      <c r="O96" s="517"/>
      <c r="P96" s="517">
        <v>49</v>
      </c>
      <c r="Q96" s="517">
        <v>0</v>
      </c>
      <c r="R96" s="517">
        <v>0</v>
      </c>
      <c r="S96" s="517">
        <v>1</v>
      </c>
      <c r="T96" s="517">
        <v>0</v>
      </c>
    </row>
    <row r="97" spans="1:20">
      <c r="A97" s="517">
        <v>92</v>
      </c>
      <c r="B97" s="517" t="s">
        <v>1195</v>
      </c>
      <c r="C97" s="517">
        <v>85080311707</v>
      </c>
      <c r="D97" s="517" t="s">
        <v>248</v>
      </c>
      <c r="E97" s="517" t="s">
        <v>223</v>
      </c>
      <c r="F97" s="517" t="s">
        <v>25</v>
      </c>
      <c r="G97" s="517"/>
      <c r="H97" s="518">
        <v>41446</v>
      </c>
      <c r="I97" s="517" t="s">
        <v>206</v>
      </c>
      <c r="J97" s="517" t="s">
        <v>197</v>
      </c>
      <c r="K97" s="517" t="s">
        <v>1196</v>
      </c>
      <c r="L97" s="517" t="s">
        <v>178</v>
      </c>
      <c r="M97" s="518">
        <v>41446</v>
      </c>
      <c r="N97" s="517" t="s">
        <v>1132</v>
      </c>
      <c r="O97" s="517"/>
      <c r="P97" s="517">
        <v>27</v>
      </c>
      <c r="Q97" s="517">
        <v>1</v>
      </c>
      <c r="R97" s="517">
        <v>0</v>
      </c>
      <c r="S97" s="517">
        <v>0</v>
      </c>
      <c r="T97" s="517">
        <v>0</v>
      </c>
    </row>
    <row r="98" spans="1:20">
      <c r="A98" s="517">
        <v>100</v>
      </c>
      <c r="B98" s="517" t="s">
        <v>1220</v>
      </c>
      <c r="C98" s="517">
        <v>54111903705</v>
      </c>
      <c r="D98" s="517" t="s">
        <v>247</v>
      </c>
      <c r="E98" s="517" t="s">
        <v>223</v>
      </c>
      <c r="F98" s="517" t="s">
        <v>25</v>
      </c>
      <c r="G98" s="517"/>
      <c r="H98" s="518">
        <v>41499</v>
      </c>
      <c r="I98" s="517" t="s">
        <v>374</v>
      </c>
      <c r="J98" s="517" t="s">
        <v>197</v>
      </c>
      <c r="K98" s="517" t="s">
        <v>1221</v>
      </c>
      <c r="L98" s="517" t="s">
        <v>178</v>
      </c>
      <c r="M98" s="517"/>
      <c r="N98" s="517" t="s">
        <v>1132</v>
      </c>
      <c r="O98" s="517"/>
      <c r="P98" s="517">
        <v>58</v>
      </c>
      <c r="Q98" s="517">
        <v>0</v>
      </c>
      <c r="R98" s="517">
        <v>0</v>
      </c>
      <c r="S98" s="517">
        <v>0</v>
      </c>
      <c r="T98" s="517">
        <v>1</v>
      </c>
    </row>
    <row r="99" spans="1:20">
      <c r="A99" s="517">
        <v>1</v>
      </c>
      <c r="B99" s="517" t="s">
        <v>1045</v>
      </c>
      <c r="C99" s="517">
        <v>73122101583</v>
      </c>
      <c r="D99" s="517" t="s">
        <v>368</v>
      </c>
      <c r="E99" s="517" t="s">
        <v>215</v>
      </c>
      <c r="F99" s="517" t="s">
        <v>1204</v>
      </c>
      <c r="G99" s="517">
        <v>1</v>
      </c>
      <c r="H99" s="517"/>
      <c r="I99" s="517" t="s">
        <v>205</v>
      </c>
      <c r="J99" s="517" t="s">
        <v>197</v>
      </c>
      <c r="K99" s="517" t="s">
        <v>1024</v>
      </c>
      <c r="L99" s="517" t="s">
        <v>178</v>
      </c>
      <c r="M99" s="517"/>
      <c r="N99" s="517" t="s">
        <v>1132</v>
      </c>
      <c r="O99" s="517"/>
      <c r="P99" s="517">
        <v>39</v>
      </c>
      <c r="Q99" s="517">
        <v>0</v>
      </c>
      <c r="R99" s="517">
        <v>1</v>
      </c>
      <c r="S99" s="517">
        <v>0</v>
      </c>
      <c r="T99" s="517">
        <v>0</v>
      </c>
    </row>
    <row r="100" spans="1:20">
      <c r="A100" s="517">
        <v>3</v>
      </c>
      <c r="B100" s="517" t="s">
        <v>1015</v>
      </c>
      <c r="C100" s="517">
        <v>63121606786</v>
      </c>
      <c r="D100" s="517" t="s">
        <v>218</v>
      </c>
      <c r="E100" s="517" t="s">
        <v>219</v>
      </c>
      <c r="F100" s="517" t="s">
        <v>1204</v>
      </c>
      <c r="G100" s="517">
        <v>1</v>
      </c>
      <c r="H100" s="517"/>
      <c r="I100" s="517" t="s">
        <v>205</v>
      </c>
      <c r="J100" s="517" t="s">
        <v>197</v>
      </c>
      <c r="K100" s="517"/>
      <c r="L100" s="517" t="s">
        <v>178</v>
      </c>
      <c r="M100" s="517"/>
      <c r="N100" s="517" t="s">
        <v>1132</v>
      </c>
      <c r="O100" s="517"/>
      <c r="P100" s="517">
        <v>49</v>
      </c>
      <c r="Q100" s="517">
        <v>0</v>
      </c>
      <c r="R100" s="517">
        <v>0</v>
      </c>
      <c r="S100" s="517">
        <v>1</v>
      </c>
      <c r="T100" s="517">
        <v>0</v>
      </c>
    </row>
    <row r="101" spans="1:20">
      <c r="A101" s="517">
        <v>4</v>
      </c>
      <c r="B101" s="517" t="s">
        <v>1097</v>
      </c>
      <c r="C101" s="517">
        <v>64070903222</v>
      </c>
      <c r="D101" s="517" t="s">
        <v>218</v>
      </c>
      <c r="E101" s="517" t="s">
        <v>219</v>
      </c>
      <c r="F101" s="517" t="s">
        <v>1204</v>
      </c>
      <c r="G101" s="517"/>
      <c r="H101" s="517"/>
      <c r="I101" s="517" t="s">
        <v>205</v>
      </c>
      <c r="J101" s="517" t="s">
        <v>197</v>
      </c>
      <c r="K101" s="517" t="s">
        <v>1029</v>
      </c>
      <c r="L101" s="517" t="s">
        <v>178</v>
      </c>
      <c r="M101" s="517"/>
      <c r="N101" s="517" t="s">
        <v>1132</v>
      </c>
      <c r="O101" s="517"/>
      <c r="P101" s="517">
        <v>48</v>
      </c>
      <c r="Q101" s="517">
        <v>0</v>
      </c>
      <c r="R101" s="517">
        <v>0</v>
      </c>
      <c r="S101" s="517">
        <v>1</v>
      </c>
      <c r="T101" s="517">
        <v>0</v>
      </c>
    </row>
    <row r="102" spans="1:20">
      <c r="A102" s="517">
        <v>5</v>
      </c>
      <c r="B102" s="517" t="s">
        <v>1098</v>
      </c>
      <c r="C102" s="517">
        <v>61110719968</v>
      </c>
      <c r="D102" s="517" t="s">
        <v>218</v>
      </c>
      <c r="E102" s="517" t="s">
        <v>219</v>
      </c>
      <c r="F102" s="517" t="s">
        <v>1204</v>
      </c>
      <c r="G102" s="517">
        <v>1</v>
      </c>
      <c r="H102" s="518">
        <v>40878</v>
      </c>
      <c r="I102" s="517" t="s">
        <v>205</v>
      </c>
      <c r="J102" s="517" t="s">
        <v>197</v>
      </c>
      <c r="K102" s="517"/>
      <c r="L102" s="517" t="s">
        <v>178</v>
      </c>
      <c r="M102" s="517"/>
      <c r="N102" s="517" t="s">
        <v>1132</v>
      </c>
      <c r="O102" s="517"/>
      <c r="P102" s="517">
        <v>51</v>
      </c>
      <c r="Q102" s="517">
        <v>0</v>
      </c>
      <c r="R102" s="517">
        <v>0</v>
      </c>
      <c r="S102" s="517">
        <v>1</v>
      </c>
      <c r="T102" s="517">
        <v>0</v>
      </c>
    </row>
    <row r="103" spans="1:20">
      <c r="A103" s="517">
        <v>7</v>
      </c>
      <c r="B103" s="517" t="s">
        <v>1099</v>
      </c>
      <c r="C103" s="517">
        <v>74080806828</v>
      </c>
      <c r="D103" s="517" t="s">
        <v>216</v>
      </c>
      <c r="E103" s="517" t="s">
        <v>217</v>
      </c>
      <c r="F103" s="517" t="s">
        <v>1204</v>
      </c>
      <c r="G103" s="517">
        <v>1</v>
      </c>
      <c r="H103" s="518">
        <v>40875</v>
      </c>
      <c r="I103" s="517" t="s">
        <v>205</v>
      </c>
      <c r="J103" s="517" t="s">
        <v>197</v>
      </c>
      <c r="K103" s="517" t="s">
        <v>1020</v>
      </c>
      <c r="L103" s="517" t="s">
        <v>178</v>
      </c>
      <c r="M103" s="517"/>
      <c r="N103" s="517" t="s">
        <v>1132</v>
      </c>
      <c r="O103" s="517"/>
      <c r="P103" s="517">
        <v>38</v>
      </c>
      <c r="Q103" s="517">
        <v>0</v>
      </c>
      <c r="R103" s="517">
        <v>1</v>
      </c>
      <c r="S103" s="517">
        <v>0</v>
      </c>
      <c r="T103" s="517">
        <v>0</v>
      </c>
    </row>
    <row r="104" spans="1:20">
      <c r="A104" s="517">
        <v>14</v>
      </c>
      <c r="B104" s="517" t="s">
        <v>354</v>
      </c>
      <c r="C104" s="517">
        <v>76051716125</v>
      </c>
      <c r="D104" s="517" t="s">
        <v>332</v>
      </c>
      <c r="E104" s="517" t="s">
        <v>221</v>
      </c>
      <c r="F104" s="517" t="s">
        <v>1204</v>
      </c>
      <c r="G104" s="517"/>
      <c r="H104" s="518">
        <v>41120</v>
      </c>
      <c r="I104" s="517" t="s">
        <v>374</v>
      </c>
      <c r="J104" s="517" t="s">
        <v>197</v>
      </c>
      <c r="K104" s="517" t="s">
        <v>1042</v>
      </c>
      <c r="L104" s="517" t="s">
        <v>178</v>
      </c>
      <c r="M104" s="518">
        <v>41120</v>
      </c>
      <c r="N104" s="517" t="s">
        <v>1132</v>
      </c>
      <c r="O104" s="517"/>
      <c r="P104" s="517">
        <v>36</v>
      </c>
      <c r="Q104" s="517">
        <v>0</v>
      </c>
      <c r="R104" s="517">
        <v>1</v>
      </c>
      <c r="S104" s="517">
        <v>0</v>
      </c>
      <c r="T104" s="517">
        <v>0</v>
      </c>
    </row>
    <row r="105" spans="1:20">
      <c r="A105" s="517">
        <v>15</v>
      </c>
      <c r="B105" s="517" t="s">
        <v>356</v>
      </c>
      <c r="C105" s="517">
        <v>81033013768</v>
      </c>
      <c r="D105" s="517" t="s">
        <v>1205</v>
      </c>
      <c r="E105" s="517" t="s">
        <v>219</v>
      </c>
      <c r="F105" s="517" t="s">
        <v>1204</v>
      </c>
      <c r="G105" s="517">
        <v>1</v>
      </c>
      <c r="H105" s="518">
        <v>40969</v>
      </c>
      <c r="I105" s="517" t="s">
        <v>205</v>
      </c>
      <c r="J105" s="517" t="s">
        <v>197</v>
      </c>
      <c r="K105" s="517" t="s">
        <v>1033</v>
      </c>
      <c r="L105" s="517" t="s">
        <v>178</v>
      </c>
      <c r="M105" s="517"/>
      <c r="N105" s="517" t="s">
        <v>1132</v>
      </c>
      <c r="O105" s="517"/>
      <c r="P105" s="517">
        <v>31</v>
      </c>
      <c r="Q105" s="517">
        <v>0</v>
      </c>
      <c r="R105" s="517">
        <v>1</v>
      </c>
      <c r="S105" s="517">
        <v>0</v>
      </c>
      <c r="T105" s="517">
        <v>0</v>
      </c>
    </row>
    <row r="106" spans="1:20">
      <c r="A106" s="517">
        <v>17</v>
      </c>
      <c r="B106" s="517" t="s">
        <v>1050</v>
      </c>
      <c r="C106" s="517">
        <v>74040107789</v>
      </c>
      <c r="D106" s="517" t="s">
        <v>241</v>
      </c>
      <c r="E106" s="517" t="s">
        <v>219</v>
      </c>
      <c r="F106" s="517" t="s">
        <v>1204</v>
      </c>
      <c r="G106" s="517">
        <v>1</v>
      </c>
      <c r="H106" s="517"/>
      <c r="I106" s="517" t="s">
        <v>205</v>
      </c>
      <c r="J106" s="517" t="s">
        <v>197</v>
      </c>
      <c r="K106" s="517"/>
      <c r="L106" s="517" t="s">
        <v>178</v>
      </c>
      <c r="M106" s="517"/>
      <c r="N106" s="517" t="s">
        <v>1132</v>
      </c>
      <c r="O106" s="517"/>
      <c r="P106" s="517">
        <v>38</v>
      </c>
      <c r="Q106" s="517">
        <v>0</v>
      </c>
      <c r="R106" s="517">
        <v>1</v>
      </c>
      <c r="S106" s="517">
        <v>0</v>
      </c>
      <c r="T106" s="517">
        <v>0</v>
      </c>
    </row>
    <row r="107" spans="1:20">
      <c r="A107" s="517">
        <v>18</v>
      </c>
      <c r="B107" s="517" t="s">
        <v>1051</v>
      </c>
      <c r="C107" s="517">
        <v>75110330946</v>
      </c>
      <c r="D107" s="517" t="s">
        <v>242</v>
      </c>
      <c r="E107" s="517" t="s">
        <v>223</v>
      </c>
      <c r="F107" s="517" t="s">
        <v>1204</v>
      </c>
      <c r="G107" s="517">
        <v>1</v>
      </c>
      <c r="H107" s="517"/>
      <c r="I107" s="517" t="s">
        <v>374</v>
      </c>
      <c r="J107" s="517" t="s">
        <v>197</v>
      </c>
      <c r="K107" s="517" t="s">
        <v>1034</v>
      </c>
      <c r="L107" s="517" t="s">
        <v>178</v>
      </c>
      <c r="M107" s="517"/>
      <c r="N107" s="517" t="s">
        <v>1132</v>
      </c>
      <c r="O107" s="517"/>
      <c r="P107" s="517">
        <v>37</v>
      </c>
      <c r="Q107" s="517">
        <v>0</v>
      </c>
      <c r="R107" s="517">
        <v>1</v>
      </c>
      <c r="S107" s="517">
        <v>0</v>
      </c>
      <c r="T107" s="517">
        <v>0</v>
      </c>
    </row>
    <row r="108" spans="1:20">
      <c r="A108" s="517">
        <v>44</v>
      </c>
      <c r="B108" s="517" t="s">
        <v>1063</v>
      </c>
      <c r="C108" s="517">
        <v>60062404226</v>
      </c>
      <c r="D108" s="517" t="s">
        <v>262</v>
      </c>
      <c r="E108" s="517" t="s">
        <v>221</v>
      </c>
      <c r="F108" s="517" t="s">
        <v>1204</v>
      </c>
      <c r="G108" s="517">
        <v>1</v>
      </c>
      <c r="H108" s="517"/>
      <c r="I108" s="517" t="s">
        <v>205</v>
      </c>
      <c r="J108" s="517" t="s">
        <v>197</v>
      </c>
      <c r="K108" s="517" t="s">
        <v>1041</v>
      </c>
      <c r="L108" s="517" t="s">
        <v>178</v>
      </c>
      <c r="M108" s="518">
        <v>38217</v>
      </c>
      <c r="N108" s="517" t="s">
        <v>1132</v>
      </c>
      <c r="O108" s="517"/>
      <c r="P108" s="517">
        <v>52</v>
      </c>
      <c r="Q108" s="517">
        <v>0</v>
      </c>
      <c r="R108" s="517">
        <v>0</v>
      </c>
      <c r="S108" s="517">
        <v>1</v>
      </c>
      <c r="T108" s="517">
        <v>0</v>
      </c>
    </row>
    <row r="109" spans="1:20">
      <c r="A109" s="517">
        <v>61</v>
      </c>
      <c r="B109" s="517" t="s">
        <v>235</v>
      </c>
      <c r="C109" s="517">
        <v>85031711382</v>
      </c>
      <c r="D109" s="517" t="s">
        <v>1207</v>
      </c>
      <c r="E109" s="517" t="s">
        <v>221</v>
      </c>
      <c r="F109" s="517" t="s">
        <v>1204</v>
      </c>
      <c r="G109" s="517">
        <v>1</v>
      </c>
      <c r="H109" s="518">
        <v>40912</v>
      </c>
      <c r="I109" s="517" t="s">
        <v>205</v>
      </c>
      <c r="J109" s="517" t="s">
        <v>197</v>
      </c>
      <c r="K109" s="517" t="s">
        <v>1040</v>
      </c>
      <c r="L109" s="517" t="s">
        <v>178</v>
      </c>
      <c r="M109" s="518">
        <v>40912</v>
      </c>
      <c r="N109" s="517" t="s">
        <v>1132</v>
      </c>
      <c r="O109" s="517"/>
      <c r="P109" s="517">
        <v>27</v>
      </c>
      <c r="Q109" s="517">
        <v>1</v>
      </c>
      <c r="R109" s="517">
        <v>0</v>
      </c>
      <c r="S109" s="517">
        <v>0</v>
      </c>
      <c r="T109" s="517">
        <v>0</v>
      </c>
    </row>
    <row r="110" spans="1:20">
      <c r="A110" s="517">
        <v>64</v>
      </c>
      <c r="B110" s="517" t="s">
        <v>335</v>
      </c>
      <c r="C110" s="517">
        <v>76022806749</v>
      </c>
      <c r="D110" s="517" t="s">
        <v>218</v>
      </c>
      <c r="E110" s="517" t="s">
        <v>219</v>
      </c>
      <c r="F110" s="517" t="s">
        <v>1204</v>
      </c>
      <c r="G110" s="517"/>
      <c r="H110" s="518">
        <v>41100</v>
      </c>
      <c r="I110" s="517" t="s">
        <v>205</v>
      </c>
      <c r="J110" s="517" t="s">
        <v>197</v>
      </c>
      <c r="K110" s="517" t="s">
        <v>1043</v>
      </c>
      <c r="L110" s="517" t="s">
        <v>178</v>
      </c>
      <c r="M110" s="518">
        <v>41092</v>
      </c>
      <c r="N110" s="517" t="s">
        <v>1132</v>
      </c>
      <c r="O110" s="517"/>
      <c r="P110" s="517">
        <v>36</v>
      </c>
      <c r="Q110" s="517">
        <v>0</v>
      </c>
      <c r="R110" s="517">
        <v>1</v>
      </c>
      <c r="S110" s="517">
        <v>0</v>
      </c>
      <c r="T110" s="517">
        <v>0</v>
      </c>
    </row>
    <row r="111" spans="1:20">
      <c r="A111" s="517">
        <v>76</v>
      </c>
      <c r="B111" s="517" t="s">
        <v>1123</v>
      </c>
      <c r="C111" s="517">
        <v>63102805389</v>
      </c>
      <c r="D111" s="517" t="s">
        <v>246</v>
      </c>
      <c r="E111" s="517" t="s">
        <v>219</v>
      </c>
      <c r="F111" s="517" t="s">
        <v>1204</v>
      </c>
      <c r="G111" s="517"/>
      <c r="H111" s="518">
        <v>41244</v>
      </c>
      <c r="I111" s="517"/>
      <c r="J111" s="517" t="s">
        <v>197</v>
      </c>
      <c r="K111" s="517" t="s">
        <v>1037</v>
      </c>
      <c r="L111" s="517" t="s">
        <v>178</v>
      </c>
      <c r="M111" s="518">
        <v>41244</v>
      </c>
      <c r="N111" s="517" t="s">
        <v>1132</v>
      </c>
      <c r="O111" s="517"/>
      <c r="P111" s="517">
        <v>49</v>
      </c>
      <c r="Q111" s="517">
        <v>0</v>
      </c>
      <c r="R111" s="517">
        <v>0</v>
      </c>
      <c r="S111" s="517">
        <v>1</v>
      </c>
      <c r="T111" s="517">
        <v>0</v>
      </c>
    </row>
    <row r="112" spans="1:20">
      <c r="A112" s="517">
        <v>78</v>
      </c>
      <c r="B112" s="517" t="s">
        <v>1125</v>
      </c>
      <c r="C112" s="517">
        <v>79071512205</v>
      </c>
      <c r="D112" s="517" t="s">
        <v>1086</v>
      </c>
      <c r="E112" s="517" t="s">
        <v>221</v>
      </c>
      <c r="F112" s="517" t="s">
        <v>1204</v>
      </c>
      <c r="G112" s="517"/>
      <c r="H112" s="518">
        <v>41278</v>
      </c>
      <c r="I112" s="517" t="s">
        <v>205</v>
      </c>
      <c r="J112" s="517" t="s">
        <v>197</v>
      </c>
      <c r="K112" s="517" t="s">
        <v>1030</v>
      </c>
      <c r="L112" s="517" t="s">
        <v>178</v>
      </c>
      <c r="M112" s="518">
        <v>41278</v>
      </c>
      <c r="N112" s="517" t="s">
        <v>1132</v>
      </c>
      <c r="O112" s="517"/>
      <c r="P112" s="517">
        <v>33</v>
      </c>
      <c r="Q112" s="517">
        <v>0</v>
      </c>
      <c r="R112" s="517">
        <v>1</v>
      </c>
      <c r="S112" s="517">
        <v>0</v>
      </c>
      <c r="T112" s="517">
        <v>0</v>
      </c>
    </row>
    <row r="113" spans="1:20">
      <c r="A113" s="517">
        <v>98</v>
      </c>
      <c r="B113" s="517" t="s">
        <v>1215</v>
      </c>
      <c r="C113" s="517">
        <v>73111802029</v>
      </c>
      <c r="D113" s="517" t="s">
        <v>218</v>
      </c>
      <c r="E113" s="517" t="s">
        <v>219</v>
      </c>
      <c r="F113" s="517" t="s">
        <v>1204</v>
      </c>
      <c r="G113" s="517"/>
      <c r="H113" s="518">
        <v>41487</v>
      </c>
      <c r="I113" s="517" t="s">
        <v>205</v>
      </c>
      <c r="J113" s="517" t="s">
        <v>197</v>
      </c>
      <c r="K113" s="517" t="s">
        <v>1216</v>
      </c>
      <c r="L113" s="517" t="s">
        <v>178</v>
      </c>
      <c r="M113" s="518">
        <v>41487</v>
      </c>
      <c r="N113" s="517" t="s">
        <v>1132</v>
      </c>
      <c r="O113" s="517"/>
      <c r="P113" s="517">
        <v>39</v>
      </c>
      <c r="Q113" s="517">
        <v>0</v>
      </c>
      <c r="R113" s="517">
        <v>1</v>
      </c>
      <c r="S113" s="517">
        <v>0</v>
      </c>
      <c r="T113" s="517">
        <v>0</v>
      </c>
    </row>
    <row r="114" spans="1:20">
      <c r="A114" s="517"/>
      <c r="B114" s="517"/>
      <c r="C114" s="517"/>
      <c r="D114" s="517"/>
      <c r="E114" s="517"/>
      <c r="F114" s="517"/>
      <c r="G114" s="517"/>
      <c r="H114" s="517"/>
      <c r="I114" s="517"/>
      <c r="J114" s="517"/>
      <c r="K114" s="517"/>
      <c r="L114" s="517"/>
      <c r="M114" s="517"/>
      <c r="N114" s="517"/>
      <c r="O114" s="517"/>
      <c r="P114" s="517"/>
      <c r="Q114" s="517"/>
      <c r="R114" s="517"/>
      <c r="S114" s="517"/>
      <c r="T114" s="517"/>
    </row>
    <row r="115" spans="1:20">
      <c r="A115" s="517"/>
      <c r="B115" s="517"/>
      <c r="C115" s="517"/>
      <c r="D115" s="517"/>
      <c r="E115" s="517"/>
      <c r="F115" s="517"/>
      <c r="G115" s="517"/>
      <c r="H115" s="517"/>
      <c r="I115" s="517"/>
      <c r="J115" s="517"/>
      <c r="K115" s="517"/>
      <c r="L115" s="517"/>
      <c r="M115" s="517"/>
      <c r="N115" s="517"/>
      <c r="O115" s="517"/>
      <c r="P115" s="517"/>
      <c r="Q115" s="517"/>
      <c r="R115" s="517"/>
      <c r="S115" s="517"/>
      <c r="T115" s="517"/>
    </row>
    <row r="116" spans="1:20">
      <c r="A116" s="517"/>
      <c r="B116" s="517"/>
      <c r="C116" s="517"/>
      <c r="D116" s="517"/>
      <c r="E116" s="517"/>
      <c r="F116" s="517"/>
      <c r="G116" s="517"/>
      <c r="H116" s="517"/>
      <c r="I116" s="517"/>
      <c r="J116" s="517"/>
      <c r="K116" s="517"/>
      <c r="L116" s="517"/>
      <c r="M116" s="517"/>
      <c r="N116" s="517"/>
      <c r="O116" s="517"/>
      <c r="P116" s="517"/>
      <c r="Q116" s="517"/>
      <c r="R116" s="517"/>
      <c r="S116" s="517"/>
      <c r="T116" s="517"/>
    </row>
    <row r="117" spans="1:20">
      <c r="A117" s="517"/>
      <c r="B117" s="517"/>
      <c r="C117" s="517"/>
      <c r="D117" s="517"/>
      <c r="E117" s="517"/>
      <c r="F117" s="517"/>
      <c r="G117" s="517"/>
      <c r="H117" s="517"/>
      <c r="I117" s="517"/>
      <c r="J117" s="517"/>
      <c r="K117" s="517"/>
      <c r="L117" s="517"/>
      <c r="M117" s="517"/>
      <c r="N117" s="517"/>
      <c r="O117" s="517"/>
      <c r="P117" s="517"/>
      <c r="Q117" s="517"/>
      <c r="R117" s="517"/>
      <c r="S117" s="517"/>
      <c r="T117" s="517"/>
    </row>
    <row r="118" spans="1:20">
      <c r="A118" s="517"/>
      <c r="B118" s="517"/>
      <c r="C118" s="517"/>
      <c r="D118" s="517"/>
      <c r="E118" s="517"/>
      <c r="F118" s="517"/>
      <c r="G118" s="517"/>
      <c r="H118" s="517"/>
      <c r="I118" s="517"/>
      <c r="J118" s="517"/>
      <c r="K118" s="517"/>
      <c r="L118" s="517"/>
      <c r="M118" s="517"/>
      <c r="N118" s="517"/>
      <c r="O118" s="517"/>
      <c r="P118" s="517"/>
      <c r="Q118" s="517"/>
      <c r="R118" s="517"/>
      <c r="S118" s="517"/>
      <c r="T118" s="517"/>
    </row>
    <row r="119" spans="1:20">
      <c r="A119" s="517"/>
      <c r="B119" s="517"/>
      <c r="C119" s="517"/>
      <c r="D119" s="517"/>
      <c r="E119" s="517"/>
      <c r="F119" s="517"/>
      <c r="G119" s="517"/>
      <c r="H119" s="517"/>
      <c r="I119" s="517"/>
      <c r="J119" s="517"/>
      <c r="K119" s="517"/>
      <c r="L119" s="517"/>
      <c r="M119" s="517"/>
      <c r="N119" s="517"/>
      <c r="O119" s="517"/>
      <c r="P119" s="517"/>
      <c r="Q119" s="517"/>
      <c r="R119" s="517"/>
      <c r="S119" s="517"/>
      <c r="T119" s="517"/>
    </row>
    <row r="120" spans="1:20">
      <c r="A120" s="517"/>
      <c r="B120" s="517"/>
      <c r="C120" s="517"/>
      <c r="D120" s="517"/>
      <c r="E120" s="517"/>
      <c r="F120" s="517"/>
      <c r="G120" s="517"/>
      <c r="H120" s="517"/>
      <c r="I120" s="517"/>
      <c r="J120" s="517"/>
      <c r="K120" s="517"/>
      <c r="L120" s="517"/>
      <c r="M120" s="517"/>
      <c r="N120" s="517"/>
      <c r="O120" s="517"/>
      <c r="P120" s="517"/>
      <c r="Q120" s="517"/>
      <c r="R120" s="517"/>
      <c r="S120" s="517"/>
      <c r="T120" s="517"/>
    </row>
    <row r="121" spans="1:20" ht="15.75" thickBot="1">
      <c r="A121" s="519"/>
      <c r="B121" s="519"/>
      <c r="C121" s="519"/>
      <c r="D121" s="519"/>
      <c r="E121" s="519"/>
      <c r="F121" s="519"/>
      <c r="G121" s="519"/>
      <c r="H121" s="519"/>
      <c r="I121" s="519"/>
      <c r="J121" s="519"/>
      <c r="K121" s="519"/>
      <c r="L121" s="519"/>
      <c r="M121" s="519"/>
      <c r="N121" s="519"/>
      <c r="O121" s="519"/>
      <c r="P121" s="519"/>
      <c r="Q121" s="519"/>
      <c r="R121" s="519"/>
      <c r="S121" s="519"/>
      <c r="T121" s="51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3:H251"/>
  <sheetViews>
    <sheetView zoomScale="85" zoomScaleNormal="85" workbookViewId="0">
      <selection activeCell="B3" sqref="B3"/>
    </sheetView>
  </sheetViews>
  <sheetFormatPr baseColWidth="10" defaultRowHeight="15"/>
  <cols>
    <col min="1" max="1" width="40.7109375" style="56" customWidth="1"/>
    <col min="2" max="4" width="16" style="56" customWidth="1"/>
    <col min="5" max="5" width="13.42578125" style="56" customWidth="1"/>
    <col min="6" max="7" width="15" style="56" customWidth="1"/>
    <col min="8" max="8" width="13.42578125" style="56" customWidth="1"/>
    <col min="9" max="14" width="17.7109375" style="56" customWidth="1"/>
    <col min="15" max="15" width="12.5703125" style="56" customWidth="1"/>
    <col min="16" max="16" width="27.7109375" style="56" bestFit="1" customWidth="1"/>
    <col min="17" max="17" width="27.7109375" style="56" customWidth="1"/>
    <col min="18" max="21" width="27.7109375" style="56" bestFit="1" customWidth="1"/>
    <col min="22" max="22" width="27.7109375" style="56" customWidth="1"/>
    <col min="23" max="26" width="27.7109375" style="56" bestFit="1" customWidth="1"/>
    <col min="27" max="27" width="32.7109375" style="56" bestFit="1" customWidth="1"/>
    <col min="28" max="30" width="19.85546875" style="56" bestFit="1" customWidth="1"/>
    <col min="31" max="31" width="20.140625" style="56" bestFit="1" customWidth="1"/>
    <col min="32" max="16384" width="11.42578125" style="56"/>
  </cols>
  <sheetData>
    <row r="3" spans="1:8">
      <c r="A3" s="290" t="s">
        <v>312</v>
      </c>
      <c r="B3" s="290" t="s">
        <v>196</v>
      </c>
      <c r="C3" s="291"/>
      <c r="D3" s="291"/>
      <c r="E3" s="291"/>
      <c r="F3" s="291"/>
      <c r="G3" s="291"/>
      <c r="H3" s="292"/>
    </row>
    <row r="4" spans="1:8">
      <c r="A4" s="296" t="s">
        <v>201</v>
      </c>
      <c r="B4" s="286" t="s">
        <v>86</v>
      </c>
      <c r="C4" s="293" t="s">
        <v>39</v>
      </c>
      <c r="D4" s="293" t="s">
        <v>126</v>
      </c>
      <c r="E4" s="293" t="s">
        <v>25</v>
      </c>
      <c r="F4" s="293" t="s">
        <v>1204</v>
      </c>
      <c r="G4" s="293" t="s">
        <v>323</v>
      </c>
      <c r="H4" s="294" t="s">
        <v>311</v>
      </c>
    </row>
    <row r="5" spans="1:8">
      <c r="A5" s="286" t="s">
        <v>199</v>
      </c>
      <c r="B5" s="280">
        <v>7</v>
      </c>
      <c r="C5" s="281">
        <v>10</v>
      </c>
      <c r="D5" s="281">
        <v>22</v>
      </c>
      <c r="E5" s="281">
        <v>7</v>
      </c>
      <c r="F5" s="281">
        <v>1</v>
      </c>
      <c r="G5" s="281"/>
      <c r="H5" s="282">
        <v>47</v>
      </c>
    </row>
    <row r="6" spans="1:8">
      <c r="A6" s="287" t="s">
        <v>198</v>
      </c>
      <c r="B6" s="283"/>
      <c r="C6" s="284"/>
      <c r="D6" s="284">
        <v>4</v>
      </c>
      <c r="E6" s="284"/>
      <c r="F6" s="284"/>
      <c r="G6" s="284"/>
      <c r="H6" s="285">
        <v>4</v>
      </c>
    </row>
    <row r="7" spans="1:8">
      <c r="A7" s="287" t="s">
        <v>197</v>
      </c>
      <c r="B7" s="283">
        <v>1</v>
      </c>
      <c r="C7" s="284"/>
      <c r="D7" s="284"/>
      <c r="E7" s="284">
        <v>38</v>
      </c>
      <c r="F7" s="284">
        <v>13</v>
      </c>
      <c r="G7" s="284"/>
      <c r="H7" s="285">
        <v>52</v>
      </c>
    </row>
    <row r="8" spans="1:8">
      <c r="A8" s="287" t="s">
        <v>200</v>
      </c>
      <c r="B8" s="283">
        <v>1</v>
      </c>
      <c r="C8" s="284">
        <v>2</v>
      </c>
      <c r="D8" s="284">
        <v>4</v>
      </c>
      <c r="E8" s="284">
        <v>5</v>
      </c>
      <c r="F8" s="284"/>
      <c r="G8" s="284"/>
      <c r="H8" s="285">
        <v>12</v>
      </c>
    </row>
    <row r="9" spans="1:8">
      <c r="A9" s="287" t="s">
        <v>323</v>
      </c>
      <c r="B9" s="283"/>
      <c r="C9" s="284"/>
      <c r="D9" s="284"/>
      <c r="E9" s="284"/>
      <c r="F9" s="284"/>
      <c r="G9" s="284"/>
      <c r="H9" s="285"/>
    </row>
    <row r="10" spans="1:8">
      <c r="A10" s="444" t="s">
        <v>311</v>
      </c>
      <c r="B10" s="445">
        <v>9</v>
      </c>
      <c r="C10" s="446">
        <v>12</v>
      </c>
      <c r="D10" s="446">
        <v>30</v>
      </c>
      <c r="E10" s="446">
        <v>50</v>
      </c>
      <c r="F10" s="446">
        <v>14</v>
      </c>
      <c r="G10" s="446"/>
      <c r="H10" s="443">
        <v>115</v>
      </c>
    </row>
    <row r="11" spans="1:8">
      <c r="A11"/>
      <c r="B11"/>
      <c r="C11"/>
      <c r="D11"/>
      <c r="E11"/>
      <c r="F11"/>
      <c r="G11"/>
      <c r="H11"/>
    </row>
    <row r="12" spans="1:8">
      <c r="A12" s="290" t="s">
        <v>312</v>
      </c>
      <c r="B12" s="290" t="s">
        <v>196</v>
      </c>
      <c r="C12" s="291"/>
      <c r="D12" s="291"/>
      <c r="E12" s="291"/>
      <c r="F12" s="291"/>
      <c r="G12" s="291"/>
      <c r="H12" s="292"/>
    </row>
    <row r="13" spans="1:8">
      <c r="A13" s="296" t="s">
        <v>177</v>
      </c>
      <c r="B13" s="286" t="s">
        <v>86</v>
      </c>
      <c r="C13" s="293" t="s">
        <v>39</v>
      </c>
      <c r="D13" s="293" t="s">
        <v>126</v>
      </c>
      <c r="E13" s="293" t="s">
        <v>25</v>
      </c>
      <c r="F13" s="293" t="s">
        <v>1204</v>
      </c>
      <c r="G13" s="293" t="s">
        <v>323</v>
      </c>
      <c r="H13" s="294" t="s">
        <v>311</v>
      </c>
    </row>
    <row r="14" spans="1:8">
      <c r="A14" s="286" t="s">
        <v>179</v>
      </c>
      <c r="B14" s="280">
        <v>4</v>
      </c>
      <c r="C14" s="281">
        <v>1</v>
      </c>
      <c r="D14" s="281">
        <v>11</v>
      </c>
      <c r="E14" s="281">
        <v>34</v>
      </c>
      <c r="F14" s="281">
        <v>4</v>
      </c>
      <c r="G14" s="281"/>
      <c r="H14" s="282">
        <v>54</v>
      </c>
    </row>
    <row r="15" spans="1:8">
      <c r="A15" s="287" t="s">
        <v>178</v>
      </c>
      <c r="B15" s="283">
        <v>5</v>
      </c>
      <c r="C15" s="284">
        <v>11</v>
      </c>
      <c r="D15" s="284">
        <v>19</v>
      </c>
      <c r="E15" s="284">
        <v>16</v>
      </c>
      <c r="F15" s="284">
        <v>10</v>
      </c>
      <c r="G15" s="284"/>
      <c r="H15" s="285">
        <v>61</v>
      </c>
    </row>
    <row r="16" spans="1:8">
      <c r="A16" s="287" t="s">
        <v>323</v>
      </c>
      <c r="B16" s="283"/>
      <c r="C16" s="284"/>
      <c r="D16" s="284"/>
      <c r="E16" s="284"/>
      <c r="F16" s="284"/>
      <c r="G16" s="284"/>
      <c r="H16" s="285"/>
    </row>
    <row r="17" spans="1:8">
      <c r="A17" s="444" t="s">
        <v>311</v>
      </c>
      <c r="B17" s="445">
        <v>9</v>
      </c>
      <c r="C17" s="446">
        <v>12</v>
      </c>
      <c r="D17" s="446">
        <v>30</v>
      </c>
      <c r="E17" s="446">
        <v>50</v>
      </c>
      <c r="F17" s="446">
        <v>14</v>
      </c>
      <c r="G17" s="446"/>
      <c r="H17" s="443">
        <v>115</v>
      </c>
    </row>
    <row r="18" spans="1:8">
      <c r="A18"/>
      <c r="B18"/>
      <c r="C18"/>
      <c r="D18"/>
      <c r="E18"/>
      <c r="F18"/>
      <c r="G18"/>
      <c r="H18"/>
    </row>
    <row r="19" spans="1:8">
      <c r="A19" s="290" t="s">
        <v>312</v>
      </c>
      <c r="B19" s="294" t="s">
        <v>0</v>
      </c>
      <c r="C19"/>
      <c r="D19"/>
      <c r="E19"/>
      <c r="F19"/>
      <c r="G19"/>
    </row>
    <row r="20" spans="1:8">
      <c r="A20" s="289" t="s">
        <v>0</v>
      </c>
      <c r="B20" s="443">
        <v>115</v>
      </c>
      <c r="C20"/>
      <c r="D20"/>
      <c r="E20"/>
      <c r="F20"/>
      <c r="G20"/>
    </row>
    <row r="21" spans="1:8">
      <c r="A21"/>
      <c r="B21"/>
      <c r="C21"/>
      <c r="D21"/>
      <c r="E21"/>
      <c r="F21"/>
      <c r="G21"/>
    </row>
    <row r="22" spans="1:8">
      <c r="A22"/>
      <c r="B22"/>
      <c r="C22"/>
      <c r="D22"/>
      <c r="E22"/>
      <c r="F22"/>
      <c r="G22"/>
    </row>
    <row r="24" spans="1:8">
      <c r="A24" s="290" t="s">
        <v>312</v>
      </c>
      <c r="B24" s="290" t="s">
        <v>196</v>
      </c>
      <c r="C24" s="291"/>
      <c r="D24" s="291"/>
      <c r="E24" s="291"/>
      <c r="F24" s="291"/>
      <c r="G24" s="291"/>
      <c r="H24" s="292"/>
    </row>
    <row r="25" spans="1:8">
      <c r="A25" s="296" t="s">
        <v>316</v>
      </c>
      <c r="B25" s="286" t="s">
        <v>86</v>
      </c>
      <c r="C25" s="293" t="s">
        <v>39</v>
      </c>
      <c r="D25" s="293" t="s">
        <v>126</v>
      </c>
      <c r="E25" s="293" t="s">
        <v>25</v>
      </c>
      <c r="F25" s="293" t="s">
        <v>1204</v>
      </c>
      <c r="G25" s="293" t="s">
        <v>323</v>
      </c>
      <c r="H25" s="294" t="s">
        <v>311</v>
      </c>
    </row>
    <row r="26" spans="1:8">
      <c r="A26" s="286" t="s">
        <v>1132</v>
      </c>
      <c r="B26" s="280">
        <v>9</v>
      </c>
      <c r="C26" s="281">
        <v>12</v>
      </c>
      <c r="D26" s="281">
        <v>29</v>
      </c>
      <c r="E26" s="281">
        <v>50</v>
      </c>
      <c r="F26" s="281">
        <v>14</v>
      </c>
      <c r="G26" s="281"/>
      <c r="H26" s="282">
        <v>114</v>
      </c>
    </row>
    <row r="27" spans="1:8">
      <c r="A27" s="287" t="s">
        <v>1303</v>
      </c>
      <c r="B27" s="283"/>
      <c r="C27" s="284"/>
      <c r="D27" s="284">
        <v>1</v>
      </c>
      <c r="E27" s="284"/>
      <c r="F27" s="284"/>
      <c r="G27" s="284"/>
      <c r="H27" s="285">
        <v>1</v>
      </c>
    </row>
    <row r="28" spans="1:8">
      <c r="A28" s="287" t="s">
        <v>323</v>
      </c>
      <c r="B28" s="283"/>
      <c r="C28" s="284"/>
      <c r="D28" s="284"/>
      <c r="E28" s="284"/>
      <c r="F28" s="284"/>
      <c r="G28" s="284"/>
      <c r="H28" s="285"/>
    </row>
    <row r="29" spans="1:8">
      <c r="A29" s="444" t="s">
        <v>311</v>
      </c>
      <c r="B29" s="445">
        <v>9</v>
      </c>
      <c r="C29" s="446">
        <v>12</v>
      </c>
      <c r="D29" s="446">
        <v>30</v>
      </c>
      <c r="E29" s="446">
        <v>50</v>
      </c>
      <c r="F29" s="446">
        <v>14</v>
      </c>
      <c r="G29" s="446"/>
      <c r="H29" s="443">
        <v>115</v>
      </c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290" t="s">
        <v>312</v>
      </c>
      <c r="B32" s="290" t="s">
        <v>196</v>
      </c>
      <c r="C32" s="291"/>
      <c r="D32" s="291"/>
      <c r="E32" s="291"/>
      <c r="F32" s="291"/>
      <c r="G32" s="291"/>
      <c r="H32" s="292"/>
    </row>
    <row r="33" spans="1:8">
      <c r="A33" s="296" t="s">
        <v>201</v>
      </c>
      <c r="B33" s="286" t="s">
        <v>86</v>
      </c>
      <c r="C33" s="293" t="s">
        <v>39</v>
      </c>
      <c r="D33" s="293" t="s">
        <v>126</v>
      </c>
      <c r="E33" s="293" t="s">
        <v>25</v>
      </c>
      <c r="F33" s="293" t="s">
        <v>1204</v>
      </c>
      <c r="G33" s="293" t="s">
        <v>323</v>
      </c>
      <c r="H33" s="294" t="s">
        <v>311</v>
      </c>
    </row>
    <row r="34" spans="1:8">
      <c r="A34" s="286" t="s">
        <v>199</v>
      </c>
      <c r="B34" s="280">
        <v>7</v>
      </c>
      <c r="C34" s="281">
        <v>10</v>
      </c>
      <c r="D34" s="281">
        <v>22</v>
      </c>
      <c r="E34" s="281">
        <v>7</v>
      </c>
      <c r="F34" s="281">
        <v>1</v>
      </c>
      <c r="G34" s="281"/>
      <c r="H34" s="282">
        <v>47</v>
      </c>
    </row>
    <row r="35" spans="1:8">
      <c r="A35" s="287" t="s">
        <v>198</v>
      </c>
      <c r="B35" s="283"/>
      <c r="C35" s="284"/>
      <c r="D35" s="284">
        <v>4</v>
      </c>
      <c r="E35" s="284"/>
      <c r="F35" s="284"/>
      <c r="G35" s="284"/>
      <c r="H35" s="285">
        <v>4</v>
      </c>
    </row>
    <row r="36" spans="1:8">
      <c r="A36" s="287" t="s">
        <v>197</v>
      </c>
      <c r="B36" s="283">
        <v>1</v>
      </c>
      <c r="C36" s="284"/>
      <c r="D36" s="284"/>
      <c r="E36" s="284">
        <v>38</v>
      </c>
      <c r="F36" s="284">
        <v>13</v>
      </c>
      <c r="G36" s="284"/>
      <c r="H36" s="285">
        <v>52</v>
      </c>
    </row>
    <row r="37" spans="1:8">
      <c r="A37" s="287" t="s">
        <v>200</v>
      </c>
      <c r="B37" s="283">
        <v>1</v>
      </c>
      <c r="C37" s="284">
        <v>2</v>
      </c>
      <c r="D37" s="284">
        <v>4</v>
      </c>
      <c r="E37" s="284">
        <v>5</v>
      </c>
      <c r="F37" s="284"/>
      <c r="G37" s="284"/>
      <c r="H37" s="285">
        <v>12</v>
      </c>
    </row>
    <row r="38" spans="1:8">
      <c r="A38" s="287" t="s">
        <v>323</v>
      </c>
      <c r="B38" s="283"/>
      <c r="C38" s="284"/>
      <c r="D38" s="284"/>
      <c r="E38" s="284"/>
      <c r="F38" s="284"/>
      <c r="G38" s="284"/>
      <c r="H38" s="285"/>
    </row>
    <row r="39" spans="1:8">
      <c r="A39" s="444" t="s">
        <v>311</v>
      </c>
      <c r="B39" s="445">
        <v>9</v>
      </c>
      <c r="C39" s="446">
        <v>12</v>
      </c>
      <c r="D39" s="446">
        <v>30</v>
      </c>
      <c r="E39" s="446">
        <v>50</v>
      </c>
      <c r="F39" s="446">
        <v>14</v>
      </c>
      <c r="G39" s="446"/>
      <c r="H39" s="443">
        <v>115</v>
      </c>
    </row>
    <row r="40" spans="1:8" customFormat="1"/>
    <row r="41" spans="1:8" customFormat="1">
      <c r="A41" s="276" t="s">
        <v>312</v>
      </c>
      <c r="B41" s="276" t="s">
        <v>196</v>
      </c>
      <c r="C41" s="274"/>
      <c r="D41" s="274"/>
      <c r="E41" s="274"/>
      <c r="F41" s="274"/>
      <c r="G41" s="274"/>
      <c r="H41" s="275"/>
    </row>
    <row r="42" spans="1:8" customFormat="1">
      <c r="A42" s="297" t="s">
        <v>313</v>
      </c>
      <c r="B42" s="279" t="s">
        <v>86</v>
      </c>
      <c r="C42" s="288" t="s">
        <v>39</v>
      </c>
      <c r="D42" s="288" t="s">
        <v>126</v>
      </c>
      <c r="E42" s="288" t="s">
        <v>25</v>
      </c>
      <c r="F42" s="288" t="s">
        <v>1204</v>
      </c>
      <c r="G42" s="288" t="s">
        <v>323</v>
      </c>
      <c r="H42" s="278" t="s">
        <v>311</v>
      </c>
    </row>
    <row r="43" spans="1:8" customFormat="1">
      <c r="A43" s="273" t="s">
        <v>374</v>
      </c>
      <c r="B43" s="280">
        <v>2</v>
      </c>
      <c r="C43" s="281">
        <v>6</v>
      </c>
      <c r="D43" s="281">
        <v>24</v>
      </c>
      <c r="E43" s="281">
        <v>15</v>
      </c>
      <c r="F43" s="281">
        <v>2</v>
      </c>
      <c r="G43" s="281"/>
      <c r="H43" s="282">
        <v>49</v>
      </c>
    </row>
    <row r="44" spans="1:8" customFormat="1">
      <c r="A44" s="277" t="s">
        <v>205</v>
      </c>
      <c r="B44" s="283">
        <v>7</v>
      </c>
      <c r="C44" s="284">
        <v>4</v>
      </c>
      <c r="D44" s="284">
        <v>5</v>
      </c>
      <c r="E44" s="284">
        <v>20</v>
      </c>
      <c r="F44" s="284">
        <v>10</v>
      </c>
      <c r="G44" s="284"/>
      <c r="H44" s="285">
        <v>46</v>
      </c>
    </row>
    <row r="45" spans="1:8" customFormat="1">
      <c r="A45" s="277" t="s">
        <v>323</v>
      </c>
      <c r="B45" s="283"/>
      <c r="C45" s="284"/>
      <c r="D45" s="284"/>
      <c r="E45" s="284"/>
      <c r="F45" s="284"/>
      <c r="G45" s="284"/>
      <c r="H45" s="285"/>
    </row>
    <row r="46" spans="1:8">
      <c r="A46" s="277" t="s">
        <v>206</v>
      </c>
      <c r="B46" s="283"/>
      <c r="C46" s="284">
        <v>2</v>
      </c>
      <c r="D46" s="284">
        <v>1</v>
      </c>
      <c r="E46" s="284">
        <v>15</v>
      </c>
      <c r="F46" s="284">
        <v>2</v>
      </c>
      <c r="G46" s="284"/>
      <c r="H46" s="285">
        <v>20</v>
      </c>
    </row>
    <row r="47" spans="1:8">
      <c r="A47" s="448" t="s">
        <v>311</v>
      </c>
      <c r="B47" s="445">
        <v>9</v>
      </c>
      <c r="C47" s="446">
        <v>12</v>
      </c>
      <c r="D47" s="446">
        <v>30</v>
      </c>
      <c r="E47" s="446">
        <v>50</v>
      </c>
      <c r="F47" s="446">
        <v>14</v>
      </c>
      <c r="G47" s="446"/>
      <c r="H47" s="443">
        <v>115</v>
      </c>
    </row>
    <row r="48" spans="1:8" s="655" customFormat="1">
      <c r="A48" s="652"/>
      <c r="B48" s="653"/>
      <c r="C48" s="654"/>
      <c r="D48" s="654"/>
      <c r="E48" s="654"/>
      <c r="F48" s="654"/>
      <c r="G48" s="654"/>
      <c r="H48" s="654"/>
    </row>
    <row r="49" spans="1:8">
      <c r="A49" s="298" t="s">
        <v>331</v>
      </c>
      <c r="B49" s="298" t="s">
        <v>1335</v>
      </c>
    </row>
    <row r="51" spans="1:8" customFormat="1">
      <c r="A51" s="276" t="s">
        <v>312</v>
      </c>
      <c r="B51" s="276" t="s">
        <v>316</v>
      </c>
      <c r="C51" s="274"/>
      <c r="D51" s="274"/>
      <c r="E51" s="275"/>
    </row>
    <row r="52" spans="1:8" customFormat="1">
      <c r="A52" s="276" t="s">
        <v>306</v>
      </c>
      <c r="B52" s="273" t="s">
        <v>1132</v>
      </c>
      <c r="C52" s="468" t="s">
        <v>1303</v>
      </c>
      <c r="D52" s="468" t="s">
        <v>323</v>
      </c>
      <c r="E52" s="402" t="s">
        <v>311</v>
      </c>
    </row>
    <row r="53" spans="1:8" customFormat="1">
      <c r="A53" s="273" t="s">
        <v>235</v>
      </c>
      <c r="B53" s="280">
        <v>1</v>
      </c>
      <c r="C53" s="281"/>
      <c r="D53" s="281"/>
      <c r="E53" s="282">
        <v>1</v>
      </c>
    </row>
    <row r="54" spans="1:8" customFormat="1">
      <c r="A54" s="277" t="s">
        <v>361</v>
      </c>
      <c r="B54" s="283">
        <v>1</v>
      </c>
      <c r="C54" s="284"/>
      <c r="D54" s="284"/>
      <c r="E54" s="285">
        <v>1</v>
      </c>
    </row>
    <row r="55" spans="1:8" s="299" customFormat="1">
      <c r="A55" s="277" t="s">
        <v>359</v>
      </c>
      <c r="B55" s="283">
        <v>1</v>
      </c>
      <c r="C55" s="284"/>
      <c r="D55" s="284"/>
      <c r="E55" s="285">
        <v>1</v>
      </c>
      <c r="F55"/>
    </row>
    <row r="56" spans="1:8">
      <c r="A56" s="277" t="s">
        <v>356</v>
      </c>
      <c r="B56" s="283">
        <v>1</v>
      </c>
      <c r="C56" s="284"/>
      <c r="D56" s="284"/>
      <c r="E56" s="285">
        <v>1</v>
      </c>
      <c r="F56"/>
      <c r="G56"/>
      <c r="H56"/>
    </row>
    <row r="57" spans="1:8">
      <c r="A57" s="277" t="s">
        <v>364</v>
      </c>
      <c r="B57" s="283">
        <v>1</v>
      </c>
      <c r="C57" s="284"/>
      <c r="D57" s="284"/>
      <c r="E57" s="285">
        <v>1</v>
      </c>
      <c r="F57"/>
      <c r="G57"/>
    </row>
    <row r="58" spans="1:8">
      <c r="A58" s="277" t="s">
        <v>363</v>
      </c>
      <c r="B58" s="283">
        <v>1</v>
      </c>
      <c r="C58" s="284"/>
      <c r="D58" s="284"/>
      <c r="E58" s="285">
        <v>1</v>
      </c>
      <c r="F58"/>
      <c r="G58"/>
    </row>
    <row r="59" spans="1:8">
      <c r="A59" s="277" t="s">
        <v>1137</v>
      </c>
      <c r="B59" s="283">
        <v>1</v>
      </c>
      <c r="C59" s="284"/>
      <c r="D59" s="284"/>
      <c r="E59" s="285">
        <v>1</v>
      </c>
      <c r="F59"/>
      <c r="G59"/>
    </row>
    <row r="60" spans="1:8">
      <c r="A60" s="277" t="s">
        <v>322</v>
      </c>
      <c r="B60" s="283">
        <v>1</v>
      </c>
      <c r="C60" s="284"/>
      <c r="D60" s="284"/>
      <c r="E60" s="285">
        <v>1</v>
      </c>
      <c r="F60"/>
      <c r="G60"/>
    </row>
    <row r="61" spans="1:8">
      <c r="A61" s="277" t="s">
        <v>238</v>
      </c>
      <c r="B61" s="283">
        <v>1</v>
      </c>
      <c r="C61" s="284"/>
      <c r="D61" s="284"/>
      <c r="E61" s="285">
        <v>1</v>
      </c>
      <c r="F61"/>
      <c r="G61"/>
    </row>
    <row r="62" spans="1:8">
      <c r="A62" s="277" t="s">
        <v>349</v>
      </c>
      <c r="B62" s="283">
        <v>1</v>
      </c>
      <c r="C62" s="284"/>
      <c r="D62" s="284"/>
      <c r="E62" s="285">
        <v>1</v>
      </c>
      <c r="F62"/>
      <c r="G62"/>
    </row>
    <row r="63" spans="1:8">
      <c r="A63" s="277" t="s">
        <v>1008</v>
      </c>
      <c r="B63" s="283">
        <v>1</v>
      </c>
      <c r="C63" s="284"/>
      <c r="D63" s="284"/>
      <c r="E63" s="285">
        <v>1</v>
      </c>
      <c r="F63"/>
      <c r="G63"/>
    </row>
    <row r="64" spans="1:8">
      <c r="A64" s="277" t="s">
        <v>1019</v>
      </c>
      <c r="B64" s="283">
        <v>1</v>
      </c>
      <c r="C64" s="284"/>
      <c r="D64" s="284"/>
      <c r="E64" s="285">
        <v>1</v>
      </c>
      <c r="F64"/>
      <c r="G64"/>
    </row>
    <row r="65" spans="1:7">
      <c r="A65" s="277" t="s">
        <v>1045</v>
      </c>
      <c r="B65" s="283">
        <v>1</v>
      </c>
      <c r="C65" s="284"/>
      <c r="D65" s="284"/>
      <c r="E65" s="285">
        <v>1</v>
      </c>
      <c r="F65"/>
      <c r="G65"/>
    </row>
    <row r="66" spans="1:7">
      <c r="A66" s="277" t="s">
        <v>1047</v>
      </c>
      <c r="B66" s="283">
        <v>1</v>
      </c>
      <c r="C66" s="284"/>
      <c r="D66" s="284"/>
      <c r="E66" s="285">
        <v>1</v>
      </c>
      <c r="F66"/>
      <c r="G66"/>
    </row>
    <row r="67" spans="1:7">
      <c r="A67" s="277" t="s">
        <v>1048</v>
      </c>
      <c r="B67" s="283">
        <v>1</v>
      </c>
      <c r="C67" s="284"/>
      <c r="D67" s="284"/>
      <c r="E67" s="285">
        <v>1</v>
      </c>
      <c r="F67"/>
      <c r="G67"/>
    </row>
    <row r="68" spans="1:7">
      <c r="A68" s="277" t="s">
        <v>1049</v>
      </c>
      <c r="B68" s="283">
        <v>1</v>
      </c>
      <c r="C68" s="284"/>
      <c r="D68" s="284"/>
      <c r="E68" s="285">
        <v>1</v>
      </c>
      <c r="F68"/>
      <c r="G68"/>
    </row>
    <row r="69" spans="1:7">
      <c r="A69" s="277" t="s">
        <v>1051</v>
      </c>
      <c r="B69" s="283">
        <v>1</v>
      </c>
      <c r="C69" s="284"/>
      <c r="D69" s="284"/>
      <c r="E69" s="285">
        <v>1</v>
      </c>
      <c r="F69"/>
      <c r="G69"/>
    </row>
    <row r="70" spans="1:7">
      <c r="A70" s="277" t="s">
        <v>1044</v>
      </c>
      <c r="B70" s="283">
        <v>1</v>
      </c>
      <c r="C70" s="284"/>
      <c r="D70" s="284"/>
      <c r="E70" s="285">
        <v>1</v>
      </c>
      <c r="F70"/>
      <c r="G70"/>
    </row>
    <row r="71" spans="1:7">
      <c r="A71" s="277" t="s">
        <v>1063</v>
      </c>
      <c r="B71" s="283">
        <v>1</v>
      </c>
      <c r="C71" s="284"/>
      <c r="D71" s="284"/>
      <c r="E71" s="285">
        <v>1</v>
      </c>
      <c r="F71"/>
      <c r="G71"/>
    </row>
    <row r="72" spans="1:7">
      <c r="A72" s="277" t="s">
        <v>1065</v>
      </c>
      <c r="B72" s="283">
        <v>1</v>
      </c>
      <c r="C72" s="284"/>
      <c r="D72" s="284"/>
      <c r="E72" s="285">
        <v>1</v>
      </c>
      <c r="F72"/>
      <c r="G72"/>
    </row>
    <row r="73" spans="1:7">
      <c r="A73" s="277" t="s">
        <v>1068</v>
      </c>
      <c r="B73" s="283">
        <v>1</v>
      </c>
      <c r="C73" s="284"/>
      <c r="D73" s="284"/>
      <c r="E73" s="285">
        <v>1</v>
      </c>
      <c r="F73"/>
      <c r="G73"/>
    </row>
    <row r="74" spans="1:7">
      <c r="A74" s="277" t="s">
        <v>1088</v>
      </c>
      <c r="B74" s="283">
        <v>1</v>
      </c>
      <c r="C74" s="284"/>
      <c r="D74" s="284"/>
      <c r="E74" s="285">
        <v>1</v>
      </c>
      <c r="F74"/>
      <c r="G74"/>
    </row>
    <row r="75" spans="1:7">
      <c r="A75" s="277" t="s">
        <v>1087</v>
      </c>
      <c r="B75" s="283">
        <v>1</v>
      </c>
      <c r="C75" s="284"/>
      <c r="D75" s="284"/>
      <c r="E75" s="285">
        <v>1</v>
      </c>
      <c r="F75"/>
      <c r="G75"/>
    </row>
    <row r="76" spans="1:7">
      <c r="A76" s="277" t="s">
        <v>1090</v>
      </c>
      <c r="B76" s="283">
        <v>1</v>
      </c>
      <c r="C76" s="284"/>
      <c r="D76" s="284"/>
      <c r="E76" s="285">
        <v>1</v>
      </c>
      <c r="F76"/>
      <c r="G76"/>
    </row>
    <row r="77" spans="1:7">
      <c r="A77" s="277" t="s">
        <v>1099</v>
      </c>
      <c r="B77" s="283">
        <v>1</v>
      </c>
      <c r="C77" s="284"/>
      <c r="D77" s="284"/>
      <c r="E77" s="285">
        <v>1</v>
      </c>
      <c r="F77"/>
      <c r="G77"/>
    </row>
    <row r="78" spans="1:7">
      <c r="A78" s="277" t="s">
        <v>1119</v>
      </c>
      <c r="B78" s="283">
        <v>1</v>
      </c>
      <c r="C78" s="284"/>
      <c r="D78" s="284"/>
      <c r="E78" s="285">
        <v>1</v>
      </c>
      <c r="F78"/>
      <c r="G78"/>
    </row>
    <row r="79" spans="1:7">
      <c r="A79" s="277" t="s">
        <v>1118</v>
      </c>
      <c r="B79" s="283">
        <v>1</v>
      </c>
      <c r="C79" s="284"/>
      <c r="D79" s="284"/>
      <c r="E79" s="285">
        <v>1</v>
      </c>
      <c r="F79"/>
      <c r="G79"/>
    </row>
    <row r="80" spans="1:7">
      <c r="A80" s="277" t="s">
        <v>1117</v>
      </c>
      <c r="B80" s="283">
        <v>1</v>
      </c>
      <c r="C80" s="284"/>
      <c r="D80" s="284"/>
      <c r="E80" s="285">
        <v>1</v>
      </c>
      <c r="F80"/>
      <c r="G80"/>
    </row>
    <row r="81" spans="1:7">
      <c r="A81" s="277" t="s">
        <v>1116</v>
      </c>
      <c r="B81" s="283">
        <v>1</v>
      </c>
      <c r="C81" s="284"/>
      <c r="D81" s="284"/>
      <c r="E81" s="285">
        <v>1</v>
      </c>
      <c r="F81"/>
      <c r="G81"/>
    </row>
    <row r="82" spans="1:7">
      <c r="A82" s="277" t="s">
        <v>1105</v>
      </c>
      <c r="B82" s="283">
        <v>1</v>
      </c>
      <c r="C82" s="284"/>
      <c r="D82" s="284"/>
      <c r="E82" s="285">
        <v>1</v>
      </c>
      <c r="F82"/>
      <c r="G82"/>
    </row>
    <row r="83" spans="1:7">
      <c r="A83" s="277" t="s">
        <v>1106</v>
      </c>
      <c r="B83" s="283">
        <v>1</v>
      </c>
      <c r="C83" s="284"/>
      <c r="D83" s="284"/>
      <c r="E83" s="285">
        <v>1</v>
      </c>
      <c r="F83"/>
      <c r="G83"/>
    </row>
    <row r="84" spans="1:7">
      <c r="A84" s="277" t="s">
        <v>1110</v>
      </c>
      <c r="B84" s="283">
        <v>1</v>
      </c>
      <c r="C84" s="284"/>
      <c r="D84" s="284"/>
      <c r="E84" s="285">
        <v>1</v>
      </c>
      <c r="F84"/>
      <c r="G84"/>
    </row>
    <row r="85" spans="1:7">
      <c r="A85" s="277" t="s">
        <v>1111</v>
      </c>
      <c r="B85" s="283">
        <v>1</v>
      </c>
      <c r="C85" s="284"/>
      <c r="D85" s="284"/>
      <c r="E85" s="285">
        <v>1</v>
      </c>
      <c r="F85"/>
      <c r="G85"/>
    </row>
    <row r="86" spans="1:7">
      <c r="A86" s="277" t="s">
        <v>1112</v>
      </c>
      <c r="B86" s="283">
        <v>1</v>
      </c>
      <c r="C86" s="284"/>
      <c r="D86" s="284"/>
      <c r="E86" s="285">
        <v>1</v>
      </c>
      <c r="F86"/>
      <c r="G86"/>
    </row>
    <row r="87" spans="1:7">
      <c r="A87" s="277" t="s">
        <v>1129</v>
      </c>
      <c r="B87" s="283">
        <v>1</v>
      </c>
      <c r="C87" s="284"/>
      <c r="D87" s="284"/>
      <c r="E87" s="285">
        <v>1</v>
      </c>
      <c r="F87"/>
      <c r="G87"/>
    </row>
    <row r="88" spans="1:7">
      <c r="A88" s="277" t="s">
        <v>1139</v>
      </c>
      <c r="B88" s="283">
        <v>1</v>
      </c>
      <c r="C88" s="284"/>
      <c r="D88" s="284"/>
      <c r="E88" s="285">
        <v>1</v>
      </c>
      <c r="F88"/>
      <c r="G88"/>
    </row>
    <row r="89" spans="1:7">
      <c r="A89" s="277" t="s">
        <v>1147</v>
      </c>
      <c r="B89" s="283">
        <v>1</v>
      </c>
      <c r="C89" s="284"/>
      <c r="D89" s="284"/>
      <c r="E89" s="285">
        <v>1</v>
      </c>
      <c r="F89"/>
      <c r="G89"/>
    </row>
    <row r="90" spans="1:7">
      <c r="A90" s="277" t="s">
        <v>1150</v>
      </c>
      <c r="B90" s="283">
        <v>1</v>
      </c>
      <c r="C90" s="284"/>
      <c r="D90" s="284"/>
      <c r="E90" s="285">
        <v>1</v>
      </c>
      <c r="F90"/>
      <c r="G90"/>
    </row>
    <row r="91" spans="1:7">
      <c r="A91" s="277" t="s">
        <v>1153</v>
      </c>
      <c r="B91" s="283">
        <v>1</v>
      </c>
      <c r="C91" s="284"/>
      <c r="D91" s="284"/>
      <c r="E91" s="285">
        <v>1</v>
      </c>
      <c r="F91"/>
      <c r="G91"/>
    </row>
    <row r="92" spans="1:7">
      <c r="A92" s="277" t="s">
        <v>1164</v>
      </c>
      <c r="B92" s="283">
        <v>1</v>
      </c>
      <c r="C92" s="284"/>
      <c r="D92" s="284"/>
      <c r="E92" s="285">
        <v>1</v>
      </c>
      <c r="F92"/>
      <c r="G92"/>
    </row>
    <row r="93" spans="1:7">
      <c r="A93" s="277" t="s">
        <v>1184</v>
      </c>
      <c r="B93" s="283">
        <v>1</v>
      </c>
      <c r="C93" s="284"/>
      <c r="D93" s="284"/>
      <c r="E93" s="285">
        <v>1</v>
      </c>
      <c r="F93"/>
      <c r="G93"/>
    </row>
    <row r="94" spans="1:7">
      <c r="A94" s="277" t="s">
        <v>1199</v>
      </c>
      <c r="B94" s="283">
        <v>1</v>
      </c>
      <c r="C94" s="284"/>
      <c r="D94" s="284"/>
      <c r="E94" s="285">
        <v>1</v>
      </c>
      <c r="F94"/>
      <c r="G94"/>
    </row>
    <row r="95" spans="1:7">
      <c r="A95" s="277" t="s">
        <v>1211</v>
      </c>
      <c r="B95" s="283">
        <v>1</v>
      </c>
      <c r="C95" s="284"/>
      <c r="D95" s="284"/>
      <c r="E95" s="285">
        <v>1</v>
      </c>
      <c r="F95"/>
      <c r="G95"/>
    </row>
    <row r="96" spans="1:7">
      <c r="A96" s="277" t="s">
        <v>1213</v>
      </c>
      <c r="B96" s="283">
        <v>1</v>
      </c>
      <c r="C96" s="284"/>
      <c r="D96" s="284"/>
      <c r="E96" s="285">
        <v>1</v>
      </c>
      <c r="F96"/>
      <c r="G96"/>
    </row>
    <row r="97" spans="1:7">
      <c r="A97" s="277" t="s">
        <v>1215</v>
      </c>
      <c r="B97" s="283">
        <v>1</v>
      </c>
      <c r="C97" s="284"/>
      <c r="D97" s="284"/>
      <c r="E97" s="285">
        <v>1</v>
      </c>
      <c r="F97"/>
      <c r="G97"/>
    </row>
    <row r="98" spans="1:7">
      <c r="A98" s="277" t="s">
        <v>1302</v>
      </c>
      <c r="B98" s="283">
        <v>1</v>
      </c>
      <c r="C98" s="284"/>
      <c r="D98" s="284"/>
      <c r="E98" s="285">
        <v>1</v>
      </c>
      <c r="F98"/>
      <c r="G98"/>
    </row>
    <row r="99" spans="1:7">
      <c r="A99" s="277" t="s">
        <v>1338</v>
      </c>
      <c r="B99" s="283">
        <v>1</v>
      </c>
      <c r="C99" s="284"/>
      <c r="D99" s="284"/>
      <c r="E99" s="285">
        <v>1</v>
      </c>
      <c r="F99"/>
      <c r="G99"/>
    </row>
    <row r="100" spans="1:7">
      <c r="A100" s="277" t="s">
        <v>1339</v>
      </c>
      <c r="B100" s="283">
        <v>1</v>
      </c>
      <c r="C100" s="284"/>
      <c r="D100" s="284"/>
      <c r="E100" s="285">
        <v>1</v>
      </c>
      <c r="F100"/>
      <c r="G100"/>
    </row>
    <row r="101" spans="1:7">
      <c r="A101" s="277" t="s">
        <v>2007</v>
      </c>
      <c r="B101" s="283">
        <v>1</v>
      </c>
      <c r="C101" s="284"/>
      <c r="D101" s="284"/>
      <c r="E101" s="285">
        <v>1</v>
      </c>
      <c r="F101"/>
      <c r="G101"/>
    </row>
    <row r="102" spans="1:7">
      <c r="A102" s="277" t="s">
        <v>2012</v>
      </c>
      <c r="B102" s="283">
        <v>1</v>
      </c>
      <c r="C102" s="284"/>
      <c r="D102" s="284"/>
      <c r="E102" s="285">
        <v>1</v>
      </c>
      <c r="F102"/>
      <c r="G102"/>
    </row>
    <row r="103" spans="1:7">
      <c r="A103" s="277" t="s">
        <v>2025</v>
      </c>
      <c r="B103" s="283">
        <v>1</v>
      </c>
      <c r="C103" s="284"/>
      <c r="D103" s="284"/>
      <c r="E103" s="285">
        <v>1</v>
      </c>
      <c r="F103"/>
      <c r="G103"/>
    </row>
    <row r="104" spans="1:7">
      <c r="A104" s="277" t="s">
        <v>2033</v>
      </c>
      <c r="B104" s="283">
        <v>1</v>
      </c>
      <c r="C104" s="284"/>
      <c r="D104" s="284"/>
      <c r="E104" s="285">
        <v>1</v>
      </c>
      <c r="F104"/>
      <c r="G104"/>
    </row>
    <row r="105" spans="1:7">
      <c r="A105" s="277" t="s">
        <v>1278</v>
      </c>
      <c r="B105" s="283">
        <v>1</v>
      </c>
      <c r="C105" s="284"/>
      <c r="D105" s="284"/>
      <c r="E105" s="285">
        <v>1</v>
      </c>
      <c r="F105"/>
      <c r="G105"/>
    </row>
    <row r="106" spans="1:7">
      <c r="A106" s="277" t="s">
        <v>2042</v>
      </c>
      <c r="B106" s="283">
        <v>1</v>
      </c>
      <c r="C106" s="284"/>
      <c r="D106" s="284"/>
      <c r="E106" s="285">
        <v>1</v>
      </c>
      <c r="F106"/>
      <c r="G106"/>
    </row>
    <row r="107" spans="1:7">
      <c r="A107" s="277" t="s">
        <v>2044</v>
      </c>
      <c r="B107" s="283">
        <v>1</v>
      </c>
      <c r="C107" s="284"/>
      <c r="D107" s="284"/>
      <c r="E107" s="285">
        <v>1</v>
      </c>
      <c r="F107"/>
      <c r="G107"/>
    </row>
    <row r="108" spans="1:7">
      <c r="A108" s="277" t="s">
        <v>1097</v>
      </c>
      <c r="B108" s="283">
        <v>1</v>
      </c>
      <c r="C108" s="284"/>
      <c r="D108" s="284"/>
      <c r="E108" s="285">
        <v>1</v>
      </c>
      <c r="F108"/>
      <c r="G108"/>
    </row>
    <row r="109" spans="1:7">
      <c r="A109" s="277" t="s">
        <v>2056</v>
      </c>
      <c r="B109" s="283">
        <v>1</v>
      </c>
      <c r="C109" s="284"/>
      <c r="D109" s="284"/>
      <c r="E109" s="285">
        <v>1</v>
      </c>
      <c r="F109"/>
      <c r="G109"/>
    </row>
    <row r="110" spans="1:7">
      <c r="A110" s="277" t="s">
        <v>1017</v>
      </c>
      <c r="B110" s="283">
        <v>1</v>
      </c>
      <c r="C110" s="284"/>
      <c r="D110" s="284"/>
      <c r="E110" s="285">
        <v>1</v>
      </c>
      <c r="F110"/>
      <c r="G110"/>
    </row>
    <row r="111" spans="1:7">
      <c r="A111" s="277" t="s">
        <v>2180</v>
      </c>
      <c r="B111" s="283">
        <v>1</v>
      </c>
      <c r="C111" s="284"/>
      <c r="D111" s="284"/>
      <c r="E111" s="285">
        <v>1</v>
      </c>
      <c r="F111"/>
      <c r="G111"/>
    </row>
    <row r="112" spans="1:7">
      <c r="A112" s="277" t="s">
        <v>2070</v>
      </c>
      <c r="B112" s="283">
        <v>1</v>
      </c>
      <c r="C112" s="284"/>
      <c r="D112" s="284"/>
      <c r="E112" s="285">
        <v>1</v>
      </c>
      <c r="F112"/>
      <c r="G112"/>
    </row>
    <row r="113" spans="1:7">
      <c r="A113" s="277" t="s">
        <v>2080</v>
      </c>
      <c r="B113" s="283">
        <v>1</v>
      </c>
      <c r="C113" s="284"/>
      <c r="D113" s="284"/>
      <c r="E113" s="285">
        <v>1</v>
      </c>
      <c r="F113"/>
      <c r="G113"/>
    </row>
    <row r="114" spans="1:7">
      <c r="A114" s="277" t="s">
        <v>2085</v>
      </c>
      <c r="B114" s="283">
        <v>1</v>
      </c>
      <c r="C114" s="284"/>
      <c r="D114" s="284"/>
      <c r="E114" s="285">
        <v>1</v>
      </c>
      <c r="F114"/>
      <c r="G114"/>
    </row>
    <row r="115" spans="1:7">
      <c r="A115" s="277" t="s">
        <v>2086</v>
      </c>
      <c r="B115" s="283">
        <v>1</v>
      </c>
      <c r="C115" s="284"/>
      <c r="D115" s="284"/>
      <c r="E115" s="285">
        <v>1</v>
      </c>
      <c r="F115"/>
      <c r="G115"/>
    </row>
    <row r="116" spans="1:7">
      <c r="A116" s="277" t="s">
        <v>2087</v>
      </c>
      <c r="B116" s="283">
        <v>1</v>
      </c>
      <c r="C116" s="284"/>
      <c r="D116" s="284"/>
      <c r="E116" s="285">
        <v>1</v>
      </c>
      <c r="F116"/>
      <c r="G116"/>
    </row>
    <row r="117" spans="1:7">
      <c r="A117" s="277" t="s">
        <v>2089</v>
      </c>
      <c r="B117" s="283">
        <v>1</v>
      </c>
      <c r="C117" s="284"/>
      <c r="D117" s="284"/>
      <c r="E117" s="285">
        <v>1</v>
      </c>
      <c r="F117"/>
      <c r="G117"/>
    </row>
    <row r="118" spans="1:7">
      <c r="A118" s="277" t="s">
        <v>2090</v>
      </c>
      <c r="B118" s="283">
        <v>1</v>
      </c>
      <c r="C118" s="284"/>
      <c r="D118" s="284"/>
      <c r="E118" s="285">
        <v>1</v>
      </c>
      <c r="F118"/>
      <c r="G118"/>
    </row>
    <row r="119" spans="1:7">
      <c r="A119" s="277" t="s">
        <v>2091</v>
      </c>
      <c r="B119" s="283">
        <v>1</v>
      </c>
      <c r="C119" s="284"/>
      <c r="D119" s="284"/>
      <c r="E119" s="285">
        <v>1</v>
      </c>
      <c r="F119"/>
      <c r="G119"/>
    </row>
    <row r="120" spans="1:7">
      <c r="A120" s="277" t="s">
        <v>2093</v>
      </c>
      <c r="B120" s="283">
        <v>1</v>
      </c>
      <c r="C120" s="284"/>
      <c r="D120" s="284"/>
      <c r="E120" s="285">
        <v>1</v>
      </c>
      <c r="F120"/>
      <c r="G120"/>
    </row>
    <row r="121" spans="1:7">
      <c r="A121" s="277" t="s">
        <v>2096</v>
      </c>
      <c r="B121" s="283">
        <v>1</v>
      </c>
      <c r="C121" s="284"/>
      <c r="D121" s="284"/>
      <c r="E121" s="285">
        <v>1</v>
      </c>
      <c r="F121"/>
      <c r="G121"/>
    </row>
    <row r="122" spans="1:7">
      <c r="A122" s="277" t="s">
        <v>2109</v>
      </c>
      <c r="B122" s="283">
        <v>1</v>
      </c>
      <c r="C122" s="284"/>
      <c r="D122" s="284"/>
      <c r="E122" s="285">
        <v>1</v>
      </c>
      <c r="F122"/>
      <c r="G122"/>
    </row>
    <row r="123" spans="1:7">
      <c r="A123" s="277" t="s">
        <v>2110</v>
      </c>
      <c r="B123" s="283">
        <v>1</v>
      </c>
      <c r="C123" s="284"/>
      <c r="D123" s="284"/>
      <c r="E123" s="285">
        <v>1</v>
      </c>
      <c r="F123"/>
      <c r="G123"/>
    </row>
    <row r="124" spans="1:7">
      <c r="A124" s="277" t="s">
        <v>2111</v>
      </c>
      <c r="B124" s="283">
        <v>1</v>
      </c>
      <c r="C124" s="284"/>
      <c r="D124" s="284"/>
      <c r="E124" s="285">
        <v>1</v>
      </c>
      <c r="F124"/>
      <c r="G124"/>
    </row>
    <row r="125" spans="1:7">
      <c r="A125" s="277" t="s">
        <v>2182</v>
      </c>
      <c r="B125" s="283">
        <v>1</v>
      </c>
      <c r="C125" s="284"/>
      <c r="D125" s="284"/>
      <c r="E125" s="285">
        <v>1</v>
      </c>
      <c r="F125"/>
      <c r="G125"/>
    </row>
    <row r="126" spans="1:7">
      <c r="A126" s="277" t="s">
        <v>2121</v>
      </c>
      <c r="B126" s="283">
        <v>1</v>
      </c>
      <c r="C126" s="284"/>
      <c r="D126" s="284"/>
      <c r="E126" s="285">
        <v>1</v>
      </c>
      <c r="F126"/>
      <c r="G126"/>
    </row>
    <row r="127" spans="1:7">
      <c r="A127" s="277" t="s">
        <v>2124</v>
      </c>
      <c r="B127" s="283">
        <v>1</v>
      </c>
      <c r="C127" s="284"/>
      <c r="D127" s="284"/>
      <c r="E127" s="285">
        <v>1</v>
      </c>
      <c r="F127"/>
      <c r="G127"/>
    </row>
    <row r="128" spans="1:7">
      <c r="A128" s="277" t="s">
        <v>2164</v>
      </c>
      <c r="B128" s="283">
        <v>1</v>
      </c>
      <c r="C128" s="284"/>
      <c r="D128" s="284"/>
      <c r="E128" s="285">
        <v>1</v>
      </c>
      <c r="F128"/>
      <c r="G128"/>
    </row>
    <row r="129" spans="1:7">
      <c r="A129" s="277" t="s">
        <v>2131</v>
      </c>
      <c r="B129" s="283">
        <v>1</v>
      </c>
      <c r="C129" s="284"/>
      <c r="D129" s="284"/>
      <c r="E129" s="285">
        <v>1</v>
      </c>
      <c r="F129"/>
      <c r="G129"/>
    </row>
    <row r="130" spans="1:7">
      <c r="A130" s="277" t="s">
        <v>2173</v>
      </c>
      <c r="B130" s="283">
        <v>1</v>
      </c>
      <c r="C130" s="284"/>
      <c r="D130" s="284"/>
      <c r="E130" s="285">
        <v>1</v>
      </c>
      <c r="F130"/>
      <c r="G130"/>
    </row>
    <row r="131" spans="1:7">
      <c r="A131" s="277" t="s">
        <v>2183</v>
      </c>
      <c r="B131" s="283">
        <v>1</v>
      </c>
      <c r="C131" s="284"/>
      <c r="D131" s="284"/>
      <c r="E131" s="285">
        <v>1</v>
      </c>
      <c r="F131"/>
      <c r="G131"/>
    </row>
    <row r="132" spans="1:7">
      <c r="A132" s="277" t="s">
        <v>2133</v>
      </c>
      <c r="B132" s="283">
        <v>1</v>
      </c>
      <c r="C132" s="284"/>
      <c r="D132" s="284"/>
      <c r="E132" s="285">
        <v>1</v>
      </c>
      <c r="F132"/>
      <c r="G132"/>
    </row>
    <row r="133" spans="1:7">
      <c r="A133" s="277" t="s">
        <v>2141</v>
      </c>
      <c r="B133" s="283">
        <v>1</v>
      </c>
      <c r="C133" s="284"/>
      <c r="D133" s="284"/>
      <c r="E133" s="285">
        <v>1</v>
      </c>
      <c r="F133"/>
      <c r="G133"/>
    </row>
    <row r="134" spans="1:7">
      <c r="A134" s="277" t="s">
        <v>2165</v>
      </c>
      <c r="B134" s="283">
        <v>1</v>
      </c>
      <c r="C134" s="284"/>
      <c r="D134" s="284"/>
      <c r="E134" s="285">
        <v>1</v>
      </c>
      <c r="F134"/>
      <c r="G134"/>
    </row>
    <row r="135" spans="1:7">
      <c r="A135" s="277" t="s">
        <v>2166</v>
      </c>
      <c r="B135" s="283">
        <v>1</v>
      </c>
      <c r="C135" s="284"/>
      <c r="D135" s="284"/>
      <c r="E135" s="285">
        <v>1</v>
      </c>
      <c r="F135"/>
      <c r="G135"/>
    </row>
    <row r="136" spans="1:7">
      <c r="A136" s="277" t="s">
        <v>2176</v>
      </c>
      <c r="B136" s="283">
        <v>1</v>
      </c>
      <c r="C136" s="284"/>
      <c r="D136" s="284"/>
      <c r="E136" s="285">
        <v>1</v>
      </c>
      <c r="F136"/>
      <c r="G136"/>
    </row>
    <row r="137" spans="1:7">
      <c r="A137" s="277" t="s">
        <v>2177</v>
      </c>
      <c r="B137" s="283">
        <v>1</v>
      </c>
      <c r="C137" s="284"/>
      <c r="D137" s="284"/>
      <c r="E137" s="285">
        <v>1</v>
      </c>
      <c r="F137"/>
      <c r="G137"/>
    </row>
    <row r="138" spans="1:7">
      <c r="A138" s="277" t="s">
        <v>2178</v>
      </c>
      <c r="B138" s="283">
        <v>1</v>
      </c>
      <c r="C138" s="284"/>
      <c r="D138" s="284"/>
      <c r="E138" s="285">
        <v>1</v>
      </c>
      <c r="F138"/>
      <c r="G138"/>
    </row>
    <row r="139" spans="1:7">
      <c r="A139" s="277" t="s">
        <v>2154</v>
      </c>
      <c r="B139" s="283">
        <v>1</v>
      </c>
      <c r="C139" s="284"/>
      <c r="D139" s="284"/>
      <c r="E139" s="285">
        <v>1</v>
      </c>
      <c r="F139"/>
      <c r="G139"/>
    </row>
    <row r="140" spans="1:7">
      <c r="A140" s="277" t="s">
        <v>2155</v>
      </c>
      <c r="B140" s="283">
        <v>1</v>
      </c>
      <c r="C140" s="284"/>
      <c r="D140" s="284"/>
      <c r="E140" s="285">
        <v>1</v>
      </c>
      <c r="F140"/>
      <c r="G140"/>
    </row>
    <row r="141" spans="1:7">
      <c r="A141" s="277" t="s">
        <v>2159</v>
      </c>
      <c r="B141" s="283">
        <v>1</v>
      </c>
      <c r="C141" s="284"/>
      <c r="D141" s="284"/>
      <c r="E141" s="285">
        <v>1</v>
      </c>
      <c r="F141"/>
      <c r="G141"/>
    </row>
    <row r="142" spans="1:7">
      <c r="A142" s="277" t="s">
        <v>2160</v>
      </c>
      <c r="B142" s="283">
        <v>1</v>
      </c>
      <c r="C142" s="284"/>
      <c r="D142" s="284"/>
      <c r="E142" s="285">
        <v>1</v>
      </c>
      <c r="F142"/>
      <c r="G142"/>
    </row>
    <row r="143" spans="1:7">
      <c r="A143" s="277" t="s">
        <v>2168</v>
      </c>
      <c r="B143" s="283">
        <v>1</v>
      </c>
      <c r="C143" s="284"/>
      <c r="D143" s="284"/>
      <c r="E143" s="285">
        <v>1</v>
      </c>
      <c r="F143"/>
      <c r="G143"/>
    </row>
    <row r="144" spans="1:7">
      <c r="A144" s="277" t="s">
        <v>2170</v>
      </c>
      <c r="B144" s="283">
        <v>1</v>
      </c>
      <c r="C144" s="284"/>
      <c r="D144" s="284"/>
      <c r="E144" s="285">
        <v>1</v>
      </c>
      <c r="F144"/>
      <c r="G144"/>
    </row>
    <row r="145" spans="1:7">
      <c r="A145" s="277" t="s">
        <v>2172</v>
      </c>
      <c r="B145" s="283">
        <v>1</v>
      </c>
      <c r="C145" s="284"/>
      <c r="D145" s="284"/>
      <c r="E145" s="285">
        <v>1</v>
      </c>
      <c r="F145"/>
      <c r="G145"/>
    </row>
    <row r="146" spans="1:7">
      <c r="A146" s="277" t="s">
        <v>2181</v>
      </c>
      <c r="B146" s="283">
        <v>1</v>
      </c>
      <c r="C146" s="284"/>
      <c r="D146" s="284"/>
      <c r="E146" s="285">
        <v>1</v>
      </c>
      <c r="F146"/>
      <c r="G146"/>
    </row>
    <row r="147" spans="1:7">
      <c r="A147" s="277" t="s">
        <v>767</v>
      </c>
      <c r="B147" s="283">
        <v>1</v>
      </c>
      <c r="C147" s="284"/>
      <c r="D147" s="284"/>
      <c r="E147" s="285">
        <v>1</v>
      </c>
      <c r="F147"/>
      <c r="G147"/>
    </row>
    <row r="148" spans="1:7">
      <c r="A148" s="277" t="s">
        <v>323</v>
      </c>
      <c r="B148" s="283"/>
      <c r="C148" s="284"/>
      <c r="D148" s="284"/>
      <c r="E148" s="285"/>
      <c r="F148"/>
      <c r="G148"/>
    </row>
    <row r="149" spans="1:7">
      <c r="A149" s="277" t="s">
        <v>2184</v>
      </c>
      <c r="B149" s="283">
        <v>1</v>
      </c>
      <c r="C149" s="284"/>
      <c r="D149" s="284"/>
      <c r="E149" s="285">
        <v>1</v>
      </c>
      <c r="F149"/>
      <c r="G149"/>
    </row>
    <row r="150" spans="1:7">
      <c r="A150" s="277" t="s">
        <v>2185</v>
      </c>
      <c r="B150" s="283">
        <v>1</v>
      </c>
      <c r="C150" s="284"/>
      <c r="D150" s="284"/>
      <c r="E150" s="285">
        <v>1</v>
      </c>
      <c r="F150"/>
      <c r="G150"/>
    </row>
    <row r="151" spans="1:7">
      <c r="A151" s="277" t="s">
        <v>2186</v>
      </c>
      <c r="B151" s="283">
        <v>1</v>
      </c>
      <c r="C151" s="284"/>
      <c r="D151" s="284"/>
      <c r="E151" s="285">
        <v>1</v>
      </c>
      <c r="F151"/>
      <c r="G151"/>
    </row>
    <row r="152" spans="1:7">
      <c r="A152" s="277" t="s">
        <v>2187</v>
      </c>
      <c r="B152" s="283">
        <v>1</v>
      </c>
      <c r="C152" s="284"/>
      <c r="D152" s="284"/>
      <c r="E152" s="285">
        <v>1</v>
      </c>
      <c r="F152"/>
      <c r="G152"/>
    </row>
    <row r="153" spans="1:7">
      <c r="A153" s="277" t="s">
        <v>2188</v>
      </c>
      <c r="B153" s="283">
        <v>1</v>
      </c>
      <c r="C153" s="284"/>
      <c r="D153" s="284"/>
      <c r="E153" s="285">
        <v>1</v>
      </c>
      <c r="F153"/>
      <c r="G153"/>
    </row>
    <row r="154" spans="1:7">
      <c r="A154" s="277" t="s">
        <v>2342</v>
      </c>
      <c r="B154" s="283">
        <v>1</v>
      </c>
      <c r="C154" s="284"/>
      <c r="D154" s="284"/>
      <c r="E154" s="285">
        <v>1</v>
      </c>
      <c r="F154"/>
      <c r="G154"/>
    </row>
    <row r="155" spans="1:7">
      <c r="A155" s="277" t="s">
        <v>2343</v>
      </c>
      <c r="B155" s="283">
        <v>1</v>
      </c>
      <c r="C155" s="284"/>
      <c r="D155" s="284"/>
      <c r="E155" s="285">
        <v>1</v>
      </c>
      <c r="F155"/>
      <c r="G155"/>
    </row>
    <row r="156" spans="1:7">
      <c r="A156" s="277" t="s">
        <v>2344</v>
      </c>
      <c r="B156" s="283">
        <v>1</v>
      </c>
      <c r="C156" s="284"/>
      <c r="D156" s="284"/>
      <c r="E156" s="285">
        <v>1</v>
      </c>
      <c r="F156"/>
      <c r="G156"/>
    </row>
    <row r="157" spans="1:7">
      <c r="A157" s="277" t="s">
        <v>2333</v>
      </c>
      <c r="B157" s="283"/>
      <c r="C157" s="284">
        <v>1</v>
      </c>
      <c r="D157" s="284"/>
      <c r="E157" s="285">
        <v>1</v>
      </c>
      <c r="F157"/>
      <c r="G157"/>
    </row>
    <row r="158" spans="1:7">
      <c r="A158" s="277" t="s">
        <v>2335</v>
      </c>
      <c r="B158" s="283">
        <v>1</v>
      </c>
      <c r="C158" s="284"/>
      <c r="D158" s="284"/>
      <c r="E158" s="285">
        <v>1</v>
      </c>
      <c r="F158"/>
      <c r="G158"/>
    </row>
    <row r="159" spans="1:7">
      <c r="A159" s="277" t="s">
        <v>2337</v>
      </c>
      <c r="B159" s="283">
        <v>1</v>
      </c>
      <c r="C159" s="284"/>
      <c r="D159" s="284"/>
      <c r="E159" s="285">
        <v>1</v>
      </c>
      <c r="F159"/>
      <c r="G159"/>
    </row>
    <row r="160" spans="1:7">
      <c r="A160" s="277" t="s">
        <v>2338</v>
      </c>
      <c r="B160" s="283">
        <v>1</v>
      </c>
      <c r="C160" s="284"/>
      <c r="D160" s="284"/>
      <c r="E160" s="285">
        <v>1</v>
      </c>
      <c r="F160"/>
      <c r="G160"/>
    </row>
    <row r="161" spans="1:7">
      <c r="A161" s="277" t="s">
        <v>2339</v>
      </c>
      <c r="B161" s="283">
        <v>1</v>
      </c>
      <c r="C161" s="284"/>
      <c r="D161" s="284"/>
      <c r="E161" s="285">
        <v>1</v>
      </c>
      <c r="F161"/>
      <c r="G161"/>
    </row>
    <row r="162" spans="1:7">
      <c r="A162" s="277" t="s">
        <v>2346</v>
      </c>
      <c r="B162" s="283">
        <v>1</v>
      </c>
      <c r="C162" s="284"/>
      <c r="D162" s="284"/>
      <c r="E162" s="285">
        <v>1</v>
      </c>
      <c r="F162"/>
      <c r="G162"/>
    </row>
    <row r="163" spans="1:7">
      <c r="A163" s="277" t="s">
        <v>2348</v>
      </c>
      <c r="B163" s="283">
        <v>1</v>
      </c>
      <c r="C163" s="284"/>
      <c r="D163" s="284"/>
      <c r="E163" s="285">
        <v>1</v>
      </c>
      <c r="F163"/>
      <c r="G163"/>
    </row>
    <row r="164" spans="1:7">
      <c r="A164" s="277" t="s">
        <v>2349</v>
      </c>
      <c r="B164" s="283">
        <v>1</v>
      </c>
      <c r="C164" s="284"/>
      <c r="D164" s="284"/>
      <c r="E164" s="285">
        <v>1</v>
      </c>
      <c r="F164"/>
      <c r="G164"/>
    </row>
    <row r="165" spans="1:7">
      <c r="A165" s="277" t="s">
        <v>2353</v>
      </c>
      <c r="B165" s="283">
        <v>1</v>
      </c>
      <c r="C165" s="284"/>
      <c r="D165" s="284"/>
      <c r="E165" s="285">
        <v>1</v>
      </c>
      <c r="F165"/>
      <c r="G165"/>
    </row>
    <row r="166" spans="1:7">
      <c r="A166" s="277" t="s">
        <v>2354</v>
      </c>
      <c r="B166" s="283">
        <v>1</v>
      </c>
      <c r="C166" s="284"/>
      <c r="D166" s="284"/>
      <c r="E166" s="285">
        <v>1</v>
      </c>
      <c r="F166"/>
      <c r="G166"/>
    </row>
    <row r="167" spans="1:7">
      <c r="A167" s="277" t="s">
        <v>2356</v>
      </c>
      <c r="B167" s="283">
        <v>1</v>
      </c>
      <c r="C167" s="284"/>
      <c r="D167" s="284"/>
      <c r="E167" s="285">
        <v>1</v>
      </c>
      <c r="F167"/>
      <c r="G167"/>
    </row>
    <row r="168" spans="1:7">
      <c r="A168" s="277" t="s">
        <v>2357</v>
      </c>
      <c r="B168" s="283">
        <v>1</v>
      </c>
      <c r="C168" s="284"/>
      <c r="D168" s="284"/>
      <c r="E168" s="285">
        <v>1</v>
      </c>
      <c r="F168"/>
      <c r="G168"/>
    </row>
    <row r="169" spans="1:7">
      <c r="A169" s="442" t="s">
        <v>311</v>
      </c>
      <c r="B169" s="416">
        <v>114</v>
      </c>
      <c r="C169" s="454">
        <v>1</v>
      </c>
      <c r="D169" s="454"/>
      <c r="E169" s="441">
        <v>115</v>
      </c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</sheetData>
  <pageMargins left="0.7" right="0.7" top="0.75" bottom="0.75" header="0.3" footer="0.3"/>
  <pageSetup paperSize="9" scale="78"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W170"/>
  <sheetViews>
    <sheetView topLeftCell="C1" workbookViewId="0">
      <pane ySplit="1" topLeftCell="A2" activePane="bottomLeft" state="frozen"/>
      <selection activeCell="G1" sqref="G1"/>
      <selection pane="bottomLeft" activeCell="J73" sqref="J73"/>
    </sheetView>
  </sheetViews>
  <sheetFormatPr baseColWidth="10" defaultRowHeight="15"/>
  <cols>
    <col min="1" max="1" width="12.7109375" style="56" customWidth="1"/>
    <col min="2" max="2" width="28.85546875" style="56" customWidth="1"/>
    <col min="3" max="3" width="13.5703125" customWidth="1"/>
    <col min="4" max="4" width="35" customWidth="1"/>
    <col min="5" max="5" width="13.85546875" style="56" customWidth="1"/>
    <col min="6" max="6" width="22.42578125" style="3" customWidth="1"/>
    <col min="7" max="8" width="6.28515625" style="56" customWidth="1"/>
    <col min="9" max="9" width="6.5703125" style="56" customWidth="1"/>
    <col min="10" max="10" width="15.5703125" style="56" customWidth="1"/>
    <col min="11" max="11" width="13" style="56" customWidth="1"/>
    <col min="12" max="12" width="6.42578125" style="56" customWidth="1"/>
    <col min="13" max="13" width="6.140625" style="56" customWidth="1"/>
    <col min="14" max="14" width="13.28515625" style="56" customWidth="1"/>
    <col min="15" max="15" width="18.85546875" style="56" customWidth="1"/>
    <col min="16" max="16" width="12.140625" style="56" customWidth="1"/>
    <col min="17" max="21" width="5.28515625" style="56" customWidth="1"/>
  </cols>
  <sheetData>
    <row r="1" spans="1:21" s="355" customFormat="1" ht="60.75" thickBot="1">
      <c r="A1" s="375" t="s">
        <v>326</v>
      </c>
      <c r="B1" s="375" t="s">
        <v>327</v>
      </c>
      <c r="C1" s="538" t="s">
        <v>328</v>
      </c>
      <c r="D1" s="539" t="s">
        <v>306</v>
      </c>
      <c r="E1" s="540" t="s">
        <v>307</v>
      </c>
      <c r="F1" s="540" t="s">
        <v>308</v>
      </c>
      <c r="G1" s="540" t="s">
        <v>309</v>
      </c>
      <c r="H1" s="540" t="s">
        <v>196</v>
      </c>
      <c r="I1" s="540" t="s">
        <v>211</v>
      </c>
      <c r="J1" s="541" t="s">
        <v>310</v>
      </c>
      <c r="K1" s="540" t="s">
        <v>313</v>
      </c>
      <c r="L1" s="540" t="s">
        <v>201</v>
      </c>
      <c r="M1" s="539" t="s">
        <v>177</v>
      </c>
      <c r="N1" s="540" t="s">
        <v>289</v>
      </c>
      <c r="O1" s="540" t="s">
        <v>316</v>
      </c>
      <c r="P1" s="540" t="s">
        <v>292</v>
      </c>
      <c r="Q1" s="542" t="s">
        <v>304</v>
      </c>
      <c r="R1" s="543" t="s">
        <v>189</v>
      </c>
      <c r="S1" s="543" t="s">
        <v>190</v>
      </c>
      <c r="T1" s="543" t="s">
        <v>191</v>
      </c>
      <c r="U1" s="544" t="s">
        <v>192</v>
      </c>
    </row>
    <row r="2" spans="1:21">
      <c r="A2" s="545">
        <v>41091</v>
      </c>
      <c r="B2" s="329" t="s">
        <v>350</v>
      </c>
      <c r="C2" s="546"/>
      <c r="D2" s="547" t="s">
        <v>1094</v>
      </c>
      <c r="E2" s="548">
        <v>87072615137</v>
      </c>
      <c r="F2" s="549" t="s">
        <v>404</v>
      </c>
      <c r="G2" s="329" t="s">
        <v>228</v>
      </c>
      <c r="H2" s="329" t="s">
        <v>25</v>
      </c>
      <c r="I2" s="329"/>
      <c r="J2" s="328"/>
      <c r="K2" s="329"/>
      <c r="L2" s="329" t="s">
        <v>197</v>
      </c>
      <c r="M2" s="329" t="str">
        <f t="shared" ref="M2:M17" si="0">IF(MOD(LEFT(+RIGHT(E2,2),1),2)=0,"M","F")</f>
        <v>F</v>
      </c>
      <c r="N2" s="329"/>
      <c r="O2" s="329" t="s">
        <v>324</v>
      </c>
      <c r="P2" s="329"/>
      <c r="Q2" s="329">
        <f>2012-CONCATENATE(19,+LEFT(E2,2))</f>
        <v>25</v>
      </c>
      <c r="R2" s="330">
        <f>IF(Q2&gt;=55,0,IF(AND(Q2&gt;=46,Q2&lt;55),0,IF(AND(Q2&gt;=31,Q2&lt;45),0,IF(Q2&lt;=30,1,0))))</f>
        <v>1</v>
      </c>
      <c r="S2" s="330">
        <f>IF(Q2&gt;=55,0,IF(AND(Q2&gt;=46,Q2&lt;55),0,IF(AND(Q2&gt;=31,Q2&lt;=45),1,IF(Q2&lt;=30,0,0))))</f>
        <v>0</v>
      </c>
      <c r="T2" s="330">
        <f>IF(Q2&gt;=55,0,IF(AND(Q2&gt;=46,Q2&lt;55),1,IF(AND(Q2&gt;=31,Q2&lt;=45),0,IF(Q2&lt;=30,0,0))))</f>
        <v>0</v>
      </c>
      <c r="U2" s="550">
        <f>IF(Q2&gt;=55,1,IF(AND(Q2&gt;=46,Q2&lt;55),0,IF(AND(Q2&gt;=31,Q2&lt;45),0,IF(Q2&lt;=30,0,0))))</f>
        <v>0</v>
      </c>
    </row>
    <row r="3" spans="1:21">
      <c r="A3" s="345">
        <v>41091</v>
      </c>
      <c r="B3" s="313" t="s">
        <v>351</v>
      </c>
      <c r="C3" s="343"/>
      <c r="D3" s="344" t="s">
        <v>400</v>
      </c>
      <c r="E3" s="332">
        <v>83082509463</v>
      </c>
      <c r="F3" s="326" t="s">
        <v>404</v>
      </c>
      <c r="G3" s="313" t="s">
        <v>228</v>
      </c>
      <c r="H3" s="313" t="s">
        <v>25</v>
      </c>
      <c r="I3" s="313"/>
      <c r="J3" s="472"/>
      <c r="K3" s="313"/>
      <c r="L3" s="313" t="s">
        <v>197</v>
      </c>
      <c r="M3" s="313" t="str">
        <f t="shared" si="0"/>
        <v>M</v>
      </c>
      <c r="N3" s="313"/>
      <c r="O3" s="313" t="s">
        <v>324</v>
      </c>
      <c r="P3" s="313"/>
      <c r="Q3" s="341">
        <f t="shared" ref="Q3:Q66" si="1">2012-CONCATENATE(19,+LEFT(E3,2))</f>
        <v>29</v>
      </c>
      <c r="R3" s="342">
        <f t="shared" ref="R3:R66" si="2">IF(Q3&gt;=55,0,IF(AND(Q3&gt;=46,Q3&lt;55),0,IF(AND(Q3&gt;=31,Q3&lt;45),0,IF(Q3&lt;=30,1,0))))</f>
        <v>1</v>
      </c>
      <c r="S3" s="342">
        <f t="shared" ref="S3:S66" si="3">IF(Q3&gt;=55,0,IF(AND(Q3&gt;=46,Q3&lt;55),0,IF(AND(Q3&gt;=31,Q3&lt;=45),1,IF(Q3&lt;=30,0,0))))</f>
        <v>0</v>
      </c>
      <c r="T3" s="342">
        <f t="shared" ref="T3:T66" si="4">IF(Q3&gt;=55,0,IF(AND(Q3&gt;=46,Q3&lt;55),1,IF(AND(Q3&gt;=31,Q3&lt;=45),0,IF(Q3&lt;=30,0,0))))</f>
        <v>0</v>
      </c>
      <c r="U3" s="346">
        <f t="shared" ref="U3:U66" si="5">IF(Q3&gt;=55,1,IF(AND(Q3&gt;=46,Q3&lt;55),0,IF(AND(Q3&gt;=31,Q3&lt;45),0,IF(Q3&lt;=30,0,0))))</f>
        <v>0</v>
      </c>
    </row>
    <row r="4" spans="1:21">
      <c r="A4" s="345">
        <v>41122</v>
      </c>
      <c r="B4" s="313" t="s">
        <v>350</v>
      </c>
      <c r="C4" s="343"/>
      <c r="D4" s="344" t="s">
        <v>401</v>
      </c>
      <c r="E4" s="332">
        <v>88012722258</v>
      </c>
      <c r="F4" s="326" t="s">
        <v>405</v>
      </c>
      <c r="G4" s="313" t="s">
        <v>228</v>
      </c>
      <c r="H4" s="313" t="s">
        <v>25</v>
      </c>
      <c r="I4" s="313"/>
      <c r="J4" s="472"/>
      <c r="K4" s="313"/>
      <c r="L4" s="313" t="s">
        <v>197</v>
      </c>
      <c r="M4" s="313" t="str">
        <f t="shared" si="0"/>
        <v>F</v>
      </c>
      <c r="N4" s="313"/>
      <c r="O4" s="313" t="s">
        <v>324</v>
      </c>
      <c r="P4" s="313"/>
      <c r="Q4" s="341">
        <f t="shared" si="1"/>
        <v>24</v>
      </c>
      <c r="R4" s="342">
        <f t="shared" si="2"/>
        <v>1</v>
      </c>
      <c r="S4" s="342">
        <f t="shared" si="3"/>
        <v>0</v>
      </c>
      <c r="T4" s="342">
        <f t="shared" si="4"/>
        <v>0</v>
      </c>
      <c r="U4" s="346">
        <f t="shared" si="5"/>
        <v>0</v>
      </c>
    </row>
    <row r="5" spans="1:21">
      <c r="A5" s="345">
        <v>41122</v>
      </c>
      <c r="B5" s="313" t="s">
        <v>350</v>
      </c>
      <c r="C5" s="343"/>
      <c r="D5" s="344" t="s">
        <v>402</v>
      </c>
      <c r="E5" s="332">
        <v>86060816728</v>
      </c>
      <c r="F5" s="326" t="s">
        <v>405</v>
      </c>
      <c r="G5" s="313" t="s">
        <v>228</v>
      </c>
      <c r="H5" s="313" t="s">
        <v>25</v>
      </c>
      <c r="I5" s="313"/>
      <c r="J5" s="472"/>
      <c r="K5" s="313"/>
      <c r="L5" s="313" t="s">
        <v>197</v>
      </c>
      <c r="M5" s="313" t="str">
        <f t="shared" si="0"/>
        <v>M</v>
      </c>
      <c r="N5" s="313"/>
      <c r="O5" s="313" t="s">
        <v>324</v>
      </c>
      <c r="P5" s="313"/>
      <c r="Q5" s="341">
        <f t="shared" si="1"/>
        <v>26</v>
      </c>
      <c r="R5" s="342">
        <f t="shared" si="2"/>
        <v>1</v>
      </c>
      <c r="S5" s="342">
        <f t="shared" si="3"/>
        <v>0</v>
      </c>
      <c r="T5" s="342">
        <f t="shared" si="4"/>
        <v>0</v>
      </c>
      <c r="U5" s="346">
        <f t="shared" si="5"/>
        <v>0</v>
      </c>
    </row>
    <row r="6" spans="1:21">
      <c r="A6" s="345">
        <v>41122</v>
      </c>
      <c r="B6" s="313" t="s">
        <v>350</v>
      </c>
      <c r="C6" s="343"/>
      <c r="D6" s="344" t="s">
        <v>403</v>
      </c>
      <c r="E6" s="374">
        <v>87071221210</v>
      </c>
      <c r="F6" s="326" t="s">
        <v>405</v>
      </c>
      <c r="G6" s="313" t="s">
        <v>228</v>
      </c>
      <c r="H6" s="370" t="s">
        <v>25</v>
      </c>
      <c r="I6" s="370"/>
      <c r="J6" s="473"/>
      <c r="K6" s="370"/>
      <c r="L6" s="370" t="s">
        <v>197</v>
      </c>
      <c r="M6" s="370" t="str">
        <f t="shared" si="0"/>
        <v>F</v>
      </c>
      <c r="N6" s="370"/>
      <c r="O6" s="370" t="s">
        <v>324</v>
      </c>
      <c r="P6" s="370"/>
      <c r="Q6" s="341">
        <f t="shared" si="1"/>
        <v>25</v>
      </c>
      <c r="R6" s="342">
        <f t="shared" si="2"/>
        <v>1</v>
      </c>
      <c r="S6" s="342">
        <f t="shared" si="3"/>
        <v>0</v>
      </c>
      <c r="T6" s="342">
        <f t="shared" si="4"/>
        <v>0</v>
      </c>
      <c r="U6" s="346">
        <f t="shared" si="5"/>
        <v>0</v>
      </c>
    </row>
    <row r="7" spans="1:21">
      <c r="A7" s="404">
        <v>41153</v>
      </c>
      <c r="B7" s="534" t="s">
        <v>185</v>
      </c>
      <c r="C7" s="23"/>
      <c r="D7" s="400" t="s">
        <v>414</v>
      </c>
      <c r="E7" s="332">
        <v>86022512461</v>
      </c>
      <c r="F7" s="333" t="s">
        <v>404</v>
      </c>
      <c r="G7" s="313" t="s">
        <v>228</v>
      </c>
      <c r="H7" s="313" t="s">
        <v>25</v>
      </c>
      <c r="I7" s="534"/>
      <c r="J7" s="534"/>
      <c r="K7" s="534"/>
      <c r="L7" s="222" t="s">
        <v>197</v>
      </c>
      <c r="M7" s="313" t="str">
        <f t="shared" si="0"/>
        <v>M</v>
      </c>
      <c r="N7" s="534"/>
      <c r="O7" s="313" t="s">
        <v>324</v>
      </c>
      <c r="P7" s="534"/>
      <c r="Q7" s="341">
        <f t="shared" si="1"/>
        <v>26</v>
      </c>
      <c r="R7" s="342">
        <f t="shared" si="2"/>
        <v>1</v>
      </c>
      <c r="S7" s="342">
        <f t="shared" si="3"/>
        <v>0</v>
      </c>
      <c r="T7" s="342">
        <f t="shared" si="4"/>
        <v>0</v>
      </c>
      <c r="U7" s="346">
        <f t="shared" si="5"/>
        <v>0</v>
      </c>
    </row>
    <row r="8" spans="1:21">
      <c r="A8" s="404">
        <v>41153</v>
      </c>
      <c r="B8" s="534" t="s">
        <v>333</v>
      </c>
      <c r="C8" s="23"/>
      <c r="D8" s="344" t="s">
        <v>446</v>
      </c>
      <c r="E8" s="332">
        <v>92090434150</v>
      </c>
      <c r="F8" s="333" t="s">
        <v>404</v>
      </c>
      <c r="G8" s="313" t="s">
        <v>253</v>
      </c>
      <c r="H8" s="313" t="s">
        <v>25</v>
      </c>
      <c r="I8" s="475"/>
      <c r="J8" s="475"/>
      <c r="K8" s="475"/>
      <c r="L8" s="313" t="s">
        <v>200</v>
      </c>
      <c r="M8" s="313" t="str">
        <f t="shared" si="0"/>
        <v>F</v>
      </c>
      <c r="N8" s="313"/>
      <c r="O8" s="403" t="s">
        <v>464</v>
      </c>
      <c r="P8" s="313"/>
      <c r="Q8" s="341">
        <f t="shared" si="1"/>
        <v>20</v>
      </c>
      <c r="R8" s="342">
        <f t="shared" si="2"/>
        <v>1</v>
      </c>
      <c r="S8" s="342">
        <f t="shared" si="3"/>
        <v>0</v>
      </c>
      <c r="T8" s="342">
        <f t="shared" si="4"/>
        <v>0</v>
      </c>
      <c r="U8" s="346">
        <f t="shared" si="5"/>
        <v>0</v>
      </c>
    </row>
    <row r="9" spans="1:21">
      <c r="A9" s="345">
        <v>41159</v>
      </c>
      <c r="B9" s="313" t="s">
        <v>350</v>
      </c>
      <c r="C9" s="343"/>
      <c r="D9" s="344" t="s">
        <v>1092</v>
      </c>
      <c r="E9" s="332">
        <v>87081515132</v>
      </c>
      <c r="F9" s="326" t="s">
        <v>404</v>
      </c>
      <c r="G9" s="313" t="s">
        <v>228</v>
      </c>
      <c r="H9" s="313" t="s">
        <v>25</v>
      </c>
      <c r="I9" s="313"/>
      <c r="J9" s="313"/>
      <c r="K9" s="313"/>
      <c r="L9" s="313" t="s">
        <v>197</v>
      </c>
      <c r="M9" s="313" t="str">
        <f t="shared" si="0"/>
        <v>F</v>
      </c>
      <c r="N9" s="474"/>
      <c r="O9" s="313" t="s">
        <v>324</v>
      </c>
      <c r="P9" s="474"/>
      <c r="Q9" s="341">
        <f t="shared" si="1"/>
        <v>25</v>
      </c>
      <c r="R9" s="342">
        <f t="shared" si="2"/>
        <v>1</v>
      </c>
      <c r="S9" s="342">
        <f t="shared" si="3"/>
        <v>0</v>
      </c>
      <c r="T9" s="342">
        <f t="shared" si="4"/>
        <v>0</v>
      </c>
      <c r="U9" s="346">
        <f t="shared" si="5"/>
        <v>0</v>
      </c>
    </row>
    <row r="10" spans="1:21">
      <c r="A10" s="404">
        <v>41183</v>
      </c>
      <c r="B10" s="313" t="s">
        <v>350</v>
      </c>
      <c r="C10" s="343"/>
      <c r="D10" s="400" t="s">
        <v>449</v>
      </c>
      <c r="E10" s="332">
        <v>85091115944</v>
      </c>
      <c r="F10" s="326" t="s">
        <v>405</v>
      </c>
      <c r="G10" s="313" t="s">
        <v>228</v>
      </c>
      <c r="H10" s="313" t="s">
        <v>25</v>
      </c>
      <c r="I10" s="313"/>
      <c r="J10" s="313"/>
      <c r="K10" s="313"/>
      <c r="L10" s="313" t="s">
        <v>197</v>
      </c>
      <c r="M10" s="313" t="s">
        <v>178</v>
      </c>
      <c r="N10" s="474"/>
      <c r="O10" s="313" t="s">
        <v>324</v>
      </c>
      <c r="P10" s="474"/>
      <c r="Q10" s="341">
        <f t="shared" si="1"/>
        <v>27</v>
      </c>
      <c r="R10" s="342">
        <f t="shared" si="2"/>
        <v>1</v>
      </c>
      <c r="S10" s="342">
        <f t="shared" si="3"/>
        <v>0</v>
      </c>
      <c r="T10" s="342">
        <f t="shared" si="4"/>
        <v>0</v>
      </c>
      <c r="U10" s="346">
        <f t="shared" si="5"/>
        <v>0</v>
      </c>
    </row>
    <row r="11" spans="1:21">
      <c r="A11" s="404">
        <v>41183</v>
      </c>
      <c r="B11" s="313" t="s">
        <v>350</v>
      </c>
      <c r="C11" s="343"/>
      <c r="D11" s="400" t="s">
        <v>1005</v>
      </c>
      <c r="E11" s="332">
        <v>87112819825</v>
      </c>
      <c r="F11" s="326" t="s">
        <v>405</v>
      </c>
      <c r="G11" s="313" t="s">
        <v>228</v>
      </c>
      <c r="H11" s="313" t="s">
        <v>25</v>
      </c>
      <c r="I11" s="313"/>
      <c r="J11" s="313"/>
      <c r="K11" s="313"/>
      <c r="L11" s="313" t="s">
        <v>197</v>
      </c>
      <c r="M11" s="313" t="s">
        <v>178</v>
      </c>
      <c r="N11" s="474"/>
      <c r="O11" s="313" t="s">
        <v>324</v>
      </c>
      <c r="P11" s="474"/>
      <c r="Q11" s="341">
        <f t="shared" si="1"/>
        <v>25</v>
      </c>
      <c r="R11" s="342">
        <f t="shared" si="2"/>
        <v>1</v>
      </c>
      <c r="S11" s="342">
        <f t="shared" si="3"/>
        <v>0</v>
      </c>
      <c r="T11" s="342">
        <f t="shared" si="4"/>
        <v>0</v>
      </c>
      <c r="U11" s="346">
        <f t="shared" si="5"/>
        <v>0</v>
      </c>
    </row>
    <row r="12" spans="1:21">
      <c r="A12" s="404">
        <v>41183</v>
      </c>
      <c r="B12" s="313" t="s">
        <v>350</v>
      </c>
      <c r="C12" s="343"/>
      <c r="D12" s="400" t="s">
        <v>455</v>
      </c>
      <c r="E12" s="332">
        <v>87112820896</v>
      </c>
      <c r="F12" s="326" t="s">
        <v>405</v>
      </c>
      <c r="G12" s="313" t="s">
        <v>228</v>
      </c>
      <c r="H12" s="313" t="s">
        <v>25</v>
      </c>
      <c r="I12" s="313"/>
      <c r="J12" s="313"/>
      <c r="K12" s="313"/>
      <c r="L12" s="313" t="s">
        <v>197</v>
      </c>
      <c r="M12" s="313" t="s">
        <v>179</v>
      </c>
      <c r="N12" s="474"/>
      <c r="O12" s="313" t="s">
        <v>324</v>
      </c>
      <c r="P12" s="474"/>
      <c r="Q12" s="341">
        <f t="shared" si="1"/>
        <v>25</v>
      </c>
      <c r="R12" s="342">
        <f t="shared" si="2"/>
        <v>1</v>
      </c>
      <c r="S12" s="342">
        <f t="shared" si="3"/>
        <v>0</v>
      </c>
      <c r="T12" s="342">
        <f t="shared" si="4"/>
        <v>0</v>
      </c>
      <c r="U12" s="346">
        <f t="shared" si="5"/>
        <v>0</v>
      </c>
    </row>
    <row r="13" spans="1:21">
      <c r="A13" s="404">
        <v>41183</v>
      </c>
      <c r="B13" s="313" t="s">
        <v>350</v>
      </c>
      <c r="C13" s="343"/>
      <c r="D13" s="400" t="s">
        <v>462</v>
      </c>
      <c r="E13" s="332">
        <v>85090916101</v>
      </c>
      <c r="F13" s="326" t="s">
        <v>405</v>
      </c>
      <c r="G13" s="313" t="s">
        <v>228</v>
      </c>
      <c r="H13" s="313" t="s">
        <v>25</v>
      </c>
      <c r="I13" s="313"/>
      <c r="J13" s="313"/>
      <c r="K13" s="313"/>
      <c r="L13" s="313" t="s">
        <v>197</v>
      </c>
      <c r="M13" s="313" t="s">
        <v>178</v>
      </c>
      <c r="N13" s="474"/>
      <c r="O13" s="313" t="s">
        <v>324</v>
      </c>
      <c r="P13" s="474"/>
      <c r="Q13" s="341">
        <f t="shared" si="1"/>
        <v>27</v>
      </c>
      <c r="R13" s="342">
        <f t="shared" si="2"/>
        <v>1</v>
      </c>
      <c r="S13" s="342">
        <f t="shared" si="3"/>
        <v>0</v>
      </c>
      <c r="T13" s="342">
        <f t="shared" si="4"/>
        <v>0</v>
      </c>
      <c r="U13" s="346">
        <f t="shared" si="5"/>
        <v>0</v>
      </c>
    </row>
    <row r="14" spans="1:21" s="56" customFormat="1">
      <c r="A14" s="404">
        <v>41183</v>
      </c>
      <c r="B14" s="534" t="s">
        <v>999</v>
      </c>
      <c r="C14" s="534"/>
      <c r="D14" s="405" t="s">
        <v>463</v>
      </c>
      <c r="E14" s="332">
        <v>88030321169</v>
      </c>
      <c r="F14" s="403" t="s">
        <v>405</v>
      </c>
      <c r="G14" s="313" t="s">
        <v>228</v>
      </c>
      <c r="H14" s="313" t="s">
        <v>25</v>
      </c>
      <c r="I14" s="534"/>
      <c r="J14" s="534"/>
      <c r="K14" s="534"/>
      <c r="L14" s="313" t="s">
        <v>197</v>
      </c>
      <c r="M14" s="313" t="s">
        <v>178</v>
      </c>
      <c r="N14" s="534"/>
      <c r="O14" s="313" t="s">
        <v>324</v>
      </c>
      <c r="P14" s="534"/>
      <c r="Q14" s="341">
        <f t="shared" si="1"/>
        <v>24</v>
      </c>
      <c r="R14" s="342">
        <f t="shared" si="2"/>
        <v>1</v>
      </c>
      <c r="S14" s="342">
        <f t="shared" si="3"/>
        <v>0</v>
      </c>
      <c r="T14" s="342">
        <f t="shared" si="4"/>
        <v>0</v>
      </c>
      <c r="U14" s="346">
        <f t="shared" si="5"/>
        <v>0</v>
      </c>
    </row>
    <row r="15" spans="1:21">
      <c r="A15" s="404">
        <v>41183</v>
      </c>
      <c r="B15" s="534" t="s">
        <v>350</v>
      </c>
      <c r="C15" s="23"/>
      <c r="D15" s="401" t="s">
        <v>818</v>
      </c>
      <c r="E15" s="222">
        <v>87010427942</v>
      </c>
      <c r="F15" s="216" t="s">
        <v>810</v>
      </c>
      <c r="G15" s="222" t="s">
        <v>228</v>
      </c>
      <c r="H15" s="222" t="s">
        <v>25</v>
      </c>
      <c r="I15" s="534"/>
      <c r="J15" s="327">
        <v>40787</v>
      </c>
      <c r="K15" s="534"/>
      <c r="L15" s="222" t="s">
        <v>197</v>
      </c>
      <c r="M15" s="313" t="str">
        <f t="shared" si="0"/>
        <v>M</v>
      </c>
      <c r="N15" s="222"/>
      <c r="O15" s="313" t="s">
        <v>324</v>
      </c>
      <c r="P15" s="222"/>
      <c r="Q15" s="341">
        <f t="shared" si="1"/>
        <v>25</v>
      </c>
      <c r="R15" s="342">
        <f t="shared" si="2"/>
        <v>1</v>
      </c>
      <c r="S15" s="342">
        <f t="shared" si="3"/>
        <v>0</v>
      </c>
      <c r="T15" s="342">
        <f t="shared" si="4"/>
        <v>0</v>
      </c>
      <c r="U15" s="346">
        <f t="shared" si="5"/>
        <v>0</v>
      </c>
    </row>
    <row r="16" spans="1:21">
      <c r="A16" s="414">
        <v>41183</v>
      </c>
      <c r="B16" s="409" t="s">
        <v>351</v>
      </c>
      <c r="C16" s="399"/>
      <c r="D16" s="406" t="s">
        <v>795</v>
      </c>
      <c r="E16" s="407">
        <v>89033129773</v>
      </c>
      <c r="F16" s="407" t="s">
        <v>404</v>
      </c>
      <c r="G16" s="370" t="s">
        <v>228</v>
      </c>
      <c r="H16" s="370" t="s">
        <v>25</v>
      </c>
      <c r="I16" s="409"/>
      <c r="J16" s="327">
        <v>41153</v>
      </c>
      <c r="K16" s="408"/>
      <c r="L16" s="370" t="s">
        <v>197</v>
      </c>
      <c r="M16" s="370" t="str">
        <f t="shared" si="0"/>
        <v>F</v>
      </c>
      <c r="N16" s="408"/>
      <c r="O16" s="370" t="s">
        <v>324</v>
      </c>
      <c r="P16" s="408"/>
      <c r="Q16" s="341">
        <f t="shared" si="1"/>
        <v>23</v>
      </c>
      <c r="R16" s="342">
        <f t="shared" si="2"/>
        <v>1</v>
      </c>
      <c r="S16" s="342">
        <f t="shared" si="3"/>
        <v>0</v>
      </c>
      <c r="T16" s="342">
        <f t="shared" si="4"/>
        <v>0</v>
      </c>
      <c r="U16" s="346">
        <f t="shared" si="5"/>
        <v>0</v>
      </c>
    </row>
    <row r="17" spans="1:22" s="23" customFormat="1">
      <c r="A17" s="404">
        <v>41183</v>
      </c>
      <c r="B17" s="534" t="s">
        <v>1004</v>
      </c>
      <c r="D17" s="400" t="s">
        <v>438</v>
      </c>
      <c r="E17" s="332">
        <v>82082614748</v>
      </c>
      <c r="F17" s="333" t="s">
        <v>404</v>
      </c>
      <c r="G17" s="313" t="s">
        <v>228</v>
      </c>
      <c r="H17" s="313" t="s">
        <v>25</v>
      </c>
      <c r="I17" s="534"/>
      <c r="J17" s="315">
        <v>40909</v>
      </c>
      <c r="K17" s="313"/>
      <c r="L17" s="313" t="s">
        <v>197</v>
      </c>
      <c r="M17" s="313" t="str">
        <f t="shared" si="0"/>
        <v>M</v>
      </c>
      <c r="N17" s="350"/>
      <c r="O17" s="370" t="s">
        <v>324</v>
      </c>
      <c r="P17" s="349"/>
      <c r="Q17" s="341">
        <f t="shared" si="1"/>
        <v>30</v>
      </c>
      <c r="R17" s="342">
        <f t="shared" si="2"/>
        <v>1</v>
      </c>
      <c r="S17" s="342">
        <f t="shared" si="3"/>
        <v>0</v>
      </c>
      <c r="T17" s="342">
        <f t="shared" si="4"/>
        <v>0</v>
      </c>
      <c r="U17" s="346">
        <f t="shared" si="5"/>
        <v>0</v>
      </c>
      <c r="V17" s="536"/>
    </row>
    <row r="18" spans="1:22">
      <c r="A18" s="404">
        <v>41214</v>
      </c>
      <c r="B18" s="534" t="s">
        <v>350</v>
      </c>
      <c r="C18" s="23"/>
      <c r="D18" s="211" t="s">
        <v>815</v>
      </c>
      <c r="E18" s="222">
        <v>88021927459</v>
      </c>
      <c r="F18" s="216" t="s">
        <v>810</v>
      </c>
      <c r="G18" s="222" t="s">
        <v>228</v>
      </c>
      <c r="H18" s="222" t="s">
        <v>25</v>
      </c>
      <c r="I18" s="534"/>
      <c r="J18" s="327">
        <v>40787</v>
      </c>
      <c r="K18" s="534"/>
      <c r="L18" s="222" t="s">
        <v>197</v>
      </c>
      <c r="M18" s="534" t="s">
        <v>179</v>
      </c>
      <c r="N18" s="534"/>
      <c r="O18" s="370" t="s">
        <v>324</v>
      </c>
      <c r="P18" s="534"/>
      <c r="Q18" s="341">
        <f t="shared" si="1"/>
        <v>24</v>
      </c>
      <c r="R18" s="342">
        <f t="shared" si="2"/>
        <v>1</v>
      </c>
      <c r="S18" s="342">
        <f t="shared" si="3"/>
        <v>0</v>
      </c>
      <c r="T18" s="342">
        <f t="shared" si="4"/>
        <v>0</v>
      </c>
      <c r="U18" s="346">
        <f t="shared" si="5"/>
        <v>0</v>
      </c>
    </row>
    <row r="19" spans="1:22">
      <c r="A19" s="404">
        <v>41214</v>
      </c>
      <c r="B19" s="534" t="s">
        <v>350</v>
      </c>
      <c r="C19" s="23"/>
      <c r="D19" s="344" t="s">
        <v>454</v>
      </c>
      <c r="E19" s="316">
        <v>86090516099</v>
      </c>
      <c r="F19" s="333" t="s">
        <v>405</v>
      </c>
      <c r="G19" s="313" t="s">
        <v>228</v>
      </c>
      <c r="H19" s="313" t="s">
        <v>25</v>
      </c>
      <c r="I19" s="313"/>
      <c r="J19" s="315">
        <v>40787</v>
      </c>
      <c r="K19" s="313"/>
      <c r="L19" s="313" t="s">
        <v>197</v>
      </c>
      <c r="M19" s="313" t="str">
        <f>IF(MOD(LEFT(+RIGHT(E19,2),1),2)=0,"M","F")</f>
        <v>F</v>
      </c>
      <c r="N19" s="313"/>
      <c r="O19" s="370" t="s">
        <v>324</v>
      </c>
      <c r="P19" s="313"/>
      <c r="Q19" s="341">
        <f t="shared" si="1"/>
        <v>26</v>
      </c>
      <c r="R19" s="342">
        <f t="shared" si="2"/>
        <v>1</v>
      </c>
      <c r="S19" s="342">
        <f t="shared" si="3"/>
        <v>0</v>
      </c>
      <c r="T19" s="342">
        <f t="shared" si="4"/>
        <v>0</v>
      </c>
      <c r="U19" s="346">
        <f t="shared" si="5"/>
        <v>0</v>
      </c>
    </row>
    <row r="20" spans="1:22">
      <c r="A20" s="404">
        <v>41214</v>
      </c>
      <c r="B20" s="534" t="s">
        <v>350</v>
      </c>
      <c r="C20" s="23"/>
      <c r="D20" s="449" t="s">
        <v>817</v>
      </c>
      <c r="E20" s="222">
        <v>88052034899</v>
      </c>
      <c r="F20" s="222" t="s">
        <v>810</v>
      </c>
      <c r="G20" s="222" t="s">
        <v>228</v>
      </c>
      <c r="H20" s="222" t="s">
        <v>25</v>
      </c>
      <c r="I20" s="534"/>
      <c r="J20" s="327">
        <v>40422</v>
      </c>
      <c r="K20" s="222"/>
      <c r="L20" s="222" t="s">
        <v>197</v>
      </c>
      <c r="M20" s="313" t="str">
        <f>IF(MOD(LEFT(+RIGHT(E20,2),1),2)=0,"M","F")</f>
        <v>F</v>
      </c>
      <c r="N20" s="222"/>
      <c r="O20" s="370" t="s">
        <v>324</v>
      </c>
      <c r="P20" s="222"/>
      <c r="Q20" s="341">
        <f t="shared" si="1"/>
        <v>24</v>
      </c>
      <c r="R20" s="342">
        <f t="shared" si="2"/>
        <v>1</v>
      </c>
      <c r="S20" s="342">
        <f t="shared" si="3"/>
        <v>0</v>
      </c>
      <c r="T20" s="342">
        <f t="shared" si="4"/>
        <v>0</v>
      </c>
      <c r="U20" s="346">
        <f t="shared" si="5"/>
        <v>0</v>
      </c>
    </row>
    <row r="21" spans="1:22">
      <c r="A21" s="404">
        <v>41232</v>
      </c>
      <c r="B21" s="534" t="s">
        <v>185</v>
      </c>
      <c r="C21" s="23"/>
      <c r="D21" s="211" t="s">
        <v>811</v>
      </c>
      <c r="E21" s="222">
        <v>87012726423</v>
      </c>
      <c r="F21" s="216" t="s">
        <v>810</v>
      </c>
      <c r="G21" s="222" t="s">
        <v>228</v>
      </c>
      <c r="H21" s="222" t="s">
        <v>25</v>
      </c>
      <c r="I21" s="222"/>
      <c r="J21" s="327">
        <v>40422</v>
      </c>
      <c r="K21" s="534"/>
      <c r="L21" s="222" t="s">
        <v>197</v>
      </c>
      <c r="M21" s="313" t="str">
        <f>IF(MOD(LEFT(+RIGHT(E21,2),1),2)=0,"M","F")</f>
        <v>M</v>
      </c>
      <c r="N21" s="222"/>
      <c r="O21" s="370" t="s">
        <v>324</v>
      </c>
      <c r="P21" s="222"/>
      <c r="Q21" s="341">
        <f t="shared" si="1"/>
        <v>25</v>
      </c>
      <c r="R21" s="342">
        <f t="shared" si="2"/>
        <v>1</v>
      </c>
      <c r="S21" s="342">
        <f t="shared" si="3"/>
        <v>0</v>
      </c>
      <c r="T21" s="342">
        <f t="shared" si="4"/>
        <v>0</v>
      </c>
      <c r="U21" s="346">
        <f t="shared" si="5"/>
        <v>0</v>
      </c>
    </row>
    <row r="22" spans="1:22">
      <c r="A22" s="404">
        <v>41214</v>
      </c>
      <c r="B22" s="415" t="s">
        <v>1095</v>
      </c>
      <c r="C22" s="23"/>
      <c r="D22" s="455" t="s">
        <v>435</v>
      </c>
      <c r="E22" s="332">
        <v>84090711942</v>
      </c>
      <c r="F22" s="333" t="s">
        <v>404</v>
      </c>
      <c r="G22" s="313" t="s">
        <v>228</v>
      </c>
      <c r="H22" s="313" t="s">
        <v>25</v>
      </c>
      <c r="I22" s="313"/>
      <c r="J22" s="315">
        <v>40787</v>
      </c>
      <c r="K22" s="313"/>
      <c r="L22" s="313" t="s">
        <v>197</v>
      </c>
      <c r="M22" s="313" t="str">
        <f>IF(MOD(LEFT(+RIGHT(E22,2),1),2)=0,"M","F")</f>
        <v>M</v>
      </c>
      <c r="N22" s="313"/>
      <c r="O22" s="370" t="s">
        <v>324</v>
      </c>
      <c r="P22" s="313"/>
      <c r="Q22" s="341">
        <f t="shared" si="1"/>
        <v>28</v>
      </c>
      <c r="R22" s="342">
        <f t="shared" si="2"/>
        <v>1</v>
      </c>
      <c r="S22" s="342">
        <f t="shared" si="3"/>
        <v>0</v>
      </c>
      <c r="T22" s="342">
        <f t="shared" si="4"/>
        <v>0</v>
      </c>
      <c r="U22" s="346">
        <f t="shared" si="5"/>
        <v>0</v>
      </c>
    </row>
    <row r="23" spans="1:22">
      <c r="A23" s="404">
        <v>41236</v>
      </c>
      <c r="B23" s="534" t="s">
        <v>350</v>
      </c>
      <c r="C23" s="23"/>
      <c r="D23" s="211" t="s">
        <v>820</v>
      </c>
      <c r="E23" s="222">
        <v>88122512575</v>
      </c>
      <c r="F23" s="216" t="s">
        <v>404</v>
      </c>
      <c r="G23" s="222" t="s">
        <v>228</v>
      </c>
      <c r="H23" s="222" t="s">
        <v>25</v>
      </c>
      <c r="I23" s="222"/>
      <c r="J23" s="327">
        <v>41153</v>
      </c>
      <c r="K23" s="222"/>
      <c r="L23" s="222" t="s">
        <v>197</v>
      </c>
      <c r="M23" s="313" t="str">
        <f>IF(MOD(LEFT(+RIGHT(E23,2),1),2)=0,"M","F")</f>
        <v>F</v>
      </c>
      <c r="N23" s="222"/>
      <c r="O23" s="313" t="s">
        <v>324</v>
      </c>
      <c r="P23" s="222"/>
      <c r="Q23" s="341">
        <f t="shared" si="1"/>
        <v>24</v>
      </c>
      <c r="R23" s="342">
        <f t="shared" si="2"/>
        <v>1</v>
      </c>
      <c r="S23" s="342">
        <f t="shared" si="3"/>
        <v>0</v>
      </c>
      <c r="T23" s="342">
        <f t="shared" si="4"/>
        <v>0</v>
      </c>
      <c r="U23" s="346">
        <f t="shared" si="5"/>
        <v>0</v>
      </c>
    </row>
    <row r="24" spans="1:22">
      <c r="A24" s="404">
        <v>41609</v>
      </c>
      <c r="B24" s="534" t="s">
        <v>350</v>
      </c>
      <c r="C24" s="23"/>
      <c r="D24" s="23" t="s">
        <v>415</v>
      </c>
      <c r="E24" s="534">
        <v>87030115133</v>
      </c>
      <c r="F24" s="20" t="s">
        <v>404</v>
      </c>
      <c r="G24" s="534" t="s">
        <v>228</v>
      </c>
      <c r="H24" s="534" t="s">
        <v>25</v>
      </c>
      <c r="I24" s="534"/>
      <c r="J24" s="534"/>
      <c r="K24" s="534"/>
      <c r="L24" s="534" t="s">
        <v>197</v>
      </c>
      <c r="M24" s="534" t="s">
        <v>179</v>
      </c>
      <c r="N24" s="534"/>
      <c r="O24" s="313" t="s">
        <v>324</v>
      </c>
      <c r="P24" s="534"/>
      <c r="Q24" s="341">
        <f t="shared" si="1"/>
        <v>25</v>
      </c>
      <c r="R24" s="342">
        <f t="shared" si="2"/>
        <v>1</v>
      </c>
      <c r="S24" s="342">
        <f t="shared" si="3"/>
        <v>0</v>
      </c>
      <c r="T24" s="342">
        <f t="shared" si="4"/>
        <v>0</v>
      </c>
      <c r="U24" s="346">
        <f t="shared" si="5"/>
        <v>0</v>
      </c>
    </row>
    <row r="25" spans="1:22">
      <c r="A25" s="404">
        <v>41609</v>
      </c>
      <c r="B25" s="534" t="s">
        <v>350</v>
      </c>
      <c r="C25" s="23"/>
      <c r="D25" s="23" t="s">
        <v>424</v>
      </c>
      <c r="E25" s="534">
        <v>87070915214</v>
      </c>
      <c r="F25" s="20" t="s">
        <v>404</v>
      </c>
      <c r="G25" s="534" t="s">
        <v>228</v>
      </c>
      <c r="H25" s="534" t="s">
        <v>25</v>
      </c>
      <c r="I25" s="534"/>
      <c r="J25" s="534"/>
      <c r="K25" s="534"/>
      <c r="L25" s="534" t="s">
        <v>197</v>
      </c>
      <c r="M25" s="534" t="s">
        <v>179</v>
      </c>
      <c r="N25" s="534"/>
      <c r="O25" s="313" t="s">
        <v>324</v>
      </c>
      <c r="P25" s="534"/>
      <c r="Q25" s="341">
        <f t="shared" si="1"/>
        <v>25</v>
      </c>
      <c r="R25" s="342">
        <f t="shared" si="2"/>
        <v>1</v>
      </c>
      <c r="S25" s="342">
        <f t="shared" si="3"/>
        <v>0</v>
      </c>
      <c r="T25" s="342">
        <f t="shared" si="4"/>
        <v>0</v>
      </c>
      <c r="U25" s="346">
        <f t="shared" si="5"/>
        <v>0</v>
      </c>
    </row>
    <row r="26" spans="1:22">
      <c r="A26" s="404">
        <v>41609</v>
      </c>
      <c r="B26" s="534" t="s">
        <v>350</v>
      </c>
      <c r="C26" s="23"/>
      <c r="D26" s="23" t="s">
        <v>425</v>
      </c>
      <c r="E26" s="534">
        <v>87032215939</v>
      </c>
      <c r="F26" s="20" t="s">
        <v>404</v>
      </c>
      <c r="G26" s="534" t="s">
        <v>228</v>
      </c>
      <c r="H26" s="534" t="s">
        <v>25</v>
      </c>
      <c r="I26" s="534"/>
      <c r="J26" s="534"/>
      <c r="K26" s="534"/>
      <c r="L26" s="534" t="s">
        <v>197</v>
      </c>
      <c r="M26" s="534" t="s">
        <v>179</v>
      </c>
      <c r="N26" s="534"/>
      <c r="O26" s="313" t="s">
        <v>324</v>
      </c>
      <c r="P26" s="534"/>
      <c r="Q26" s="341">
        <f t="shared" si="1"/>
        <v>25</v>
      </c>
      <c r="R26" s="342">
        <f t="shared" si="2"/>
        <v>1</v>
      </c>
      <c r="S26" s="342">
        <f t="shared" si="3"/>
        <v>0</v>
      </c>
      <c r="T26" s="342">
        <f t="shared" si="4"/>
        <v>0</v>
      </c>
      <c r="U26" s="346">
        <f t="shared" si="5"/>
        <v>0</v>
      </c>
    </row>
    <row r="27" spans="1:22">
      <c r="A27" s="404">
        <v>41609</v>
      </c>
      <c r="B27" s="534" t="s">
        <v>350</v>
      </c>
      <c r="C27" s="23"/>
      <c r="D27" s="23" t="s">
        <v>431</v>
      </c>
      <c r="E27" s="534">
        <v>88071714199</v>
      </c>
      <c r="F27" s="20" t="s">
        <v>404</v>
      </c>
      <c r="G27" s="534" t="s">
        <v>228</v>
      </c>
      <c r="H27" s="534" t="s">
        <v>25</v>
      </c>
      <c r="I27" s="534"/>
      <c r="J27" s="534"/>
      <c r="K27" s="534"/>
      <c r="L27" s="534" t="s">
        <v>197</v>
      </c>
      <c r="M27" s="534" t="s">
        <v>179</v>
      </c>
      <c r="N27" s="534"/>
      <c r="O27" s="313" t="s">
        <v>324</v>
      </c>
      <c r="P27" s="534"/>
      <c r="Q27" s="341">
        <f t="shared" si="1"/>
        <v>24</v>
      </c>
      <c r="R27" s="342">
        <f t="shared" si="2"/>
        <v>1</v>
      </c>
      <c r="S27" s="342">
        <f t="shared" si="3"/>
        <v>0</v>
      </c>
      <c r="T27" s="342">
        <f t="shared" si="4"/>
        <v>0</v>
      </c>
      <c r="U27" s="346">
        <f t="shared" si="5"/>
        <v>0</v>
      </c>
    </row>
    <row r="28" spans="1:22">
      <c r="A28" s="404">
        <v>41609</v>
      </c>
      <c r="B28" s="534" t="s">
        <v>350</v>
      </c>
      <c r="C28" s="23"/>
      <c r="D28" s="23" t="s">
        <v>819</v>
      </c>
      <c r="E28" s="534">
        <v>85110221682</v>
      </c>
      <c r="F28" s="20" t="s">
        <v>810</v>
      </c>
      <c r="G28" s="534" t="s">
        <v>228</v>
      </c>
      <c r="H28" s="534" t="s">
        <v>25</v>
      </c>
      <c r="I28" s="534"/>
      <c r="J28" s="534"/>
      <c r="K28" s="534"/>
      <c r="L28" s="534" t="s">
        <v>197</v>
      </c>
      <c r="M28" s="534" t="s">
        <v>178</v>
      </c>
      <c r="N28" s="534"/>
      <c r="O28" s="313" t="s">
        <v>324</v>
      </c>
      <c r="P28" s="534"/>
      <c r="Q28" s="341">
        <f t="shared" si="1"/>
        <v>27</v>
      </c>
      <c r="R28" s="342">
        <f t="shared" si="2"/>
        <v>1</v>
      </c>
      <c r="S28" s="342">
        <f t="shared" si="3"/>
        <v>0</v>
      </c>
      <c r="T28" s="342">
        <f t="shared" si="4"/>
        <v>0</v>
      </c>
      <c r="U28" s="346">
        <f t="shared" si="5"/>
        <v>0</v>
      </c>
    </row>
    <row r="29" spans="1:22">
      <c r="A29" s="551">
        <v>41275</v>
      </c>
      <c r="B29" s="534" t="s">
        <v>350</v>
      </c>
      <c r="C29" s="23"/>
      <c r="D29" s="344" t="s">
        <v>416</v>
      </c>
      <c r="E29" s="332">
        <v>87081815249</v>
      </c>
      <c r="F29" s="333" t="s">
        <v>404</v>
      </c>
      <c r="G29" s="313" t="s">
        <v>228</v>
      </c>
      <c r="H29" s="313" t="s">
        <v>25</v>
      </c>
      <c r="I29" s="313"/>
      <c r="J29" s="315">
        <v>40787</v>
      </c>
      <c r="K29" s="313"/>
      <c r="L29" s="313" t="s">
        <v>197</v>
      </c>
      <c r="M29" s="313" t="s">
        <v>178</v>
      </c>
      <c r="N29" s="315">
        <v>40787</v>
      </c>
      <c r="O29" s="313" t="s">
        <v>324</v>
      </c>
      <c r="P29" s="313"/>
      <c r="Q29" s="341">
        <f t="shared" si="1"/>
        <v>25</v>
      </c>
      <c r="R29" s="342">
        <f t="shared" si="2"/>
        <v>1</v>
      </c>
      <c r="S29" s="342">
        <f t="shared" si="3"/>
        <v>0</v>
      </c>
      <c r="T29" s="342">
        <f t="shared" si="4"/>
        <v>0</v>
      </c>
      <c r="U29" s="346">
        <f t="shared" si="5"/>
        <v>0</v>
      </c>
    </row>
    <row r="30" spans="1:22">
      <c r="A30" s="551">
        <v>41275</v>
      </c>
      <c r="B30" s="534" t="s">
        <v>350</v>
      </c>
      <c r="C30" s="23"/>
      <c r="D30" s="344" t="s">
        <v>417</v>
      </c>
      <c r="E30" s="332">
        <v>87051613900</v>
      </c>
      <c r="F30" s="333" t="s">
        <v>404</v>
      </c>
      <c r="G30" s="313" t="s">
        <v>228</v>
      </c>
      <c r="H30" s="313" t="s">
        <v>25</v>
      </c>
      <c r="I30" s="313"/>
      <c r="J30" s="315">
        <v>40787</v>
      </c>
      <c r="K30" s="313"/>
      <c r="L30" s="313" t="s">
        <v>197</v>
      </c>
      <c r="M30" s="313" t="s">
        <v>178</v>
      </c>
      <c r="N30" s="315">
        <v>40787</v>
      </c>
      <c r="O30" s="313" t="s">
        <v>324</v>
      </c>
      <c r="P30" s="313"/>
      <c r="Q30" s="341">
        <f t="shared" si="1"/>
        <v>25</v>
      </c>
      <c r="R30" s="342">
        <f t="shared" si="2"/>
        <v>1</v>
      </c>
      <c r="S30" s="342">
        <f t="shared" si="3"/>
        <v>0</v>
      </c>
      <c r="T30" s="342">
        <f t="shared" si="4"/>
        <v>0</v>
      </c>
      <c r="U30" s="346">
        <f t="shared" si="5"/>
        <v>0</v>
      </c>
    </row>
    <row r="31" spans="1:22">
      <c r="A31" s="551">
        <v>41275</v>
      </c>
      <c r="B31" s="534" t="s">
        <v>350</v>
      </c>
      <c r="C31" s="23"/>
      <c r="D31" s="211" t="s">
        <v>816</v>
      </c>
      <c r="E31" s="216">
        <v>86111120668</v>
      </c>
      <c r="F31" s="216" t="s">
        <v>810</v>
      </c>
      <c r="G31" s="222" t="s">
        <v>228</v>
      </c>
      <c r="H31" s="222" t="s">
        <v>25</v>
      </c>
      <c r="I31" s="222"/>
      <c r="J31" s="327">
        <v>40422</v>
      </c>
      <c r="K31" s="222"/>
      <c r="L31" s="222" t="s">
        <v>197</v>
      </c>
      <c r="M31" s="313" t="s">
        <v>178</v>
      </c>
      <c r="N31" s="327">
        <v>40422</v>
      </c>
      <c r="O31" s="313" t="s">
        <v>324</v>
      </c>
      <c r="P31" s="222"/>
      <c r="Q31" s="341">
        <f t="shared" si="1"/>
        <v>26</v>
      </c>
      <c r="R31" s="342">
        <f t="shared" si="2"/>
        <v>1</v>
      </c>
      <c r="S31" s="342">
        <f t="shared" si="3"/>
        <v>0</v>
      </c>
      <c r="T31" s="342">
        <f t="shared" si="4"/>
        <v>0</v>
      </c>
      <c r="U31" s="346">
        <f t="shared" si="5"/>
        <v>0</v>
      </c>
    </row>
    <row r="32" spans="1:22">
      <c r="A32" s="551">
        <v>41306</v>
      </c>
      <c r="B32" s="534" t="s">
        <v>350</v>
      </c>
      <c r="C32" s="23"/>
      <c r="D32" s="23" t="s">
        <v>408</v>
      </c>
      <c r="E32" s="534">
        <v>87032415131</v>
      </c>
      <c r="F32" s="20" t="s">
        <v>404</v>
      </c>
      <c r="G32" s="534" t="s">
        <v>228</v>
      </c>
      <c r="H32" s="534" t="s">
        <v>25</v>
      </c>
      <c r="I32" s="534"/>
      <c r="J32" s="534"/>
      <c r="K32" s="534"/>
      <c r="L32" s="534" t="s">
        <v>197</v>
      </c>
      <c r="M32" s="534" t="s">
        <v>179</v>
      </c>
      <c r="N32" s="315">
        <v>40422</v>
      </c>
      <c r="O32" s="313" t="s">
        <v>324</v>
      </c>
      <c r="P32" s="534"/>
      <c r="Q32" s="341">
        <f t="shared" si="1"/>
        <v>25</v>
      </c>
      <c r="R32" s="342">
        <f t="shared" si="2"/>
        <v>1</v>
      </c>
      <c r="S32" s="342">
        <f t="shared" si="3"/>
        <v>0</v>
      </c>
      <c r="T32" s="342">
        <f t="shared" si="4"/>
        <v>0</v>
      </c>
      <c r="U32" s="346">
        <f t="shared" si="5"/>
        <v>0</v>
      </c>
    </row>
    <row r="33" spans="1:21">
      <c r="A33" s="551">
        <v>41306</v>
      </c>
      <c r="B33" s="534" t="s">
        <v>350</v>
      </c>
      <c r="C33" s="23"/>
      <c r="D33" s="23" t="s">
        <v>421</v>
      </c>
      <c r="E33" s="534">
        <v>88060714275</v>
      </c>
      <c r="F33" s="20" t="s">
        <v>404</v>
      </c>
      <c r="G33" s="534" t="s">
        <v>228</v>
      </c>
      <c r="H33" s="534" t="s">
        <v>25</v>
      </c>
      <c r="I33" s="534"/>
      <c r="J33" s="534"/>
      <c r="K33" s="534"/>
      <c r="L33" s="534" t="s">
        <v>197</v>
      </c>
      <c r="M33" s="534" t="s">
        <v>179</v>
      </c>
      <c r="N33" s="315">
        <v>40787</v>
      </c>
      <c r="O33" s="313" t="s">
        <v>324</v>
      </c>
      <c r="P33" s="534"/>
      <c r="Q33" s="341">
        <f t="shared" si="1"/>
        <v>24</v>
      </c>
      <c r="R33" s="342">
        <f t="shared" si="2"/>
        <v>1</v>
      </c>
      <c r="S33" s="342">
        <f t="shared" si="3"/>
        <v>0</v>
      </c>
      <c r="T33" s="342">
        <f t="shared" si="4"/>
        <v>0</v>
      </c>
      <c r="U33" s="346">
        <f t="shared" si="5"/>
        <v>0</v>
      </c>
    </row>
    <row r="34" spans="1:21">
      <c r="A34" s="551">
        <v>41306</v>
      </c>
      <c r="B34" s="534" t="s">
        <v>350</v>
      </c>
      <c r="C34" s="23"/>
      <c r="D34" s="23" t="s">
        <v>427</v>
      </c>
      <c r="E34" s="534">
        <v>89041437457</v>
      </c>
      <c r="F34" s="20" t="s">
        <v>404</v>
      </c>
      <c r="G34" s="534" t="s">
        <v>228</v>
      </c>
      <c r="H34" s="534" t="s">
        <v>25</v>
      </c>
      <c r="I34" s="534"/>
      <c r="J34" s="534"/>
      <c r="K34" s="534"/>
      <c r="L34" s="534" t="s">
        <v>197</v>
      </c>
      <c r="M34" s="534" t="s">
        <v>179</v>
      </c>
      <c r="N34" s="315">
        <v>40787</v>
      </c>
      <c r="O34" s="313" t="s">
        <v>324</v>
      </c>
      <c r="P34" s="534"/>
      <c r="Q34" s="341">
        <f t="shared" si="1"/>
        <v>23</v>
      </c>
      <c r="R34" s="342">
        <f t="shared" si="2"/>
        <v>1</v>
      </c>
      <c r="S34" s="342">
        <f t="shared" si="3"/>
        <v>0</v>
      </c>
      <c r="T34" s="342">
        <f t="shared" si="4"/>
        <v>0</v>
      </c>
      <c r="U34" s="346">
        <f t="shared" si="5"/>
        <v>0</v>
      </c>
    </row>
    <row r="35" spans="1:21">
      <c r="A35" s="551">
        <v>41306</v>
      </c>
      <c r="B35" s="534" t="s">
        <v>350</v>
      </c>
      <c r="C35" s="23"/>
      <c r="D35" s="23" t="s">
        <v>813</v>
      </c>
      <c r="E35" s="534">
        <v>88080326092</v>
      </c>
      <c r="F35" s="20" t="s">
        <v>810</v>
      </c>
      <c r="G35" s="534" t="s">
        <v>228</v>
      </c>
      <c r="H35" s="534" t="s">
        <v>25</v>
      </c>
      <c r="I35" s="534"/>
      <c r="J35" s="534"/>
      <c r="K35" s="534"/>
      <c r="L35" s="534" t="s">
        <v>197</v>
      </c>
      <c r="M35" s="534" t="s">
        <v>179</v>
      </c>
      <c r="N35" s="413">
        <v>40422</v>
      </c>
      <c r="O35" s="313" t="s">
        <v>324</v>
      </c>
      <c r="P35" s="534"/>
      <c r="Q35" s="341">
        <f t="shared" si="1"/>
        <v>24</v>
      </c>
      <c r="R35" s="342">
        <f t="shared" si="2"/>
        <v>1</v>
      </c>
      <c r="S35" s="342">
        <f t="shared" si="3"/>
        <v>0</v>
      </c>
      <c r="T35" s="342">
        <f t="shared" si="4"/>
        <v>0</v>
      </c>
      <c r="U35" s="346">
        <f t="shared" si="5"/>
        <v>0</v>
      </c>
    </row>
    <row r="36" spans="1:21">
      <c r="A36" s="551">
        <v>41306</v>
      </c>
      <c r="B36" s="534" t="s">
        <v>350</v>
      </c>
      <c r="C36" s="23"/>
      <c r="D36" s="23" t="s">
        <v>814</v>
      </c>
      <c r="E36" s="534">
        <v>89012739660</v>
      </c>
      <c r="F36" s="20" t="s">
        <v>810</v>
      </c>
      <c r="G36" s="534" t="s">
        <v>228</v>
      </c>
      <c r="H36" s="534" t="s">
        <v>25</v>
      </c>
      <c r="I36" s="534"/>
      <c r="J36" s="534"/>
      <c r="K36" s="534"/>
      <c r="L36" s="534" t="s">
        <v>197</v>
      </c>
      <c r="M36" s="534" t="s">
        <v>178</v>
      </c>
      <c r="N36" s="413">
        <v>40422</v>
      </c>
      <c r="O36" s="313" t="s">
        <v>324</v>
      </c>
      <c r="P36" s="534"/>
      <c r="Q36" s="341">
        <f t="shared" si="1"/>
        <v>23</v>
      </c>
      <c r="R36" s="342">
        <f t="shared" si="2"/>
        <v>1</v>
      </c>
      <c r="S36" s="342">
        <f t="shared" si="3"/>
        <v>0</v>
      </c>
      <c r="T36" s="342">
        <f t="shared" si="4"/>
        <v>0</v>
      </c>
      <c r="U36" s="346">
        <f t="shared" si="5"/>
        <v>0</v>
      </c>
    </row>
    <row r="37" spans="1:21">
      <c r="A37" s="551">
        <v>41306</v>
      </c>
      <c r="B37" s="534" t="s">
        <v>185</v>
      </c>
      <c r="C37" s="23"/>
      <c r="D37" s="23" t="s">
        <v>780</v>
      </c>
      <c r="E37" s="534">
        <v>89050529295</v>
      </c>
      <c r="F37" s="20" t="s">
        <v>404</v>
      </c>
      <c r="G37" s="534" t="s">
        <v>228</v>
      </c>
      <c r="H37" s="534" t="s">
        <v>25</v>
      </c>
      <c r="I37" s="534"/>
      <c r="J37" s="534"/>
      <c r="K37" s="534"/>
      <c r="L37" s="534" t="s">
        <v>197</v>
      </c>
      <c r="M37" s="534" t="s">
        <v>179</v>
      </c>
      <c r="N37" s="413"/>
      <c r="O37" s="313" t="s">
        <v>324</v>
      </c>
      <c r="P37" s="534"/>
      <c r="Q37" s="341">
        <f t="shared" si="1"/>
        <v>23</v>
      </c>
      <c r="R37" s="342">
        <f t="shared" si="2"/>
        <v>1</v>
      </c>
      <c r="S37" s="342">
        <f t="shared" si="3"/>
        <v>0</v>
      </c>
      <c r="T37" s="342">
        <f t="shared" si="4"/>
        <v>0</v>
      </c>
      <c r="U37" s="346">
        <f t="shared" si="5"/>
        <v>0</v>
      </c>
    </row>
    <row r="38" spans="1:21">
      <c r="A38" s="551">
        <v>41334</v>
      </c>
      <c r="B38" s="534" t="s">
        <v>350</v>
      </c>
      <c r="C38" s="23"/>
      <c r="D38" s="23" t="s">
        <v>1077</v>
      </c>
      <c r="E38" s="534">
        <v>87012515130</v>
      </c>
      <c r="F38" s="20" t="s">
        <v>404</v>
      </c>
      <c r="G38" s="534" t="s">
        <v>228</v>
      </c>
      <c r="H38" s="534" t="s">
        <v>25</v>
      </c>
      <c r="I38" s="534"/>
      <c r="J38" s="413">
        <v>40422</v>
      </c>
      <c r="K38" s="534"/>
      <c r="L38" s="534" t="s">
        <v>197</v>
      </c>
      <c r="M38" s="534" t="s">
        <v>179</v>
      </c>
      <c r="N38" s="413">
        <v>40422</v>
      </c>
      <c r="O38" s="313" t="s">
        <v>324</v>
      </c>
      <c r="P38" s="534"/>
      <c r="Q38" s="341">
        <f t="shared" si="1"/>
        <v>25</v>
      </c>
      <c r="R38" s="342">
        <f t="shared" si="2"/>
        <v>1</v>
      </c>
      <c r="S38" s="342">
        <f t="shared" si="3"/>
        <v>0</v>
      </c>
      <c r="T38" s="342">
        <f t="shared" si="4"/>
        <v>0</v>
      </c>
      <c r="U38" s="346">
        <f t="shared" si="5"/>
        <v>0</v>
      </c>
    </row>
    <row r="39" spans="1:21">
      <c r="A39" s="551">
        <v>41334</v>
      </c>
      <c r="B39" s="534" t="s">
        <v>350</v>
      </c>
      <c r="C39" s="23"/>
      <c r="D39" s="23" t="s">
        <v>410</v>
      </c>
      <c r="E39" s="534">
        <v>87081714419</v>
      </c>
      <c r="F39" s="20" t="s">
        <v>404</v>
      </c>
      <c r="G39" s="534" t="s">
        <v>228</v>
      </c>
      <c r="H39" s="534" t="s">
        <v>25</v>
      </c>
      <c r="I39" s="534"/>
      <c r="J39" s="413">
        <v>40422</v>
      </c>
      <c r="K39" s="534"/>
      <c r="L39" s="534" t="s">
        <v>197</v>
      </c>
      <c r="M39" s="534" t="s">
        <v>179</v>
      </c>
      <c r="N39" s="413">
        <v>40422</v>
      </c>
      <c r="O39" s="313" t="s">
        <v>324</v>
      </c>
      <c r="P39" s="534"/>
      <c r="Q39" s="341">
        <f t="shared" si="1"/>
        <v>25</v>
      </c>
      <c r="R39" s="342">
        <f t="shared" si="2"/>
        <v>1</v>
      </c>
      <c r="S39" s="342">
        <f t="shared" si="3"/>
        <v>0</v>
      </c>
      <c r="T39" s="342">
        <f t="shared" si="4"/>
        <v>0</v>
      </c>
      <c r="U39" s="346">
        <f t="shared" si="5"/>
        <v>0</v>
      </c>
    </row>
    <row r="40" spans="1:21">
      <c r="A40" s="551">
        <v>41334</v>
      </c>
      <c r="B40" s="534" t="s">
        <v>350</v>
      </c>
      <c r="C40" s="23"/>
      <c r="D40" s="23" t="s">
        <v>429</v>
      </c>
      <c r="E40" s="534">
        <v>88071214482</v>
      </c>
      <c r="F40" s="20" t="s">
        <v>404</v>
      </c>
      <c r="G40" s="534" t="s">
        <v>228</v>
      </c>
      <c r="H40" s="534" t="s">
        <v>25</v>
      </c>
      <c r="I40" s="534"/>
      <c r="J40" s="315">
        <v>40787</v>
      </c>
      <c r="K40" s="534"/>
      <c r="L40" s="534" t="s">
        <v>197</v>
      </c>
      <c r="M40" s="534" t="s">
        <v>178</v>
      </c>
      <c r="N40" s="315">
        <v>40787</v>
      </c>
      <c r="O40" s="313" t="s">
        <v>324</v>
      </c>
      <c r="P40" s="534"/>
      <c r="Q40" s="341">
        <f t="shared" si="1"/>
        <v>24</v>
      </c>
      <c r="R40" s="342">
        <f t="shared" si="2"/>
        <v>1</v>
      </c>
      <c r="S40" s="342">
        <f t="shared" si="3"/>
        <v>0</v>
      </c>
      <c r="T40" s="342">
        <f t="shared" si="4"/>
        <v>0</v>
      </c>
      <c r="U40" s="346">
        <f t="shared" si="5"/>
        <v>0</v>
      </c>
    </row>
    <row r="41" spans="1:21">
      <c r="A41" s="551">
        <v>41334</v>
      </c>
      <c r="B41" s="534" t="s">
        <v>350</v>
      </c>
      <c r="C41" s="23"/>
      <c r="D41" s="23" t="s">
        <v>450</v>
      </c>
      <c r="E41" s="534">
        <v>83062314759</v>
      </c>
      <c r="F41" s="20" t="s">
        <v>405</v>
      </c>
      <c r="G41" s="534" t="s">
        <v>228</v>
      </c>
      <c r="H41" s="534" t="s">
        <v>25</v>
      </c>
      <c r="I41" s="534"/>
      <c r="J41" s="315">
        <v>40787</v>
      </c>
      <c r="K41" s="534"/>
      <c r="L41" s="534" t="s">
        <v>197</v>
      </c>
      <c r="M41" s="534" t="s">
        <v>179</v>
      </c>
      <c r="N41" s="315">
        <v>40787</v>
      </c>
      <c r="O41" s="313" t="s">
        <v>324</v>
      </c>
      <c r="P41" s="534"/>
      <c r="Q41" s="341">
        <f t="shared" si="1"/>
        <v>29</v>
      </c>
      <c r="R41" s="342">
        <f t="shared" si="2"/>
        <v>1</v>
      </c>
      <c r="S41" s="342">
        <f t="shared" si="3"/>
        <v>0</v>
      </c>
      <c r="T41" s="342">
        <f t="shared" si="4"/>
        <v>0</v>
      </c>
      <c r="U41" s="346">
        <f t="shared" si="5"/>
        <v>0</v>
      </c>
    </row>
    <row r="42" spans="1:21">
      <c r="A42" s="551">
        <v>41334</v>
      </c>
      <c r="B42" s="534" t="s">
        <v>350</v>
      </c>
      <c r="C42" s="23"/>
      <c r="D42" s="23" t="s">
        <v>452</v>
      </c>
      <c r="E42" s="534">
        <v>87073021218</v>
      </c>
      <c r="F42" s="20" t="s">
        <v>405</v>
      </c>
      <c r="G42" s="534" t="s">
        <v>228</v>
      </c>
      <c r="H42" s="534" t="s">
        <v>25</v>
      </c>
      <c r="I42" s="534"/>
      <c r="J42" s="315">
        <v>40787</v>
      </c>
      <c r="K42" s="534"/>
      <c r="L42" s="534" t="s">
        <v>197</v>
      </c>
      <c r="M42" s="534" t="s">
        <v>179</v>
      </c>
      <c r="N42" s="315">
        <v>40787</v>
      </c>
      <c r="O42" s="313" t="s">
        <v>324</v>
      </c>
      <c r="P42" s="534"/>
      <c r="Q42" s="341">
        <f t="shared" si="1"/>
        <v>25</v>
      </c>
      <c r="R42" s="342">
        <f t="shared" si="2"/>
        <v>1</v>
      </c>
      <c r="S42" s="342">
        <f t="shared" si="3"/>
        <v>0</v>
      </c>
      <c r="T42" s="342">
        <f t="shared" si="4"/>
        <v>0</v>
      </c>
      <c r="U42" s="346">
        <f t="shared" si="5"/>
        <v>0</v>
      </c>
    </row>
    <row r="43" spans="1:21">
      <c r="A43" s="551">
        <v>41334</v>
      </c>
      <c r="B43" s="534" t="s">
        <v>350</v>
      </c>
      <c r="C43" s="23"/>
      <c r="D43" s="344" t="s">
        <v>436</v>
      </c>
      <c r="E43" s="332">
        <v>84112911886</v>
      </c>
      <c r="F43" s="333" t="s">
        <v>404</v>
      </c>
      <c r="G43" s="313" t="s">
        <v>228</v>
      </c>
      <c r="H43" s="313" t="s">
        <v>25</v>
      </c>
      <c r="I43" s="313"/>
      <c r="J43" s="315">
        <v>40787</v>
      </c>
      <c r="K43" s="313"/>
      <c r="L43" s="313" t="s">
        <v>197</v>
      </c>
      <c r="M43" s="313" t="s">
        <v>178</v>
      </c>
      <c r="N43" s="315">
        <v>40787</v>
      </c>
      <c r="O43" s="326"/>
      <c r="P43" s="313"/>
      <c r="Q43" s="341">
        <f t="shared" si="1"/>
        <v>28</v>
      </c>
      <c r="R43" s="342">
        <f t="shared" si="2"/>
        <v>1</v>
      </c>
      <c r="S43" s="342">
        <f t="shared" si="3"/>
        <v>0</v>
      </c>
      <c r="T43" s="342">
        <f t="shared" si="4"/>
        <v>0</v>
      </c>
      <c r="U43" s="346">
        <f t="shared" si="5"/>
        <v>0</v>
      </c>
    </row>
    <row r="44" spans="1:21">
      <c r="A44" s="551">
        <v>41334</v>
      </c>
      <c r="B44" s="534" t="s">
        <v>350</v>
      </c>
      <c r="C44" s="23"/>
      <c r="D44" s="344" t="s">
        <v>451</v>
      </c>
      <c r="E44" s="316">
        <v>83101812428</v>
      </c>
      <c r="F44" s="333" t="s">
        <v>405</v>
      </c>
      <c r="G44" s="313" t="s">
        <v>228</v>
      </c>
      <c r="H44" s="313" t="s">
        <v>25</v>
      </c>
      <c r="I44" s="313"/>
      <c r="J44" s="315">
        <v>40787</v>
      </c>
      <c r="K44" s="313"/>
      <c r="L44" s="313" t="s">
        <v>197</v>
      </c>
      <c r="M44" s="313" t="s">
        <v>178</v>
      </c>
      <c r="N44" s="315">
        <v>40787</v>
      </c>
      <c r="O44" s="326"/>
      <c r="P44" s="313"/>
      <c r="Q44" s="341">
        <f t="shared" si="1"/>
        <v>29</v>
      </c>
      <c r="R44" s="342">
        <f t="shared" si="2"/>
        <v>1</v>
      </c>
      <c r="S44" s="342">
        <f t="shared" si="3"/>
        <v>0</v>
      </c>
      <c r="T44" s="342">
        <f t="shared" si="4"/>
        <v>0</v>
      </c>
      <c r="U44" s="346">
        <f t="shared" si="5"/>
        <v>0</v>
      </c>
    </row>
    <row r="45" spans="1:21">
      <c r="A45" s="551">
        <v>41334</v>
      </c>
      <c r="B45" s="534" t="s">
        <v>350</v>
      </c>
      <c r="C45" s="23"/>
      <c r="D45" s="344" t="s">
        <v>457</v>
      </c>
      <c r="E45" s="316">
        <v>85080516690</v>
      </c>
      <c r="F45" s="333" t="s">
        <v>405</v>
      </c>
      <c r="G45" s="313" t="s">
        <v>228</v>
      </c>
      <c r="H45" s="313" t="s">
        <v>25</v>
      </c>
      <c r="I45" s="313"/>
      <c r="J45" s="315">
        <v>40787</v>
      </c>
      <c r="K45" s="313"/>
      <c r="L45" s="313" t="s">
        <v>197</v>
      </c>
      <c r="M45" s="313" t="s">
        <v>179</v>
      </c>
      <c r="N45" s="315">
        <v>40787</v>
      </c>
      <c r="O45" s="326"/>
      <c r="P45" s="313"/>
      <c r="Q45" s="341">
        <f t="shared" si="1"/>
        <v>27</v>
      </c>
      <c r="R45" s="342">
        <f t="shared" si="2"/>
        <v>1</v>
      </c>
      <c r="S45" s="342">
        <f t="shared" si="3"/>
        <v>0</v>
      </c>
      <c r="T45" s="342">
        <f t="shared" si="4"/>
        <v>0</v>
      </c>
      <c r="U45" s="346">
        <f t="shared" si="5"/>
        <v>0</v>
      </c>
    </row>
    <row r="46" spans="1:21">
      <c r="A46" s="551">
        <v>41365</v>
      </c>
      <c r="B46" s="534" t="s">
        <v>350</v>
      </c>
      <c r="C46" s="23"/>
      <c r="D46" s="344" t="s">
        <v>412</v>
      </c>
      <c r="E46" s="332">
        <v>85102312665</v>
      </c>
      <c r="F46" s="333" t="s">
        <v>404</v>
      </c>
      <c r="G46" s="313" t="s">
        <v>228</v>
      </c>
      <c r="H46" s="313" t="s">
        <v>25</v>
      </c>
      <c r="I46" s="313"/>
      <c r="J46" s="315">
        <v>40422</v>
      </c>
      <c r="K46" s="313"/>
      <c r="L46" s="313" t="s">
        <v>197</v>
      </c>
      <c r="M46" s="313" t="str">
        <f>IF(MOD(LEFT(+RIGHT(E46,2),1),2)=0,"M","F")</f>
        <v>M</v>
      </c>
      <c r="N46" s="315">
        <v>40422</v>
      </c>
      <c r="O46" s="326"/>
      <c r="P46" s="313"/>
      <c r="Q46" s="341">
        <f t="shared" si="1"/>
        <v>27</v>
      </c>
      <c r="R46" s="342">
        <f t="shared" si="2"/>
        <v>1</v>
      </c>
      <c r="S46" s="342">
        <f t="shared" si="3"/>
        <v>0</v>
      </c>
      <c r="T46" s="342">
        <f t="shared" si="4"/>
        <v>0</v>
      </c>
      <c r="U46" s="346">
        <f t="shared" si="5"/>
        <v>0</v>
      </c>
    </row>
    <row r="47" spans="1:21">
      <c r="A47" s="551">
        <v>41379</v>
      </c>
      <c r="B47" s="534" t="s">
        <v>350</v>
      </c>
      <c r="C47" s="23"/>
      <c r="D47" s="23" t="s">
        <v>420</v>
      </c>
      <c r="E47" s="534">
        <v>84112012501</v>
      </c>
      <c r="F47" s="20" t="s">
        <v>404</v>
      </c>
      <c r="G47" s="534" t="s">
        <v>228</v>
      </c>
      <c r="H47" s="534" t="s">
        <v>25</v>
      </c>
      <c r="I47" s="534"/>
      <c r="J47" s="315">
        <v>40787</v>
      </c>
      <c r="K47" s="534"/>
      <c r="L47" s="534" t="s">
        <v>197</v>
      </c>
      <c r="M47" s="534" t="s">
        <v>178</v>
      </c>
      <c r="N47" s="315">
        <v>40787</v>
      </c>
      <c r="O47" s="534"/>
      <c r="P47" s="534"/>
      <c r="Q47" s="341">
        <f t="shared" si="1"/>
        <v>28</v>
      </c>
      <c r="R47" s="342">
        <f t="shared" si="2"/>
        <v>1</v>
      </c>
      <c r="S47" s="342">
        <f t="shared" si="3"/>
        <v>0</v>
      </c>
      <c r="T47" s="342">
        <f t="shared" si="4"/>
        <v>0</v>
      </c>
      <c r="U47" s="346">
        <f t="shared" si="5"/>
        <v>0</v>
      </c>
    </row>
    <row r="48" spans="1:21">
      <c r="A48" s="551">
        <v>41406</v>
      </c>
      <c r="B48" s="534" t="s">
        <v>350</v>
      </c>
      <c r="C48" s="23"/>
      <c r="D48" s="501" t="s">
        <v>432</v>
      </c>
      <c r="E48" s="332">
        <v>88081814268</v>
      </c>
      <c r="F48" s="333" t="s">
        <v>404</v>
      </c>
      <c r="G48" s="313" t="s">
        <v>228</v>
      </c>
      <c r="H48" s="313" t="s">
        <v>25</v>
      </c>
      <c r="I48" s="313"/>
      <c r="J48" s="315">
        <v>40787</v>
      </c>
      <c r="K48" s="313"/>
      <c r="L48" s="313" t="s">
        <v>197</v>
      </c>
      <c r="M48" s="313" t="str">
        <f>IF(MOD(LEFT(+RIGHT(E48,2),1),2)=0,"M","F")</f>
        <v>M</v>
      </c>
      <c r="N48" s="315">
        <v>40787</v>
      </c>
      <c r="O48" s="326"/>
      <c r="P48" s="313"/>
      <c r="Q48" s="341">
        <f t="shared" si="1"/>
        <v>24</v>
      </c>
      <c r="R48" s="342">
        <f t="shared" si="2"/>
        <v>1</v>
      </c>
      <c r="S48" s="342">
        <f t="shared" si="3"/>
        <v>0</v>
      </c>
      <c r="T48" s="342">
        <f t="shared" si="4"/>
        <v>0</v>
      </c>
      <c r="U48" s="346">
        <f t="shared" si="5"/>
        <v>0</v>
      </c>
    </row>
    <row r="49" spans="1:22">
      <c r="A49" s="551">
        <v>41426</v>
      </c>
      <c r="B49" s="534" t="s">
        <v>350</v>
      </c>
      <c r="C49" s="23"/>
      <c r="D49" s="211" t="s">
        <v>812</v>
      </c>
      <c r="E49" s="211">
        <v>88092228349</v>
      </c>
      <c r="F49" s="216" t="s">
        <v>810</v>
      </c>
      <c r="G49" s="216" t="s">
        <v>228</v>
      </c>
      <c r="H49" s="216" t="s">
        <v>25</v>
      </c>
      <c r="I49" s="313"/>
      <c r="J49" s="413">
        <v>40422</v>
      </c>
      <c r="K49" s="216"/>
      <c r="L49" s="216" t="s">
        <v>197</v>
      </c>
      <c r="M49" s="313" t="str">
        <f>IF(MOD(LEFT(+RIGHT(E49,2),1),2)=0,"M","F")</f>
        <v>M</v>
      </c>
      <c r="N49" s="413">
        <v>40422</v>
      </c>
      <c r="O49" s="216"/>
      <c r="P49" s="216"/>
      <c r="Q49" s="341">
        <f t="shared" si="1"/>
        <v>24</v>
      </c>
      <c r="R49" s="342">
        <f t="shared" si="2"/>
        <v>1</v>
      </c>
      <c r="S49" s="342">
        <f t="shared" si="3"/>
        <v>0</v>
      </c>
      <c r="T49" s="342">
        <f t="shared" si="4"/>
        <v>0</v>
      </c>
      <c r="U49" s="346">
        <f t="shared" si="5"/>
        <v>0</v>
      </c>
    </row>
    <row r="50" spans="1:22">
      <c r="A50" s="551">
        <v>41435</v>
      </c>
      <c r="B50" s="534" t="s">
        <v>1004</v>
      </c>
      <c r="C50" s="23"/>
      <c r="D50" s="211" t="s">
        <v>796</v>
      </c>
      <c r="E50" s="216">
        <v>89090330050</v>
      </c>
      <c r="F50" s="216" t="s">
        <v>404</v>
      </c>
      <c r="G50" s="313" t="s">
        <v>228</v>
      </c>
      <c r="H50" s="313" t="s">
        <v>25</v>
      </c>
      <c r="I50" s="216"/>
      <c r="J50" s="413">
        <v>41153</v>
      </c>
      <c r="K50" s="216"/>
      <c r="L50" s="313" t="s">
        <v>197</v>
      </c>
      <c r="M50" s="313" t="str">
        <f>IF(MOD(LEFT(+RIGHT(E50,2),1),2)=0,"M","F")</f>
        <v>F</v>
      </c>
      <c r="N50" s="413">
        <v>41153</v>
      </c>
      <c r="O50" s="216"/>
      <c r="P50" s="216"/>
      <c r="Q50" s="341">
        <f t="shared" si="1"/>
        <v>23</v>
      </c>
      <c r="R50" s="342">
        <f t="shared" si="2"/>
        <v>1</v>
      </c>
      <c r="S50" s="342">
        <f t="shared" si="3"/>
        <v>0</v>
      </c>
      <c r="T50" s="342">
        <f t="shared" si="4"/>
        <v>0</v>
      </c>
      <c r="U50" s="346">
        <f t="shared" si="5"/>
        <v>0</v>
      </c>
      <c r="V50" s="263"/>
    </row>
    <row r="51" spans="1:22">
      <c r="A51" s="551">
        <v>41435</v>
      </c>
      <c r="B51" s="534" t="s">
        <v>1004</v>
      </c>
      <c r="C51" s="23"/>
      <c r="D51" s="211" t="s">
        <v>998</v>
      </c>
      <c r="E51" s="216">
        <v>89071229876</v>
      </c>
      <c r="F51" s="216" t="s">
        <v>404</v>
      </c>
      <c r="G51" s="313" t="s">
        <v>228</v>
      </c>
      <c r="H51" s="313" t="s">
        <v>25</v>
      </c>
      <c r="I51" s="216"/>
      <c r="J51" s="413">
        <v>41153</v>
      </c>
      <c r="K51" s="216"/>
      <c r="L51" s="313" t="s">
        <v>197</v>
      </c>
      <c r="M51" s="313" t="str">
        <f>IF(MOD(LEFT(+RIGHT(E51,2),1),2)=0,"M","F")</f>
        <v>F</v>
      </c>
      <c r="N51" s="413">
        <v>41153</v>
      </c>
      <c r="O51" s="216"/>
      <c r="P51" s="216"/>
      <c r="Q51" s="341">
        <f t="shared" si="1"/>
        <v>23</v>
      </c>
      <c r="R51" s="342">
        <f t="shared" si="2"/>
        <v>1</v>
      </c>
      <c r="S51" s="342">
        <f t="shared" si="3"/>
        <v>0</v>
      </c>
      <c r="T51" s="342">
        <f t="shared" si="4"/>
        <v>0</v>
      </c>
      <c r="U51" s="346">
        <f t="shared" si="5"/>
        <v>0</v>
      </c>
    </row>
    <row r="52" spans="1:22">
      <c r="A52" s="551">
        <v>41435</v>
      </c>
      <c r="B52" s="534" t="s">
        <v>1004</v>
      </c>
      <c r="C52" s="23"/>
      <c r="D52" s="211" t="s">
        <v>771</v>
      </c>
      <c r="E52" s="216">
        <v>88090214247</v>
      </c>
      <c r="F52" s="216" t="s">
        <v>404</v>
      </c>
      <c r="G52" s="313" t="s">
        <v>228</v>
      </c>
      <c r="H52" s="313" t="s">
        <v>25</v>
      </c>
      <c r="I52" s="216"/>
      <c r="J52" s="413">
        <v>41153</v>
      </c>
      <c r="K52" s="216" t="s">
        <v>206</v>
      </c>
      <c r="L52" s="313" t="s">
        <v>197</v>
      </c>
      <c r="M52" s="313" t="str">
        <f>IF(MOD(LEFT(+RIGHT(E52,2),1),2)=0,"M","F")</f>
        <v>M</v>
      </c>
      <c r="N52" s="413">
        <v>41153</v>
      </c>
      <c r="O52" s="326"/>
      <c r="P52" s="216"/>
      <c r="Q52" s="341">
        <f t="shared" si="1"/>
        <v>24</v>
      </c>
      <c r="R52" s="342">
        <f t="shared" si="2"/>
        <v>1</v>
      </c>
      <c r="S52" s="342">
        <f t="shared" si="3"/>
        <v>0</v>
      </c>
      <c r="T52" s="342">
        <f t="shared" si="4"/>
        <v>0</v>
      </c>
      <c r="U52" s="346">
        <f t="shared" si="5"/>
        <v>0</v>
      </c>
    </row>
    <row r="53" spans="1:22">
      <c r="A53" s="551">
        <v>41450</v>
      </c>
      <c r="B53" s="534" t="s">
        <v>350</v>
      </c>
      <c r="C53" s="23"/>
      <c r="D53" s="501" t="s">
        <v>440</v>
      </c>
      <c r="E53" s="332">
        <v>87071915380</v>
      </c>
      <c r="F53" s="333" t="s">
        <v>404</v>
      </c>
      <c r="G53" s="313" t="s">
        <v>228</v>
      </c>
      <c r="H53" s="313" t="s">
        <v>25</v>
      </c>
      <c r="I53" s="313"/>
      <c r="J53" s="315">
        <v>40787</v>
      </c>
      <c r="K53" s="313"/>
      <c r="L53" s="313" t="s">
        <v>197</v>
      </c>
      <c r="M53" s="313" t="s">
        <v>178</v>
      </c>
      <c r="N53" s="315">
        <v>40787</v>
      </c>
      <c r="O53" s="326"/>
      <c r="P53" s="313"/>
      <c r="Q53" s="341">
        <f t="shared" si="1"/>
        <v>25</v>
      </c>
      <c r="R53" s="342">
        <f t="shared" si="2"/>
        <v>1</v>
      </c>
      <c r="S53" s="342">
        <f t="shared" si="3"/>
        <v>0</v>
      </c>
      <c r="T53" s="342">
        <f t="shared" si="4"/>
        <v>0</v>
      </c>
      <c r="U53" s="346">
        <f t="shared" si="5"/>
        <v>0</v>
      </c>
    </row>
    <row r="54" spans="1:22">
      <c r="A54" s="551">
        <v>41456</v>
      </c>
      <c r="B54" s="534" t="s">
        <v>1233</v>
      </c>
      <c r="C54" s="23"/>
      <c r="D54" s="23" t="s">
        <v>453</v>
      </c>
      <c r="E54" s="534">
        <v>87103019894</v>
      </c>
      <c r="F54" s="20" t="s">
        <v>405</v>
      </c>
      <c r="G54" s="534" t="s">
        <v>228</v>
      </c>
      <c r="H54" s="534" t="s">
        <v>25</v>
      </c>
      <c r="I54" s="534"/>
      <c r="J54" s="534">
        <v>40787</v>
      </c>
      <c r="K54" s="534"/>
      <c r="L54" s="534" t="s">
        <v>197</v>
      </c>
      <c r="M54" s="534" t="s">
        <v>179</v>
      </c>
      <c r="N54" s="534">
        <v>40787</v>
      </c>
      <c r="O54" s="534"/>
      <c r="P54" s="534"/>
      <c r="Q54" s="341">
        <f t="shared" si="1"/>
        <v>25</v>
      </c>
      <c r="R54" s="342">
        <f t="shared" si="2"/>
        <v>1</v>
      </c>
      <c r="S54" s="342">
        <f t="shared" si="3"/>
        <v>0</v>
      </c>
      <c r="T54" s="342">
        <f t="shared" si="4"/>
        <v>0</v>
      </c>
      <c r="U54" s="346">
        <f t="shared" si="5"/>
        <v>0</v>
      </c>
    </row>
    <row r="55" spans="1:22">
      <c r="A55" s="551">
        <v>41456</v>
      </c>
      <c r="B55" s="534" t="s">
        <v>1233</v>
      </c>
      <c r="C55" s="23"/>
      <c r="D55" s="23" t="s">
        <v>456</v>
      </c>
      <c r="E55" s="534">
        <v>87022420891</v>
      </c>
      <c r="F55" s="20" t="s">
        <v>405</v>
      </c>
      <c r="G55" s="534" t="s">
        <v>228</v>
      </c>
      <c r="H55" s="534" t="s">
        <v>25</v>
      </c>
      <c r="I55" s="534"/>
      <c r="J55" s="534">
        <v>40787</v>
      </c>
      <c r="K55" s="534"/>
      <c r="L55" s="534" t="s">
        <v>197</v>
      </c>
      <c r="M55" s="534" t="s">
        <v>179</v>
      </c>
      <c r="N55" s="534">
        <v>40787</v>
      </c>
      <c r="O55" s="534"/>
      <c r="P55" s="534"/>
      <c r="Q55" s="341">
        <f t="shared" si="1"/>
        <v>25</v>
      </c>
      <c r="R55" s="342">
        <f t="shared" si="2"/>
        <v>1</v>
      </c>
      <c r="S55" s="342">
        <f t="shared" si="3"/>
        <v>0</v>
      </c>
      <c r="T55" s="342">
        <f t="shared" si="4"/>
        <v>0</v>
      </c>
      <c r="U55" s="346">
        <f t="shared" si="5"/>
        <v>0</v>
      </c>
    </row>
    <row r="56" spans="1:22">
      <c r="A56" s="551">
        <v>41456</v>
      </c>
      <c r="B56" s="534" t="s">
        <v>1233</v>
      </c>
      <c r="C56" s="23"/>
      <c r="D56" s="23" t="s">
        <v>458</v>
      </c>
      <c r="E56" s="534">
        <v>88091724198</v>
      </c>
      <c r="F56" s="20" t="s">
        <v>405</v>
      </c>
      <c r="G56" s="534" t="s">
        <v>228</v>
      </c>
      <c r="H56" s="534" t="s">
        <v>25</v>
      </c>
      <c r="I56" s="534"/>
      <c r="J56" s="534">
        <v>40787</v>
      </c>
      <c r="K56" s="534"/>
      <c r="L56" s="534" t="s">
        <v>197</v>
      </c>
      <c r="M56" s="534" t="s">
        <v>179</v>
      </c>
      <c r="N56" s="534">
        <v>40787</v>
      </c>
      <c r="O56" s="534"/>
      <c r="P56" s="534"/>
      <c r="Q56" s="341">
        <f t="shared" si="1"/>
        <v>24</v>
      </c>
      <c r="R56" s="342">
        <f t="shared" si="2"/>
        <v>1</v>
      </c>
      <c r="S56" s="342">
        <f t="shared" si="3"/>
        <v>0</v>
      </c>
      <c r="T56" s="342">
        <f t="shared" si="4"/>
        <v>0</v>
      </c>
      <c r="U56" s="346">
        <f t="shared" si="5"/>
        <v>0</v>
      </c>
    </row>
    <row r="57" spans="1:22">
      <c r="A57" s="551">
        <v>41456</v>
      </c>
      <c r="B57" s="534" t="s">
        <v>1233</v>
      </c>
      <c r="C57" s="23"/>
      <c r="D57" s="23" t="s">
        <v>459</v>
      </c>
      <c r="E57" s="534">
        <v>88101422202</v>
      </c>
      <c r="F57" s="20" t="s">
        <v>405</v>
      </c>
      <c r="G57" s="534" t="s">
        <v>228</v>
      </c>
      <c r="H57" s="534" t="s">
        <v>25</v>
      </c>
      <c r="I57" s="534"/>
      <c r="J57" s="534">
        <v>40787</v>
      </c>
      <c r="K57" s="534"/>
      <c r="L57" s="534" t="s">
        <v>197</v>
      </c>
      <c r="M57" s="534" t="s">
        <v>178</v>
      </c>
      <c r="N57" s="534">
        <v>40787</v>
      </c>
      <c r="O57" s="534"/>
      <c r="P57" s="534"/>
      <c r="Q57" s="341">
        <f t="shared" si="1"/>
        <v>24</v>
      </c>
      <c r="R57" s="342">
        <f t="shared" si="2"/>
        <v>1</v>
      </c>
      <c r="S57" s="342">
        <f t="shared" si="3"/>
        <v>0</v>
      </c>
      <c r="T57" s="342">
        <f t="shared" si="4"/>
        <v>0</v>
      </c>
      <c r="U57" s="346">
        <f t="shared" si="5"/>
        <v>0</v>
      </c>
    </row>
    <row r="58" spans="1:22">
      <c r="A58" s="551">
        <v>41456</v>
      </c>
      <c r="B58" s="534" t="s">
        <v>1233</v>
      </c>
      <c r="C58" s="23"/>
      <c r="D58" s="23" t="s">
        <v>460</v>
      </c>
      <c r="E58" s="534">
        <v>89021333780</v>
      </c>
      <c r="F58" s="20" t="s">
        <v>405</v>
      </c>
      <c r="G58" s="534" t="s">
        <v>228</v>
      </c>
      <c r="H58" s="534" t="s">
        <v>25</v>
      </c>
      <c r="I58" s="534"/>
      <c r="J58" s="534">
        <v>40787</v>
      </c>
      <c r="K58" s="534"/>
      <c r="L58" s="534" t="s">
        <v>197</v>
      </c>
      <c r="M58" s="534" t="s">
        <v>178</v>
      </c>
      <c r="N58" s="534">
        <v>40787</v>
      </c>
      <c r="O58" s="534"/>
      <c r="P58" s="534"/>
      <c r="Q58" s="341">
        <f t="shared" si="1"/>
        <v>23</v>
      </c>
      <c r="R58" s="342">
        <f t="shared" si="2"/>
        <v>1</v>
      </c>
      <c r="S58" s="342">
        <f t="shared" si="3"/>
        <v>0</v>
      </c>
      <c r="T58" s="342">
        <f t="shared" si="4"/>
        <v>0</v>
      </c>
      <c r="U58" s="346">
        <f t="shared" si="5"/>
        <v>0</v>
      </c>
    </row>
    <row r="59" spans="1:22">
      <c r="A59" s="551">
        <v>41456</v>
      </c>
      <c r="B59" s="534" t="s">
        <v>1233</v>
      </c>
      <c r="C59" s="23"/>
      <c r="D59" s="23" t="s">
        <v>461</v>
      </c>
      <c r="E59" s="534">
        <v>88030521456</v>
      </c>
      <c r="F59" s="20" t="s">
        <v>405</v>
      </c>
      <c r="G59" s="534" t="s">
        <v>228</v>
      </c>
      <c r="H59" s="534" t="s">
        <v>25</v>
      </c>
      <c r="I59" s="534"/>
      <c r="J59" s="534">
        <v>40787</v>
      </c>
      <c r="K59" s="534"/>
      <c r="L59" s="534" t="s">
        <v>197</v>
      </c>
      <c r="M59" s="534" t="s">
        <v>179</v>
      </c>
      <c r="N59" s="534">
        <v>40787</v>
      </c>
      <c r="O59" s="534"/>
      <c r="P59" s="534"/>
      <c r="Q59" s="341">
        <f t="shared" si="1"/>
        <v>24</v>
      </c>
      <c r="R59" s="342">
        <f t="shared" si="2"/>
        <v>1</v>
      </c>
      <c r="S59" s="342">
        <f t="shared" si="3"/>
        <v>0</v>
      </c>
      <c r="T59" s="342">
        <f t="shared" si="4"/>
        <v>0</v>
      </c>
      <c r="U59" s="346">
        <f t="shared" si="5"/>
        <v>0</v>
      </c>
    </row>
    <row r="60" spans="1:22">
      <c r="A60" s="551">
        <v>41456</v>
      </c>
      <c r="B60" s="534" t="s">
        <v>1233</v>
      </c>
      <c r="C60" s="23"/>
      <c r="D60" s="23" t="s">
        <v>798</v>
      </c>
      <c r="E60" s="534">
        <v>89090934294</v>
      </c>
      <c r="F60" s="20" t="s">
        <v>405</v>
      </c>
      <c r="G60" s="534" t="s">
        <v>228</v>
      </c>
      <c r="H60" s="534" t="s">
        <v>25</v>
      </c>
      <c r="I60" s="534"/>
      <c r="J60" s="420">
        <v>41153</v>
      </c>
      <c r="K60" s="534"/>
      <c r="L60" s="534" t="s">
        <v>197</v>
      </c>
      <c r="M60" s="534" t="s">
        <v>179</v>
      </c>
      <c r="N60" s="420">
        <v>41153</v>
      </c>
      <c r="O60" s="534"/>
      <c r="P60" s="534"/>
      <c r="Q60" s="341">
        <f t="shared" si="1"/>
        <v>23</v>
      </c>
      <c r="R60" s="342">
        <f t="shared" si="2"/>
        <v>1</v>
      </c>
      <c r="S60" s="342">
        <f t="shared" si="3"/>
        <v>0</v>
      </c>
      <c r="T60" s="342">
        <f t="shared" si="4"/>
        <v>0</v>
      </c>
      <c r="U60" s="346">
        <f t="shared" si="5"/>
        <v>0</v>
      </c>
    </row>
    <row r="61" spans="1:22">
      <c r="A61" s="551">
        <v>41456</v>
      </c>
      <c r="B61" s="534" t="s">
        <v>1233</v>
      </c>
      <c r="C61" s="23"/>
      <c r="D61" s="23" t="s">
        <v>799</v>
      </c>
      <c r="E61" s="534">
        <v>87112417520</v>
      </c>
      <c r="F61" s="20" t="s">
        <v>405</v>
      </c>
      <c r="G61" s="534" t="s">
        <v>228</v>
      </c>
      <c r="H61" s="534" t="s">
        <v>25</v>
      </c>
      <c r="I61" s="534"/>
      <c r="J61" s="420">
        <v>41153</v>
      </c>
      <c r="K61" s="534"/>
      <c r="L61" s="534" t="s">
        <v>197</v>
      </c>
      <c r="M61" s="534" t="s">
        <v>178</v>
      </c>
      <c r="N61" s="420">
        <v>41153</v>
      </c>
      <c r="O61" s="534"/>
      <c r="P61" s="534"/>
      <c r="Q61" s="341">
        <f t="shared" si="1"/>
        <v>25</v>
      </c>
      <c r="R61" s="342">
        <f t="shared" si="2"/>
        <v>1</v>
      </c>
      <c r="S61" s="342">
        <f t="shared" si="3"/>
        <v>0</v>
      </c>
      <c r="T61" s="342">
        <f t="shared" si="4"/>
        <v>0</v>
      </c>
      <c r="U61" s="346">
        <f t="shared" si="5"/>
        <v>0</v>
      </c>
    </row>
    <row r="62" spans="1:22">
      <c r="A62" s="551">
        <v>41456</v>
      </c>
      <c r="B62" s="534" t="s">
        <v>1004</v>
      </c>
      <c r="C62" s="23"/>
      <c r="D62" s="23" t="s">
        <v>800</v>
      </c>
      <c r="E62" s="534">
        <v>88012421860</v>
      </c>
      <c r="F62" s="20" t="s">
        <v>405</v>
      </c>
      <c r="G62" s="534" t="s">
        <v>228</v>
      </c>
      <c r="H62" s="534" t="s">
        <v>25</v>
      </c>
      <c r="I62" s="534"/>
      <c r="J62" s="420">
        <v>41153</v>
      </c>
      <c r="K62" s="534"/>
      <c r="L62" s="534" t="s">
        <v>197</v>
      </c>
      <c r="M62" s="534" t="s">
        <v>178</v>
      </c>
      <c r="N62" s="420">
        <v>41153</v>
      </c>
      <c r="O62" s="534"/>
      <c r="P62" s="534"/>
      <c r="Q62" s="341">
        <f t="shared" si="1"/>
        <v>24</v>
      </c>
      <c r="R62" s="342">
        <f t="shared" si="2"/>
        <v>1</v>
      </c>
      <c r="S62" s="342">
        <f t="shared" si="3"/>
        <v>0</v>
      </c>
      <c r="T62" s="342">
        <f t="shared" si="4"/>
        <v>0</v>
      </c>
      <c r="U62" s="346">
        <f t="shared" si="5"/>
        <v>0</v>
      </c>
    </row>
    <row r="63" spans="1:22">
      <c r="A63" s="551">
        <v>41456</v>
      </c>
      <c r="B63" s="534" t="s">
        <v>1233</v>
      </c>
      <c r="C63" s="23"/>
      <c r="D63" s="23" t="s">
        <v>801</v>
      </c>
      <c r="E63" s="534">
        <v>89070533557</v>
      </c>
      <c r="F63" s="20" t="s">
        <v>405</v>
      </c>
      <c r="G63" s="534" t="s">
        <v>228</v>
      </c>
      <c r="H63" s="534" t="s">
        <v>25</v>
      </c>
      <c r="I63" s="534"/>
      <c r="J63" s="420">
        <v>41153</v>
      </c>
      <c r="K63" s="534"/>
      <c r="L63" s="534" t="s">
        <v>197</v>
      </c>
      <c r="M63" s="534" t="s">
        <v>179</v>
      </c>
      <c r="N63" s="420">
        <v>41153</v>
      </c>
      <c r="O63" s="534"/>
      <c r="P63" s="534"/>
      <c r="Q63" s="341">
        <f t="shared" si="1"/>
        <v>23</v>
      </c>
      <c r="R63" s="342">
        <f t="shared" si="2"/>
        <v>1</v>
      </c>
      <c r="S63" s="342">
        <f t="shared" si="3"/>
        <v>0</v>
      </c>
      <c r="T63" s="342">
        <f t="shared" si="4"/>
        <v>0</v>
      </c>
      <c r="U63" s="346">
        <f t="shared" si="5"/>
        <v>0</v>
      </c>
    </row>
    <row r="64" spans="1:22">
      <c r="A64" s="551">
        <v>41456</v>
      </c>
      <c r="B64" s="534" t="s">
        <v>1233</v>
      </c>
      <c r="C64" s="23"/>
      <c r="D64" s="23" t="s">
        <v>802</v>
      </c>
      <c r="E64" s="534">
        <v>86091624667</v>
      </c>
      <c r="F64" s="20" t="s">
        <v>405</v>
      </c>
      <c r="G64" s="534" t="s">
        <v>228</v>
      </c>
      <c r="H64" s="534" t="s">
        <v>25</v>
      </c>
      <c r="I64" s="534"/>
      <c r="J64" s="420">
        <v>41153</v>
      </c>
      <c r="K64" s="534"/>
      <c r="L64" s="534" t="s">
        <v>197</v>
      </c>
      <c r="M64" s="534" t="s">
        <v>178</v>
      </c>
      <c r="N64" s="420">
        <v>41153</v>
      </c>
      <c r="O64" s="534"/>
      <c r="P64" s="534"/>
      <c r="Q64" s="341">
        <f t="shared" si="1"/>
        <v>26</v>
      </c>
      <c r="R64" s="342">
        <f t="shared" si="2"/>
        <v>1</v>
      </c>
      <c r="S64" s="342">
        <f t="shared" si="3"/>
        <v>0</v>
      </c>
      <c r="T64" s="342">
        <f t="shared" si="4"/>
        <v>0</v>
      </c>
      <c r="U64" s="346">
        <f t="shared" si="5"/>
        <v>0</v>
      </c>
    </row>
    <row r="65" spans="1:23">
      <c r="A65" s="551">
        <v>41456</v>
      </c>
      <c r="B65" s="534" t="s">
        <v>1233</v>
      </c>
      <c r="C65" s="23"/>
      <c r="D65" s="23" t="s">
        <v>803</v>
      </c>
      <c r="E65" s="534">
        <v>87011620909</v>
      </c>
      <c r="F65" s="20" t="s">
        <v>405</v>
      </c>
      <c r="G65" s="534" t="s">
        <v>228</v>
      </c>
      <c r="H65" s="534" t="s">
        <v>25</v>
      </c>
      <c r="I65" s="534"/>
      <c r="J65" s="420">
        <v>41153</v>
      </c>
      <c r="K65" s="534"/>
      <c r="L65" s="534" t="s">
        <v>197</v>
      </c>
      <c r="M65" s="534" t="s">
        <v>178</v>
      </c>
      <c r="N65" s="420">
        <v>41153</v>
      </c>
      <c r="O65" s="534"/>
      <c r="P65" s="534"/>
      <c r="Q65" s="341">
        <f t="shared" si="1"/>
        <v>25</v>
      </c>
      <c r="R65" s="342">
        <f t="shared" si="2"/>
        <v>1</v>
      </c>
      <c r="S65" s="342">
        <f t="shared" si="3"/>
        <v>0</v>
      </c>
      <c r="T65" s="342">
        <f t="shared" si="4"/>
        <v>0</v>
      </c>
      <c r="U65" s="346">
        <f t="shared" si="5"/>
        <v>0</v>
      </c>
    </row>
    <row r="66" spans="1:23">
      <c r="A66" s="551">
        <v>41456</v>
      </c>
      <c r="B66" s="534" t="s">
        <v>1233</v>
      </c>
      <c r="C66" s="23"/>
      <c r="D66" s="23" t="s">
        <v>804</v>
      </c>
      <c r="E66" s="534">
        <v>88030420977</v>
      </c>
      <c r="F66" s="20" t="s">
        <v>405</v>
      </c>
      <c r="G66" s="534" t="s">
        <v>228</v>
      </c>
      <c r="H66" s="534" t="s">
        <v>25</v>
      </c>
      <c r="I66" s="534"/>
      <c r="J66" s="420">
        <v>41153</v>
      </c>
      <c r="K66" s="534"/>
      <c r="L66" s="534" t="s">
        <v>197</v>
      </c>
      <c r="M66" s="534" t="s">
        <v>179</v>
      </c>
      <c r="N66" s="420">
        <v>41153</v>
      </c>
      <c r="O66" s="534"/>
      <c r="P66" s="534"/>
      <c r="Q66" s="341">
        <f t="shared" si="1"/>
        <v>24</v>
      </c>
      <c r="R66" s="342">
        <f t="shared" si="2"/>
        <v>1</v>
      </c>
      <c r="S66" s="342">
        <f t="shared" si="3"/>
        <v>0</v>
      </c>
      <c r="T66" s="342">
        <f t="shared" si="4"/>
        <v>0</v>
      </c>
      <c r="U66" s="346">
        <f t="shared" si="5"/>
        <v>0</v>
      </c>
    </row>
    <row r="67" spans="1:23">
      <c r="A67" s="551">
        <v>41456</v>
      </c>
      <c r="B67" s="534" t="s">
        <v>1233</v>
      </c>
      <c r="C67" s="23"/>
      <c r="D67" s="23" t="s">
        <v>805</v>
      </c>
      <c r="E67" s="534">
        <v>87122519918</v>
      </c>
      <c r="F67" s="20" t="s">
        <v>405</v>
      </c>
      <c r="G67" s="534" t="s">
        <v>228</v>
      </c>
      <c r="H67" s="534" t="s">
        <v>25</v>
      </c>
      <c r="I67" s="534"/>
      <c r="J67" s="420">
        <v>41153</v>
      </c>
      <c r="K67" s="534"/>
      <c r="L67" s="534" t="s">
        <v>197</v>
      </c>
      <c r="M67" s="534" t="s">
        <v>179</v>
      </c>
      <c r="N67" s="420">
        <v>41153</v>
      </c>
      <c r="O67" s="534"/>
      <c r="P67" s="534"/>
      <c r="Q67" s="341">
        <f t="shared" ref="Q67:Q95" si="6">2012-CONCATENATE(19,+LEFT(E67,2))</f>
        <v>25</v>
      </c>
      <c r="R67" s="342">
        <f t="shared" ref="R67:R95" si="7">IF(Q67&gt;=55,0,IF(AND(Q67&gt;=46,Q67&lt;55),0,IF(AND(Q67&gt;=31,Q67&lt;45),0,IF(Q67&lt;=30,1,0))))</f>
        <v>1</v>
      </c>
      <c r="S67" s="342">
        <f t="shared" ref="S67:S95" si="8">IF(Q67&gt;=55,0,IF(AND(Q67&gt;=46,Q67&lt;55),0,IF(AND(Q67&gt;=31,Q67&lt;=45),1,IF(Q67&lt;=30,0,0))))</f>
        <v>0</v>
      </c>
      <c r="T67" s="342">
        <f t="shared" ref="T67:T95" si="9">IF(Q67&gt;=55,0,IF(AND(Q67&gt;=46,Q67&lt;55),1,IF(AND(Q67&gt;=31,Q67&lt;=45),0,IF(Q67&lt;=30,0,0))))</f>
        <v>0</v>
      </c>
      <c r="U67" s="346">
        <f t="shared" ref="U67:U95" si="10">IF(Q67&gt;=55,1,IF(AND(Q67&gt;=46,Q67&lt;55),0,IF(AND(Q67&gt;=31,Q67&lt;45),0,IF(Q67&lt;=30,0,0))))</f>
        <v>0</v>
      </c>
    </row>
    <row r="68" spans="1:23">
      <c r="A68" s="551">
        <v>41456</v>
      </c>
      <c r="B68" s="534" t="s">
        <v>1233</v>
      </c>
      <c r="C68" s="23"/>
      <c r="D68" s="23" t="s">
        <v>806</v>
      </c>
      <c r="E68" s="534">
        <v>88051744174</v>
      </c>
      <c r="F68" s="20" t="s">
        <v>405</v>
      </c>
      <c r="G68" s="534" t="s">
        <v>228</v>
      </c>
      <c r="H68" s="534" t="s">
        <v>25</v>
      </c>
      <c r="I68" s="534"/>
      <c r="J68" s="420">
        <v>41153</v>
      </c>
      <c r="K68" s="534"/>
      <c r="L68" s="534" t="s">
        <v>197</v>
      </c>
      <c r="M68" s="534" t="s">
        <v>179</v>
      </c>
      <c r="N68" s="420">
        <v>41153</v>
      </c>
      <c r="O68" s="534"/>
      <c r="P68" s="534"/>
      <c r="Q68" s="341">
        <f t="shared" si="6"/>
        <v>24</v>
      </c>
      <c r="R68" s="342">
        <f t="shared" si="7"/>
        <v>1</v>
      </c>
      <c r="S68" s="342">
        <f t="shared" si="8"/>
        <v>0</v>
      </c>
      <c r="T68" s="342">
        <f t="shared" si="9"/>
        <v>0</v>
      </c>
      <c r="U68" s="346">
        <f t="shared" si="10"/>
        <v>0</v>
      </c>
    </row>
    <row r="69" spans="1:23">
      <c r="A69" s="551">
        <v>41456</v>
      </c>
      <c r="B69" s="534" t="s">
        <v>1233</v>
      </c>
      <c r="C69" s="23"/>
      <c r="D69" s="23" t="s">
        <v>807</v>
      </c>
      <c r="E69" s="534">
        <v>89101732999</v>
      </c>
      <c r="F69" s="20" t="s">
        <v>405</v>
      </c>
      <c r="G69" s="534" t="s">
        <v>228</v>
      </c>
      <c r="H69" s="534" t="s">
        <v>25</v>
      </c>
      <c r="I69" s="534"/>
      <c r="J69" s="420">
        <v>41153</v>
      </c>
      <c r="K69" s="534"/>
      <c r="L69" s="534" t="s">
        <v>197</v>
      </c>
      <c r="M69" s="534" t="s">
        <v>179</v>
      </c>
      <c r="N69" s="420">
        <v>41153</v>
      </c>
      <c r="O69" s="534"/>
      <c r="P69" s="534"/>
      <c r="Q69" s="341">
        <f t="shared" si="6"/>
        <v>23</v>
      </c>
      <c r="R69" s="342">
        <f t="shared" si="7"/>
        <v>1</v>
      </c>
      <c r="S69" s="342">
        <f t="shared" si="8"/>
        <v>0</v>
      </c>
      <c r="T69" s="342">
        <f t="shared" si="9"/>
        <v>0</v>
      </c>
      <c r="U69" s="346">
        <f t="shared" si="10"/>
        <v>0</v>
      </c>
    </row>
    <row r="70" spans="1:23">
      <c r="A70" s="551">
        <v>41456</v>
      </c>
      <c r="B70" s="534" t="s">
        <v>1233</v>
      </c>
      <c r="C70" s="23"/>
      <c r="D70" s="23" t="s">
        <v>1003</v>
      </c>
      <c r="E70" s="534">
        <v>89121034094</v>
      </c>
      <c r="F70" s="20" t="s">
        <v>405</v>
      </c>
      <c r="G70" s="534" t="s">
        <v>228</v>
      </c>
      <c r="H70" s="534" t="s">
        <v>25</v>
      </c>
      <c r="I70" s="534"/>
      <c r="J70" s="420">
        <v>41153</v>
      </c>
      <c r="K70" s="534"/>
      <c r="L70" s="534" t="s">
        <v>197</v>
      </c>
      <c r="M70" s="534" t="s">
        <v>179</v>
      </c>
      <c r="N70" s="420">
        <v>41153</v>
      </c>
      <c r="O70" s="534"/>
      <c r="P70" s="534"/>
      <c r="Q70" s="341">
        <f t="shared" si="6"/>
        <v>23</v>
      </c>
      <c r="R70" s="342">
        <f t="shared" si="7"/>
        <v>1</v>
      </c>
      <c r="S70" s="342">
        <f t="shared" si="8"/>
        <v>0</v>
      </c>
      <c r="T70" s="342">
        <f t="shared" si="9"/>
        <v>0</v>
      </c>
      <c r="U70" s="346">
        <f t="shared" si="10"/>
        <v>0</v>
      </c>
    </row>
    <row r="71" spans="1:23">
      <c r="A71" s="551">
        <v>41456</v>
      </c>
      <c r="B71" s="534" t="s">
        <v>1004</v>
      </c>
      <c r="C71" s="23"/>
      <c r="D71" s="23" t="s">
        <v>808</v>
      </c>
      <c r="E71" s="534">
        <v>88101421701</v>
      </c>
      <c r="F71" s="20" t="s">
        <v>405</v>
      </c>
      <c r="G71" s="534" t="s">
        <v>228</v>
      </c>
      <c r="H71" s="534" t="s">
        <v>25</v>
      </c>
      <c r="I71" s="534"/>
      <c r="J71" s="420">
        <v>41153</v>
      </c>
      <c r="K71" s="534"/>
      <c r="L71" s="534" t="s">
        <v>197</v>
      </c>
      <c r="M71" s="534" t="s">
        <v>178</v>
      </c>
      <c r="N71" s="420">
        <v>41153</v>
      </c>
      <c r="O71" s="534"/>
      <c r="P71" s="534"/>
      <c r="Q71" s="341">
        <f t="shared" si="6"/>
        <v>24</v>
      </c>
      <c r="R71" s="342">
        <f t="shared" si="7"/>
        <v>1</v>
      </c>
      <c r="S71" s="342">
        <f t="shared" si="8"/>
        <v>0</v>
      </c>
      <c r="T71" s="342">
        <f t="shared" si="9"/>
        <v>0</v>
      </c>
      <c r="U71" s="346">
        <f t="shared" si="10"/>
        <v>0</v>
      </c>
    </row>
    <row r="72" spans="1:23">
      <c r="A72" s="551">
        <v>41456</v>
      </c>
      <c r="B72" s="534" t="s">
        <v>1233</v>
      </c>
      <c r="C72" s="23"/>
      <c r="D72" s="23" t="s">
        <v>809</v>
      </c>
      <c r="E72" s="534">
        <v>88112921536</v>
      </c>
      <c r="F72" s="20" t="s">
        <v>405</v>
      </c>
      <c r="G72" s="534" t="s">
        <v>228</v>
      </c>
      <c r="H72" s="534" t="s">
        <v>25</v>
      </c>
      <c r="I72" s="534"/>
      <c r="J72" s="420">
        <v>41153</v>
      </c>
      <c r="K72" s="534"/>
      <c r="L72" s="534" t="s">
        <v>197</v>
      </c>
      <c r="M72" s="534" t="s">
        <v>179</v>
      </c>
      <c r="N72" s="420">
        <v>41153</v>
      </c>
      <c r="O72" s="534"/>
      <c r="P72" s="534"/>
      <c r="Q72" s="341">
        <f t="shared" si="6"/>
        <v>24</v>
      </c>
      <c r="R72" s="342">
        <f t="shared" si="7"/>
        <v>1</v>
      </c>
      <c r="S72" s="342">
        <f t="shared" si="8"/>
        <v>0</v>
      </c>
      <c r="T72" s="342">
        <f t="shared" si="9"/>
        <v>0</v>
      </c>
      <c r="U72" s="346">
        <f t="shared" si="10"/>
        <v>0</v>
      </c>
    </row>
    <row r="73" spans="1:23">
      <c r="A73" s="551">
        <v>41487</v>
      </c>
      <c r="B73" s="534" t="s">
        <v>1234</v>
      </c>
      <c r="C73" s="23"/>
      <c r="D73" s="23" t="s">
        <v>430</v>
      </c>
      <c r="E73" s="534">
        <v>88121716760</v>
      </c>
      <c r="F73" s="20" t="s">
        <v>404</v>
      </c>
      <c r="G73" s="534" t="s">
        <v>228</v>
      </c>
      <c r="H73" s="534" t="s">
        <v>25</v>
      </c>
      <c r="I73" s="534"/>
      <c r="J73" s="534">
        <v>40787</v>
      </c>
      <c r="K73" s="534"/>
      <c r="L73" s="534" t="s">
        <v>197</v>
      </c>
      <c r="M73" s="534" t="s">
        <v>178</v>
      </c>
      <c r="N73" s="534">
        <v>40787</v>
      </c>
      <c r="O73" s="534"/>
      <c r="P73" s="534"/>
      <c r="Q73" s="341">
        <f t="shared" si="6"/>
        <v>24</v>
      </c>
      <c r="R73" s="342">
        <f t="shared" si="7"/>
        <v>1</v>
      </c>
      <c r="S73" s="342">
        <f t="shared" si="8"/>
        <v>0</v>
      </c>
      <c r="T73" s="342">
        <f t="shared" si="9"/>
        <v>0</v>
      </c>
      <c r="U73" s="346">
        <f t="shared" si="10"/>
        <v>0</v>
      </c>
    </row>
    <row r="74" spans="1:23">
      <c r="A74" s="551">
        <v>41507</v>
      </c>
      <c r="B74" s="534" t="s">
        <v>1242</v>
      </c>
      <c r="C74" s="23"/>
      <c r="D74" s="23" t="s">
        <v>423</v>
      </c>
      <c r="E74" s="534">
        <v>87041314588</v>
      </c>
      <c r="F74" s="20" t="s">
        <v>404</v>
      </c>
      <c r="G74" s="534" t="s">
        <v>228</v>
      </c>
      <c r="H74" s="534" t="s">
        <v>25</v>
      </c>
      <c r="I74" s="534"/>
      <c r="J74" s="534">
        <v>40787</v>
      </c>
      <c r="K74" s="534" t="s">
        <v>206</v>
      </c>
      <c r="L74" s="534" t="s">
        <v>197</v>
      </c>
      <c r="M74" s="534" t="s">
        <v>178</v>
      </c>
      <c r="N74" s="534">
        <v>40787</v>
      </c>
      <c r="O74" s="534"/>
      <c r="P74" s="534"/>
      <c r="Q74" s="341">
        <f t="shared" si="6"/>
        <v>25</v>
      </c>
      <c r="R74" s="342">
        <f t="shared" si="7"/>
        <v>1</v>
      </c>
      <c r="S74" s="342">
        <f t="shared" si="8"/>
        <v>0</v>
      </c>
      <c r="T74" s="342">
        <f t="shared" si="9"/>
        <v>0</v>
      </c>
      <c r="U74" s="346">
        <f t="shared" si="10"/>
        <v>0</v>
      </c>
    </row>
    <row r="75" spans="1:23">
      <c r="A75" s="551">
        <v>41518</v>
      </c>
      <c r="B75" s="534" t="s">
        <v>350</v>
      </c>
      <c r="C75" s="23"/>
      <c r="D75" s="344" t="s">
        <v>413</v>
      </c>
      <c r="E75" s="332">
        <v>85060212412</v>
      </c>
      <c r="F75" s="333" t="s">
        <v>404</v>
      </c>
      <c r="G75" s="313" t="s">
        <v>228</v>
      </c>
      <c r="H75" s="313" t="s">
        <v>25</v>
      </c>
      <c r="I75" s="313"/>
      <c r="J75" s="315">
        <v>40422</v>
      </c>
      <c r="K75" s="313"/>
      <c r="L75" s="313" t="s">
        <v>197</v>
      </c>
      <c r="M75" s="313" t="s">
        <v>179</v>
      </c>
      <c r="N75" s="315">
        <v>40422</v>
      </c>
      <c r="O75" s="326"/>
      <c r="P75" s="313"/>
      <c r="Q75" s="341">
        <f t="shared" si="6"/>
        <v>27</v>
      </c>
      <c r="R75" s="342">
        <f t="shared" si="7"/>
        <v>1</v>
      </c>
      <c r="S75" s="342">
        <f t="shared" si="8"/>
        <v>0</v>
      </c>
      <c r="T75" s="342">
        <f t="shared" si="9"/>
        <v>0</v>
      </c>
      <c r="U75" s="346">
        <f t="shared" si="10"/>
        <v>0</v>
      </c>
      <c r="V75" s="353"/>
      <c r="W75" s="354"/>
    </row>
    <row r="76" spans="1:23">
      <c r="A76" s="551">
        <v>41518</v>
      </c>
      <c r="B76" s="534" t="s">
        <v>350</v>
      </c>
      <c r="C76" s="23"/>
      <c r="D76" s="522" t="s">
        <v>770</v>
      </c>
      <c r="E76" s="332">
        <v>87101211783</v>
      </c>
      <c r="F76" s="332" t="s">
        <v>404</v>
      </c>
      <c r="G76" s="313" t="s">
        <v>228</v>
      </c>
      <c r="H76" s="313" t="s">
        <v>25</v>
      </c>
      <c r="I76" s="313"/>
      <c r="J76" s="315">
        <v>40787</v>
      </c>
      <c r="K76" s="313"/>
      <c r="L76" s="313" t="s">
        <v>197</v>
      </c>
      <c r="M76" s="313" t="s">
        <v>178</v>
      </c>
      <c r="N76" s="315">
        <v>40787</v>
      </c>
      <c r="O76" s="523"/>
      <c r="P76" s="313"/>
      <c r="Q76" s="341">
        <f t="shared" si="6"/>
        <v>25</v>
      </c>
      <c r="R76" s="342">
        <f t="shared" si="7"/>
        <v>1</v>
      </c>
      <c r="S76" s="342">
        <f t="shared" si="8"/>
        <v>0</v>
      </c>
      <c r="T76" s="342">
        <f t="shared" si="9"/>
        <v>0</v>
      </c>
      <c r="U76" s="346">
        <f t="shared" si="10"/>
        <v>0</v>
      </c>
    </row>
    <row r="77" spans="1:23">
      <c r="A77" s="551">
        <v>41518</v>
      </c>
      <c r="B77" s="534" t="s">
        <v>350</v>
      </c>
      <c r="C77" s="23"/>
      <c r="D77" s="522" t="s">
        <v>419</v>
      </c>
      <c r="E77" s="332">
        <v>88120314311</v>
      </c>
      <c r="F77" s="332" t="s">
        <v>404</v>
      </c>
      <c r="G77" s="313" t="s">
        <v>228</v>
      </c>
      <c r="H77" s="313" t="s">
        <v>25</v>
      </c>
      <c r="I77" s="313"/>
      <c r="J77" s="315">
        <v>40787</v>
      </c>
      <c r="K77" s="313"/>
      <c r="L77" s="313" t="s">
        <v>197</v>
      </c>
      <c r="M77" s="313" t="s">
        <v>179</v>
      </c>
      <c r="N77" s="315">
        <v>40787</v>
      </c>
      <c r="O77" s="523"/>
      <c r="P77" s="313"/>
      <c r="Q77" s="341">
        <f t="shared" si="6"/>
        <v>24</v>
      </c>
      <c r="R77" s="342">
        <f t="shared" si="7"/>
        <v>1</v>
      </c>
      <c r="S77" s="342">
        <f t="shared" si="8"/>
        <v>0</v>
      </c>
      <c r="T77" s="342">
        <f t="shared" si="9"/>
        <v>0</v>
      </c>
      <c r="U77" s="346">
        <f t="shared" si="10"/>
        <v>0</v>
      </c>
    </row>
    <row r="78" spans="1:23">
      <c r="A78" s="552">
        <v>41518</v>
      </c>
      <c r="B78" s="534" t="s">
        <v>350</v>
      </c>
      <c r="C78" s="23"/>
      <c r="D78" s="522" t="s">
        <v>426</v>
      </c>
      <c r="E78" s="332">
        <v>88050315859</v>
      </c>
      <c r="F78" s="332" t="s">
        <v>404</v>
      </c>
      <c r="G78" s="313" t="s">
        <v>228</v>
      </c>
      <c r="H78" s="313" t="s">
        <v>25</v>
      </c>
      <c r="I78" s="313"/>
      <c r="J78" s="315">
        <v>40787</v>
      </c>
      <c r="K78" s="313"/>
      <c r="L78" s="313" t="s">
        <v>197</v>
      </c>
      <c r="M78" s="313" t="s">
        <v>179</v>
      </c>
      <c r="N78" s="315">
        <v>40787</v>
      </c>
      <c r="O78" s="523"/>
      <c r="P78" s="313"/>
      <c r="Q78" s="341">
        <f t="shared" si="6"/>
        <v>24</v>
      </c>
      <c r="R78" s="342">
        <f t="shared" si="7"/>
        <v>1</v>
      </c>
      <c r="S78" s="342">
        <f t="shared" si="8"/>
        <v>0</v>
      </c>
      <c r="T78" s="342">
        <f t="shared" si="9"/>
        <v>0</v>
      </c>
      <c r="U78" s="346">
        <f t="shared" si="10"/>
        <v>0</v>
      </c>
    </row>
    <row r="79" spans="1:23">
      <c r="A79" s="551">
        <v>41518</v>
      </c>
      <c r="B79" s="534" t="s">
        <v>350</v>
      </c>
      <c r="C79" s="23"/>
      <c r="D79" s="522" t="s">
        <v>433</v>
      </c>
      <c r="E79" s="332">
        <v>88031514288</v>
      </c>
      <c r="F79" s="332" t="s">
        <v>404</v>
      </c>
      <c r="G79" s="313" t="s">
        <v>228</v>
      </c>
      <c r="H79" s="313" t="s">
        <v>25</v>
      </c>
      <c r="I79" s="313"/>
      <c r="J79" s="315">
        <v>40787</v>
      </c>
      <c r="K79" s="313"/>
      <c r="L79" s="313" t="s">
        <v>197</v>
      </c>
      <c r="M79" s="313" t="s">
        <v>178</v>
      </c>
      <c r="N79" s="315">
        <v>40787</v>
      </c>
      <c r="O79" s="523"/>
      <c r="P79" s="313"/>
      <c r="Q79" s="341">
        <f t="shared" si="6"/>
        <v>24</v>
      </c>
      <c r="R79" s="342">
        <f t="shared" si="7"/>
        <v>1</v>
      </c>
      <c r="S79" s="342">
        <f t="shared" si="8"/>
        <v>0</v>
      </c>
      <c r="T79" s="342">
        <f t="shared" si="9"/>
        <v>0</v>
      </c>
      <c r="U79" s="346">
        <f t="shared" si="10"/>
        <v>0</v>
      </c>
    </row>
    <row r="80" spans="1:23">
      <c r="A80" s="551">
        <v>41518</v>
      </c>
      <c r="B80" s="534" t="s">
        <v>350</v>
      </c>
      <c r="C80" s="23"/>
      <c r="D80" s="522" t="s">
        <v>441</v>
      </c>
      <c r="E80" s="332">
        <v>92010708731</v>
      </c>
      <c r="F80" s="332" t="s">
        <v>404</v>
      </c>
      <c r="G80" s="313" t="s">
        <v>253</v>
      </c>
      <c r="H80" s="313" t="s">
        <v>25</v>
      </c>
      <c r="I80" s="313"/>
      <c r="J80" s="315">
        <v>40756</v>
      </c>
      <c r="K80" s="313"/>
      <c r="L80" s="313" t="s">
        <v>200</v>
      </c>
      <c r="M80" s="313" t="s">
        <v>179</v>
      </c>
      <c r="N80" s="315">
        <v>40756</v>
      </c>
      <c r="O80" s="523"/>
      <c r="P80" s="313"/>
      <c r="Q80" s="341">
        <f t="shared" si="6"/>
        <v>20</v>
      </c>
      <c r="R80" s="342">
        <f t="shared" si="7"/>
        <v>1</v>
      </c>
      <c r="S80" s="342">
        <f t="shared" si="8"/>
        <v>0</v>
      </c>
      <c r="T80" s="342">
        <f t="shared" si="9"/>
        <v>0</v>
      </c>
      <c r="U80" s="346">
        <f t="shared" si="10"/>
        <v>0</v>
      </c>
    </row>
    <row r="81" spans="1:22">
      <c r="A81" s="551">
        <v>41533</v>
      </c>
      <c r="B81" s="534" t="s">
        <v>350</v>
      </c>
      <c r="C81" s="23"/>
      <c r="D81" s="522" t="s">
        <v>443</v>
      </c>
      <c r="E81" s="332">
        <v>92020135613</v>
      </c>
      <c r="F81" s="332" t="s">
        <v>404</v>
      </c>
      <c r="G81" s="313" t="s">
        <v>253</v>
      </c>
      <c r="H81" s="313" t="s">
        <v>25</v>
      </c>
      <c r="I81" s="313"/>
      <c r="J81" s="315">
        <v>40756</v>
      </c>
      <c r="K81" s="313"/>
      <c r="L81" s="313" t="s">
        <v>200</v>
      </c>
      <c r="M81" s="313" t="s">
        <v>179</v>
      </c>
      <c r="N81" s="315">
        <v>40756</v>
      </c>
      <c r="O81" s="523"/>
      <c r="P81" s="313"/>
      <c r="Q81" s="341">
        <f t="shared" si="6"/>
        <v>20</v>
      </c>
      <c r="R81" s="342">
        <f t="shared" si="7"/>
        <v>1</v>
      </c>
      <c r="S81" s="342">
        <f t="shared" si="8"/>
        <v>0</v>
      </c>
      <c r="T81" s="342">
        <f t="shared" si="9"/>
        <v>0</v>
      </c>
      <c r="U81" s="346">
        <f t="shared" si="10"/>
        <v>0</v>
      </c>
    </row>
    <row r="82" spans="1:22">
      <c r="A82" s="551">
        <v>41533</v>
      </c>
      <c r="B82" s="534" t="s">
        <v>350</v>
      </c>
      <c r="C82" s="23"/>
      <c r="D82" s="522" t="s">
        <v>444</v>
      </c>
      <c r="E82" s="332">
        <v>92082435859</v>
      </c>
      <c r="F82" s="332" t="s">
        <v>404</v>
      </c>
      <c r="G82" s="313" t="s">
        <v>253</v>
      </c>
      <c r="H82" s="313" t="s">
        <v>25</v>
      </c>
      <c r="I82" s="313"/>
      <c r="J82" s="315">
        <v>40756</v>
      </c>
      <c r="K82" s="313"/>
      <c r="L82" s="313" t="s">
        <v>200</v>
      </c>
      <c r="M82" s="313" t="s">
        <v>179</v>
      </c>
      <c r="N82" s="315">
        <v>40756</v>
      </c>
      <c r="O82" s="523"/>
      <c r="P82" s="313"/>
      <c r="Q82" s="341">
        <f t="shared" si="6"/>
        <v>20</v>
      </c>
      <c r="R82" s="342">
        <f t="shared" si="7"/>
        <v>1</v>
      </c>
      <c r="S82" s="342">
        <f t="shared" si="8"/>
        <v>0</v>
      </c>
      <c r="T82" s="342">
        <f t="shared" si="9"/>
        <v>0</v>
      </c>
      <c r="U82" s="346">
        <f t="shared" si="10"/>
        <v>0</v>
      </c>
    </row>
    <row r="83" spans="1:22">
      <c r="A83" s="551">
        <v>41533</v>
      </c>
      <c r="B83" s="534" t="s">
        <v>350</v>
      </c>
      <c r="C83" s="23"/>
      <c r="D83" s="211" t="s">
        <v>791</v>
      </c>
      <c r="E83" s="216">
        <v>87081914344</v>
      </c>
      <c r="F83" s="216" t="s">
        <v>404</v>
      </c>
      <c r="G83" s="313" t="s">
        <v>228</v>
      </c>
      <c r="H83" s="313" t="s">
        <v>25</v>
      </c>
      <c r="I83" s="216"/>
      <c r="J83" s="413">
        <v>41153</v>
      </c>
      <c r="K83" s="216"/>
      <c r="L83" s="313" t="s">
        <v>197</v>
      </c>
      <c r="M83" s="313" t="s">
        <v>178</v>
      </c>
      <c r="N83" s="413">
        <v>41153</v>
      </c>
      <c r="O83" s="216"/>
      <c r="P83" s="216"/>
      <c r="Q83" s="341">
        <f t="shared" si="6"/>
        <v>25</v>
      </c>
      <c r="R83" s="342">
        <f t="shared" si="7"/>
        <v>1</v>
      </c>
      <c r="S83" s="342">
        <f t="shared" si="8"/>
        <v>0</v>
      </c>
      <c r="T83" s="342">
        <f t="shared" si="9"/>
        <v>0</v>
      </c>
      <c r="U83" s="346">
        <f t="shared" si="10"/>
        <v>0</v>
      </c>
    </row>
    <row r="84" spans="1:22">
      <c r="A84" s="551">
        <v>41533</v>
      </c>
      <c r="B84" s="534" t="s">
        <v>350</v>
      </c>
      <c r="C84" s="23"/>
      <c r="D84" s="522" t="s">
        <v>442</v>
      </c>
      <c r="E84" s="332">
        <v>92092535619</v>
      </c>
      <c r="F84" s="332" t="s">
        <v>404</v>
      </c>
      <c r="G84" s="313" t="s">
        <v>253</v>
      </c>
      <c r="H84" s="313" t="s">
        <v>25</v>
      </c>
      <c r="I84" s="313"/>
      <c r="J84" s="315">
        <v>40756</v>
      </c>
      <c r="K84" s="313"/>
      <c r="L84" s="313" t="s">
        <v>200</v>
      </c>
      <c r="M84" s="313" t="s">
        <v>179</v>
      </c>
      <c r="N84" s="315">
        <v>40756</v>
      </c>
      <c r="O84" s="523"/>
      <c r="P84" s="313"/>
      <c r="Q84" s="341">
        <f t="shared" si="6"/>
        <v>20</v>
      </c>
      <c r="R84" s="342">
        <f t="shared" si="7"/>
        <v>1</v>
      </c>
      <c r="S84" s="342">
        <f t="shared" si="8"/>
        <v>0</v>
      </c>
      <c r="T84" s="342">
        <f t="shared" si="9"/>
        <v>0</v>
      </c>
      <c r="U84" s="346">
        <f t="shared" si="10"/>
        <v>0</v>
      </c>
    </row>
    <row r="85" spans="1:22" s="7" customFormat="1">
      <c r="A85" s="552">
        <v>41548</v>
      </c>
      <c r="B85" s="526" t="s">
        <v>350</v>
      </c>
      <c r="C85" s="527"/>
      <c r="D85" s="344" t="s">
        <v>422</v>
      </c>
      <c r="E85" s="216">
        <v>88082407797</v>
      </c>
      <c r="F85" s="216" t="s">
        <v>404</v>
      </c>
      <c r="G85" s="313" t="s">
        <v>228</v>
      </c>
      <c r="H85" s="313" t="s">
        <v>25</v>
      </c>
      <c r="I85" s="216"/>
      <c r="J85" s="413">
        <v>41153</v>
      </c>
      <c r="K85" s="216"/>
      <c r="L85" s="313" t="s">
        <v>197</v>
      </c>
      <c r="M85" s="313" t="s">
        <v>179</v>
      </c>
      <c r="N85" s="413">
        <v>41153</v>
      </c>
      <c r="O85" s="216"/>
      <c r="P85" s="216"/>
      <c r="Q85" s="216"/>
      <c r="R85" s="222">
        <f>2013-CONCATENATE(19,+LEFT(E85,2))</f>
        <v>25</v>
      </c>
      <c r="S85" s="222">
        <f>IF(R85&gt;=55,0,IF(AND(R85&gt;=46,R85&lt;55),0,IF(AND(R85&gt;=31,R85&lt;45),0,IF(R85&lt;=30,1,0))))</f>
        <v>1</v>
      </c>
      <c r="T85" s="222">
        <f>IF(R85&gt;=55,0,IF(AND(R85&gt;=46,R85&lt;55),0,IF(AND(R85&gt;=31,R85&lt;=45),1,IF(R85&lt;=30,0,0))))</f>
        <v>0</v>
      </c>
      <c r="U85" s="553">
        <f>IF(R85&gt;=55,0,IF(AND(R85&gt;=46,R85&lt;55),1,IF(AND(R85&gt;=31,R85&lt;=45),0,IF(R85&lt;=30,0,0))))</f>
        <v>0</v>
      </c>
      <c r="V85" s="537">
        <f>IF(R85&gt;=55,1,IF(AND(R85&gt;=46,R85&lt;55),0,IF(AND(R85&gt;=31,R85&lt;45),0,IF(R85&lt;=30,0,0))))</f>
        <v>0</v>
      </c>
    </row>
    <row r="86" spans="1:22" s="7" customFormat="1">
      <c r="A86" s="552">
        <v>41760</v>
      </c>
      <c r="B86" s="526" t="s">
        <v>350</v>
      </c>
      <c r="C86" s="527"/>
      <c r="D86" s="501" t="s">
        <v>447</v>
      </c>
      <c r="E86" s="528">
        <v>92082235932</v>
      </c>
      <c r="F86" s="528" t="s">
        <v>404</v>
      </c>
      <c r="G86" s="510" t="s">
        <v>253</v>
      </c>
      <c r="H86" s="510" t="s">
        <v>25</v>
      </c>
      <c r="I86" s="476"/>
      <c r="J86" s="512">
        <v>40756</v>
      </c>
      <c r="K86" s="510"/>
      <c r="L86" s="510" t="s">
        <v>200</v>
      </c>
      <c r="M86" s="510" t="s">
        <v>179</v>
      </c>
      <c r="N86" s="512">
        <v>40756</v>
      </c>
      <c r="O86" s="529"/>
      <c r="P86" s="510"/>
      <c r="Q86" s="341">
        <f t="shared" si="6"/>
        <v>20</v>
      </c>
      <c r="R86" s="342">
        <f t="shared" si="7"/>
        <v>1</v>
      </c>
      <c r="S86" s="342">
        <f t="shared" si="8"/>
        <v>0</v>
      </c>
      <c r="T86" s="342">
        <f t="shared" si="9"/>
        <v>0</v>
      </c>
      <c r="U86" s="346">
        <f t="shared" si="10"/>
        <v>0</v>
      </c>
    </row>
    <row r="87" spans="1:22" s="7" customFormat="1">
      <c r="A87" s="552">
        <v>41548</v>
      </c>
      <c r="B87" s="526" t="s">
        <v>350</v>
      </c>
      <c r="C87" s="527"/>
      <c r="D87" s="501" t="s">
        <v>448</v>
      </c>
      <c r="E87" s="528">
        <v>92021335850</v>
      </c>
      <c r="F87" s="528" t="s">
        <v>404</v>
      </c>
      <c r="G87" s="510" t="s">
        <v>253</v>
      </c>
      <c r="H87" s="510" t="s">
        <v>25</v>
      </c>
      <c r="I87" s="510"/>
      <c r="J87" s="512">
        <v>40756</v>
      </c>
      <c r="K87" s="510"/>
      <c r="L87" s="510" t="s">
        <v>200</v>
      </c>
      <c r="M87" s="510" t="s">
        <v>179</v>
      </c>
      <c r="N87" s="512">
        <v>40756</v>
      </c>
      <c r="O87" s="529"/>
      <c r="P87" s="510"/>
      <c r="Q87" s="341">
        <f t="shared" si="6"/>
        <v>20</v>
      </c>
      <c r="R87" s="342">
        <f t="shared" si="7"/>
        <v>1</v>
      </c>
      <c r="S87" s="342">
        <f t="shared" si="8"/>
        <v>0</v>
      </c>
      <c r="T87" s="342">
        <f t="shared" si="9"/>
        <v>0</v>
      </c>
      <c r="U87" s="346">
        <f t="shared" si="10"/>
        <v>0</v>
      </c>
    </row>
    <row r="88" spans="1:22" s="7" customFormat="1">
      <c r="A88" s="552">
        <v>41548</v>
      </c>
      <c r="B88" s="526" t="s">
        <v>350</v>
      </c>
      <c r="C88" s="527"/>
      <c r="D88" s="104" t="s">
        <v>1093</v>
      </c>
      <c r="E88" s="99">
        <v>88072914213</v>
      </c>
      <c r="F88" s="99" t="s">
        <v>404</v>
      </c>
      <c r="G88" s="510" t="s">
        <v>228</v>
      </c>
      <c r="H88" s="510" t="s">
        <v>25</v>
      </c>
      <c r="I88" s="99"/>
      <c r="J88" s="530">
        <v>40787</v>
      </c>
      <c r="K88" s="99" t="s">
        <v>206</v>
      </c>
      <c r="L88" s="510" t="s">
        <v>197</v>
      </c>
      <c r="M88" s="510" t="s">
        <v>179</v>
      </c>
      <c r="N88" s="530">
        <v>40787</v>
      </c>
      <c r="O88" s="99"/>
      <c r="P88" s="99"/>
      <c r="Q88" s="341">
        <f t="shared" si="6"/>
        <v>24</v>
      </c>
      <c r="R88" s="342">
        <f t="shared" si="7"/>
        <v>1</v>
      </c>
      <c r="S88" s="342">
        <f t="shared" si="8"/>
        <v>0</v>
      </c>
      <c r="T88" s="342">
        <f t="shared" si="9"/>
        <v>0</v>
      </c>
      <c r="U88" s="346">
        <f t="shared" si="10"/>
        <v>0</v>
      </c>
    </row>
    <row r="89" spans="1:22">
      <c r="A89" s="552">
        <v>41548</v>
      </c>
      <c r="B89" s="526" t="s">
        <v>350</v>
      </c>
      <c r="C89" s="527"/>
      <c r="D89" s="23" t="s">
        <v>779</v>
      </c>
      <c r="E89" s="534">
        <v>89042730117</v>
      </c>
      <c r="F89" s="20" t="s">
        <v>404</v>
      </c>
      <c r="G89" s="534" t="s">
        <v>228</v>
      </c>
      <c r="H89" s="534" t="s">
        <v>25</v>
      </c>
      <c r="I89" s="534"/>
      <c r="J89" s="530">
        <v>40787</v>
      </c>
      <c r="K89" s="534"/>
      <c r="L89" s="534" t="s">
        <v>197</v>
      </c>
      <c r="M89" s="534" t="s">
        <v>179</v>
      </c>
      <c r="N89" s="530">
        <v>40787</v>
      </c>
      <c r="O89" s="534"/>
      <c r="P89" s="534"/>
      <c r="Q89" s="341">
        <f t="shared" si="6"/>
        <v>23</v>
      </c>
      <c r="R89" s="342">
        <f t="shared" si="7"/>
        <v>1</v>
      </c>
      <c r="S89" s="342">
        <f t="shared" si="8"/>
        <v>0</v>
      </c>
      <c r="T89" s="342">
        <f t="shared" si="9"/>
        <v>0</v>
      </c>
      <c r="U89" s="346">
        <f t="shared" si="10"/>
        <v>0</v>
      </c>
    </row>
    <row r="90" spans="1:22">
      <c r="A90" s="552">
        <v>41548</v>
      </c>
      <c r="B90" s="526" t="s">
        <v>350</v>
      </c>
      <c r="C90" s="527"/>
      <c r="D90" s="23" t="s">
        <v>418</v>
      </c>
      <c r="E90" s="534">
        <v>87032315462</v>
      </c>
      <c r="F90" s="20" t="s">
        <v>404</v>
      </c>
      <c r="G90" s="534" t="s">
        <v>228</v>
      </c>
      <c r="H90" s="534" t="s">
        <v>25</v>
      </c>
      <c r="I90" s="534"/>
      <c r="J90" s="315">
        <v>41153</v>
      </c>
      <c r="K90" s="534"/>
      <c r="L90" s="534" t="s">
        <v>197</v>
      </c>
      <c r="M90" s="534" t="s">
        <v>178</v>
      </c>
      <c r="N90" s="315">
        <v>41153</v>
      </c>
      <c r="O90" s="534"/>
      <c r="P90" s="534"/>
      <c r="Q90" s="341">
        <f t="shared" si="6"/>
        <v>25</v>
      </c>
      <c r="R90" s="342">
        <f t="shared" si="7"/>
        <v>1</v>
      </c>
      <c r="S90" s="342">
        <f t="shared" si="8"/>
        <v>0</v>
      </c>
      <c r="T90" s="342">
        <f t="shared" si="9"/>
        <v>0</v>
      </c>
      <c r="U90" s="346">
        <f t="shared" si="10"/>
        <v>0</v>
      </c>
    </row>
    <row r="91" spans="1:22">
      <c r="A91" s="552">
        <v>41548</v>
      </c>
      <c r="B91" s="526" t="s">
        <v>350</v>
      </c>
      <c r="C91" s="527"/>
      <c r="D91" s="23" t="s">
        <v>1091</v>
      </c>
      <c r="E91" s="534">
        <v>88051843211</v>
      </c>
      <c r="F91" s="20" t="s">
        <v>404</v>
      </c>
      <c r="G91" s="534" t="s">
        <v>228</v>
      </c>
      <c r="H91" s="534" t="s">
        <v>25</v>
      </c>
      <c r="I91" s="534"/>
      <c r="J91" s="315">
        <v>41153</v>
      </c>
      <c r="K91" s="534" t="s">
        <v>206</v>
      </c>
      <c r="L91" s="534" t="s">
        <v>197</v>
      </c>
      <c r="M91" s="534" t="s">
        <v>179</v>
      </c>
      <c r="N91" s="315">
        <v>41153</v>
      </c>
      <c r="O91" s="534"/>
      <c r="P91" s="534"/>
      <c r="Q91" s="341">
        <f t="shared" si="6"/>
        <v>24</v>
      </c>
      <c r="R91" s="342">
        <f t="shared" si="7"/>
        <v>1</v>
      </c>
      <c r="S91" s="342">
        <f t="shared" si="8"/>
        <v>0</v>
      </c>
      <c r="T91" s="342">
        <f t="shared" si="9"/>
        <v>0</v>
      </c>
      <c r="U91" s="346">
        <f t="shared" si="10"/>
        <v>0</v>
      </c>
    </row>
    <row r="92" spans="1:22">
      <c r="A92" s="552">
        <v>41548</v>
      </c>
      <c r="B92" s="526" t="s">
        <v>350</v>
      </c>
      <c r="C92" s="527"/>
      <c r="D92" s="23" t="s">
        <v>428</v>
      </c>
      <c r="E92" s="534">
        <v>87052914757</v>
      </c>
      <c r="F92" s="20" t="s">
        <v>404</v>
      </c>
      <c r="G92" s="534" t="s">
        <v>228</v>
      </c>
      <c r="H92" s="534" t="s">
        <v>25</v>
      </c>
      <c r="I92" s="534"/>
      <c r="J92" s="315">
        <v>41153</v>
      </c>
      <c r="K92" s="534"/>
      <c r="L92" s="534" t="s">
        <v>197</v>
      </c>
      <c r="M92" s="534" t="s">
        <v>179</v>
      </c>
      <c r="N92" s="315">
        <v>41153</v>
      </c>
      <c r="O92" s="534"/>
      <c r="P92" s="534"/>
      <c r="Q92" s="341">
        <f t="shared" si="6"/>
        <v>25</v>
      </c>
      <c r="R92" s="342">
        <f t="shared" si="7"/>
        <v>1</v>
      </c>
      <c r="S92" s="342">
        <f t="shared" si="8"/>
        <v>0</v>
      </c>
      <c r="T92" s="342">
        <f t="shared" si="9"/>
        <v>0</v>
      </c>
      <c r="U92" s="346">
        <f t="shared" si="10"/>
        <v>0</v>
      </c>
    </row>
    <row r="93" spans="1:22">
      <c r="A93" s="552">
        <v>41548</v>
      </c>
      <c r="B93" s="526" t="s">
        <v>350</v>
      </c>
      <c r="C93" s="527"/>
      <c r="D93" s="23" t="s">
        <v>439</v>
      </c>
      <c r="E93" s="534">
        <v>86012614253</v>
      </c>
      <c r="F93" s="20" t="s">
        <v>404</v>
      </c>
      <c r="G93" s="534" t="s">
        <v>228</v>
      </c>
      <c r="H93" s="534" t="s">
        <v>25</v>
      </c>
      <c r="I93" s="534"/>
      <c r="J93" s="315">
        <v>41153</v>
      </c>
      <c r="K93" s="534"/>
      <c r="L93" s="534" t="s">
        <v>197</v>
      </c>
      <c r="M93" s="534" t="s">
        <v>179</v>
      </c>
      <c r="N93" s="315">
        <v>41153</v>
      </c>
      <c r="O93" s="534"/>
      <c r="P93" s="534"/>
      <c r="Q93" s="341">
        <f t="shared" si="6"/>
        <v>26</v>
      </c>
      <c r="R93" s="342">
        <f t="shared" si="7"/>
        <v>1</v>
      </c>
      <c r="S93" s="342">
        <f t="shared" si="8"/>
        <v>0</v>
      </c>
      <c r="T93" s="342">
        <f t="shared" si="9"/>
        <v>0</v>
      </c>
      <c r="U93" s="346">
        <f t="shared" si="10"/>
        <v>0</v>
      </c>
    </row>
    <row r="94" spans="1:22">
      <c r="A94" s="552">
        <v>41548</v>
      </c>
      <c r="B94" s="526" t="s">
        <v>350</v>
      </c>
      <c r="C94" s="527"/>
      <c r="D94" s="23" t="s">
        <v>773</v>
      </c>
      <c r="E94" s="534">
        <v>89040829937</v>
      </c>
      <c r="F94" s="20" t="s">
        <v>404</v>
      </c>
      <c r="G94" s="534" t="s">
        <v>228</v>
      </c>
      <c r="H94" s="534" t="s">
        <v>25</v>
      </c>
      <c r="I94" s="534"/>
      <c r="J94" s="315">
        <v>41153</v>
      </c>
      <c r="K94" s="534"/>
      <c r="L94" s="534" t="s">
        <v>197</v>
      </c>
      <c r="M94" s="534" t="s">
        <v>179</v>
      </c>
      <c r="N94" s="315">
        <v>41153</v>
      </c>
      <c r="O94" s="534"/>
      <c r="P94" s="534"/>
      <c r="Q94" s="341">
        <f t="shared" si="6"/>
        <v>23</v>
      </c>
      <c r="R94" s="342">
        <f t="shared" si="7"/>
        <v>1</v>
      </c>
      <c r="S94" s="342">
        <f t="shared" si="8"/>
        <v>0</v>
      </c>
      <c r="T94" s="342">
        <f t="shared" si="9"/>
        <v>0</v>
      </c>
      <c r="U94" s="346">
        <f t="shared" si="10"/>
        <v>0</v>
      </c>
    </row>
    <row r="95" spans="1:22">
      <c r="A95" s="552">
        <v>41548</v>
      </c>
      <c r="B95" s="526" t="s">
        <v>350</v>
      </c>
      <c r="C95" s="527"/>
      <c r="D95" s="23" t="s">
        <v>437</v>
      </c>
      <c r="E95" s="534">
        <v>85070212503</v>
      </c>
      <c r="F95" s="20" t="s">
        <v>404</v>
      </c>
      <c r="G95" s="534" t="s">
        <v>228</v>
      </c>
      <c r="H95" s="534" t="s">
        <v>25</v>
      </c>
      <c r="I95" s="534"/>
      <c r="J95" s="315">
        <v>41153</v>
      </c>
      <c r="K95" s="534"/>
      <c r="L95" s="534" t="s">
        <v>197</v>
      </c>
      <c r="M95" s="534" t="s">
        <v>178</v>
      </c>
      <c r="N95" s="315">
        <v>41153</v>
      </c>
      <c r="O95" s="534"/>
      <c r="P95" s="534"/>
      <c r="Q95" s="341">
        <f t="shared" si="6"/>
        <v>27</v>
      </c>
      <c r="R95" s="342">
        <f t="shared" si="7"/>
        <v>1</v>
      </c>
      <c r="S95" s="342">
        <f t="shared" si="8"/>
        <v>0</v>
      </c>
      <c r="T95" s="342">
        <f t="shared" si="9"/>
        <v>0</v>
      </c>
      <c r="U95" s="346">
        <f t="shared" si="10"/>
        <v>0</v>
      </c>
    </row>
    <row r="96" spans="1:22">
      <c r="A96" s="552">
        <v>41579</v>
      </c>
      <c r="B96" s="526" t="s">
        <v>350</v>
      </c>
      <c r="C96" s="527"/>
      <c r="D96" s="23" t="s">
        <v>434</v>
      </c>
      <c r="E96" s="534">
        <v>86082315146</v>
      </c>
      <c r="F96" s="20" t="s">
        <v>404</v>
      </c>
      <c r="G96" s="534" t="s">
        <v>228</v>
      </c>
      <c r="H96" s="534" t="s">
        <v>25</v>
      </c>
      <c r="I96" s="534"/>
      <c r="J96" s="534">
        <v>40787</v>
      </c>
      <c r="K96" s="534"/>
      <c r="L96" s="534" t="s">
        <v>197</v>
      </c>
      <c r="M96" s="534" t="s">
        <v>178</v>
      </c>
      <c r="N96" s="534">
        <v>40787</v>
      </c>
      <c r="O96" s="534"/>
      <c r="P96" s="534"/>
      <c r="Q96" s="341">
        <f t="shared" ref="Q96:Q105" si="11">2012-CONCATENATE(19,+LEFT(E96,2))</f>
        <v>26</v>
      </c>
      <c r="R96" s="342">
        <f t="shared" ref="R96:R105" si="12">IF(Q96&gt;=55,0,IF(AND(Q96&gt;=46,Q96&lt;55),0,IF(AND(Q96&gt;=31,Q96&lt;45),0,IF(Q96&lt;=30,1,0))))</f>
        <v>1</v>
      </c>
      <c r="S96" s="342">
        <f t="shared" ref="S96:S105" si="13">IF(Q96&gt;=55,0,IF(AND(Q96&gt;=46,Q96&lt;55),0,IF(AND(Q96&gt;=31,Q96&lt;=45),1,IF(Q96&lt;=30,0,0))))</f>
        <v>0</v>
      </c>
      <c r="T96" s="342">
        <f t="shared" ref="T96:T105" si="14">IF(Q96&gt;=55,0,IF(AND(Q96&gt;=46,Q96&lt;55),1,IF(AND(Q96&gt;=31,Q96&lt;=45),0,IF(Q96&lt;=30,0,0))))</f>
        <v>0</v>
      </c>
      <c r="U96" s="346">
        <f t="shared" ref="U96:U105" si="15">IF(Q96&gt;=55,1,IF(AND(Q96&gt;=46,Q96&lt;55),0,IF(AND(Q96&gt;=31,Q96&lt;45),0,IF(Q96&lt;=30,0,0))))</f>
        <v>0</v>
      </c>
    </row>
    <row r="97" spans="1:22">
      <c r="A97" s="552">
        <v>41589</v>
      </c>
      <c r="B97" s="526" t="s">
        <v>350</v>
      </c>
      <c r="C97" s="527"/>
      <c r="D97" s="23" t="s">
        <v>784</v>
      </c>
      <c r="E97" s="534">
        <v>89053029993</v>
      </c>
      <c r="F97" s="20" t="s">
        <v>404</v>
      </c>
      <c r="G97" s="534" t="s">
        <v>228</v>
      </c>
      <c r="H97" s="534" t="s">
        <v>25</v>
      </c>
      <c r="I97" s="534"/>
      <c r="J97" s="420">
        <v>41153</v>
      </c>
      <c r="K97" s="534"/>
      <c r="L97" s="534" t="s">
        <v>197</v>
      </c>
      <c r="M97" s="534" t="s">
        <v>179</v>
      </c>
      <c r="N97" s="420">
        <v>41153</v>
      </c>
      <c r="O97" s="534"/>
      <c r="P97" s="534"/>
      <c r="Q97" s="341">
        <f t="shared" si="11"/>
        <v>23</v>
      </c>
      <c r="R97" s="342">
        <f t="shared" si="12"/>
        <v>1</v>
      </c>
      <c r="S97" s="342">
        <f t="shared" si="13"/>
        <v>0</v>
      </c>
      <c r="T97" s="342">
        <f t="shared" si="14"/>
        <v>0</v>
      </c>
      <c r="U97" s="346">
        <f t="shared" si="15"/>
        <v>0</v>
      </c>
    </row>
    <row r="98" spans="1:22">
      <c r="A98" s="552">
        <v>41589</v>
      </c>
      <c r="B98" s="526" t="s">
        <v>350</v>
      </c>
      <c r="C98" s="23"/>
      <c r="D98" s="23" t="s">
        <v>1000</v>
      </c>
      <c r="E98" s="534">
        <v>88101614320</v>
      </c>
      <c r="F98" s="20" t="s">
        <v>404</v>
      </c>
      <c r="G98" s="534" t="s">
        <v>228</v>
      </c>
      <c r="H98" s="534" t="s">
        <v>25</v>
      </c>
      <c r="I98" s="534"/>
      <c r="J98" s="420">
        <v>41153</v>
      </c>
      <c r="K98" s="534"/>
      <c r="L98" s="534" t="s">
        <v>197</v>
      </c>
      <c r="M98" s="534" t="s">
        <v>178</v>
      </c>
      <c r="N98" s="420">
        <v>41153</v>
      </c>
      <c r="O98" s="534"/>
      <c r="P98" s="534"/>
      <c r="Q98" s="341">
        <f t="shared" si="11"/>
        <v>24</v>
      </c>
      <c r="R98" s="342">
        <f t="shared" si="12"/>
        <v>1</v>
      </c>
      <c r="S98" s="342">
        <f t="shared" si="13"/>
        <v>0</v>
      </c>
      <c r="T98" s="342">
        <f t="shared" si="14"/>
        <v>0</v>
      </c>
      <c r="U98" s="346">
        <f t="shared" si="15"/>
        <v>0</v>
      </c>
    </row>
    <row r="99" spans="1:22">
      <c r="A99" s="552">
        <v>41589</v>
      </c>
      <c r="B99" s="526" t="s">
        <v>350</v>
      </c>
      <c r="C99" s="23"/>
      <c r="D99" s="23" t="s">
        <v>783</v>
      </c>
      <c r="E99" s="534">
        <v>89011005945</v>
      </c>
      <c r="F99" s="20" t="s">
        <v>404</v>
      </c>
      <c r="G99" s="534" t="s">
        <v>228</v>
      </c>
      <c r="H99" s="534" t="s">
        <v>25</v>
      </c>
      <c r="I99" s="534"/>
      <c r="J99" s="420">
        <v>41153</v>
      </c>
      <c r="K99" s="534"/>
      <c r="L99" s="534" t="s">
        <v>197</v>
      </c>
      <c r="M99" s="534" t="s">
        <v>178</v>
      </c>
      <c r="N99" s="420">
        <v>41153</v>
      </c>
      <c r="O99" s="534"/>
      <c r="P99" s="534"/>
      <c r="Q99" s="341">
        <f t="shared" si="11"/>
        <v>23</v>
      </c>
      <c r="R99" s="342">
        <f t="shared" si="12"/>
        <v>1</v>
      </c>
      <c r="S99" s="342">
        <f t="shared" si="13"/>
        <v>0</v>
      </c>
      <c r="T99" s="342">
        <f t="shared" si="14"/>
        <v>0</v>
      </c>
      <c r="U99" s="346">
        <f t="shared" si="15"/>
        <v>0</v>
      </c>
    </row>
    <row r="100" spans="1:22">
      <c r="A100" s="552">
        <v>41590</v>
      </c>
      <c r="B100" s="526" t="s">
        <v>350</v>
      </c>
      <c r="C100" s="23"/>
      <c r="D100" s="23" t="s">
        <v>793</v>
      </c>
      <c r="E100" s="534">
        <v>88122414303</v>
      </c>
      <c r="F100" s="20" t="s">
        <v>404</v>
      </c>
      <c r="G100" s="534" t="s">
        <v>228</v>
      </c>
      <c r="H100" s="534" t="s">
        <v>25</v>
      </c>
      <c r="I100" s="534"/>
      <c r="J100" s="420">
        <v>41153</v>
      </c>
      <c r="K100" s="534"/>
      <c r="L100" s="534" t="s">
        <v>197</v>
      </c>
      <c r="M100" s="534" t="s">
        <v>178</v>
      </c>
      <c r="N100" s="420">
        <v>41153</v>
      </c>
      <c r="O100" s="534"/>
      <c r="P100" s="534"/>
      <c r="Q100" s="341">
        <f t="shared" si="11"/>
        <v>24</v>
      </c>
      <c r="R100" s="342">
        <f t="shared" si="12"/>
        <v>1</v>
      </c>
      <c r="S100" s="342">
        <f t="shared" si="13"/>
        <v>0</v>
      </c>
      <c r="T100" s="342">
        <f t="shared" si="14"/>
        <v>0</v>
      </c>
      <c r="U100" s="346">
        <f t="shared" si="15"/>
        <v>0</v>
      </c>
    </row>
    <row r="101" spans="1:22">
      <c r="A101" s="551">
        <v>41609</v>
      </c>
      <c r="B101" s="526" t="s">
        <v>350</v>
      </c>
      <c r="C101" s="23"/>
      <c r="D101" s="23" t="s">
        <v>772</v>
      </c>
      <c r="E101" s="534">
        <v>88121514320</v>
      </c>
      <c r="F101" s="20" t="s">
        <v>404</v>
      </c>
      <c r="G101" s="534" t="s">
        <v>228</v>
      </c>
      <c r="H101" s="534" t="s">
        <v>25</v>
      </c>
      <c r="I101" s="534"/>
      <c r="J101" s="420">
        <v>41153</v>
      </c>
      <c r="K101" s="534"/>
      <c r="L101" s="534" t="s">
        <v>197</v>
      </c>
      <c r="M101" s="534" t="s">
        <v>178</v>
      </c>
      <c r="N101" s="420">
        <v>41153</v>
      </c>
      <c r="O101" s="534"/>
      <c r="P101" s="534"/>
      <c r="Q101" s="341">
        <f t="shared" si="11"/>
        <v>24</v>
      </c>
      <c r="R101" s="342">
        <f t="shared" si="12"/>
        <v>1</v>
      </c>
      <c r="S101" s="342">
        <f t="shared" si="13"/>
        <v>0</v>
      </c>
      <c r="T101" s="342">
        <f t="shared" si="14"/>
        <v>0</v>
      </c>
      <c r="U101" s="346">
        <f t="shared" si="15"/>
        <v>0</v>
      </c>
    </row>
    <row r="102" spans="1:22">
      <c r="A102" s="551">
        <v>41640</v>
      </c>
      <c r="B102" s="526" t="s">
        <v>350</v>
      </c>
      <c r="C102" s="23"/>
      <c r="D102" s="23" t="s">
        <v>769</v>
      </c>
      <c r="E102" s="534">
        <v>87022015387</v>
      </c>
      <c r="F102" s="20" t="s">
        <v>404</v>
      </c>
      <c r="G102" s="534" t="s">
        <v>228</v>
      </c>
      <c r="H102" s="534" t="s">
        <v>25</v>
      </c>
      <c r="I102" s="534"/>
      <c r="J102" s="420">
        <v>41153</v>
      </c>
      <c r="K102" s="534"/>
      <c r="L102" s="534" t="s">
        <v>197</v>
      </c>
      <c r="M102" s="534" t="s">
        <v>178</v>
      </c>
      <c r="N102" s="420">
        <v>41153</v>
      </c>
      <c r="O102" s="534"/>
      <c r="P102" s="534"/>
      <c r="Q102" s="341">
        <f t="shared" si="11"/>
        <v>25</v>
      </c>
      <c r="R102" s="342">
        <f t="shared" si="12"/>
        <v>1</v>
      </c>
      <c r="S102" s="342">
        <f t="shared" si="13"/>
        <v>0</v>
      </c>
      <c r="T102" s="342">
        <f t="shared" si="14"/>
        <v>0</v>
      </c>
      <c r="U102" s="346">
        <f t="shared" si="15"/>
        <v>0</v>
      </c>
    </row>
    <row r="103" spans="1:22">
      <c r="A103" s="551">
        <v>41640</v>
      </c>
      <c r="B103" s="526" t="s">
        <v>350</v>
      </c>
      <c r="C103" s="23"/>
      <c r="D103" s="23" t="s">
        <v>776</v>
      </c>
      <c r="E103" s="534">
        <v>88041615852</v>
      </c>
      <c r="F103" s="20" t="s">
        <v>404</v>
      </c>
      <c r="G103" s="534" t="s">
        <v>228</v>
      </c>
      <c r="H103" s="534" t="s">
        <v>25</v>
      </c>
      <c r="I103" s="534"/>
      <c r="J103" s="420">
        <v>41153</v>
      </c>
      <c r="K103" s="534"/>
      <c r="L103" s="534" t="s">
        <v>197</v>
      </c>
      <c r="M103" s="534" t="s">
        <v>179</v>
      </c>
      <c r="N103" s="420">
        <v>41153</v>
      </c>
      <c r="O103" s="534"/>
      <c r="P103" s="534"/>
      <c r="Q103" s="341">
        <f t="shared" si="11"/>
        <v>24</v>
      </c>
      <c r="R103" s="342">
        <f t="shared" si="12"/>
        <v>1</v>
      </c>
      <c r="S103" s="342">
        <f t="shared" si="13"/>
        <v>0</v>
      </c>
      <c r="T103" s="342">
        <f t="shared" si="14"/>
        <v>0</v>
      </c>
      <c r="U103" s="346">
        <f t="shared" si="15"/>
        <v>0</v>
      </c>
    </row>
    <row r="104" spans="1:22">
      <c r="A104" s="551">
        <v>41640</v>
      </c>
      <c r="B104" s="526" t="s">
        <v>350</v>
      </c>
      <c r="C104" s="23"/>
      <c r="D104" s="211" t="s">
        <v>777</v>
      </c>
      <c r="E104" s="534">
        <v>89031030059</v>
      </c>
      <c r="F104" s="333" t="s">
        <v>404</v>
      </c>
      <c r="G104" s="313" t="s">
        <v>228</v>
      </c>
      <c r="H104" s="313" t="s">
        <v>25</v>
      </c>
      <c r="I104" s="216"/>
      <c r="J104" s="413">
        <v>41519</v>
      </c>
      <c r="K104" s="216"/>
      <c r="L104" s="313" t="s">
        <v>197</v>
      </c>
      <c r="M104" s="313" t="s">
        <v>179</v>
      </c>
      <c r="N104" s="413">
        <v>41519</v>
      </c>
      <c r="O104" s="216"/>
      <c r="P104" s="216"/>
      <c r="Q104" s="341">
        <f>2012-CONCATENATE(19,+LEFT(E104,2))</f>
        <v>23</v>
      </c>
      <c r="R104" s="342">
        <f>IF(Q104&gt;=55,0,IF(AND(Q104&gt;=46,Q104&lt;55),0,IF(AND(Q104&gt;=31,Q104&lt;45),0,IF(Q104&lt;=30,1,0))))</f>
        <v>1</v>
      </c>
      <c r="S104" s="342">
        <f>IF(Q104&gt;=55,0,IF(AND(Q104&gt;=46,Q104&lt;55),0,IF(AND(Q104&gt;=31,Q104&lt;=45),1,IF(Q104&lt;=30,0,0))))</f>
        <v>0</v>
      </c>
      <c r="T104" s="342">
        <f>IF(Q104&gt;=55,0,IF(AND(Q104&gt;=46,Q104&lt;55),1,IF(AND(Q104&gt;=31,Q104&lt;=45),0,IF(Q104&lt;=30,0,0))))</f>
        <v>0</v>
      </c>
      <c r="U104" s="346">
        <f>IF(Q104&gt;=55,1,IF(AND(Q104&gt;=46,Q104&lt;55),0,IF(AND(Q104&gt;=31,Q104&lt;45),0,IF(Q104&lt;=30,0,0))))</f>
        <v>0</v>
      </c>
      <c r="V104" s="438"/>
    </row>
    <row r="105" spans="1:22">
      <c r="A105" s="551">
        <v>41671</v>
      </c>
      <c r="B105" s="534"/>
      <c r="C105" s="23"/>
      <c r="D105" s="344" t="s">
        <v>407</v>
      </c>
      <c r="E105" s="332">
        <v>84031712012</v>
      </c>
      <c r="F105" s="333" t="s">
        <v>404</v>
      </c>
      <c r="G105" s="313" t="s">
        <v>228</v>
      </c>
      <c r="H105" s="313" t="s">
        <v>25</v>
      </c>
      <c r="I105" s="313"/>
      <c r="J105" s="315">
        <v>40217</v>
      </c>
      <c r="K105" s="313"/>
      <c r="L105" s="313" t="s">
        <v>197</v>
      </c>
      <c r="M105" s="313" t="s">
        <v>179</v>
      </c>
      <c r="N105" s="315">
        <v>40217</v>
      </c>
      <c r="O105" s="326"/>
      <c r="P105" s="326"/>
      <c r="Q105" s="341">
        <f t="shared" si="11"/>
        <v>28</v>
      </c>
      <c r="R105" s="342">
        <f t="shared" si="12"/>
        <v>1</v>
      </c>
      <c r="S105" s="342">
        <f t="shared" si="13"/>
        <v>0</v>
      </c>
      <c r="T105" s="342">
        <f t="shared" si="14"/>
        <v>0</v>
      </c>
      <c r="U105" s="335">
        <f t="shared" si="15"/>
        <v>0</v>
      </c>
      <c r="V105" s="438"/>
    </row>
    <row r="106" spans="1:22">
      <c r="A106" s="551">
        <v>41730</v>
      </c>
      <c r="B106" s="534"/>
      <c r="C106" s="23"/>
      <c r="D106" s="23" t="s">
        <v>797</v>
      </c>
      <c r="E106" s="534">
        <v>88101614320</v>
      </c>
      <c r="F106" s="20" t="s">
        <v>404</v>
      </c>
      <c r="G106" s="534" t="s">
        <v>228</v>
      </c>
      <c r="H106" s="534" t="s">
        <v>25</v>
      </c>
      <c r="I106" s="534"/>
      <c r="J106" s="420">
        <v>41153</v>
      </c>
      <c r="K106" s="534"/>
      <c r="L106" s="534" t="s">
        <v>197</v>
      </c>
      <c r="M106" s="534" t="s">
        <v>178</v>
      </c>
      <c r="N106" s="420">
        <v>41153</v>
      </c>
      <c r="O106" s="534"/>
      <c r="P106" s="534"/>
      <c r="Q106" s="341">
        <f>2012-CONCATENATE(19,+LEFT(E106,2))</f>
        <v>24</v>
      </c>
      <c r="R106" s="342">
        <f>IF(Q106&gt;=55,0,IF(AND(Q106&gt;=46,Q106&lt;55),0,IF(AND(Q106&gt;=31,Q106&lt;45),0,IF(Q106&lt;=30,1,0))))</f>
        <v>1</v>
      </c>
      <c r="S106" s="342">
        <f>IF(Q106&gt;=55,0,IF(AND(Q106&gt;=46,Q106&lt;55),0,IF(AND(Q106&gt;=31,Q106&lt;=45),1,IF(Q106&lt;=30,0,0))))</f>
        <v>0</v>
      </c>
      <c r="T106" s="342">
        <f>IF(Q106&gt;=55,0,IF(AND(Q106&gt;=46,Q106&lt;55),1,IF(AND(Q106&gt;=31,Q106&lt;=45),0,IF(Q106&lt;=30,0,0))))</f>
        <v>0</v>
      </c>
      <c r="U106" s="335">
        <f>IF(Q106&gt;=55,1,IF(AND(Q106&gt;=46,Q106&lt;55),0,IF(AND(Q106&gt;=31,Q106&lt;45),0,IF(Q106&lt;=30,0,0))))</f>
        <v>0</v>
      </c>
      <c r="V106" s="535"/>
    </row>
    <row r="107" spans="1:22">
      <c r="A107" s="551">
        <v>41760</v>
      </c>
      <c r="B107" s="534"/>
      <c r="C107" s="23"/>
      <c r="D107" s="211" t="s">
        <v>1235</v>
      </c>
      <c r="E107" s="216">
        <v>92102935618</v>
      </c>
      <c r="F107" s="216" t="s">
        <v>404</v>
      </c>
      <c r="G107" s="313" t="s">
        <v>228</v>
      </c>
      <c r="H107" s="313" t="s">
        <v>25</v>
      </c>
      <c r="I107" s="216"/>
      <c r="J107" s="413">
        <v>41153</v>
      </c>
      <c r="K107" s="216"/>
      <c r="L107" s="313" t="s">
        <v>200</v>
      </c>
      <c r="M107" s="313" t="s">
        <v>179</v>
      </c>
      <c r="N107" s="413">
        <v>41153</v>
      </c>
      <c r="O107" s="216"/>
      <c r="P107" s="216"/>
      <c r="Q107" s="341">
        <f>2012-CONCATENATE(19,+LEFT(E107,2))</f>
        <v>20</v>
      </c>
      <c r="R107" s="342">
        <f>IF(Q107&gt;=55,0,IF(AND(Q107&gt;=46,Q107&lt;55),0,IF(AND(Q107&gt;=31,Q107&lt;45),0,IF(Q107&lt;=30,1,0))))</f>
        <v>1</v>
      </c>
      <c r="S107" s="342">
        <f>IF(Q107&gt;=55,0,IF(AND(Q107&gt;=46,Q107&lt;55),0,IF(AND(Q107&gt;=31,Q107&lt;=45),1,IF(Q107&lt;=30,0,0))))</f>
        <v>0</v>
      </c>
      <c r="T107" s="342">
        <f>IF(Q107&gt;=55,0,IF(AND(Q107&gt;=46,Q107&lt;55),1,IF(AND(Q107&gt;=31,Q107&lt;=45),0,IF(Q107&lt;=30,0,0))))</f>
        <v>0</v>
      </c>
      <c r="U107" s="335">
        <f>IF(Q107&gt;=55,1,IF(AND(Q107&gt;=46,Q107&lt;55),0,IF(AND(Q107&gt;=31,Q107&lt;45),0,IF(Q107&lt;=30,0,0))))</f>
        <v>0</v>
      </c>
      <c r="V107" s="438"/>
    </row>
    <row r="108" spans="1:22">
      <c r="A108" s="551">
        <v>41548</v>
      </c>
      <c r="B108" s="534"/>
      <c r="C108" s="23"/>
      <c r="D108" s="23" t="s">
        <v>778</v>
      </c>
      <c r="E108" s="534">
        <v>89082129788</v>
      </c>
      <c r="F108" s="20" t="s">
        <v>404</v>
      </c>
      <c r="G108" s="534" t="s">
        <v>228</v>
      </c>
      <c r="H108" s="534" t="s">
        <v>25</v>
      </c>
      <c r="I108" s="534"/>
      <c r="J108" s="534">
        <v>41547</v>
      </c>
      <c r="K108" s="534"/>
      <c r="L108" s="534" t="s">
        <v>197</v>
      </c>
      <c r="M108" s="534" t="s">
        <v>178</v>
      </c>
      <c r="N108" s="534">
        <v>41519</v>
      </c>
      <c r="O108" s="534"/>
      <c r="P108" s="534"/>
      <c r="Q108" s="341">
        <f t="shared" ref="Q108:Q118" si="16">2012-CONCATENATE(19,+LEFT(E108,2))</f>
        <v>23</v>
      </c>
      <c r="R108" s="342">
        <f t="shared" ref="R108:R154" si="17">IF(Q108&gt;=55,0,IF(AND(Q108&gt;=46,Q108&lt;55),0,IF(AND(Q108&gt;=31,Q108&lt;45),0,IF(Q108&lt;=30,1,0))))</f>
        <v>1</v>
      </c>
      <c r="S108" s="342">
        <f t="shared" ref="S108:S118" si="18">IF(Q108&gt;=55,0,IF(AND(Q108&gt;=46,Q108&lt;55),0,IF(AND(Q108&gt;=31,Q108&lt;=45),1,IF(Q108&lt;=30,0,0))))</f>
        <v>0</v>
      </c>
      <c r="T108" s="342">
        <f t="shared" ref="T108:T118" si="19">IF(Q108&gt;=55,0,IF(AND(Q108&gt;=46,Q108&lt;55),1,IF(AND(Q108&gt;=31,Q108&lt;=45),0,IF(Q108&lt;=30,0,0))))</f>
        <v>0</v>
      </c>
      <c r="U108" s="335">
        <f t="shared" ref="U108:U118" si="20">IF(Q108&gt;=55,1,IF(AND(Q108&gt;=46,Q108&lt;55),0,IF(AND(Q108&gt;=31,Q108&lt;45),0,IF(Q108&lt;=30,0,0))))</f>
        <v>0</v>
      </c>
    </row>
    <row r="109" spans="1:22">
      <c r="A109" s="551">
        <v>41791</v>
      </c>
      <c r="B109" s="534" t="s">
        <v>2021</v>
      </c>
      <c r="C109" s="23"/>
      <c r="D109" s="23" t="s">
        <v>768</v>
      </c>
      <c r="E109" s="534">
        <v>90081132573</v>
      </c>
      <c r="F109" s="20" t="s">
        <v>404</v>
      </c>
      <c r="G109" s="534" t="s">
        <v>228</v>
      </c>
      <c r="H109" s="534" t="s">
        <v>25</v>
      </c>
      <c r="I109" s="534"/>
      <c r="J109" s="534">
        <v>41547</v>
      </c>
      <c r="K109" s="534" t="s">
        <v>206</v>
      </c>
      <c r="L109" s="534" t="s">
        <v>197</v>
      </c>
      <c r="M109" s="534" t="s">
        <v>179</v>
      </c>
      <c r="N109" s="534">
        <v>41519</v>
      </c>
      <c r="O109" s="534"/>
      <c r="P109" s="534"/>
      <c r="Q109" s="341">
        <f t="shared" si="16"/>
        <v>22</v>
      </c>
      <c r="R109" s="342">
        <f t="shared" si="17"/>
        <v>1</v>
      </c>
      <c r="S109" s="342">
        <f t="shared" si="18"/>
        <v>0</v>
      </c>
      <c r="T109" s="342">
        <f t="shared" si="19"/>
        <v>0</v>
      </c>
      <c r="U109" s="423">
        <f t="shared" si="20"/>
        <v>0</v>
      </c>
      <c r="V109" s="559"/>
    </row>
    <row r="110" spans="1:22">
      <c r="A110" s="551">
        <v>41791</v>
      </c>
      <c r="B110" s="555" t="s">
        <v>2021</v>
      </c>
      <c r="C110" s="23"/>
      <c r="D110" s="23" t="s">
        <v>786</v>
      </c>
      <c r="E110" s="534">
        <v>88030215801</v>
      </c>
      <c r="F110" s="20" t="s">
        <v>404</v>
      </c>
      <c r="G110" s="534" t="s">
        <v>228</v>
      </c>
      <c r="H110" s="534" t="s">
        <v>25</v>
      </c>
      <c r="I110" s="534"/>
      <c r="J110" s="534">
        <v>41547</v>
      </c>
      <c r="K110" s="534"/>
      <c r="L110" s="534" t="s">
        <v>197</v>
      </c>
      <c r="M110" s="534" t="s">
        <v>178</v>
      </c>
      <c r="N110" s="534">
        <v>41519</v>
      </c>
      <c r="O110" s="534"/>
      <c r="P110" s="534"/>
      <c r="Q110" s="341">
        <f t="shared" si="16"/>
        <v>24</v>
      </c>
      <c r="R110" s="342">
        <f t="shared" si="17"/>
        <v>1</v>
      </c>
      <c r="S110" s="342">
        <f t="shared" si="18"/>
        <v>0</v>
      </c>
      <c r="T110" s="342">
        <f t="shared" si="19"/>
        <v>0</v>
      </c>
      <c r="U110" s="423">
        <f t="shared" si="20"/>
        <v>0</v>
      </c>
      <c r="V110" s="559"/>
    </row>
    <row r="111" spans="1:22">
      <c r="A111" s="551">
        <v>41791</v>
      </c>
      <c r="B111" s="555" t="s">
        <v>2021</v>
      </c>
      <c r="C111" s="23"/>
      <c r="D111" s="23" t="s">
        <v>785</v>
      </c>
      <c r="E111" s="534">
        <v>89050229968</v>
      </c>
      <c r="F111" s="20" t="s">
        <v>404</v>
      </c>
      <c r="G111" s="534" t="s">
        <v>228</v>
      </c>
      <c r="H111" s="534" t="s">
        <v>25</v>
      </c>
      <c r="I111" s="534"/>
      <c r="J111" s="534">
        <v>41153</v>
      </c>
      <c r="K111" s="534"/>
      <c r="L111" s="534" t="s">
        <v>197</v>
      </c>
      <c r="M111" s="534" t="s">
        <v>178</v>
      </c>
      <c r="N111" s="534">
        <v>41153</v>
      </c>
      <c r="O111" s="534"/>
      <c r="P111" s="534"/>
      <c r="Q111" s="341">
        <f t="shared" si="16"/>
        <v>23</v>
      </c>
      <c r="R111" s="342">
        <f t="shared" si="17"/>
        <v>1</v>
      </c>
      <c r="S111" s="342">
        <f t="shared" si="18"/>
        <v>0</v>
      </c>
      <c r="T111" s="342">
        <f t="shared" si="19"/>
        <v>0</v>
      </c>
      <c r="U111" s="423">
        <f t="shared" si="20"/>
        <v>0</v>
      </c>
      <c r="V111" s="559"/>
    </row>
    <row r="112" spans="1:22">
      <c r="A112" s="551">
        <v>41791</v>
      </c>
      <c r="B112" s="555" t="s">
        <v>2021</v>
      </c>
      <c r="C112" s="23"/>
      <c r="D112" s="23" t="s">
        <v>411</v>
      </c>
      <c r="E112" s="534">
        <v>88061914307</v>
      </c>
      <c r="F112" s="20" t="s">
        <v>404</v>
      </c>
      <c r="G112" s="534" t="s">
        <v>228</v>
      </c>
      <c r="H112" s="534" t="s">
        <v>25</v>
      </c>
      <c r="I112" s="534"/>
      <c r="J112" s="534">
        <v>41153</v>
      </c>
      <c r="K112" s="534"/>
      <c r="L112" s="534" t="s">
        <v>197</v>
      </c>
      <c r="M112" s="534" t="s">
        <v>178</v>
      </c>
      <c r="N112" s="534">
        <v>41153</v>
      </c>
      <c r="O112" s="534"/>
      <c r="P112" s="534"/>
      <c r="Q112" s="341">
        <f t="shared" si="16"/>
        <v>24</v>
      </c>
      <c r="R112" s="342">
        <f t="shared" si="17"/>
        <v>1</v>
      </c>
      <c r="S112" s="342">
        <f t="shared" si="18"/>
        <v>0</v>
      </c>
      <c r="T112" s="342">
        <f t="shared" si="19"/>
        <v>0</v>
      </c>
      <c r="U112" s="423">
        <f t="shared" si="20"/>
        <v>0</v>
      </c>
      <c r="V112" s="559"/>
    </row>
    <row r="113" spans="1:22">
      <c r="A113" s="551">
        <v>41791</v>
      </c>
      <c r="B113" s="555" t="s">
        <v>2021</v>
      </c>
      <c r="C113" s="23"/>
      <c r="D113" s="104" t="s">
        <v>1312</v>
      </c>
      <c r="E113" s="332">
        <v>87122514578</v>
      </c>
      <c r="F113" s="333" t="s">
        <v>404</v>
      </c>
      <c r="G113" s="313" t="s">
        <v>228</v>
      </c>
      <c r="H113" s="313" t="s">
        <v>25</v>
      </c>
      <c r="I113" s="313"/>
      <c r="J113" s="315">
        <v>40422</v>
      </c>
      <c r="K113" s="313"/>
      <c r="L113" s="313" t="s">
        <v>197</v>
      </c>
      <c r="M113" s="313" t="s">
        <v>179</v>
      </c>
      <c r="N113" s="315">
        <v>40422</v>
      </c>
      <c r="O113" s="326"/>
      <c r="P113" s="326"/>
      <c r="Q113" s="341">
        <f t="shared" si="16"/>
        <v>25</v>
      </c>
      <c r="R113" s="342">
        <f t="shared" si="17"/>
        <v>1</v>
      </c>
      <c r="S113" s="342">
        <f t="shared" si="18"/>
        <v>0</v>
      </c>
      <c r="T113" s="342">
        <f t="shared" si="19"/>
        <v>0</v>
      </c>
      <c r="U113" s="423">
        <f t="shared" si="20"/>
        <v>0</v>
      </c>
      <c r="V113" s="560"/>
    </row>
    <row r="114" spans="1:22">
      <c r="A114" s="551">
        <v>41791</v>
      </c>
      <c r="B114" s="555" t="s">
        <v>2021</v>
      </c>
      <c r="C114" s="23"/>
      <c r="D114" s="104" t="s">
        <v>792</v>
      </c>
      <c r="E114" s="332">
        <v>88101914194</v>
      </c>
      <c r="F114" s="333" t="s">
        <v>404</v>
      </c>
      <c r="G114" s="313" t="s">
        <v>228</v>
      </c>
      <c r="H114" s="313" t="s">
        <v>25</v>
      </c>
      <c r="I114" s="313"/>
      <c r="J114" s="315">
        <v>40787</v>
      </c>
      <c r="K114" s="313"/>
      <c r="L114" s="313" t="s">
        <v>197</v>
      </c>
      <c r="M114" s="313" t="s">
        <v>179</v>
      </c>
      <c r="N114" s="315">
        <v>40787</v>
      </c>
      <c r="O114" s="326"/>
      <c r="P114" s="326"/>
      <c r="Q114" s="341">
        <f t="shared" si="16"/>
        <v>24</v>
      </c>
      <c r="R114" s="342">
        <f t="shared" si="17"/>
        <v>1</v>
      </c>
      <c r="S114" s="342">
        <f t="shared" si="18"/>
        <v>0</v>
      </c>
      <c r="T114" s="342">
        <f t="shared" si="19"/>
        <v>0</v>
      </c>
      <c r="U114" s="423">
        <f t="shared" si="20"/>
        <v>0</v>
      </c>
      <c r="V114" s="560"/>
    </row>
    <row r="115" spans="1:22">
      <c r="A115" s="551">
        <v>41791</v>
      </c>
      <c r="B115" s="555" t="s">
        <v>2021</v>
      </c>
      <c r="C115" s="399"/>
      <c r="D115" s="533" t="s">
        <v>794</v>
      </c>
      <c r="E115" s="556">
        <v>89110629933</v>
      </c>
      <c r="F115" s="557" t="s">
        <v>404</v>
      </c>
      <c r="G115" s="370" t="s">
        <v>228</v>
      </c>
      <c r="H115" s="370" t="s">
        <v>25</v>
      </c>
      <c r="I115" s="370"/>
      <c r="J115" s="502">
        <v>41153</v>
      </c>
      <c r="K115" s="370"/>
      <c r="L115" s="370" t="s">
        <v>197</v>
      </c>
      <c r="M115" s="370" t="s">
        <v>179</v>
      </c>
      <c r="N115" s="502">
        <v>41153</v>
      </c>
      <c r="O115" s="558"/>
      <c r="P115" s="558"/>
      <c r="Q115" s="341">
        <f t="shared" si="16"/>
        <v>23</v>
      </c>
      <c r="R115" s="342">
        <f t="shared" si="17"/>
        <v>1</v>
      </c>
      <c r="S115" s="342">
        <f t="shared" si="18"/>
        <v>0</v>
      </c>
      <c r="T115" s="342">
        <f t="shared" si="19"/>
        <v>0</v>
      </c>
      <c r="U115" s="423">
        <f t="shared" si="20"/>
        <v>0</v>
      </c>
      <c r="V115" s="560"/>
    </row>
    <row r="116" spans="1:22">
      <c r="A116" s="551">
        <v>41791</v>
      </c>
      <c r="B116" s="555" t="s">
        <v>2021</v>
      </c>
      <c r="C116" s="23"/>
      <c r="D116" s="554" t="s">
        <v>1250</v>
      </c>
      <c r="E116" s="316">
        <v>89020429978</v>
      </c>
      <c r="F116" s="333" t="s">
        <v>404</v>
      </c>
      <c r="G116" s="313" t="s">
        <v>228</v>
      </c>
      <c r="H116" s="313" t="s">
        <v>25</v>
      </c>
      <c r="I116" s="313"/>
      <c r="J116" s="315">
        <v>41153</v>
      </c>
      <c r="K116" s="313"/>
      <c r="L116" s="313" t="s">
        <v>197</v>
      </c>
      <c r="M116" s="313" t="s">
        <v>179</v>
      </c>
      <c r="N116" s="315">
        <v>41153</v>
      </c>
      <c r="O116" s="326"/>
      <c r="P116" s="326"/>
      <c r="Q116" s="341">
        <f t="shared" si="16"/>
        <v>23</v>
      </c>
      <c r="R116" s="342">
        <f t="shared" si="17"/>
        <v>1</v>
      </c>
      <c r="S116" s="342">
        <f t="shared" si="18"/>
        <v>0</v>
      </c>
      <c r="T116" s="342">
        <f t="shared" si="19"/>
        <v>0</v>
      </c>
      <c r="U116" s="423">
        <f t="shared" si="20"/>
        <v>0</v>
      </c>
      <c r="V116" s="560"/>
    </row>
    <row r="117" spans="1:22">
      <c r="A117" s="551">
        <v>41791</v>
      </c>
      <c r="B117" s="555" t="s">
        <v>2021</v>
      </c>
      <c r="C117" s="23"/>
      <c r="D117" s="554" t="s">
        <v>1251</v>
      </c>
      <c r="E117" s="216">
        <v>83012110341</v>
      </c>
      <c r="F117" s="216" t="s">
        <v>404</v>
      </c>
      <c r="G117" s="313" t="s">
        <v>228</v>
      </c>
      <c r="H117" s="313" t="s">
        <v>25</v>
      </c>
      <c r="I117" s="216"/>
      <c r="J117" s="413">
        <v>41153</v>
      </c>
      <c r="K117" s="216"/>
      <c r="L117" s="313" t="s">
        <v>197</v>
      </c>
      <c r="M117" s="313" t="s">
        <v>178</v>
      </c>
      <c r="N117" s="413">
        <v>41153</v>
      </c>
      <c r="O117" s="326"/>
      <c r="P117" s="326"/>
      <c r="Q117" s="341">
        <f t="shared" si="16"/>
        <v>29</v>
      </c>
      <c r="R117" s="342">
        <f t="shared" si="17"/>
        <v>1</v>
      </c>
      <c r="S117" s="342">
        <f t="shared" si="18"/>
        <v>0</v>
      </c>
      <c r="T117" s="342">
        <f t="shared" si="19"/>
        <v>0</v>
      </c>
      <c r="U117" s="423">
        <f t="shared" si="20"/>
        <v>0</v>
      </c>
      <c r="V117" s="560"/>
    </row>
    <row r="118" spans="1:22">
      <c r="A118" s="551">
        <v>41791</v>
      </c>
      <c r="B118" s="555" t="s">
        <v>2021</v>
      </c>
      <c r="C118" s="23"/>
      <c r="D118" s="554" t="s">
        <v>1252</v>
      </c>
      <c r="E118" s="216">
        <v>88011714359</v>
      </c>
      <c r="F118" s="216" t="s">
        <v>404</v>
      </c>
      <c r="G118" s="313" t="s">
        <v>228</v>
      </c>
      <c r="H118" s="313" t="s">
        <v>25</v>
      </c>
      <c r="I118" s="216"/>
      <c r="J118" s="413">
        <v>41153</v>
      </c>
      <c r="K118" s="216"/>
      <c r="L118" s="313" t="s">
        <v>197</v>
      </c>
      <c r="M118" s="313" t="s">
        <v>179</v>
      </c>
      <c r="N118" s="413">
        <v>41153</v>
      </c>
      <c r="O118" s="326"/>
      <c r="P118" s="326"/>
      <c r="Q118" s="341">
        <f t="shared" si="16"/>
        <v>24</v>
      </c>
      <c r="R118" s="342">
        <f t="shared" si="17"/>
        <v>1</v>
      </c>
      <c r="S118" s="342">
        <f t="shared" si="18"/>
        <v>0</v>
      </c>
      <c r="T118" s="342">
        <f t="shared" si="19"/>
        <v>0</v>
      </c>
      <c r="U118" s="423">
        <f t="shared" si="20"/>
        <v>0</v>
      </c>
      <c r="V118" s="560"/>
    </row>
    <row r="119" spans="1:22">
      <c r="A119" s="551">
        <v>41791</v>
      </c>
      <c r="B119" s="555" t="s">
        <v>2021</v>
      </c>
      <c r="C119" s="23"/>
      <c r="D119" s="554" t="s">
        <v>1254</v>
      </c>
      <c r="E119" s="216">
        <v>88011814345</v>
      </c>
      <c r="F119" s="216" t="s">
        <v>404</v>
      </c>
      <c r="G119" s="313" t="s">
        <v>228</v>
      </c>
      <c r="H119" s="313" t="s">
        <v>25</v>
      </c>
      <c r="I119" s="216"/>
      <c r="J119" s="413">
        <v>41153</v>
      </c>
      <c r="K119" s="216"/>
      <c r="L119" s="313" t="s">
        <v>197</v>
      </c>
      <c r="M119" s="313" t="s">
        <v>178</v>
      </c>
      <c r="N119" s="413">
        <v>41153</v>
      </c>
      <c r="O119" s="216"/>
      <c r="P119" s="216"/>
      <c r="Q119" s="341">
        <f t="shared" ref="Q119:Q154" si="21">2012-CONCATENATE(19,+LEFT(E119,2))</f>
        <v>24</v>
      </c>
      <c r="R119" s="342">
        <f t="shared" si="17"/>
        <v>1</v>
      </c>
      <c r="S119" s="342">
        <f t="shared" ref="S119:S154" si="22">IF(Q119&gt;=55,0,IF(AND(Q119&gt;=46,Q119&lt;55),0,IF(AND(Q119&gt;=31,Q119&lt;=45),1,IF(Q119&lt;=30,0,0))))</f>
        <v>0</v>
      </c>
      <c r="T119" s="342">
        <f t="shared" ref="T119:T154" si="23">IF(Q119&gt;=55,0,IF(AND(Q119&gt;=46,Q119&lt;55),1,IF(AND(Q119&gt;=31,Q119&lt;=45),0,IF(Q119&lt;=30,0,0))))</f>
        <v>0</v>
      </c>
      <c r="U119" s="423">
        <f t="shared" ref="U119:U154" si="24">IF(Q119&gt;=55,1,IF(AND(Q119&gt;=46,Q119&lt;55),0,IF(AND(Q119&gt;=31,Q119&lt;45),0,IF(Q119&lt;=30,0,0))))</f>
        <v>0</v>
      </c>
      <c r="V119" s="438"/>
    </row>
    <row r="120" spans="1:22">
      <c r="A120" s="551">
        <v>41791</v>
      </c>
      <c r="B120" s="555" t="s">
        <v>2021</v>
      </c>
      <c r="C120" s="23"/>
      <c r="D120" s="554" t="s">
        <v>1255</v>
      </c>
      <c r="E120" s="216">
        <v>87010515216</v>
      </c>
      <c r="F120" s="216" t="s">
        <v>404</v>
      </c>
      <c r="G120" s="313" t="s">
        <v>228</v>
      </c>
      <c r="H120" s="313" t="s">
        <v>25</v>
      </c>
      <c r="I120" s="216"/>
      <c r="J120" s="413">
        <v>41153</v>
      </c>
      <c r="K120" s="216"/>
      <c r="L120" s="313" t="s">
        <v>197</v>
      </c>
      <c r="M120" s="313" t="s">
        <v>179</v>
      </c>
      <c r="N120" s="413">
        <v>41153</v>
      </c>
      <c r="O120" s="216"/>
      <c r="P120" s="216"/>
      <c r="Q120" s="341">
        <f t="shared" si="21"/>
        <v>25</v>
      </c>
      <c r="R120" s="342">
        <f t="shared" si="17"/>
        <v>1</v>
      </c>
      <c r="S120" s="342">
        <f t="shared" si="22"/>
        <v>0</v>
      </c>
      <c r="T120" s="342">
        <f t="shared" si="23"/>
        <v>0</v>
      </c>
      <c r="U120" s="423">
        <f t="shared" si="24"/>
        <v>0</v>
      </c>
      <c r="V120" s="438"/>
    </row>
    <row r="121" spans="1:22">
      <c r="A121" s="551">
        <v>41791</v>
      </c>
      <c r="B121" s="555" t="s">
        <v>2021</v>
      </c>
      <c r="C121" s="23"/>
      <c r="D121" s="554" t="s">
        <v>1256</v>
      </c>
      <c r="E121" s="216">
        <v>88021014264</v>
      </c>
      <c r="F121" s="216" t="s">
        <v>404</v>
      </c>
      <c r="G121" s="313" t="s">
        <v>228</v>
      </c>
      <c r="H121" s="313" t="s">
        <v>25</v>
      </c>
      <c r="I121" s="216"/>
      <c r="J121" s="413">
        <v>41153</v>
      </c>
      <c r="K121" s="216"/>
      <c r="L121" s="313" t="s">
        <v>197</v>
      </c>
      <c r="M121" s="313" t="s">
        <v>178</v>
      </c>
      <c r="N121" s="413">
        <v>41153</v>
      </c>
      <c r="O121" s="216"/>
      <c r="P121" s="216"/>
      <c r="Q121" s="341">
        <f t="shared" si="21"/>
        <v>24</v>
      </c>
      <c r="R121" s="342">
        <f t="shared" si="17"/>
        <v>1</v>
      </c>
      <c r="S121" s="342">
        <f t="shared" si="22"/>
        <v>0</v>
      </c>
      <c r="T121" s="342">
        <f t="shared" si="23"/>
        <v>0</v>
      </c>
      <c r="U121" s="423">
        <f t="shared" si="24"/>
        <v>0</v>
      </c>
      <c r="V121" s="438"/>
    </row>
    <row r="122" spans="1:22">
      <c r="A122" s="551">
        <v>41791</v>
      </c>
      <c r="B122" s="555" t="s">
        <v>2021</v>
      </c>
      <c r="C122" s="23"/>
      <c r="D122" s="554" t="s">
        <v>1257</v>
      </c>
      <c r="E122" s="216">
        <v>86080212669</v>
      </c>
      <c r="F122" s="216" t="s">
        <v>404</v>
      </c>
      <c r="G122" s="313" t="s">
        <v>228</v>
      </c>
      <c r="H122" s="313" t="s">
        <v>25</v>
      </c>
      <c r="I122" s="216"/>
      <c r="J122" s="413">
        <v>40422</v>
      </c>
      <c r="K122" s="216"/>
      <c r="L122" s="313" t="s">
        <v>197</v>
      </c>
      <c r="M122" s="313" t="s">
        <v>178</v>
      </c>
      <c r="N122" s="413">
        <v>40422</v>
      </c>
      <c r="O122" s="216"/>
      <c r="P122" s="216"/>
      <c r="Q122" s="341">
        <f t="shared" si="21"/>
        <v>26</v>
      </c>
      <c r="R122" s="342">
        <f t="shared" si="17"/>
        <v>1</v>
      </c>
      <c r="S122" s="342">
        <f t="shared" si="22"/>
        <v>0</v>
      </c>
      <c r="T122" s="342">
        <f t="shared" si="23"/>
        <v>0</v>
      </c>
      <c r="U122" s="423">
        <f t="shared" si="24"/>
        <v>0</v>
      </c>
      <c r="V122" s="438"/>
    </row>
    <row r="123" spans="1:22">
      <c r="A123" s="551">
        <v>41791</v>
      </c>
      <c r="B123" s="555" t="s">
        <v>2021</v>
      </c>
      <c r="C123" s="23"/>
      <c r="D123" s="554" t="s">
        <v>1258</v>
      </c>
      <c r="E123" s="216">
        <v>89110729791</v>
      </c>
      <c r="F123" s="216" t="s">
        <v>404</v>
      </c>
      <c r="G123" s="313" t="s">
        <v>228</v>
      </c>
      <c r="H123" s="313" t="s">
        <v>25</v>
      </c>
      <c r="I123" s="216"/>
      <c r="J123" s="315">
        <v>41153</v>
      </c>
      <c r="K123" s="216"/>
      <c r="L123" s="313" t="s">
        <v>197</v>
      </c>
      <c r="M123" s="313" t="s">
        <v>179</v>
      </c>
      <c r="N123" s="315">
        <v>41153</v>
      </c>
      <c r="O123" s="216"/>
      <c r="P123" s="216"/>
      <c r="Q123" s="341">
        <f t="shared" si="21"/>
        <v>23</v>
      </c>
      <c r="R123" s="342">
        <f t="shared" si="17"/>
        <v>1</v>
      </c>
      <c r="S123" s="342">
        <f t="shared" si="22"/>
        <v>0</v>
      </c>
      <c r="T123" s="342">
        <f t="shared" si="23"/>
        <v>0</v>
      </c>
      <c r="U123" s="423">
        <f t="shared" si="24"/>
        <v>0</v>
      </c>
      <c r="V123" s="438"/>
    </row>
    <row r="124" spans="1:22">
      <c r="A124" s="551">
        <v>41791</v>
      </c>
      <c r="B124" s="555" t="s">
        <v>2021</v>
      </c>
      <c r="C124" s="23"/>
      <c r="D124" s="554" t="s">
        <v>1260</v>
      </c>
      <c r="E124" s="216">
        <v>92020618970</v>
      </c>
      <c r="F124" s="216" t="s">
        <v>404</v>
      </c>
      <c r="G124" s="313" t="s">
        <v>228</v>
      </c>
      <c r="H124" s="313" t="s">
        <v>25</v>
      </c>
      <c r="I124" s="216"/>
      <c r="J124" s="413">
        <v>41153</v>
      </c>
      <c r="K124" s="216" t="s">
        <v>206</v>
      </c>
      <c r="L124" s="313" t="s">
        <v>200</v>
      </c>
      <c r="M124" s="313" t="s">
        <v>179</v>
      </c>
      <c r="N124" s="413">
        <v>41153</v>
      </c>
      <c r="O124" s="216"/>
      <c r="P124" s="216"/>
      <c r="Q124" s="341">
        <f t="shared" si="21"/>
        <v>20</v>
      </c>
      <c r="R124" s="342">
        <f t="shared" si="17"/>
        <v>1</v>
      </c>
      <c r="S124" s="342">
        <f t="shared" si="22"/>
        <v>0</v>
      </c>
      <c r="T124" s="342">
        <f t="shared" si="23"/>
        <v>0</v>
      </c>
      <c r="U124" s="423">
        <f t="shared" si="24"/>
        <v>0</v>
      </c>
      <c r="V124" s="438"/>
    </row>
    <row r="125" spans="1:22">
      <c r="A125" s="551">
        <v>41791</v>
      </c>
      <c r="B125" s="555" t="s">
        <v>2021</v>
      </c>
      <c r="C125" s="23"/>
      <c r="D125" s="554" t="s">
        <v>1261</v>
      </c>
      <c r="E125" s="555">
        <v>89060828463</v>
      </c>
      <c r="F125" s="333" t="s">
        <v>404</v>
      </c>
      <c r="G125" s="313" t="s">
        <v>228</v>
      </c>
      <c r="H125" s="313" t="s">
        <v>25</v>
      </c>
      <c r="I125" s="216"/>
      <c r="J125" s="413">
        <v>41547</v>
      </c>
      <c r="K125" s="216" t="s">
        <v>206</v>
      </c>
      <c r="L125" s="313" t="s">
        <v>197</v>
      </c>
      <c r="M125" s="313" t="s">
        <v>178</v>
      </c>
      <c r="N125" s="413">
        <v>41519</v>
      </c>
      <c r="O125" s="216"/>
      <c r="P125" s="216"/>
      <c r="Q125" s="341">
        <f t="shared" si="21"/>
        <v>23</v>
      </c>
      <c r="R125" s="342">
        <f t="shared" si="17"/>
        <v>1</v>
      </c>
      <c r="S125" s="342">
        <f t="shared" si="22"/>
        <v>0</v>
      </c>
      <c r="T125" s="342">
        <f t="shared" si="23"/>
        <v>0</v>
      </c>
      <c r="U125" s="423">
        <f t="shared" si="24"/>
        <v>0</v>
      </c>
      <c r="V125" s="438"/>
    </row>
    <row r="126" spans="1:22">
      <c r="A126" s="551">
        <v>41791</v>
      </c>
      <c r="B126" s="555" t="s">
        <v>2021</v>
      </c>
      <c r="C126" s="23"/>
      <c r="D126" s="554" t="s">
        <v>1263</v>
      </c>
      <c r="E126" s="555">
        <v>89100230123</v>
      </c>
      <c r="F126" s="333" t="s">
        <v>404</v>
      </c>
      <c r="G126" s="313" t="s">
        <v>228</v>
      </c>
      <c r="H126" s="313" t="s">
        <v>25</v>
      </c>
      <c r="I126" s="216"/>
      <c r="J126" s="413">
        <v>41547</v>
      </c>
      <c r="K126" s="216"/>
      <c r="L126" s="313" t="s">
        <v>197</v>
      </c>
      <c r="M126" s="313" t="s">
        <v>178</v>
      </c>
      <c r="N126" s="413">
        <v>41519</v>
      </c>
      <c r="O126" s="216"/>
      <c r="P126" s="216"/>
      <c r="Q126" s="341">
        <f t="shared" si="21"/>
        <v>23</v>
      </c>
      <c r="R126" s="342">
        <f t="shared" si="17"/>
        <v>1</v>
      </c>
      <c r="S126" s="342">
        <f t="shared" si="22"/>
        <v>0</v>
      </c>
      <c r="T126" s="342">
        <f t="shared" si="23"/>
        <v>0</v>
      </c>
      <c r="U126" s="423">
        <f t="shared" si="24"/>
        <v>0</v>
      </c>
      <c r="V126" s="438"/>
    </row>
    <row r="127" spans="1:22">
      <c r="A127" s="551">
        <v>41791</v>
      </c>
      <c r="B127" s="555" t="s">
        <v>2021</v>
      </c>
      <c r="C127" s="23"/>
      <c r="D127" s="554" t="s">
        <v>1264</v>
      </c>
      <c r="E127" s="555">
        <v>90111132570</v>
      </c>
      <c r="F127" s="333" t="s">
        <v>404</v>
      </c>
      <c r="G127" s="313" t="s">
        <v>228</v>
      </c>
      <c r="H127" s="313" t="s">
        <v>25</v>
      </c>
      <c r="I127" s="216"/>
      <c r="J127" s="413">
        <v>41547</v>
      </c>
      <c r="K127" s="216"/>
      <c r="L127" s="313" t="s">
        <v>197</v>
      </c>
      <c r="M127" s="313" t="s">
        <v>179</v>
      </c>
      <c r="N127" s="413">
        <v>41519</v>
      </c>
      <c r="O127" s="216"/>
      <c r="P127" s="216"/>
      <c r="Q127" s="341">
        <f t="shared" si="21"/>
        <v>22</v>
      </c>
      <c r="R127" s="342">
        <f t="shared" si="17"/>
        <v>1</v>
      </c>
      <c r="S127" s="342">
        <f t="shared" si="22"/>
        <v>0</v>
      </c>
      <c r="T127" s="342">
        <f t="shared" si="23"/>
        <v>0</v>
      </c>
      <c r="U127" s="423">
        <f t="shared" si="24"/>
        <v>0</v>
      </c>
      <c r="V127" s="438"/>
    </row>
    <row r="128" spans="1:22">
      <c r="A128" s="551">
        <v>41791</v>
      </c>
      <c r="B128" s="555" t="s">
        <v>2021</v>
      </c>
      <c r="C128" s="23"/>
      <c r="D128" s="554" t="s">
        <v>1265</v>
      </c>
      <c r="E128" s="555">
        <v>90022832297</v>
      </c>
      <c r="F128" s="333" t="s">
        <v>404</v>
      </c>
      <c r="G128" s="313" t="s">
        <v>228</v>
      </c>
      <c r="H128" s="313" t="s">
        <v>25</v>
      </c>
      <c r="I128" s="216"/>
      <c r="J128" s="413">
        <v>41547</v>
      </c>
      <c r="K128" s="216"/>
      <c r="L128" s="313" t="s">
        <v>197</v>
      </c>
      <c r="M128" s="313" t="s">
        <v>179</v>
      </c>
      <c r="N128" s="413">
        <v>41519</v>
      </c>
      <c r="O128" s="216"/>
      <c r="P128" s="216"/>
      <c r="Q128" s="341">
        <f t="shared" si="21"/>
        <v>22</v>
      </c>
      <c r="R128" s="342">
        <f t="shared" si="17"/>
        <v>1</v>
      </c>
      <c r="S128" s="342">
        <f t="shared" si="22"/>
        <v>0</v>
      </c>
      <c r="T128" s="342">
        <f t="shared" si="23"/>
        <v>0</v>
      </c>
      <c r="U128" s="423">
        <f t="shared" si="24"/>
        <v>0</v>
      </c>
      <c r="V128" s="438"/>
    </row>
    <row r="129" spans="1:22">
      <c r="A129" s="551">
        <v>41791</v>
      </c>
      <c r="B129" s="555" t="s">
        <v>2021</v>
      </c>
      <c r="C129" s="23"/>
      <c r="D129" s="554" t="s">
        <v>1266</v>
      </c>
      <c r="E129" s="555">
        <v>90032232279</v>
      </c>
      <c r="F129" s="333" t="s">
        <v>404</v>
      </c>
      <c r="G129" s="313" t="s">
        <v>228</v>
      </c>
      <c r="H129" s="313" t="s">
        <v>25</v>
      </c>
      <c r="I129" s="216"/>
      <c r="J129" s="413">
        <v>41547</v>
      </c>
      <c r="K129" s="216" t="s">
        <v>206</v>
      </c>
      <c r="L129" s="313" t="s">
        <v>197</v>
      </c>
      <c r="M129" s="313" t="s">
        <v>179</v>
      </c>
      <c r="N129" s="413">
        <v>41519</v>
      </c>
      <c r="O129" s="216"/>
      <c r="P129" s="216"/>
      <c r="Q129" s="341">
        <f t="shared" si="21"/>
        <v>22</v>
      </c>
      <c r="R129" s="342">
        <f t="shared" si="17"/>
        <v>1</v>
      </c>
      <c r="S129" s="342">
        <f t="shared" si="22"/>
        <v>0</v>
      </c>
      <c r="T129" s="342">
        <f t="shared" si="23"/>
        <v>0</v>
      </c>
      <c r="U129" s="423">
        <f t="shared" si="24"/>
        <v>0</v>
      </c>
      <c r="V129" s="438"/>
    </row>
    <row r="130" spans="1:22">
      <c r="A130" s="551">
        <v>41791</v>
      </c>
      <c r="B130" s="555" t="s">
        <v>2021</v>
      </c>
      <c r="C130" s="23"/>
      <c r="D130" s="554" t="s">
        <v>1267</v>
      </c>
      <c r="E130" s="555">
        <v>90110832292</v>
      </c>
      <c r="F130" s="333" t="s">
        <v>404</v>
      </c>
      <c r="G130" s="313" t="s">
        <v>228</v>
      </c>
      <c r="H130" s="313" t="s">
        <v>25</v>
      </c>
      <c r="I130" s="216"/>
      <c r="J130" s="413">
        <v>41547</v>
      </c>
      <c r="K130" s="216" t="s">
        <v>206</v>
      </c>
      <c r="L130" s="313" t="s">
        <v>197</v>
      </c>
      <c r="M130" s="313" t="s">
        <v>179</v>
      </c>
      <c r="N130" s="413">
        <v>41519</v>
      </c>
      <c r="O130" s="216"/>
      <c r="P130" s="216"/>
      <c r="Q130" s="341">
        <f t="shared" si="21"/>
        <v>22</v>
      </c>
      <c r="R130" s="342">
        <f t="shared" si="17"/>
        <v>1</v>
      </c>
      <c r="S130" s="342">
        <f t="shared" si="22"/>
        <v>0</v>
      </c>
      <c r="T130" s="342">
        <f t="shared" si="23"/>
        <v>0</v>
      </c>
      <c r="U130" s="423">
        <f t="shared" si="24"/>
        <v>0</v>
      </c>
      <c r="V130" s="438"/>
    </row>
    <row r="131" spans="1:22">
      <c r="A131" s="551">
        <v>41791</v>
      </c>
      <c r="B131" s="555" t="s">
        <v>2021</v>
      </c>
      <c r="C131" s="23"/>
      <c r="D131" s="554" t="s">
        <v>1268</v>
      </c>
      <c r="E131" s="555">
        <v>90020732653</v>
      </c>
      <c r="F131" s="333" t="s">
        <v>404</v>
      </c>
      <c r="G131" s="313" t="s">
        <v>228</v>
      </c>
      <c r="H131" s="313" t="s">
        <v>25</v>
      </c>
      <c r="I131" s="216"/>
      <c r="J131" s="413">
        <v>41547</v>
      </c>
      <c r="K131" s="216"/>
      <c r="L131" s="313" t="s">
        <v>197</v>
      </c>
      <c r="M131" s="313" t="s">
        <v>179</v>
      </c>
      <c r="N131" s="413">
        <v>41519</v>
      </c>
      <c r="O131" s="216"/>
      <c r="P131" s="216"/>
      <c r="Q131" s="341">
        <f t="shared" si="21"/>
        <v>22</v>
      </c>
      <c r="R131" s="342">
        <f t="shared" si="17"/>
        <v>1</v>
      </c>
      <c r="S131" s="342">
        <f t="shared" si="22"/>
        <v>0</v>
      </c>
      <c r="T131" s="342">
        <f t="shared" si="23"/>
        <v>0</v>
      </c>
      <c r="U131" s="423">
        <f t="shared" si="24"/>
        <v>0</v>
      </c>
      <c r="V131" s="438"/>
    </row>
    <row r="132" spans="1:22">
      <c r="A132" s="551">
        <v>41791</v>
      </c>
      <c r="B132" s="555" t="s">
        <v>2021</v>
      </c>
      <c r="C132" s="23"/>
      <c r="D132" s="554" t="s">
        <v>1269</v>
      </c>
      <c r="E132" s="555">
        <v>89012129938</v>
      </c>
      <c r="F132" s="333" t="s">
        <v>404</v>
      </c>
      <c r="G132" s="313" t="s">
        <v>228</v>
      </c>
      <c r="H132" s="313" t="s">
        <v>25</v>
      </c>
      <c r="I132" s="216"/>
      <c r="J132" s="413">
        <v>41547</v>
      </c>
      <c r="K132" s="216"/>
      <c r="L132" s="313" t="s">
        <v>197</v>
      </c>
      <c r="M132" s="313" t="s">
        <v>179</v>
      </c>
      <c r="N132" s="413">
        <v>41519</v>
      </c>
      <c r="O132" s="216"/>
      <c r="P132" s="216"/>
      <c r="Q132" s="341">
        <f t="shared" si="21"/>
        <v>23</v>
      </c>
      <c r="R132" s="342">
        <f t="shared" si="17"/>
        <v>1</v>
      </c>
      <c r="S132" s="342">
        <f t="shared" si="22"/>
        <v>0</v>
      </c>
      <c r="T132" s="342">
        <f t="shared" si="23"/>
        <v>0</v>
      </c>
      <c r="U132" s="423">
        <f t="shared" si="24"/>
        <v>0</v>
      </c>
      <c r="V132" s="438"/>
    </row>
    <row r="133" spans="1:22">
      <c r="A133" s="551">
        <v>41791</v>
      </c>
      <c r="B133" s="555" t="s">
        <v>2021</v>
      </c>
      <c r="C133" s="23"/>
      <c r="D133" s="104" t="s">
        <v>788</v>
      </c>
      <c r="E133" s="555">
        <v>90082032491</v>
      </c>
      <c r="F133" s="333" t="s">
        <v>404</v>
      </c>
      <c r="G133" s="313" t="s">
        <v>228</v>
      </c>
      <c r="H133" s="313" t="s">
        <v>25</v>
      </c>
      <c r="I133" s="216"/>
      <c r="J133" s="413">
        <v>41547</v>
      </c>
      <c r="K133" s="216"/>
      <c r="L133" s="313" t="s">
        <v>197</v>
      </c>
      <c r="M133" s="313" t="s">
        <v>179</v>
      </c>
      <c r="N133" s="413">
        <v>41519</v>
      </c>
      <c r="O133" s="216"/>
      <c r="P133" s="216"/>
      <c r="Q133" s="341">
        <f t="shared" si="21"/>
        <v>22</v>
      </c>
      <c r="R133" s="342">
        <f t="shared" si="17"/>
        <v>1</v>
      </c>
      <c r="S133" s="342">
        <f t="shared" si="22"/>
        <v>0</v>
      </c>
      <c r="T133" s="342">
        <f t="shared" si="23"/>
        <v>0</v>
      </c>
      <c r="U133" s="423">
        <f t="shared" si="24"/>
        <v>0</v>
      </c>
      <c r="V133" s="438"/>
    </row>
    <row r="134" spans="1:22">
      <c r="A134" s="551">
        <v>41791</v>
      </c>
      <c r="B134" s="555" t="s">
        <v>2021</v>
      </c>
      <c r="C134" s="23"/>
      <c r="D134" s="554" t="s">
        <v>1270</v>
      </c>
      <c r="E134" s="555">
        <v>89121430004</v>
      </c>
      <c r="F134" s="333" t="s">
        <v>404</v>
      </c>
      <c r="G134" s="313" t="s">
        <v>228</v>
      </c>
      <c r="H134" s="313" t="s">
        <v>25</v>
      </c>
      <c r="I134" s="216"/>
      <c r="J134" s="413">
        <v>41547</v>
      </c>
      <c r="K134" s="216"/>
      <c r="L134" s="313" t="s">
        <v>197</v>
      </c>
      <c r="M134" s="313" t="s">
        <v>178</v>
      </c>
      <c r="N134" s="413">
        <v>41519</v>
      </c>
      <c r="O134" s="216"/>
      <c r="P134" s="216"/>
      <c r="Q134" s="341">
        <f t="shared" si="21"/>
        <v>23</v>
      </c>
      <c r="R134" s="342">
        <f t="shared" si="17"/>
        <v>1</v>
      </c>
      <c r="S134" s="342">
        <f t="shared" si="22"/>
        <v>0</v>
      </c>
      <c r="T134" s="342">
        <f t="shared" si="23"/>
        <v>0</v>
      </c>
      <c r="U134" s="423">
        <f t="shared" si="24"/>
        <v>0</v>
      </c>
      <c r="V134" s="438"/>
    </row>
    <row r="135" spans="1:22">
      <c r="A135" s="551">
        <v>41791</v>
      </c>
      <c r="B135" s="555" t="s">
        <v>2021</v>
      </c>
      <c r="C135" s="23"/>
      <c r="D135" s="554" t="s">
        <v>1271</v>
      </c>
      <c r="E135" s="555">
        <v>89032830169</v>
      </c>
      <c r="F135" s="333" t="s">
        <v>404</v>
      </c>
      <c r="G135" s="313" t="s">
        <v>228</v>
      </c>
      <c r="H135" s="313" t="s">
        <v>25</v>
      </c>
      <c r="I135" s="216"/>
      <c r="J135" s="413">
        <v>41547</v>
      </c>
      <c r="K135" s="216"/>
      <c r="L135" s="313" t="s">
        <v>197</v>
      </c>
      <c r="M135" s="313" t="s">
        <v>178</v>
      </c>
      <c r="N135" s="413">
        <v>41519</v>
      </c>
      <c r="O135" s="216"/>
      <c r="P135" s="216"/>
      <c r="Q135" s="313">
        <f t="shared" si="21"/>
        <v>23</v>
      </c>
      <c r="R135" s="334">
        <f t="shared" si="17"/>
        <v>1</v>
      </c>
      <c r="S135" s="334">
        <f t="shared" si="22"/>
        <v>0</v>
      </c>
      <c r="T135" s="334">
        <f t="shared" si="23"/>
        <v>0</v>
      </c>
      <c r="U135" s="334">
        <f t="shared" si="24"/>
        <v>0</v>
      </c>
      <c r="V135" s="438"/>
    </row>
    <row r="136" spans="1:22">
      <c r="A136" s="551">
        <v>41791</v>
      </c>
      <c r="B136" s="555" t="s">
        <v>2021</v>
      </c>
      <c r="C136" s="23"/>
      <c r="D136" s="554" t="s">
        <v>1272</v>
      </c>
      <c r="E136" s="555">
        <v>84040712184</v>
      </c>
      <c r="F136" s="333" t="s">
        <v>404</v>
      </c>
      <c r="G136" s="313" t="s">
        <v>228</v>
      </c>
      <c r="H136" s="313" t="s">
        <v>25</v>
      </c>
      <c r="I136" s="216"/>
      <c r="J136" s="413">
        <v>41547</v>
      </c>
      <c r="K136" s="216"/>
      <c r="L136" s="313" t="s">
        <v>197</v>
      </c>
      <c r="M136" s="313" t="s">
        <v>178</v>
      </c>
      <c r="N136" s="413">
        <v>41519</v>
      </c>
      <c r="O136" s="216"/>
      <c r="P136" s="216"/>
      <c r="Q136" s="313">
        <f t="shared" si="21"/>
        <v>28</v>
      </c>
      <c r="R136" s="334">
        <f t="shared" si="17"/>
        <v>1</v>
      </c>
      <c r="S136" s="334">
        <f t="shared" si="22"/>
        <v>0</v>
      </c>
      <c r="T136" s="334">
        <f t="shared" si="23"/>
        <v>0</v>
      </c>
      <c r="U136" s="334">
        <f t="shared" si="24"/>
        <v>0</v>
      </c>
      <c r="V136" s="438"/>
    </row>
    <row r="137" spans="1:22">
      <c r="A137" s="551">
        <v>41791</v>
      </c>
      <c r="B137" s="555" t="s">
        <v>2021</v>
      </c>
      <c r="C137" s="23"/>
      <c r="D137" s="554" t="s">
        <v>1274</v>
      </c>
      <c r="E137" s="555">
        <v>87041114580</v>
      </c>
      <c r="F137" s="333" t="s">
        <v>404</v>
      </c>
      <c r="G137" s="313" t="s">
        <v>228</v>
      </c>
      <c r="H137" s="313" t="s">
        <v>25</v>
      </c>
      <c r="I137" s="313"/>
      <c r="J137" s="413">
        <v>41547</v>
      </c>
      <c r="K137" s="555"/>
      <c r="L137" s="313" t="s">
        <v>197</v>
      </c>
      <c r="M137" s="313" t="s">
        <v>178</v>
      </c>
      <c r="N137" s="413">
        <v>41519</v>
      </c>
      <c r="O137" s="326"/>
      <c r="P137" s="326"/>
      <c r="Q137" s="313">
        <f t="shared" si="21"/>
        <v>25</v>
      </c>
      <c r="R137" s="334">
        <f t="shared" si="17"/>
        <v>1</v>
      </c>
      <c r="S137" s="334">
        <f t="shared" si="22"/>
        <v>0</v>
      </c>
      <c r="T137" s="334">
        <f t="shared" si="23"/>
        <v>0</v>
      </c>
      <c r="U137" s="334">
        <f t="shared" si="24"/>
        <v>0</v>
      </c>
      <c r="V137" s="438"/>
    </row>
    <row r="138" spans="1:22">
      <c r="A138" s="551">
        <v>41791</v>
      </c>
      <c r="B138" s="555" t="s">
        <v>2021</v>
      </c>
      <c r="C138" s="23"/>
      <c r="D138" s="104" t="s">
        <v>790</v>
      </c>
      <c r="E138" s="555">
        <v>90092732352</v>
      </c>
      <c r="F138" s="333" t="s">
        <v>404</v>
      </c>
      <c r="G138" s="313" t="s">
        <v>228</v>
      </c>
      <c r="H138" s="313" t="s">
        <v>25</v>
      </c>
      <c r="I138" s="313"/>
      <c r="J138" s="413">
        <v>41547</v>
      </c>
      <c r="K138" s="555" t="s">
        <v>206</v>
      </c>
      <c r="L138" s="313" t="s">
        <v>197</v>
      </c>
      <c r="M138" s="313" t="s">
        <v>179</v>
      </c>
      <c r="N138" s="413">
        <v>41519</v>
      </c>
      <c r="O138" s="326"/>
      <c r="P138" s="326"/>
      <c r="Q138" s="313">
        <f t="shared" si="21"/>
        <v>22</v>
      </c>
      <c r="R138" s="334">
        <f t="shared" si="17"/>
        <v>1</v>
      </c>
      <c r="S138" s="334">
        <f t="shared" si="22"/>
        <v>0</v>
      </c>
      <c r="T138" s="334">
        <f t="shared" si="23"/>
        <v>0</v>
      </c>
      <c r="U138" s="334">
        <f t="shared" si="24"/>
        <v>0</v>
      </c>
      <c r="V138" s="438"/>
    </row>
    <row r="139" spans="1:22">
      <c r="A139" s="551">
        <v>41791</v>
      </c>
      <c r="B139" s="555" t="s">
        <v>2021</v>
      </c>
      <c r="C139" s="23"/>
      <c r="D139" s="501" t="s">
        <v>774</v>
      </c>
      <c r="E139" s="555">
        <v>90100332434</v>
      </c>
      <c r="F139" s="333" t="s">
        <v>404</v>
      </c>
      <c r="G139" s="313" t="s">
        <v>228</v>
      </c>
      <c r="H139" s="313" t="s">
        <v>25</v>
      </c>
      <c r="I139" s="313"/>
      <c r="J139" s="413">
        <v>41547</v>
      </c>
      <c r="K139" s="555"/>
      <c r="L139" s="313" t="s">
        <v>197</v>
      </c>
      <c r="M139" s="313" t="s">
        <v>179</v>
      </c>
      <c r="N139" s="413">
        <v>41519</v>
      </c>
      <c r="O139" s="326"/>
      <c r="P139" s="326"/>
      <c r="Q139" s="313">
        <f t="shared" si="21"/>
        <v>22</v>
      </c>
      <c r="R139" s="334">
        <f t="shared" si="17"/>
        <v>1</v>
      </c>
      <c r="S139" s="334">
        <f t="shared" si="22"/>
        <v>0</v>
      </c>
      <c r="T139" s="334">
        <f t="shared" si="23"/>
        <v>0</v>
      </c>
      <c r="U139" s="334">
        <f t="shared" si="24"/>
        <v>0</v>
      </c>
      <c r="V139" s="438"/>
    </row>
    <row r="140" spans="1:22">
      <c r="A140" s="551">
        <v>41791</v>
      </c>
      <c r="B140" s="555" t="s">
        <v>2021</v>
      </c>
      <c r="C140" s="23"/>
      <c r="D140" s="554" t="s">
        <v>1275</v>
      </c>
      <c r="E140" s="555">
        <v>90011034496</v>
      </c>
      <c r="F140" s="333" t="s">
        <v>404</v>
      </c>
      <c r="G140" s="313" t="s">
        <v>228</v>
      </c>
      <c r="H140" s="313" t="s">
        <v>25</v>
      </c>
      <c r="I140" s="313"/>
      <c r="J140" s="413">
        <v>41547</v>
      </c>
      <c r="K140" s="555"/>
      <c r="L140" s="313" t="s">
        <v>197</v>
      </c>
      <c r="M140" s="313" t="s">
        <v>179</v>
      </c>
      <c r="N140" s="413">
        <v>41519</v>
      </c>
      <c r="O140" s="326"/>
      <c r="P140" s="326"/>
      <c r="Q140" s="313">
        <f t="shared" si="21"/>
        <v>22</v>
      </c>
      <c r="R140" s="334">
        <f t="shared" si="17"/>
        <v>1</v>
      </c>
      <c r="S140" s="334">
        <f t="shared" si="22"/>
        <v>0</v>
      </c>
      <c r="T140" s="334">
        <f t="shared" si="23"/>
        <v>0</v>
      </c>
      <c r="U140" s="334">
        <f t="shared" si="24"/>
        <v>0</v>
      </c>
      <c r="V140" s="438"/>
    </row>
    <row r="141" spans="1:22">
      <c r="A141" s="551">
        <v>41791</v>
      </c>
      <c r="B141" s="555" t="s">
        <v>2021</v>
      </c>
      <c r="C141" s="23"/>
      <c r="D141" s="554" t="s">
        <v>1276</v>
      </c>
      <c r="E141" s="555">
        <v>89071329951</v>
      </c>
      <c r="F141" s="333" t="s">
        <v>404</v>
      </c>
      <c r="G141" s="313" t="s">
        <v>228</v>
      </c>
      <c r="H141" s="313" t="s">
        <v>25</v>
      </c>
      <c r="I141" s="313"/>
      <c r="J141" s="413">
        <v>41547</v>
      </c>
      <c r="K141" s="555"/>
      <c r="L141" s="313" t="s">
        <v>197</v>
      </c>
      <c r="M141" s="313" t="s">
        <v>179</v>
      </c>
      <c r="N141" s="413">
        <v>41519</v>
      </c>
      <c r="O141" s="326"/>
      <c r="P141" s="326"/>
      <c r="Q141" s="313">
        <f t="shared" si="21"/>
        <v>23</v>
      </c>
      <c r="R141" s="334">
        <f t="shared" si="17"/>
        <v>1</v>
      </c>
      <c r="S141" s="334">
        <f t="shared" si="22"/>
        <v>0</v>
      </c>
      <c r="T141" s="334">
        <f t="shared" si="23"/>
        <v>0</v>
      </c>
      <c r="U141" s="334">
        <f t="shared" si="24"/>
        <v>0</v>
      </c>
      <c r="V141" s="438"/>
    </row>
    <row r="142" spans="1:22">
      <c r="A142" s="551">
        <v>41791</v>
      </c>
      <c r="B142" s="555" t="s">
        <v>2021</v>
      </c>
      <c r="C142" s="23"/>
      <c r="D142" s="554" t="s">
        <v>1279</v>
      </c>
      <c r="E142" s="555">
        <v>90022332572</v>
      </c>
      <c r="F142" s="333" t="s">
        <v>404</v>
      </c>
      <c r="G142" s="313" t="s">
        <v>228</v>
      </c>
      <c r="H142" s="313" t="s">
        <v>25</v>
      </c>
      <c r="I142" s="313"/>
      <c r="J142" s="413">
        <v>41547</v>
      </c>
      <c r="K142" s="555"/>
      <c r="L142" s="313" t="s">
        <v>197</v>
      </c>
      <c r="M142" s="313" t="s">
        <v>179</v>
      </c>
      <c r="N142" s="413">
        <v>41519</v>
      </c>
      <c r="O142" s="326"/>
      <c r="P142" s="326"/>
      <c r="Q142" s="313">
        <f t="shared" si="21"/>
        <v>22</v>
      </c>
      <c r="R142" s="334">
        <f t="shared" si="17"/>
        <v>1</v>
      </c>
      <c r="S142" s="334">
        <f t="shared" si="22"/>
        <v>0</v>
      </c>
      <c r="T142" s="334">
        <f t="shared" si="23"/>
        <v>0</v>
      </c>
      <c r="U142" s="334">
        <f t="shared" si="24"/>
        <v>0</v>
      </c>
      <c r="V142" s="438"/>
    </row>
    <row r="143" spans="1:22">
      <c r="A143" s="551">
        <v>41791</v>
      </c>
      <c r="B143" s="555" t="s">
        <v>2021</v>
      </c>
      <c r="C143" s="23"/>
      <c r="D143" s="554" t="s">
        <v>1280</v>
      </c>
      <c r="E143" s="555">
        <v>90071732575</v>
      </c>
      <c r="F143" s="333" t="s">
        <v>404</v>
      </c>
      <c r="G143" s="313" t="s">
        <v>228</v>
      </c>
      <c r="H143" s="313" t="s">
        <v>25</v>
      </c>
      <c r="I143" s="313"/>
      <c r="J143" s="413">
        <v>41547</v>
      </c>
      <c r="K143" s="555"/>
      <c r="L143" s="313" t="s">
        <v>197</v>
      </c>
      <c r="M143" s="313" t="s">
        <v>179</v>
      </c>
      <c r="N143" s="413">
        <v>41519</v>
      </c>
      <c r="O143" s="326"/>
      <c r="P143" s="326"/>
      <c r="Q143" s="313">
        <f t="shared" si="21"/>
        <v>22</v>
      </c>
      <c r="R143" s="334">
        <f t="shared" si="17"/>
        <v>1</v>
      </c>
      <c r="S143" s="334">
        <f t="shared" si="22"/>
        <v>0</v>
      </c>
      <c r="T143" s="334">
        <f t="shared" si="23"/>
        <v>0</v>
      </c>
      <c r="U143" s="334">
        <f t="shared" si="24"/>
        <v>0</v>
      </c>
      <c r="V143" s="438"/>
    </row>
    <row r="144" spans="1:22">
      <c r="A144" s="551">
        <v>41791</v>
      </c>
      <c r="B144" s="555" t="s">
        <v>2021</v>
      </c>
      <c r="C144" s="23"/>
      <c r="D144" s="104" t="s">
        <v>781</v>
      </c>
      <c r="E144" s="555">
        <v>90091232456</v>
      </c>
      <c r="F144" s="216" t="s">
        <v>404</v>
      </c>
      <c r="G144" s="313" t="s">
        <v>228</v>
      </c>
      <c r="H144" s="313" t="s">
        <v>25</v>
      </c>
      <c r="I144" s="313"/>
      <c r="J144" s="413">
        <v>41547</v>
      </c>
      <c r="K144" s="555" t="s">
        <v>206</v>
      </c>
      <c r="L144" s="313" t="s">
        <v>197</v>
      </c>
      <c r="M144" s="313" t="s">
        <v>179</v>
      </c>
      <c r="N144" s="413">
        <v>41519</v>
      </c>
      <c r="O144" s="326"/>
      <c r="P144" s="326"/>
      <c r="Q144" s="313">
        <f t="shared" si="21"/>
        <v>22</v>
      </c>
      <c r="R144" s="334">
        <f t="shared" si="17"/>
        <v>1</v>
      </c>
      <c r="S144" s="334">
        <f t="shared" si="22"/>
        <v>0</v>
      </c>
      <c r="T144" s="334">
        <f t="shared" si="23"/>
        <v>0</v>
      </c>
      <c r="U144" s="334">
        <f t="shared" si="24"/>
        <v>0</v>
      </c>
      <c r="V144" s="438"/>
    </row>
    <row r="145" spans="1:22">
      <c r="A145" s="551">
        <v>41791</v>
      </c>
      <c r="B145" s="555" t="s">
        <v>2021</v>
      </c>
      <c r="C145" s="23"/>
      <c r="D145" s="501" t="s">
        <v>775</v>
      </c>
      <c r="E145" s="555">
        <v>89110928442</v>
      </c>
      <c r="F145" s="216" t="s">
        <v>404</v>
      </c>
      <c r="G145" s="313" t="s">
        <v>228</v>
      </c>
      <c r="H145" s="313" t="s">
        <v>25</v>
      </c>
      <c r="I145" s="313"/>
      <c r="J145" s="413">
        <v>41547</v>
      </c>
      <c r="K145" s="555"/>
      <c r="L145" s="313" t="s">
        <v>197</v>
      </c>
      <c r="M145" s="313" t="s">
        <v>178</v>
      </c>
      <c r="N145" s="413">
        <v>41519</v>
      </c>
      <c r="O145" s="326"/>
      <c r="P145" s="326"/>
      <c r="Q145" s="313">
        <f t="shared" si="21"/>
        <v>23</v>
      </c>
      <c r="R145" s="334">
        <f t="shared" si="17"/>
        <v>1</v>
      </c>
      <c r="S145" s="334">
        <f t="shared" si="22"/>
        <v>0</v>
      </c>
      <c r="T145" s="334">
        <f t="shared" si="23"/>
        <v>0</v>
      </c>
      <c r="U145" s="334">
        <f t="shared" si="24"/>
        <v>0</v>
      </c>
      <c r="V145" s="438"/>
    </row>
    <row r="146" spans="1:22">
      <c r="A146" s="551">
        <v>41791</v>
      </c>
      <c r="B146" s="555" t="s">
        <v>2021</v>
      </c>
      <c r="C146" s="23"/>
      <c r="D146" s="104" t="s">
        <v>1313</v>
      </c>
      <c r="E146" s="555">
        <v>89062429980</v>
      </c>
      <c r="F146" s="216" t="s">
        <v>404</v>
      </c>
      <c r="G146" s="313" t="s">
        <v>228</v>
      </c>
      <c r="H146" s="313" t="s">
        <v>25</v>
      </c>
      <c r="I146" s="313"/>
      <c r="J146" s="413">
        <v>41547</v>
      </c>
      <c r="K146" s="555" t="s">
        <v>206</v>
      </c>
      <c r="L146" s="313" t="s">
        <v>197</v>
      </c>
      <c r="M146" s="313" t="s">
        <v>178</v>
      </c>
      <c r="N146" s="413">
        <v>41519</v>
      </c>
      <c r="O146" s="326"/>
      <c r="P146" s="326"/>
      <c r="Q146" s="313">
        <f t="shared" si="21"/>
        <v>23</v>
      </c>
      <c r="R146" s="334">
        <f t="shared" si="17"/>
        <v>1</v>
      </c>
      <c r="S146" s="334">
        <f t="shared" si="22"/>
        <v>0</v>
      </c>
      <c r="T146" s="334">
        <f t="shared" si="23"/>
        <v>0</v>
      </c>
      <c r="U146" s="334">
        <f t="shared" si="24"/>
        <v>0</v>
      </c>
      <c r="V146" s="438"/>
    </row>
    <row r="147" spans="1:22">
      <c r="A147" s="551">
        <v>41791</v>
      </c>
      <c r="B147" s="555" t="s">
        <v>2021</v>
      </c>
      <c r="C147" s="23"/>
      <c r="D147" s="554" t="s">
        <v>1283</v>
      </c>
      <c r="E147" s="555">
        <v>90120432458</v>
      </c>
      <c r="F147" s="216" t="s">
        <v>404</v>
      </c>
      <c r="G147" s="313" t="s">
        <v>228</v>
      </c>
      <c r="H147" s="313" t="s">
        <v>25</v>
      </c>
      <c r="I147" s="313"/>
      <c r="J147" s="413">
        <v>41547</v>
      </c>
      <c r="K147" s="555" t="s">
        <v>206</v>
      </c>
      <c r="L147" s="313" t="s">
        <v>197</v>
      </c>
      <c r="M147" s="313" t="s">
        <v>179</v>
      </c>
      <c r="N147" s="413">
        <v>41519</v>
      </c>
      <c r="O147" s="326"/>
      <c r="P147" s="326"/>
      <c r="Q147" s="313">
        <f t="shared" si="21"/>
        <v>22</v>
      </c>
      <c r="R147" s="334">
        <f t="shared" si="17"/>
        <v>1</v>
      </c>
      <c r="S147" s="334">
        <f t="shared" si="22"/>
        <v>0</v>
      </c>
      <c r="T147" s="334">
        <f t="shared" si="23"/>
        <v>0</v>
      </c>
      <c r="U147" s="334">
        <f t="shared" si="24"/>
        <v>0</v>
      </c>
      <c r="V147" s="438"/>
    </row>
    <row r="148" spans="1:22">
      <c r="A148" s="551">
        <v>41791</v>
      </c>
      <c r="B148" s="555" t="s">
        <v>2021</v>
      </c>
      <c r="C148" s="23"/>
      <c r="D148" s="554" t="s">
        <v>1284</v>
      </c>
      <c r="E148" s="555">
        <v>90011508657</v>
      </c>
      <c r="F148" s="216" t="s">
        <v>404</v>
      </c>
      <c r="G148" s="313" t="s">
        <v>228</v>
      </c>
      <c r="H148" s="313" t="s">
        <v>25</v>
      </c>
      <c r="I148" s="313"/>
      <c r="J148" s="413">
        <v>41547</v>
      </c>
      <c r="K148" s="555"/>
      <c r="L148" s="313" t="s">
        <v>197</v>
      </c>
      <c r="M148" s="313" t="s">
        <v>179</v>
      </c>
      <c r="N148" s="413">
        <v>41519</v>
      </c>
      <c r="O148" s="326"/>
      <c r="P148" s="326"/>
      <c r="Q148" s="313">
        <f t="shared" si="21"/>
        <v>22</v>
      </c>
      <c r="R148" s="334">
        <f t="shared" si="17"/>
        <v>1</v>
      </c>
      <c r="S148" s="334">
        <f t="shared" si="22"/>
        <v>0</v>
      </c>
      <c r="T148" s="334">
        <f t="shared" si="23"/>
        <v>0</v>
      </c>
      <c r="U148" s="334">
        <f t="shared" si="24"/>
        <v>0</v>
      </c>
      <c r="V148" s="438"/>
    </row>
    <row r="149" spans="1:22">
      <c r="A149" s="551">
        <v>41791</v>
      </c>
      <c r="B149" s="555" t="s">
        <v>2021</v>
      </c>
      <c r="C149" s="23"/>
      <c r="D149" s="554" t="s">
        <v>1285</v>
      </c>
      <c r="E149" s="555">
        <v>89070530004</v>
      </c>
      <c r="F149" s="216" t="s">
        <v>404</v>
      </c>
      <c r="G149" s="313" t="s">
        <v>228</v>
      </c>
      <c r="H149" s="313" t="s">
        <v>25</v>
      </c>
      <c r="I149" s="313"/>
      <c r="J149" s="413">
        <v>41547</v>
      </c>
      <c r="K149" s="555"/>
      <c r="L149" s="313" t="s">
        <v>197</v>
      </c>
      <c r="M149" s="313" t="s">
        <v>178</v>
      </c>
      <c r="N149" s="413">
        <v>41519</v>
      </c>
      <c r="O149" s="326"/>
      <c r="P149" s="326"/>
      <c r="Q149" s="313">
        <f t="shared" si="21"/>
        <v>23</v>
      </c>
      <c r="R149" s="334">
        <f t="shared" si="17"/>
        <v>1</v>
      </c>
      <c r="S149" s="334">
        <f t="shared" si="22"/>
        <v>0</v>
      </c>
      <c r="T149" s="334">
        <f t="shared" si="23"/>
        <v>0</v>
      </c>
      <c r="U149" s="334">
        <f t="shared" si="24"/>
        <v>0</v>
      </c>
      <c r="V149" s="438"/>
    </row>
    <row r="150" spans="1:22">
      <c r="A150" s="551">
        <v>41791</v>
      </c>
      <c r="B150" s="555" t="s">
        <v>2021</v>
      </c>
      <c r="C150" s="23"/>
      <c r="D150" s="554" t="s">
        <v>1286</v>
      </c>
      <c r="E150" s="555">
        <v>89033029973</v>
      </c>
      <c r="F150" s="216" t="s">
        <v>404</v>
      </c>
      <c r="G150" s="313" t="s">
        <v>228</v>
      </c>
      <c r="H150" s="313" t="s">
        <v>25</v>
      </c>
      <c r="I150" s="313"/>
      <c r="J150" s="413">
        <v>41547</v>
      </c>
      <c r="K150" s="555"/>
      <c r="L150" s="313" t="s">
        <v>197</v>
      </c>
      <c r="M150" s="313" t="s">
        <v>179</v>
      </c>
      <c r="N150" s="413">
        <v>41519</v>
      </c>
      <c r="O150" s="326"/>
      <c r="P150" s="326"/>
      <c r="Q150" s="313">
        <f t="shared" si="21"/>
        <v>23</v>
      </c>
      <c r="R150" s="334">
        <f t="shared" si="17"/>
        <v>1</v>
      </c>
      <c r="S150" s="334">
        <f t="shared" si="22"/>
        <v>0</v>
      </c>
      <c r="T150" s="334">
        <f t="shared" si="23"/>
        <v>0</v>
      </c>
      <c r="U150" s="334">
        <f t="shared" si="24"/>
        <v>0</v>
      </c>
      <c r="V150" s="438"/>
    </row>
    <row r="151" spans="1:22">
      <c r="A151" s="551">
        <v>41791</v>
      </c>
      <c r="B151" s="555" t="s">
        <v>2021</v>
      </c>
      <c r="C151" s="23"/>
      <c r="D151" s="104" t="s">
        <v>789</v>
      </c>
      <c r="E151" s="555">
        <v>88092242814</v>
      </c>
      <c r="F151" s="216" t="s">
        <v>404</v>
      </c>
      <c r="G151" s="313" t="s">
        <v>228</v>
      </c>
      <c r="H151" s="313" t="s">
        <v>25</v>
      </c>
      <c r="I151" s="313"/>
      <c r="J151" s="413">
        <v>41547</v>
      </c>
      <c r="K151" s="555"/>
      <c r="L151" s="313" t="s">
        <v>197</v>
      </c>
      <c r="M151" s="313" t="s">
        <v>179</v>
      </c>
      <c r="N151" s="413">
        <v>41519</v>
      </c>
      <c r="O151" s="326"/>
      <c r="P151" s="326"/>
      <c r="Q151" s="313">
        <f t="shared" si="21"/>
        <v>24</v>
      </c>
      <c r="R151" s="334">
        <f t="shared" si="17"/>
        <v>1</v>
      </c>
      <c r="S151" s="334">
        <f t="shared" si="22"/>
        <v>0</v>
      </c>
      <c r="T151" s="334">
        <f t="shared" si="23"/>
        <v>0</v>
      </c>
      <c r="U151" s="334">
        <f t="shared" si="24"/>
        <v>0</v>
      </c>
      <c r="V151" s="438"/>
    </row>
    <row r="152" spans="1:22">
      <c r="A152" s="551">
        <v>41791</v>
      </c>
      <c r="B152" s="555" t="s">
        <v>2021</v>
      </c>
      <c r="C152" s="23"/>
      <c r="D152" s="554" t="s">
        <v>1287</v>
      </c>
      <c r="E152" s="555">
        <v>90112433937</v>
      </c>
      <c r="F152" s="216" t="s">
        <v>404</v>
      </c>
      <c r="G152" s="313" t="s">
        <v>228</v>
      </c>
      <c r="H152" s="313" t="s">
        <v>25</v>
      </c>
      <c r="I152" s="313"/>
      <c r="J152" s="413">
        <v>41547</v>
      </c>
      <c r="K152" s="555"/>
      <c r="L152" s="313" t="s">
        <v>197</v>
      </c>
      <c r="M152" s="313" t="s">
        <v>179</v>
      </c>
      <c r="N152" s="413">
        <v>41519</v>
      </c>
      <c r="O152" s="326"/>
      <c r="P152" s="326"/>
      <c r="Q152" s="313">
        <f t="shared" si="21"/>
        <v>22</v>
      </c>
      <c r="R152" s="334">
        <f t="shared" si="17"/>
        <v>1</v>
      </c>
      <c r="S152" s="334">
        <f t="shared" si="22"/>
        <v>0</v>
      </c>
      <c r="T152" s="334">
        <f t="shared" si="23"/>
        <v>0</v>
      </c>
      <c r="U152" s="334">
        <f t="shared" si="24"/>
        <v>0</v>
      </c>
      <c r="V152" s="438"/>
    </row>
    <row r="153" spans="1:22">
      <c r="A153" s="551">
        <v>41791</v>
      </c>
      <c r="B153" s="555" t="s">
        <v>2021</v>
      </c>
      <c r="C153" s="23"/>
      <c r="D153" s="554" t="s">
        <v>1288</v>
      </c>
      <c r="E153" s="555">
        <v>89081630011</v>
      </c>
      <c r="F153" s="216" t="s">
        <v>404</v>
      </c>
      <c r="G153" s="313" t="s">
        <v>228</v>
      </c>
      <c r="H153" s="313" t="s">
        <v>25</v>
      </c>
      <c r="I153" s="313"/>
      <c r="J153" s="413">
        <v>41547</v>
      </c>
      <c r="K153" s="555"/>
      <c r="L153" s="313" t="s">
        <v>197</v>
      </c>
      <c r="M153" s="313" t="s">
        <v>179</v>
      </c>
      <c r="N153" s="413">
        <v>41519</v>
      </c>
      <c r="O153" s="326"/>
      <c r="P153" s="326"/>
      <c r="Q153" s="313">
        <f t="shared" si="21"/>
        <v>23</v>
      </c>
      <c r="R153" s="334">
        <f t="shared" si="17"/>
        <v>1</v>
      </c>
      <c r="S153" s="334">
        <f t="shared" si="22"/>
        <v>0</v>
      </c>
      <c r="T153" s="334">
        <f t="shared" si="23"/>
        <v>0</v>
      </c>
      <c r="U153" s="334">
        <f t="shared" si="24"/>
        <v>0</v>
      </c>
      <c r="V153" s="438"/>
    </row>
    <row r="154" spans="1:22">
      <c r="A154" s="551">
        <v>41791</v>
      </c>
      <c r="B154" s="555" t="s">
        <v>2021</v>
      </c>
      <c r="C154" s="23"/>
      <c r="D154" s="554" t="s">
        <v>1289</v>
      </c>
      <c r="E154" s="555">
        <v>87030415143</v>
      </c>
      <c r="F154" s="216" t="s">
        <v>404</v>
      </c>
      <c r="G154" s="313" t="s">
        <v>228</v>
      </c>
      <c r="H154" s="313" t="s">
        <v>25</v>
      </c>
      <c r="I154" s="313"/>
      <c r="J154" s="413">
        <v>41547</v>
      </c>
      <c r="K154" s="555"/>
      <c r="L154" s="313" t="s">
        <v>197</v>
      </c>
      <c r="M154" s="313" t="s">
        <v>178</v>
      </c>
      <c r="N154" s="413">
        <v>41519</v>
      </c>
      <c r="O154" s="326"/>
      <c r="P154" s="326"/>
      <c r="Q154" s="313">
        <f t="shared" si="21"/>
        <v>25</v>
      </c>
      <c r="R154" s="334">
        <f t="shared" si="17"/>
        <v>1</v>
      </c>
      <c r="S154" s="334">
        <f t="shared" si="22"/>
        <v>0</v>
      </c>
      <c r="T154" s="334">
        <f t="shared" si="23"/>
        <v>0</v>
      </c>
      <c r="U154" s="334">
        <f t="shared" si="24"/>
        <v>0</v>
      </c>
      <c r="V154" s="438"/>
    </row>
    <row r="155" spans="1:22">
      <c r="A155" s="420">
        <v>41893</v>
      </c>
      <c r="B155" s="588" t="s">
        <v>350</v>
      </c>
      <c r="C155" s="23"/>
      <c r="D155" s="23" t="s">
        <v>1278</v>
      </c>
      <c r="E155" s="588">
        <v>90091232456</v>
      </c>
      <c r="F155" s="20" t="s">
        <v>404</v>
      </c>
      <c r="G155" s="588" t="s">
        <v>228</v>
      </c>
      <c r="H155" s="588" t="s">
        <v>25</v>
      </c>
      <c r="I155" s="588"/>
      <c r="J155" s="413">
        <v>41547</v>
      </c>
      <c r="K155" s="588" t="s">
        <v>206</v>
      </c>
      <c r="L155" s="588" t="s">
        <v>197</v>
      </c>
      <c r="M155" s="588" t="s">
        <v>178</v>
      </c>
      <c r="N155" s="413">
        <v>41519</v>
      </c>
      <c r="O155" s="588"/>
      <c r="P155" s="588"/>
      <c r="Q155" s="313">
        <f t="shared" ref="Q155:Q160" si="25">2012-CONCATENATE(19,+LEFT(E155,2))</f>
        <v>22</v>
      </c>
      <c r="R155" s="334">
        <f t="shared" ref="R155:R160" si="26">IF(Q155&gt;=55,0,IF(AND(Q155&gt;=46,Q155&lt;55),0,IF(AND(Q155&gt;=31,Q155&lt;45),0,IF(Q155&lt;=30,1,0))))</f>
        <v>1</v>
      </c>
      <c r="S155" s="334">
        <f t="shared" ref="S155:S160" si="27">IF(Q155&gt;=55,0,IF(AND(Q155&gt;=46,Q155&lt;55),0,IF(AND(Q155&gt;=31,Q155&lt;=45),1,IF(Q155&lt;=30,0,0))))</f>
        <v>0</v>
      </c>
      <c r="T155" s="334">
        <f t="shared" ref="T155:T160" si="28">IF(Q155&gt;=55,0,IF(AND(Q155&gt;=46,Q155&lt;55),1,IF(AND(Q155&gt;=31,Q155&lt;=45),0,IF(Q155&lt;=30,0,0))))</f>
        <v>0</v>
      </c>
      <c r="U155" s="334">
        <f t="shared" ref="U155:U160" si="29">IF(Q155&gt;=55,1,IF(AND(Q155&gt;=46,Q155&lt;55),0,IF(AND(Q155&gt;=31,Q155&lt;45),0,IF(Q155&lt;=30,0,0))))</f>
        <v>0</v>
      </c>
    </row>
    <row r="156" spans="1:22">
      <c r="A156" s="590"/>
      <c r="B156" s="590" t="s">
        <v>350</v>
      </c>
      <c r="C156" s="23"/>
      <c r="D156" s="554" t="s">
        <v>1259</v>
      </c>
      <c r="E156" s="99">
        <v>89060428441</v>
      </c>
      <c r="F156" s="99" t="s">
        <v>404</v>
      </c>
      <c r="G156" s="510" t="s">
        <v>228</v>
      </c>
      <c r="H156" s="510" t="s">
        <v>25</v>
      </c>
      <c r="I156" s="99"/>
      <c r="J156" s="530">
        <v>41519</v>
      </c>
      <c r="K156" s="99"/>
      <c r="L156" s="510" t="s">
        <v>197</v>
      </c>
      <c r="M156" s="510" t="s">
        <v>178</v>
      </c>
      <c r="N156" s="530">
        <v>41519</v>
      </c>
      <c r="O156" s="99"/>
      <c r="P156" s="99"/>
      <c r="Q156" s="313">
        <f t="shared" si="25"/>
        <v>23</v>
      </c>
      <c r="R156" s="334">
        <f t="shared" si="26"/>
        <v>1</v>
      </c>
      <c r="S156" s="334">
        <f t="shared" si="27"/>
        <v>0</v>
      </c>
      <c r="T156" s="334">
        <f t="shared" si="28"/>
        <v>0</v>
      </c>
      <c r="U156" s="334">
        <f t="shared" si="29"/>
        <v>0</v>
      </c>
      <c r="V156" s="82"/>
    </row>
    <row r="157" spans="1:22">
      <c r="A157" s="420">
        <v>41953</v>
      </c>
      <c r="B157" s="592" t="s">
        <v>1004</v>
      </c>
      <c r="C157" s="23"/>
      <c r="D157" s="554" t="s">
        <v>1273</v>
      </c>
      <c r="E157" s="555">
        <v>89010629940</v>
      </c>
      <c r="F157" s="333" t="s">
        <v>404</v>
      </c>
      <c r="G157" s="313" t="s">
        <v>228</v>
      </c>
      <c r="H157" s="313" t="s">
        <v>25</v>
      </c>
      <c r="I157" s="313"/>
      <c r="J157" s="530">
        <v>41519</v>
      </c>
      <c r="K157" s="555"/>
      <c r="L157" s="313" t="s">
        <v>197</v>
      </c>
      <c r="M157" s="313" t="s">
        <v>179</v>
      </c>
      <c r="N157" s="413">
        <v>41519</v>
      </c>
      <c r="O157" s="326"/>
      <c r="P157" s="326"/>
      <c r="Q157" s="313">
        <f t="shared" si="25"/>
        <v>23</v>
      </c>
      <c r="R157" s="334">
        <f t="shared" si="26"/>
        <v>1</v>
      </c>
      <c r="S157" s="334">
        <f t="shared" si="27"/>
        <v>0</v>
      </c>
      <c r="T157" s="334">
        <f t="shared" si="28"/>
        <v>0</v>
      </c>
      <c r="U157" s="334">
        <f t="shared" si="29"/>
        <v>0</v>
      </c>
      <c r="V157" s="222"/>
    </row>
    <row r="158" spans="1:22">
      <c r="A158" s="420">
        <v>41951</v>
      </c>
      <c r="B158" s="592" t="s">
        <v>350</v>
      </c>
      <c r="C158" s="23"/>
      <c r="D158" s="554" t="s">
        <v>1282</v>
      </c>
      <c r="E158" s="591">
        <v>90031932397</v>
      </c>
      <c r="F158" s="216" t="s">
        <v>404</v>
      </c>
      <c r="G158" s="313" t="s">
        <v>228</v>
      </c>
      <c r="H158" s="313" t="s">
        <v>25</v>
      </c>
      <c r="I158" s="313"/>
      <c r="J158" s="530">
        <v>41519</v>
      </c>
      <c r="K158" s="591"/>
      <c r="L158" s="313" t="s">
        <v>197</v>
      </c>
      <c r="M158" s="313" t="s">
        <v>179</v>
      </c>
      <c r="N158" s="413">
        <v>41519</v>
      </c>
      <c r="O158" s="326"/>
      <c r="P158" s="326"/>
      <c r="Q158" s="313">
        <f t="shared" si="25"/>
        <v>22</v>
      </c>
      <c r="R158" s="334">
        <f t="shared" si="26"/>
        <v>1</v>
      </c>
      <c r="S158" s="334">
        <f t="shared" si="27"/>
        <v>0</v>
      </c>
      <c r="T158" s="334">
        <f t="shared" si="28"/>
        <v>0</v>
      </c>
      <c r="U158" s="334">
        <f t="shared" si="29"/>
        <v>0</v>
      </c>
      <c r="V158" s="222"/>
    </row>
    <row r="159" spans="1:22">
      <c r="A159" s="420">
        <v>41953</v>
      </c>
      <c r="B159" s="592" t="s">
        <v>1004</v>
      </c>
      <c r="C159" s="23"/>
      <c r="D159" s="554" t="s">
        <v>1249</v>
      </c>
      <c r="E159" s="332">
        <v>86020511778</v>
      </c>
      <c r="F159" s="333" t="s">
        <v>404</v>
      </c>
      <c r="G159" s="313" t="s">
        <v>228</v>
      </c>
      <c r="H159" s="313" t="s">
        <v>25</v>
      </c>
      <c r="I159" s="313"/>
      <c r="J159" s="315">
        <v>40422</v>
      </c>
      <c r="K159" s="313" t="s">
        <v>206</v>
      </c>
      <c r="L159" s="313" t="s">
        <v>197</v>
      </c>
      <c r="M159" s="313" t="s">
        <v>179</v>
      </c>
      <c r="N159" s="315">
        <v>40422</v>
      </c>
      <c r="O159" s="326"/>
      <c r="P159" s="326"/>
      <c r="Q159" s="313">
        <f t="shared" si="25"/>
        <v>26</v>
      </c>
      <c r="R159" s="334">
        <f t="shared" si="26"/>
        <v>1</v>
      </c>
      <c r="S159" s="334">
        <f t="shared" si="27"/>
        <v>0</v>
      </c>
      <c r="T159" s="334">
        <f t="shared" si="28"/>
        <v>0</v>
      </c>
      <c r="U159" s="334">
        <f t="shared" si="29"/>
        <v>0</v>
      </c>
      <c r="V159" s="222"/>
    </row>
    <row r="160" spans="1:22">
      <c r="A160" s="610" t="s">
        <v>2067</v>
      </c>
      <c r="B160" s="610" t="s">
        <v>350</v>
      </c>
      <c r="C160" s="23"/>
      <c r="D160" s="23" t="s">
        <v>1281</v>
      </c>
      <c r="E160" s="610">
        <v>89062429980</v>
      </c>
      <c r="F160" s="333" t="s">
        <v>404</v>
      </c>
      <c r="G160" s="313" t="s">
        <v>228</v>
      </c>
      <c r="H160" s="313" t="s">
        <v>25</v>
      </c>
      <c r="I160" s="610"/>
      <c r="J160" s="530">
        <v>41519</v>
      </c>
      <c r="K160" s="610"/>
      <c r="L160" s="313" t="s">
        <v>197</v>
      </c>
      <c r="M160" s="313" t="s">
        <v>178</v>
      </c>
      <c r="N160" s="530">
        <v>41519</v>
      </c>
      <c r="O160" s="610"/>
      <c r="P160" s="610"/>
      <c r="Q160" s="313">
        <f t="shared" si="25"/>
        <v>23</v>
      </c>
      <c r="R160" s="334">
        <f t="shared" si="26"/>
        <v>1</v>
      </c>
      <c r="S160" s="334">
        <f t="shared" si="27"/>
        <v>0</v>
      </c>
      <c r="T160" s="334">
        <f t="shared" si="28"/>
        <v>0</v>
      </c>
      <c r="U160" s="334">
        <f t="shared" si="29"/>
        <v>0</v>
      </c>
      <c r="V160" s="23"/>
    </row>
    <row r="161" spans="1:22">
      <c r="A161" s="420">
        <v>41651</v>
      </c>
      <c r="B161" s="611" t="s">
        <v>2068</v>
      </c>
      <c r="C161" s="23"/>
      <c r="D161" s="104" t="s">
        <v>445</v>
      </c>
      <c r="E161" s="222">
        <v>92071035612</v>
      </c>
      <c r="F161" s="216" t="s">
        <v>404</v>
      </c>
      <c r="G161" s="216" t="s">
        <v>253</v>
      </c>
      <c r="H161" s="216" t="s">
        <v>25</v>
      </c>
      <c r="I161" s="216"/>
      <c r="J161" s="413">
        <v>40756</v>
      </c>
      <c r="K161" s="216"/>
      <c r="L161" s="216" t="s">
        <v>200</v>
      </c>
      <c r="M161" s="222" t="s">
        <v>179</v>
      </c>
      <c r="N161" s="413">
        <v>40756</v>
      </c>
      <c r="O161" s="216"/>
      <c r="P161" s="216"/>
      <c r="Q161" s="313">
        <f>2012-CONCATENATE(19,+LEFT(E161,2))</f>
        <v>20</v>
      </c>
      <c r="R161" s="334">
        <f>IF(Q161&gt;=55,0,IF(AND(Q161&gt;=46,Q161&lt;55),0,IF(AND(Q161&gt;=31,Q161&lt;45),0,IF(Q161&lt;=30,1,0))))</f>
        <v>1</v>
      </c>
      <c r="S161" s="334">
        <f>IF(Q161&gt;=55,0,IF(AND(Q161&gt;=46,Q161&lt;55),0,IF(AND(Q161&gt;=31,Q161&lt;=45),1,IF(Q161&lt;=30,0,0))))</f>
        <v>0</v>
      </c>
      <c r="T161" s="334">
        <f>IF(Q161&gt;=55,0,IF(AND(Q161&gt;=46,Q161&lt;55),1,IF(AND(Q161&gt;=31,Q161&lt;=45),0,IF(Q161&lt;=30,0,0))))</f>
        <v>0</v>
      </c>
      <c r="U161" s="334">
        <f>IF(Q161&gt;=55,1,IF(AND(Q161&gt;=46,Q161&lt;55),0,IF(AND(Q161&gt;=31,Q161&lt;45),0,IF(Q161&lt;=30,0,0))))</f>
        <v>0</v>
      </c>
      <c r="V161" s="23"/>
    </row>
    <row r="162" spans="1:22">
      <c r="A162" s="420">
        <v>42006</v>
      </c>
      <c r="B162" s="612" t="s">
        <v>350</v>
      </c>
      <c r="C162" s="23"/>
      <c r="D162" s="501" t="s">
        <v>409</v>
      </c>
      <c r="E162" s="99">
        <v>88031616903</v>
      </c>
      <c r="F162" s="99" t="s">
        <v>404</v>
      </c>
      <c r="G162" s="510" t="s">
        <v>228</v>
      </c>
      <c r="H162" s="510" t="s">
        <v>25</v>
      </c>
      <c r="I162" s="99"/>
      <c r="J162" s="530">
        <v>41153</v>
      </c>
      <c r="K162" s="99"/>
      <c r="L162" s="510" t="s">
        <v>197</v>
      </c>
      <c r="M162" s="510" t="s">
        <v>178</v>
      </c>
      <c r="N162" s="530">
        <v>41153</v>
      </c>
      <c r="O162" s="99"/>
      <c r="P162" s="99"/>
      <c r="Q162" s="313">
        <f>2012-CONCATENATE(19,+LEFT(E162,2))</f>
        <v>24</v>
      </c>
      <c r="R162" s="334">
        <f>IF(Q162&gt;=55,0,IF(AND(Q162&gt;=46,Q162&lt;55),0,IF(AND(Q162&gt;=31,Q162&lt;45),0,IF(Q162&lt;=30,1,0))))</f>
        <v>1</v>
      </c>
      <c r="S162" s="334">
        <f>IF(Q162&gt;=55,0,IF(AND(Q162&gt;=46,Q162&lt;55),0,IF(AND(Q162&gt;=31,Q162&lt;=45),1,IF(Q162&lt;=30,0,0))))</f>
        <v>0</v>
      </c>
      <c r="T162" s="334">
        <f>IF(Q162&gt;=55,0,IF(AND(Q162&gt;=46,Q162&lt;55),1,IF(AND(Q162&gt;=31,Q162&lt;=45),0,IF(Q162&lt;=30,0,0))))</f>
        <v>0</v>
      </c>
      <c r="U162" s="334">
        <f>IF(Q162&gt;=55,1,IF(AND(Q162&gt;=46,Q162&lt;55),0,IF(AND(Q162&gt;=31,Q162&lt;45),0,IF(Q162&lt;=30,0,0))))</f>
        <v>0</v>
      </c>
      <c r="V162" s="23"/>
    </row>
    <row r="163" spans="1:22">
      <c r="A163" s="420">
        <v>42006</v>
      </c>
      <c r="B163" s="612" t="s">
        <v>350</v>
      </c>
      <c r="C163" s="23"/>
      <c r="D163" s="554" t="s">
        <v>1277</v>
      </c>
      <c r="E163" s="612">
        <v>87102115142</v>
      </c>
      <c r="F163" s="333" t="s">
        <v>404</v>
      </c>
      <c r="G163" s="313" t="s">
        <v>228</v>
      </c>
      <c r="H163" s="313" t="s">
        <v>25</v>
      </c>
      <c r="I163" s="313"/>
      <c r="J163" s="413">
        <v>41547</v>
      </c>
      <c r="K163" s="612"/>
      <c r="L163" s="313" t="s">
        <v>197</v>
      </c>
      <c r="M163" s="313" t="s">
        <v>178</v>
      </c>
      <c r="N163" s="413">
        <v>41519</v>
      </c>
      <c r="O163" s="326"/>
      <c r="P163" s="326"/>
      <c r="Q163" s="313">
        <f>2012-CONCATENATE(19,+LEFT(E163,2))</f>
        <v>25</v>
      </c>
      <c r="R163" s="334">
        <f>IF(Q163&gt;=55,0,IF(AND(Q163&gt;=46,Q163&lt;55),0,IF(AND(Q163&gt;=31,Q163&lt;45),0,IF(Q163&lt;=30,1,0))))</f>
        <v>1</v>
      </c>
      <c r="S163" s="334">
        <f>IF(Q163&gt;=55,0,IF(AND(Q163&gt;=46,Q163&lt;55),0,IF(AND(Q163&gt;=31,Q163&lt;=45),1,IF(Q163&lt;=30,0,0))))</f>
        <v>0</v>
      </c>
      <c r="T163" s="334">
        <f>IF(Q163&gt;=55,0,IF(AND(Q163&gt;=46,Q163&lt;55),1,IF(AND(Q163&gt;=31,Q163&lt;=45),0,IF(Q163&lt;=30,0,0))))</f>
        <v>0</v>
      </c>
      <c r="U163" s="334">
        <f>IF(Q163&gt;=55,1,IF(AND(Q163&gt;=46,Q163&lt;55),0,IF(AND(Q163&gt;=31,Q163&lt;45),0,IF(Q163&lt;=30,0,0))))</f>
        <v>0</v>
      </c>
      <c r="V163" s="23"/>
    </row>
    <row r="164" spans="1:22">
      <c r="A164" s="420">
        <v>42008</v>
      </c>
      <c r="B164" s="615" t="s">
        <v>2021</v>
      </c>
      <c r="C164" s="23"/>
      <c r="D164" s="211" t="s">
        <v>2037</v>
      </c>
      <c r="E164" s="222">
        <v>91022235232</v>
      </c>
      <c r="F164" s="216" t="s">
        <v>404</v>
      </c>
      <c r="G164" s="313" t="s">
        <v>228</v>
      </c>
      <c r="H164" s="313" t="s">
        <v>25</v>
      </c>
      <c r="I164" s="216"/>
      <c r="J164" s="413">
        <v>41883</v>
      </c>
      <c r="K164" s="216"/>
      <c r="L164" s="313" t="s">
        <v>197</v>
      </c>
      <c r="M164" s="222" t="s">
        <v>179</v>
      </c>
      <c r="N164" s="413">
        <v>41883</v>
      </c>
      <c r="O164" s="216"/>
      <c r="P164" s="216"/>
      <c r="Q164" s="313">
        <f>2012-CONCATENATE(19,+LEFT(E164,2))</f>
        <v>21</v>
      </c>
      <c r="R164" s="334">
        <f>IF(Q164&gt;=55,0,IF(AND(Q164&gt;=46,Q164&lt;55),0,IF(AND(Q164&gt;=31,Q164&lt;45),0,IF(Q164&lt;=30,1,0))))</f>
        <v>1</v>
      </c>
      <c r="S164" s="334">
        <f>IF(Q164&gt;=55,0,IF(AND(Q164&gt;=46,Q164&lt;55),0,IF(AND(Q164&gt;=31,Q164&lt;=45),1,IF(Q164&lt;=30,0,0))))</f>
        <v>0</v>
      </c>
      <c r="T164" s="334">
        <f>IF(Q164&gt;=55,0,IF(AND(Q164&gt;=46,Q164&lt;55),1,IF(AND(Q164&gt;=31,Q164&lt;=45),0,IF(Q164&lt;=30,0,0))))</f>
        <v>0</v>
      </c>
      <c r="U164" s="334">
        <f>IF(Q164&gt;=55,1,IF(AND(Q164&gt;=46,Q164&lt;55),0,IF(AND(Q164&gt;=31,Q164&lt;45),0,IF(Q164&lt;=30,0,0))))</f>
        <v>0</v>
      </c>
      <c r="V164" s="222"/>
    </row>
    <row r="165" spans="1:22">
      <c r="A165" s="420">
        <v>42189</v>
      </c>
      <c r="B165" s="616" t="s">
        <v>350</v>
      </c>
      <c r="C165" s="23"/>
      <c r="D165" s="554" t="s">
        <v>1253</v>
      </c>
      <c r="E165" s="615">
        <v>90081132573</v>
      </c>
      <c r="F165" s="333" t="s">
        <v>404</v>
      </c>
      <c r="G165" s="313" t="s">
        <v>228</v>
      </c>
      <c r="H165" s="313" t="s">
        <v>25</v>
      </c>
      <c r="I165" s="313"/>
      <c r="J165" s="413">
        <v>41518</v>
      </c>
      <c r="K165" s="615" t="s">
        <v>206</v>
      </c>
      <c r="L165" s="313" t="s">
        <v>197</v>
      </c>
      <c r="M165" s="313" t="s">
        <v>179</v>
      </c>
      <c r="N165" s="413">
        <v>41153</v>
      </c>
      <c r="O165" s="326"/>
      <c r="P165" s="326"/>
      <c r="Q165" s="313"/>
      <c r="R165" s="334">
        <v>23</v>
      </c>
      <c r="S165" s="334">
        <v>1</v>
      </c>
      <c r="T165" s="334">
        <v>0</v>
      </c>
      <c r="U165" s="334">
        <v>0</v>
      </c>
      <c r="V165" s="23">
        <v>0</v>
      </c>
    </row>
    <row r="166" spans="1:22">
      <c r="A166" s="420">
        <v>42013</v>
      </c>
      <c r="B166" s="651" t="s">
        <v>350</v>
      </c>
      <c r="C166" s="23"/>
      <c r="D166" s="554" t="s">
        <v>1262</v>
      </c>
      <c r="E166" s="526">
        <v>90110632658</v>
      </c>
      <c r="F166" s="528" t="s">
        <v>404</v>
      </c>
      <c r="G166" s="510" t="s">
        <v>228</v>
      </c>
      <c r="H166" s="510" t="s">
        <v>25</v>
      </c>
      <c r="I166" s="99"/>
      <c r="J166" s="530">
        <v>41547</v>
      </c>
      <c r="K166" s="99" t="s">
        <v>206</v>
      </c>
      <c r="L166" s="510" t="s">
        <v>197</v>
      </c>
      <c r="M166" s="510" t="s">
        <v>179</v>
      </c>
      <c r="N166" s="530">
        <v>41519</v>
      </c>
      <c r="O166" s="99"/>
      <c r="P166" s="99"/>
      <c r="Q166" s="99"/>
      <c r="R166" s="82">
        <f>2013-CONCATENATE(19,+LEFT(E166,2))</f>
        <v>23</v>
      </c>
      <c r="S166" s="82">
        <f>IF(R166&gt;=55,0,IF(AND(R166&gt;=46,R166&lt;55),0,IF(AND(R166&gt;=31,R166&lt;45),0,IF(R166&lt;=30,1,0))))</f>
        <v>1</v>
      </c>
      <c r="T166" s="82">
        <f>IF(R166&gt;=55,0,IF(AND(R166&gt;=46,R166&lt;55),0,IF(AND(R166&gt;=31,R166&lt;=45),1,IF(R166&lt;=30,0,0))))</f>
        <v>0</v>
      </c>
      <c r="U166" s="82">
        <f>IF(R166&gt;=55,0,IF(AND(R166&gt;=46,R166&lt;55),1,IF(AND(R166&gt;=31,R166&lt;=45),0,IF(R166&lt;=30,0,0))))</f>
        <v>0</v>
      </c>
      <c r="V166" s="82">
        <f>IF(R166&gt;=55,1,IF(AND(R166&gt;=46,R166&lt;55),0,IF(AND(R166&gt;=31,R166&lt;45),0,IF(R166&lt;=30,0,0))))</f>
        <v>0</v>
      </c>
    </row>
    <row r="167" spans="1:22">
      <c r="A167" s="420">
        <v>42013</v>
      </c>
      <c r="B167" s="651" t="s">
        <v>350</v>
      </c>
      <c r="C167" s="23"/>
      <c r="D167" s="211" t="s">
        <v>2036</v>
      </c>
      <c r="E167" s="222">
        <v>90051732458</v>
      </c>
      <c r="F167" s="216" t="s">
        <v>404</v>
      </c>
      <c r="G167" s="313" t="s">
        <v>228</v>
      </c>
      <c r="H167" s="313" t="s">
        <v>25</v>
      </c>
      <c r="I167" s="216"/>
      <c r="J167" s="413">
        <v>41883</v>
      </c>
      <c r="K167" s="589" t="s">
        <v>206</v>
      </c>
      <c r="L167" s="313" t="s">
        <v>197</v>
      </c>
      <c r="M167" s="313" t="s">
        <v>178</v>
      </c>
      <c r="N167" s="413">
        <v>41883</v>
      </c>
      <c r="O167" s="216"/>
      <c r="P167" s="216"/>
      <c r="Q167" s="216"/>
      <c r="R167" s="222">
        <f>2013-CONCATENATE(19,+LEFT(E167,2))</f>
        <v>23</v>
      </c>
      <c r="S167" s="222">
        <f>IF(R167&gt;=55,0,IF(AND(R167&gt;=46,R167&lt;55),0,IF(AND(R167&gt;=31,R167&lt;45),0,IF(R167&lt;=30,1,0))))</f>
        <v>1</v>
      </c>
      <c r="T167" s="222">
        <f>IF(R167&gt;=55,0,IF(AND(R167&gt;=46,R167&lt;55),0,IF(AND(R167&gt;=31,R167&lt;=45),1,IF(R167&lt;=30,0,0))))</f>
        <v>0</v>
      </c>
      <c r="U167" s="222">
        <f>IF(R167&gt;=55,0,IF(AND(R167&gt;=46,R167&lt;55),1,IF(AND(R167&gt;=31,R167&lt;=45),0,IF(R167&lt;=30,0,0))))</f>
        <v>0</v>
      </c>
      <c r="V167" s="222">
        <f>IF(R167&gt;=55,1,IF(AND(R167&gt;=46,R167&lt;55),0,IF(AND(R167&gt;=31,R167&lt;45),0,IF(R167&lt;=30,0,0))))</f>
        <v>0</v>
      </c>
    </row>
    <row r="168" spans="1:22">
      <c r="A168" s="420">
        <v>42013</v>
      </c>
      <c r="B168" s="651" t="s">
        <v>350</v>
      </c>
      <c r="C168" s="23"/>
      <c r="D168" s="211" t="s">
        <v>2038</v>
      </c>
      <c r="E168" s="222">
        <v>90031932321</v>
      </c>
      <c r="F168" s="216" t="s">
        <v>404</v>
      </c>
      <c r="G168" s="313" t="s">
        <v>228</v>
      </c>
      <c r="H168" s="313" t="s">
        <v>25</v>
      </c>
      <c r="I168" s="216"/>
      <c r="J168" s="413">
        <v>41883</v>
      </c>
      <c r="K168" s="216"/>
      <c r="L168" s="313" t="s">
        <v>197</v>
      </c>
      <c r="M168" s="222" t="s">
        <v>178</v>
      </c>
      <c r="N168" s="413">
        <v>41883</v>
      </c>
      <c r="O168" s="216"/>
      <c r="P168" s="216"/>
      <c r="Q168" s="216"/>
      <c r="R168" s="222">
        <f>2013-CONCATENATE(19,+LEFT(E168,2))</f>
        <v>23</v>
      </c>
      <c r="S168" s="222">
        <f>IF(R168&gt;=55,0,IF(AND(R168&gt;=46,R168&lt;55),0,IF(AND(R168&gt;=31,R168&lt;45),0,IF(R168&lt;=30,1,0))))</f>
        <v>1</v>
      </c>
      <c r="T168" s="222">
        <f>IF(R168&gt;=55,0,IF(AND(R168&gt;=46,R168&lt;55),0,IF(AND(R168&gt;=31,R168&lt;=45),1,IF(R168&lt;=30,0,0))))</f>
        <v>0</v>
      </c>
      <c r="U168" s="222">
        <f>IF(R168&gt;=55,0,IF(AND(R168&gt;=46,R168&lt;55),1,IF(AND(R168&gt;=31,R168&lt;=45),0,IF(R168&lt;=30,0,0))))</f>
        <v>0</v>
      </c>
      <c r="V168" s="222">
        <f>IF(R168&gt;=55,1,IF(AND(R168&gt;=46,R168&lt;55),0,IF(AND(R168&gt;=31,R168&lt;45),0,IF(R168&lt;=30,0,0))))</f>
        <v>0</v>
      </c>
    </row>
    <row r="169" spans="1:22">
      <c r="A169" s="420"/>
      <c r="B169" s="615"/>
      <c r="C169" s="23"/>
      <c r="D169" s="554"/>
      <c r="E169" s="615"/>
      <c r="F169" s="333"/>
      <c r="G169" s="313"/>
      <c r="H169" s="313"/>
      <c r="I169" s="313"/>
      <c r="J169" s="413"/>
      <c r="K169" s="615"/>
      <c r="L169" s="313"/>
      <c r="M169" s="313"/>
      <c r="N169" s="413"/>
      <c r="O169" s="326"/>
      <c r="P169" s="326"/>
      <c r="Q169" s="313"/>
      <c r="R169" s="334"/>
      <c r="S169" s="334"/>
      <c r="T169" s="334"/>
      <c r="U169" s="334"/>
      <c r="V169" s="23"/>
    </row>
    <row r="170" spans="1:22">
      <c r="A170" s="420"/>
      <c r="B170" s="615"/>
      <c r="C170" s="23"/>
      <c r="D170" s="554"/>
      <c r="E170" s="615"/>
      <c r="F170" s="333"/>
      <c r="G170" s="313"/>
      <c r="H170" s="313"/>
      <c r="I170" s="313"/>
      <c r="J170" s="413"/>
      <c r="K170" s="615"/>
      <c r="L170" s="313"/>
      <c r="M170" s="313"/>
      <c r="N170" s="413"/>
      <c r="O170" s="326"/>
      <c r="P170" s="326"/>
      <c r="Q170" s="313"/>
      <c r="R170" s="334"/>
      <c r="S170" s="334"/>
      <c r="T170" s="334"/>
      <c r="U170" s="334"/>
      <c r="V170" s="23"/>
    </row>
  </sheetData>
  <autoFilter ref="A1:U165">
    <sortState ref="A2:U15">
      <sortCondition ref="A1:A11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S84"/>
  <sheetViews>
    <sheetView workbookViewId="0">
      <selection activeCell="H8" sqref="H8"/>
    </sheetView>
  </sheetViews>
  <sheetFormatPr baseColWidth="10" defaultRowHeight="15"/>
  <cols>
    <col min="1" max="1" width="3.5703125" bestFit="1" customWidth="1"/>
    <col min="2" max="2" width="31.5703125" bestFit="1" customWidth="1"/>
    <col min="3" max="3" width="18" bestFit="1" customWidth="1"/>
    <col min="4" max="4" width="14.42578125" bestFit="1" customWidth="1"/>
    <col min="5" max="5" width="12.28515625" bestFit="1" customWidth="1"/>
    <col min="6" max="6" width="10" bestFit="1" customWidth="1"/>
    <col min="7" max="7" width="17.7109375" bestFit="1" customWidth="1"/>
    <col min="8" max="8" width="30.42578125" bestFit="1" customWidth="1"/>
    <col min="9" max="9" width="22.140625" bestFit="1" customWidth="1"/>
    <col min="10" max="10" width="8.7109375" bestFit="1" customWidth="1"/>
    <col min="11" max="11" width="5.28515625" bestFit="1" customWidth="1"/>
    <col min="12" max="12" width="14.28515625" bestFit="1" customWidth="1"/>
    <col min="13" max="13" width="13.28515625" bestFit="1" customWidth="1"/>
    <col min="14" max="14" width="12.7109375" bestFit="1" customWidth="1"/>
    <col min="15" max="15" width="5.28515625" bestFit="1" customWidth="1"/>
    <col min="16" max="18" width="6.85546875" bestFit="1" customWidth="1"/>
    <col min="19" max="19" width="7.140625" bestFit="1" customWidth="1"/>
  </cols>
  <sheetData>
    <row r="1" spans="1:19" ht="15.75" thickBot="1">
      <c r="A1" s="525" t="s">
        <v>305</v>
      </c>
      <c r="B1" s="525" t="s">
        <v>306</v>
      </c>
      <c r="C1" s="525" t="s">
        <v>307</v>
      </c>
      <c r="D1" s="525" t="s">
        <v>308</v>
      </c>
      <c r="E1" s="525" t="s">
        <v>309</v>
      </c>
      <c r="F1" s="525" t="s">
        <v>196</v>
      </c>
      <c r="G1" s="525" t="s">
        <v>211</v>
      </c>
      <c r="H1" s="525" t="s">
        <v>1002</v>
      </c>
      <c r="I1" s="525" t="s">
        <v>313</v>
      </c>
      <c r="J1" s="525" t="s">
        <v>201</v>
      </c>
      <c r="K1" s="525" t="s">
        <v>177</v>
      </c>
      <c r="L1" s="525" t="s">
        <v>331</v>
      </c>
      <c r="M1" s="525" t="s">
        <v>316</v>
      </c>
      <c r="N1" s="525" t="s">
        <v>292</v>
      </c>
      <c r="O1" s="525" t="s">
        <v>304</v>
      </c>
      <c r="P1" s="525" t="s">
        <v>189</v>
      </c>
      <c r="Q1" s="525" t="s">
        <v>190</v>
      </c>
      <c r="R1" s="525" t="s">
        <v>191</v>
      </c>
      <c r="S1" s="525" t="s">
        <v>192</v>
      </c>
    </row>
    <row r="2" spans="1:19">
      <c r="A2" s="517">
        <v>1</v>
      </c>
      <c r="B2" s="517" t="s">
        <v>407</v>
      </c>
      <c r="C2" s="517">
        <v>84031712012</v>
      </c>
      <c r="D2" s="517" t="s">
        <v>404</v>
      </c>
      <c r="E2" s="517" t="s">
        <v>228</v>
      </c>
      <c r="F2" s="517" t="s">
        <v>25</v>
      </c>
      <c r="G2" s="517"/>
      <c r="H2" s="518">
        <v>40217</v>
      </c>
      <c r="I2" s="517"/>
      <c r="J2" s="517" t="s">
        <v>197</v>
      </c>
      <c r="K2" s="517" t="s">
        <v>179</v>
      </c>
      <c r="L2" s="518">
        <v>40217</v>
      </c>
      <c r="M2" s="517"/>
      <c r="N2" s="517"/>
      <c r="O2" s="517">
        <v>29</v>
      </c>
      <c r="P2" s="517">
        <v>1</v>
      </c>
      <c r="Q2" s="517">
        <v>0</v>
      </c>
      <c r="R2" s="517">
        <v>0</v>
      </c>
      <c r="S2" s="517">
        <v>0</v>
      </c>
    </row>
    <row r="3" spans="1:19">
      <c r="A3" s="517">
        <v>2</v>
      </c>
      <c r="B3" s="517" t="s">
        <v>409</v>
      </c>
      <c r="C3" s="517">
        <v>86020511778</v>
      </c>
      <c r="D3" s="517" t="s">
        <v>404</v>
      </c>
      <c r="E3" s="517" t="s">
        <v>228</v>
      </c>
      <c r="F3" s="517" t="s">
        <v>25</v>
      </c>
      <c r="G3" s="517"/>
      <c r="H3" s="518">
        <v>40422</v>
      </c>
      <c r="I3" s="517"/>
      <c r="J3" s="517" t="s">
        <v>197</v>
      </c>
      <c r="K3" s="517" t="s">
        <v>179</v>
      </c>
      <c r="L3" s="518">
        <v>40422</v>
      </c>
      <c r="M3" s="517"/>
      <c r="N3" s="517"/>
      <c r="O3" s="517">
        <v>27</v>
      </c>
      <c r="P3" s="517">
        <v>1</v>
      </c>
      <c r="Q3" s="517">
        <v>0</v>
      </c>
      <c r="R3" s="517">
        <v>0</v>
      </c>
      <c r="S3" s="517">
        <v>0</v>
      </c>
    </row>
    <row r="4" spans="1:19">
      <c r="A4" s="517">
        <v>3</v>
      </c>
      <c r="B4" s="517" t="s">
        <v>411</v>
      </c>
      <c r="C4" s="517">
        <v>87122514578</v>
      </c>
      <c r="D4" s="517" t="s">
        <v>404</v>
      </c>
      <c r="E4" s="517" t="s">
        <v>228</v>
      </c>
      <c r="F4" s="517" t="s">
        <v>25</v>
      </c>
      <c r="G4" s="517"/>
      <c r="H4" s="518">
        <v>40422</v>
      </c>
      <c r="I4" s="517"/>
      <c r="J4" s="517" t="s">
        <v>197</v>
      </c>
      <c r="K4" s="517" t="s">
        <v>179</v>
      </c>
      <c r="L4" s="518">
        <v>40422</v>
      </c>
      <c r="M4" s="517"/>
      <c r="N4" s="517"/>
      <c r="O4" s="517">
        <v>26</v>
      </c>
      <c r="P4" s="517">
        <v>1</v>
      </c>
      <c r="Q4" s="517">
        <v>0</v>
      </c>
      <c r="R4" s="517">
        <v>0</v>
      </c>
      <c r="S4" s="517">
        <v>0</v>
      </c>
    </row>
    <row r="5" spans="1:19">
      <c r="A5" s="517">
        <v>4</v>
      </c>
      <c r="B5" s="517" t="s">
        <v>418</v>
      </c>
      <c r="C5" s="517">
        <v>87032315462</v>
      </c>
      <c r="D5" s="517" t="s">
        <v>404</v>
      </c>
      <c r="E5" s="517" t="s">
        <v>228</v>
      </c>
      <c r="F5" s="517" t="s">
        <v>25</v>
      </c>
      <c r="G5" s="517"/>
      <c r="H5" s="518">
        <v>40787</v>
      </c>
      <c r="I5" s="517"/>
      <c r="J5" s="517" t="s">
        <v>197</v>
      </c>
      <c r="K5" s="517" t="s">
        <v>178</v>
      </c>
      <c r="L5" s="518">
        <v>40787</v>
      </c>
      <c r="M5" s="517"/>
      <c r="N5" s="517"/>
      <c r="O5" s="517">
        <v>26</v>
      </c>
      <c r="P5" s="517">
        <v>1</v>
      </c>
      <c r="Q5" s="517">
        <v>0</v>
      </c>
      <c r="R5" s="517">
        <v>0</v>
      </c>
      <c r="S5" s="517">
        <v>0</v>
      </c>
    </row>
    <row r="6" spans="1:19">
      <c r="A6" s="517">
        <v>5</v>
      </c>
      <c r="B6" s="517" t="s">
        <v>422</v>
      </c>
      <c r="C6" s="517">
        <v>88101914194</v>
      </c>
      <c r="D6" s="517" t="s">
        <v>404</v>
      </c>
      <c r="E6" s="517" t="s">
        <v>228</v>
      </c>
      <c r="F6" s="517" t="s">
        <v>25</v>
      </c>
      <c r="G6" s="517"/>
      <c r="H6" s="518">
        <v>40787</v>
      </c>
      <c r="I6" s="517"/>
      <c r="J6" s="517" t="s">
        <v>197</v>
      </c>
      <c r="K6" s="517" t="s">
        <v>179</v>
      </c>
      <c r="L6" s="518">
        <v>40787</v>
      </c>
      <c r="M6" s="517"/>
      <c r="N6" s="517"/>
      <c r="O6" s="517">
        <v>25</v>
      </c>
      <c r="P6" s="517">
        <v>1</v>
      </c>
      <c r="Q6" s="517">
        <v>0</v>
      </c>
      <c r="R6" s="517">
        <v>0</v>
      </c>
      <c r="S6" s="517">
        <v>0</v>
      </c>
    </row>
    <row r="7" spans="1:19">
      <c r="A7" s="517">
        <v>7</v>
      </c>
      <c r="B7" s="517" t="s">
        <v>428</v>
      </c>
      <c r="C7" s="517">
        <v>87052914757</v>
      </c>
      <c r="D7" s="517" t="s">
        <v>404</v>
      </c>
      <c r="E7" s="517" t="s">
        <v>228</v>
      </c>
      <c r="F7" s="517" t="s">
        <v>25</v>
      </c>
      <c r="G7" s="517"/>
      <c r="H7" s="518">
        <v>40787</v>
      </c>
      <c r="I7" s="517"/>
      <c r="J7" s="517" t="s">
        <v>197</v>
      </c>
      <c r="K7" s="517" t="s">
        <v>179</v>
      </c>
      <c r="L7" s="518">
        <v>40787</v>
      </c>
      <c r="M7" s="517"/>
      <c r="N7" s="517"/>
      <c r="O7" s="517">
        <v>26</v>
      </c>
      <c r="P7" s="517">
        <v>1</v>
      </c>
      <c r="Q7" s="517">
        <v>0</v>
      </c>
      <c r="R7" s="517">
        <v>0</v>
      </c>
      <c r="S7" s="517">
        <v>0</v>
      </c>
    </row>
    <row r="8" spans="1:19">
      <c r="A8" s="517">
        <v>8</v>
      </c>
      <c r="B8" s="517" t="s">
        <v>434</v>
      </c>
      <c r="C8" s="517">
        <v>86082315146</v>
      </c>
      <c r="D8" s="517" t="s">
        <v>404</v>
      </c>
      <c r="E8" s="517" t="s">
        <v>228</v>
      </c>
      <c r="F8" s="517" t="s">
        <v>25</v>
      </c>
      <c r="G8" s="517"/>
      <c r="H8" s="518">
        <v>40787</v>
      </c>
      <c r="I8" s="517"/>
      <c r="J8" s="517" t="s">
        <v>197</v>
      </c>
      <c r="K8" s="517" t="s">
        <v>178</v>
      </c>
      <c r="L8" s="518">
        <v>40787</v>
      </c>
      <c r="M8" s="517"/>
      <c r="N8" s="517"/>
      <c r="O8" s="517">
        <v>27</v>
      </c>
      <c r="P8" s="517">
        <v>1</v>
      </c>
      <c r="Q8" s="517">
        <v>0</v>
      </c>
      <c r="R8" s="517">
        <v>0</v>
      </c>
      <c r="S8" s="517">
        <v>0</v>
      </c>
    </row>
    <row r="9" spans="1:19">
      <c r="A9" s="517">
        <v>9</v>
      </c>
      <c r="B9" s="517" t="s">
        <v>437</v>
      </c>
      <c r="C9" s="517">
        <v>85070212503</v>
      </c>
      <c r="D9" s="517" t="s">
        <v>404</v>
      </c>
      <c r="E9" s="517" t="s">
        <v>228</v>
      </c>
      <c r="F9" s="517" t="s">
        <v>25</v>
      </c>
      <c r="G9" s="517"/>
      <c r="H9" s="518">
        <v>40909</v>
      </c>
      <c r="I9" s="517"/>
      <c r="J9" s="517" t="s">
        <v>197</v>
      </c>
      <c r="K9" s="517" t="s">
        <v>178</v>
      </c>
      <c r="L9" s="518">
        <v>40909</v>
      </c>
      <c r="M9" s="517"/>
      <c r="N9" s="517"/>
      <c r="O9" s="517">
        <v>28</v>
      </c>
      <c r="P9" s="517">
        <v>1</v>
      </c>
      <c r="Q9" s="517">
        <v>0</v>
      </c>
      <c r="R9" s="517">
        <v>0</v>
      </c>
      <c r="S9" s="517">
        <v>0</v>
      </c>
    </row>
    <row r="10" spans="1:19">
      <c r="A10" s="517">
        <v>10</v>
      </c>
      <c r="B10" s="517" t="s">
        <v>439</v>
      </c>
      <c r="C10" s="517">
        <v>86012614253</v>
      </c>
      <c r="D10" s="517" t="s">
        <v>404</v>
      </c>
      <c r="E10" s="517" t="s">
        <v>228</v>
      </c>
      <c r="F10" s="517" t="s">
        <v>25</v>
      </c>
      <c r="G10" s="517"/>
      <c r="H10" s="518">
        <v>40909</v>
      </c>
      <c r="I10" s="517"/>
      <c r="J10" s="517" t="s">
        <v>197</v>
      </c>
      <c r="K10" s="517" t="s">
        <v>179</v>
      </c>
      <c r="L10" s="518">
        <v>40909</v>
      </c>
      <c r="M10" s="517"/>
      <c r="N10" s="517"/>
      <c r="O10" s="517">
        <v>27</v>
      </c>
      <c r="P10" s="517">
        <v>1</v>
      </c>
      <c r="Q10" s="517">
        <v>0</v>
      </c>
      <c r="R10" s="517">
        <v>0</v>
      </c>
      <c r="S10" s="517">
        <v>0</v>
      </c>
    </row>
    <row r="11" spans="1:19">
      <c r="A11" s="517">
        <v>11</v>
      </c>
      <c r="B11" s="517" t="s">
        <v>445</v>
      </c>
      <c r="C11" s="517">
        <v>92071035612</v>
      </c>
      <c r="D11" s="517" t="s">
        <v>404</v>
      </c>
      <c r="E11" s="517" t="s">
        <v>253</v>
      </c>
      <c r="F11" s="517" t="s">
        <v>25</v>
      </c>
      <c r="G11" s="517"/>
      <c r="H11" s="518">
        <v>40756</v>
      </c>
      <c r="I11" s="517"/>
      <c r="J11" s="517" t="s">
        <v>200</v>
      </c>
      <c r="K11" s="517" t="s">
        <v>179</v>
      </c>
      <c r="L11" s="518">
        <v>40756</v>
      </c>
      <c r="M11" s="517"/>
      <c r="N11" s="517"/>
      <c r="O11" s="517">
        <v>21</v>
      </c>
      <c r="P11" s="517">
        <v>1</v>
      </c>
      <c r="Q11" s="517">
        <v>0</v>
      </c>
      <c r="R11" s="517">
        <v>0</v>
      </c>
      <c r="S11" s="517">
        <v>0</v>
      </c>
    </row>
    <row r="12" spans="1:19">
      <c r="A12" s="517">
        <v>12</v>
      </c>
      <c r="B12" s="517" t="s">
        <v>447</v>
      </c>
      <c r="C12" s="517">
        <v>92082235932</v>
      </c>
      <c r="D12" s="517" t="s">
        <v>404</v>
      </c>
      <c r="E12" s="517" t="s">
        <v>253</v>
      </c>
      <c r="F12" s="517" t="s">
        <v>25</v>
      </c>
      <c r="G12" s="517"/>
      <c r="H12" s="518">
        <v>40756</v>
      </c>
      <c r="I12" s="517"/>
      <c r="J12" s="517" t="s">
        <v>200</v>
      </c>
      <c r="K12" s="517" t="s">
        <v>179</v>
      </c>
      <c r="L12" s="518">
        <v>40756</v>
      </c>
      <c r="M12" s="517"/>
      <c r="N12" s="517"/>
      <c r="O12" s="517">
        <v>21</v>
      </c>
      <c r="P12" s="517">
        <v>1</v>
      </c>
      <c r="Q12" s="517">
        <v>0</v>
      </c>
      <c r="R12" s="517">
        <v>0</v>
      </c>
      <c r="S12" s="517">
        <v>0</v>
      </c>
    </row>
    <row r="13" spans="1:19">
      <c r="A13" s="517">
        <v>13</v>
      </c>
      <c r="B13" s="517" t="s">
        <v>448</v>
      </c>
      <c r="C13" s="517">
        <v>92021335850</v>
      </c>
      <c r="D13" s="517" t="s">
        <v>404</v>
      </c>
      <c r="E13" s="517" t="s">
        <v>253</v>
      </c>
      <c r="F13" s="517" t="s">
        <v>25</v>
      </c>
      <c r="G13" s="517"/>
      <c r="H13" s="518">
        <v>40756</v>
      </c>
      <c r="I13" s="517"/>
      <c r="J13" s="517" t="s">
        <v>200</v>
      </c>
      <c r="K13" s="517" t="s">
        <v>179</v>
      </c>
      <c r="L13" s="518">
        <v>40756</v>
      </c>
      <c r="M13" s="517"/>
      <c r="N13" s="517"/>
      <c r="O13" s="517">
        <v>21</v>
      </c>
      <c r="P13" s="517">
        <v>1</v>
      </c>
      <c r="Q13" s="517">
        <v>0</v>
      </c>
      <c r="R13" s="517">
        <v>0</v>
      </c>
      <c r="S13" s="517">
        <v>0</v>
      </c>
    </row>
    <row r="14" spans="1:19">
      <c r="A14" s="517">
        <v>14</v>
      </c>
      <c r="B14" s="517" t="s">
        <v>768</v>
      </c>
      <c r="C14" s="517">
        <v>89110629933</v>
      </c>
      <c r="D14" s="517" t="s">
        <v>404</v>
      </c>
      <c r="E14" s="517" t="s">
        <v>228</v>
      </c>
      <c r="F14" s="517" t="s">
        <v>25</v>
      </c>
      <c r="G14" s="517"/>
      <c r="H14" s="518">
        <v>41153</v>
      </c>
      <c r="I14" s="517"/>
      <c r="J14" s="517" t="s">
        <v>197</v>
      </c>
      <c r="K14" s="517" t="s">
        <v>179</v>
      </c>
      <c r="L14" s="518">
        <v>41153</v>
      </c>
      <c r="M14" s="517"/>
      <c r="N14" s="517"/>
      <c r="O14" s="517">
        <v>24</v>
      </c>
      <c r="P14" s="517">
        <v>1</v>
      </c>
      <c r="Q14" s="517">
        <v>0</v>
      </c>
      <c r="R14" s="517">
        <v>0</v>
      </c>
      <c r="S14" s="517">
        <v>0</v>
      </c>
    </row>
    <row r="15" spans="1:19">
      <c r="A15" s="517">
        <v>15</v>
      </c>
      <c r="B15" s="517" t="s">
        <v>769</v>
      </c>
      <c r="C15" s="517">
        <v>87022015387</v>
      </c>
      <c r="D15" s="517" t="s">
        <v>404</v>
      </c>
      <c r="E15" s="517" t="s">
        <v>228</v>
      </c>
      <c r="F15" s="517" t="s">
        <v>25</v>
      </c>
      <c r="G15" s="517"/>
      <c r="H15" s="518">
        <v>41153</v>
      </c>
      <c r="I15" s="517"/>
      <c r="J15" s="517" t="s">
        <v>197</v>
      </c>
      <c r="K15" s="517" t="s">
        <v>178</v>
      </c>
      <c r="L15" s="518">
        <v>41153</v>
      </c>
      <c r="M15" s="517"/>
      <c r="N15" s="517"/>
      <c r="O15" s="517">
        <v>26</v>
      </c>
      <c r="P15" s="517">
        <v>1</v>
      </c>
      <c r="Q15" s="517">
        <v>0</v>
      </c>
      <c r="R15" s="517">
        <v>0</v>
      </c>
      <c r="S15" s="517">
        <v>0</v>
      </c>
    </row>
    <row r="16" spans="1:19">
      <c r="A16" s="517">
        <v>16</v>
      </c>
      <c r="B16" s="517" t="s">
        <v>772</v>
      </c>
      <c r="C16" s="517">
        <v>88121514320</v>
      </c>
      <c r="D16" s="517" t="s">
        <v>404</v>
      </c>
      <c r="E16" s="517" t="s">
        <v>228</v>
      </c>
      <c r="F16" s="517" t="s">
        <v>25</v>
      </c>
      <c r="G16" s="517"/>
      <c r="H16" s="518">
        <v>41153</v>
      </c>
      <c r="I16" s="517"/>
      <c r="J16" s="517" t="s">
        <v>197</v>
      </c>
      <c r="K16" s="517" t="s">
        <v>178</v>
      </c>
      <c r="L16" s="518">
        <v>41153</v>
      </c>
      <c r="M16" s="517"/>
      <c r="N16" s="517"/>
      <c r="O16" s="517">
        <v>25</v>
      </c>
      <c r="P16" s="517">
        <v>1</v>
      </c>
      <c r="Q16" s="517">
        <v>0</v>
      </c>
      <c r="R16" s="517">
        <v>0</v>
      </c>
      <c r="S16" s="517">
        <v>0</v>
      </c>
    </row>
    <row r="17" spans="1:19">
      <c r="A17" s="517">
        <v>17</v>
      </c>
      <c r="B17" s="517" t="s">
        <v>773</v>
      </c>
      <c r="C17" s="517">
        <v>89040829937</v>
      </c>
      <c r="D17" s="517" t="s">
        <v>404</v>
      </c>
      <c r="E17" s="517" t="s">
        <v>228</v>
      </c>
      <c r="F17" s="517" t="s">
        <v>25</v>
      </c>
      <c r="G17" s="517"/>
      <c r="H17" s="518">
        <v>41153</v>
      </c>
      <c r="I17" s="517"/>
      <c r="J17" s="517" t="s">
        <v>197</v>
      </c>
      <c r="K17" s="517" t="s">
        <v>179</v>
      </c>
      <c r="L17" s="518">
        <v>41153</v>
      </c>
      <c r="M17" s="517"/>
      <c r="N17" s="517"/>
      <c r="O17" s="517">
        <v>24</v>
      </c>
      <c r="P17" s="517">
        <v>1</v>
      </c>
      <c r="Q17" s="517">
        <v>0</v>
      </c>
      <c r="R17" s="517">
        <v>0</v>
      </c>
      <c r="S17" s="517">
        <v>0</v>
      </c>
    </row>
    <row r="18" spans="1:19">
      <c r="A18" s="517">
        <v>18</v>
      </c>
      <c r="B18" s="517" t="s">
        <v>774</v>
      </c>
      <c r="C18" s="517">
        <v>88061914307</v>
      </c>
      <c r="D18" s="517" t="s">
        <v>404</v>
      </c>
      <c r="E18" s="517" t="s">
        <v>228</v>
      </c>
      <c r="F18" s="517" t="s">
        <v>25</v>
      </c>
      <c r="G18" s="517"/>
      <c r="H18" s="518">
        <v>41153</v>
      </c>
      <c r="I18" s="517"/>
      <c r="J18" s="517" t="s">
        <v>197</v>
      </c>
      <c r="K18" s="517" t="s">
        <v>178</v>
      </c>
      <c r="L18" s="518">
        <v>41153</v>
      </c>
      <c r="M18" s="517"/>
      <c r="N18" s="517"/>
      <c r="O18" s="517">
        <v>25</v>
      </c>
      <c r="P18" s="517">
        <v>1</v>
      </c>
      <c r="Q18" s="517">
        <v>0</v>
      </c>
      <c r="R18" s="517">
        <v>0</v>
      </c>
      <c r="S18" s="517">
        <v>0</v>
      </c>
    </row>
    <row r="19" spans="1:19">
      <c r="A19" s="517">
        <v>19</v>
      </c>
      <c r="B19" s="517" t="s">
        <v>775</v>
      </c>
      <c r="C19" s="517">
        <v>89020429978</v>
      </c>
      <c r="D19" s="517" t="s">
        <v>404</v>
      </c>
      <c r="E19" s="517" t="s">
        <v>228</v>
      </c>
      <c r="F19" s="517" t="s">
        <v>25</v>
      </c>
      <c r="G19" s="517"/>
      <c r="H19" s="518">
        <v>41153</v>
      </c>
      <c r="I19" s="517"/>
      <c r="J19" s="517" t="s">
        <v>197</v>
      </c>
      <c r="K19" s="517" t="s">
        <v>179</v>
      </c>
      <c r="L19" s="518">
        <v>41153</v>
      </c>
      <c r="M19" s="517"/>
      <c r="N19" s="517"/>
      <c r="O19" s="517">
        <v>24</v>
      </c>
      <c r="P19" s="517">
        <v>1</v>
      </c>
      <c r="Q19" s="517">
        <v>0</v>
      </c>
      <c r="R19" s="517">
        <v>0</v>
      </c>
      <c r="S19" s="517">
        <v>0</v>
      </c>
    </row>
    <row r="20" spans="1:19">
      <c r="A20" s="517">
        <v>20</v>
      </c>
      <c r="B20" s="517" t="s">
        <v>776</v>
      </c>
      <c r="C20" s="517">
        <v>88041615852</v>
      </c>
      <c r="D20" s="517" t="s">
        <v>404</v>
      </c>
      <c r="E20" s="517" t="s">
        <v>228</v>
      </c>
      <c r="F20" s="517" t="s">
        <v>25</v>
      </c>
      <c r="G20" s="517"/>
      <c r="H20" s="518">
        <v>41153</v>
      </c>
      <c r="I20" s="517"/>
      <c r="J20" s="517" t="s">
        <v>197</v>
      </c>
      <c r="K20" s="517" t="s">
        <v>179</v>
      </c>
      <c r="L20" s="518">
        <v>41153</v>
      </c>
      <c r="M20" s="517"/>
      <c r="N20" s="517"/>
      <c r="O20" s="517">
        <v>25</v>
      </c>
      <c r="P20" s="517">
        <v>1</v>
      </c>
      <c r="Q20" s="517">
        <v>0</v>
      </c>
      <c r="R20" s="517">
        <v>0</v>
      </c>
      <c r="S20" s="517">
        <v>0</v>
      </c>
    </row>
    <row r="21" spans="1:19">
      <c r="A21" s="517">
        <v>21</v>
      </c>
      <c r="B21" s="517" t="s">
        <v>777</v>
      </c>
      <c r="C21" s="517">
        <v>83012110341</v>
      </c>
      <c r="D21" s="517" t="s">
        <v>404</v>
      </c>
      <c r="E21" s="517" t="s">
        <v>228</v>
      </c>
      <c r="F21" s="517" t="s">
        <v>25</v>
      </c>
      <c r="G21" s="517"/>
      <c r="H21" s="518">
        <v>41153</v>
      </c>
      <c r="I21" s="517"/>
      <c r="J21" s="517" t="s">
        <v>197</v>
      </c>
      <c r="K21" s="517" t="s">
        <v>178</v>
      </c>
      <c r="L21" s="518">
        <v>41153</v>
      </c>
      <c r="M21" s="517"/>
      <c r="N21" s="517"/>
      <c r="O21" s="517">
        <v>30</v>
      </c>
      <c r="P21" s="517">
        <v>1</v>
      </c>
      <c r="Q21" s="517">
        <v>0</v>
      </c>
      <c r="R21" s="517">
        <v>0</v>
      </c>
      <c r="S21" s="517">
        <v>0</v>
      </c>
    </row>
    <row r="22" spans="1:19">
      <c r="A22" s="517">
        <v>22</v>
      </c>
      <c r="B22" s="517" t="s">
        <v>778</v>
      </c>
      <c r="C22" s="517">
        <v>88011714359</v>
      </c>
      <c r="D22" s="517" t="s">
        <v>404</v>
      </c>
      <c r="E22" s="517" t="s">
        <v>228</v>
      </c>
      <c r="F22" s="517" t="s">
        <v>25</v>
      </c>
      <c r="G22" s="517"/>
      <c r="H22" s="518">
        <v>41153</v>
      </c>
      <c r="I22" s="517"/>
      <c r="J22" s="517" t="s">
        <v>197</v>
      </c>
      <c r="K22" s="517" t="s">
        <v>179</v>
      </c>
      <c r="L22" s="518">
        <v>41153</v>
      </c>
      <c r="M22" s="517"/>
      <c r="N22" s="517"/>
      <c r="O22" s="517">
        <v>25</v>
      </c>
      <c r="P22" s="517">
        <v>1</v>
      </c>
      <c r="Q22" s="517">
        <v>0</v>
      </c>
      <c r="R22" s="517">
        <v>0</v>
      </c>
      <c r="S22" s="517">
        <v>0</v>
      </c>
    </row>
    <row r="23" spans="1:19">
      <c r="A23" s="517">
        <v>23</v>
      </c>
      <c r="B23" s="517" t="s">
        <v>779</v>
      </c>
      <c r="C23" s="517">
        <v>89042730117</v>
      </c>
      <c r="D23" s="517" t="s">
        <v>404</v>
      </c>
      <c r="E23" s="517" t="s">
        <v>228</v>
      </c>
      <c r="F23" s="517" t="s">
        <v>25</v>
      </c>
      <c r="G23" s="517"/>
      <c r="H23" s="518">
        <v>41153</v>
      </c>
      <c r="I23" s="517"/>
      <c r="J23" s="517" t="s">
        <v>197</v>
      </c>
      <c r="K23" s="517" t="s">
        <v>179</v>
      </c>
      <c r="L23" s="518">
        <v>41153</v>
      </c>
      <c r="M23" s="517"/>
      <c r="N23" s="517"/>
      <c r="O23" s="517">
        <v>24</v>
      </c>
      <c r="P23" s="517">
        <v>1</v>
      </c>
      <c r="Q23" s="517">
        <v>0</v>
      </c>
      <c r="R23" s="517">
        <v>0</v>
      </c>
      <c r="S23" s="517">
        <v>0</v>
      </c>
    </row>
    <row r="24" spans="1:19">
      <c r="A24" s="517">
        <v>24</v>
      </c>
      <c r="B24" s="517" t="s">
        <v>781</v>
      </c>
      <c r="C24" s="517">
        <v>89061524274</v>
      </c>
      <c r="D24" s="517" t="s">
        <v>404</v>
      </c>
      <c r="E24" s="517" t="s">
        <v>228</v>
      </c>
      <c r="F24" s="517" t="s">
        <v>25</v>
      </c>
      <c r="G24" s="517"/>
      <c r="H24" s="518">
        <v>41153</v>
      </c>
      <c r="I24" s="517"/>
      <c r="J24" s="517" t="s">
        <v>197</v>
      </c>
      <c r="K24" s="517" t="s">
        <v>179</v>
      </c>
      <c r="L24" s="518">
        <v>41153</v>
      </c>
      <c r="M24" s="517"/>
      <c r="N24" s="517"/>
      <c r="O24" s="517">
        <v>24</v>
      </c>
      <c r="P24" s="517">
        <v>1</v>
      </c>
      <c r="Q24" s="517">
        <v>0</v>
      </c>
      <c r="R24" s="517">
        <v>0</v>
      </c>
      <c r="S24" s="517">
        <v>0</v>
      </c>
    </row>
    <row r="25" spans="1:19">
      <c r="A25" s="517">
        <v>25</v>
      </c>
      <c r="B25" s="517" t="s">
        <v>782</v>
      </c>
      <c r="C25" s="517">
        <v>88011814345</v>
      </c>
      <c r="D25" s="517" t="s">
        <v>404</v>
      </c>
      <c r="E25" s="517" t="s">
        <v>228</v>
      </c>
      <c r="F25" s="517" t="s">
        <v>25</v>
      </c>
      <c r="G25" s="517"/>
      <c r="H25" s="518">
        <v>41153</v>
      </c>
      <c r="I25" s="517"/>
      <c r="J25" s="517" t="s">
        <v>197</v>
      </c>
      <c r="K25" s="517" t="s">
        <v>178</v>
      </c>
      <c r="L25" s="518">
        <v>41153</v>
      </c>
      <c r="M25" s="517"/>
      <c r="N25" s="517"/>
      <c r="O25" s="517">
        <v>25</v>
      </c>
      <c r="P25" s="517">
        <v>1</v>
      </c>
      <c r="Q25" s="517">
        <v>0</v>
      </c>
      <c r="R25" s="517">
        <v>0</v>
      </c>
      <c r="S25" s="517">
        <v>0</v>
      </c>
    </row>
    <row r="26" spans="1:19">
      <c r="A26" s="517">
        <v>26</v>
      </c>
      <c r="B26" s="517" t="s">
        <v>783</v>
      </c>
      <c r="C26" s="517">
        <v>89011005945</v>
      </c>
      <c r="D26" s="517" t="s">
        <v>404</v>
      </c>
      <c r="E26" s="517" t="s">
        <v>228</v>
      </c>
      <c r="F26" s="517" t="s">
        <v>25</v>
      </c>
      <c r="G26" s="517"/>
      <c r="H26" s="518">
        <v>41153</v>
      </c>
      <c r="I26" s="517"/>
      <c r="J26" s="517" t="s">
        <v>197</v>
      </c>
      <c r="K26" s="517" t="s">
        <v>178</v>
      </c>
      <c r="L26" s="518">
        <v>41153</v>
      </c>
      <c r="M26" s="517"/>
      <c r="N26" s="517"/>
      <c r="O26" s="517">
        <v>24</v>
      </c>
      <c r="P26" s="517">
        <v>1</v>
      </c>
      <c r="Q26" s="517">
        <v>0</v>
      </c>
      <c r="R26" s="517">
        <v>0</v>
      </c>
      <c r="S26" s="517">
        <v>0</v>
      </c>
    </row>
    <row r="27" spans="1:19">
      <c r="A27" s="517">
        <v>27</v>
      </c>
      <c r="B27" s="517" t="s">
        <v>784</v>
      </c>
      <c r="C27" s="517">
        <v>89053029993</v>
      </c>
      <c r="D27" s="517" t="s">
        <v>404</v>
      </c>
      <c r="E27" s="517" t="s">
        <v>228</v>
      </c>
      <c r="F27" s="517" t="s">
        <v>25</v>
      </c>
      <c r="G27" s="517"/>
      <c r="H27" s="518">
        <v>41153</v>
      </c>
      <c r="I27" s="517"/>
      <c r="J27" s="517" t="s">
        <v>197</v>
      </c>
      <c r="K27" s="517" t="s">
        <v>179</v>
      </c>
      <c r="L27" s="518">
        <v>41153</v>
      </c>
      <c r="M27" s="517"/>
      <c r="N27" s="517"/>
      <c r="O27" s="517">
        <v>24</v>
      </c>
      <c r="P27" s="517">
        <v>1</v>
      </c>
      <c r="Q27" s="517">
        <v>0</v>
      </c>
      <c r="R27" s="517">
        <v>0</v>
      </c>
      <c r="S27" s="517">
        <v>0</v>
      </c>
    </row>
    <row r="28" spans="1:19">
      <c r="A28" s="517">
        <v>28</v>
      </c>
      <c r="B28" s="517" t="s">
        <v>785</v>
      </c>
      <c r="C28" s="517">
        <v>89050229968</v>
      </c>
      <c r="D28" s="517" t="s">
        <v>404</v>
      </c>
      <c r="E28" s="517" t="s">
        <v>228</v>
      </c>
      <c r="F28" s="517" t="s">
        <v>25</v>
      </c>
      <c r="G28" s="517"/>
      <c r="H28" s="518">
        <v>40422</v>
      </c>
      <c r="I28" s="517"/>
      <c r="J28" s="517" t="s">
        <v>197</v>
      </c>
      <c r="K28" s="517" t="s">
        <v>178</v>
      </c>
      <c r="L28" s="518">
        <v>40422</v>
      </c>
      <c r="M28" s="517"/>
      <c r="N28" s="517"/>
      <c r="O28" s="517">
        <v>24</v>
      </c>
      <c r="P28" s="517">
        <v>1</v>
      </c>
      <c r="Q28" s="517">
        <v>0</v>
      </c>
      <c r="R28" s="517">
        <v>0</v>
      </c>
      <c r="S28" s="517">
        <v>0</v>
      </c>
    </row>
    <row r="29" spans="1:19">
      <c r="A29" s="517">
        <v>29</v>
      </c>
      <c r="B29" s="517" t="s">
        <v>1000</v>
      </c>
      <c r="C29" s="517">
        <v>88101614320</v>
      </c>
      <c r="D29" s="517" t="s">
        <v>404</v>
      </c>
      <c r="E29" s="517" t="s">
        <v>228</v>
      </c>
      <c r="F29" s="517" t="s">
        <v>25</v>
      </c>
      <c r="G29" s="517"/>
      <c r="H29" s="518">
        <v>41153</v>
      </c>
      <c r="I29" s="517"/>
      <c r="J29" s="517" t="s">
        <v>197</v>
      </c>
      <c r="K29" s="517" t="s">
        <v>178</v>
      </c>
      <c r="L29" s="518">
        <v>41153</v>
      </c>
      <c r="M29" s="517"/>
      <c r="N29" s="517"/>
      <c r="O29" s="517">
        <v>25</v>
      </c>
      <c r="P29" s="517">
        <v>1</v>
      </c>
      <c r="Q29" s="517">
        <v>0</v>
      </c>
      <c r="R29" s="517">
        <v>0</v>
      </c>
      <c r="S29" s="517">
        <v>0</v>
      </c>
    </row>
    <row r="30" spans="1:19">
      <c r="A30" s="517">
        <v>30</v>
      </c>
      <c r="B30" s="517" t="s">
        <v>786</v>
      </c>
      <c r="C30" s="517">
        <v>87010515216</v>
      </c>
      <c r="D30" s="517" t="s">
        <v>404</v>
      </c>
      <c r="E30" s="517" t="s">
        <v>228</v>
      </c>
      <c r="F30" s="517" t="s">
        <v>25</v>
      </c>
      <c r="G30" s="517"/>
      <c r="H30" s="518">
        <v>41153</v>
      </c>
      <c r="I30" s="517"/>
      <c r="J30" s="517" t="s">
        <v>197</v>
      </c>
      <c r="K30" s="517" t="s">
        <v>179</v>
      </c>
      <c r="L30" s="518">
        <v>41153</v>
      </c>
      <c r="M30" s="517"/>
      <c r="N30" s="517"/>
      <c r="O30" s="517">
        <v>26</v>
      </c>
      <c r="P30" s="517">
        <v>1</v>
      </c>
      <c r="Q30" s="517">
        <v>0</v>
      </c>
      <c r="R30" s="517">
        <v>0</v>
      </c>
      <c r="S30" s="517">
        <v>0</v>
      </c>
    </row>
    <row r="31" spans="1:19">
      <c r="A31" s="517">
        <v>31</v>
      </c>
      <c r="B31" s="517" t="s">
        <v>787</v>
      </c>
      <c r="C31" s="517">
        <v>88021014264</v>
      </c>
      <c r="D31" s="517" t="s">
        <v>404</v>
      </c>
      <c r="E31" s="517" t="s">
        <v>228</v>
      </c>
      <c r="F31" s="517" t="s">
        <v>25</v>
      </c>
      <c r="G31" s="517"/>
      <c r="H31" s="518">
        <v>41153</v>
      </c>
      <c r="I31" s="517"/>
      <c r="J31" s="517" t="s">
        <v>197</v>
      </c>
      <c r="K31" s="517" t="s">
        <v>178</v>
      </c>
      <c r="L31" s="518">
        <v>41153</v>
      </c>
      <c r="M31" s="517"/>
      <c r="N31" s="517"/>
      <c r="O31" s="517">
        <v>25</v>
      </c>
      <c r="P31" s="517">
        <v>1</v>
      </c>
      <c r="Q31" s="517">
        <v>0</v>
      </c>
      <c r="R31" s="517">
        <v>0</v>
      </c>
      <c r="S31" s="517">
        <v>0</v>
      </c>
    </row>
    <row r="32" spans="1:19">
      <c r="A32" s="517">
        <v>32</v>
      </c>
      <c r="B32" s="517" t="s">
        <v>788</v>
      </c>
      <c r="C32" s="517">
        <v>88082407797</v>
      </c>
      <c r="D32" s="517" t="s">
        <v>404</v>
      </c>
      <c r="E32" s="517" t="s">
        <v>228</v>
      </c>
      <c r="F32" s="517" t="s">
        <v>25</v>
      </c>
      <c r="G32" s="517"/>
      <c r="H32" s="518">
        <v>41153</v>
      </c>
      <c r="I32" s="517"/>
      <c r="J32" s="517" t="s">
        <v>197</v>
      </c>
      <c r="K32" s="517" t="s">
        <v>179</v>
      </c>
      <c r="L32" s="518">
        <v>41153</v>
      </c>
      <c r="M32" s="517"/>
      <c r="N32" s="517"/>
      <c r="O32" s="517">
        <v>25</v>
      </c>
      <c r="P32" s="517">
        <v>1</v>
      </c>
      <c r="Q32" s="517">
        <v>0</v>
      </c>
      <c r="R32" s="517">
        <v>0</v>
      </c>
      <c r="S32" s="517">
        <v>0</v>
      </c>
    </row>
    <row r="33" spans="1:19">
      <c r="A33" s="517">
        <v>33</v>
      </c>
      <c r="B33" s="517" t="s">
        <v>789</v>
      </c>
      <c r="C33" s="517">
        <v>86080212669</v>
      </c>
      <c r="D33" s="517" t="s">
        <v>404</v>
      </c>
      <c r="E33" s="517" t="s">
        <v>228</v>
      </c>
      <c r="F33" s="517" t="s">
        <v>25</v>
      </c>
      <c r="G33" s="517"/>
      <c r="H33" s="518">
        <v>40422</v>
      </c>
      <c r="I33" s="517"/>
      <c r="J33" s="517" t="s">
        <v>197</v>
      </c>
      <c r="K33" s="517" t="s">
        <v>178</v>
      </c>
      <c r="L33" s="518">
        <v>40422</v>
      </c>
      <c r="M33" s="517"/>
      <c r="N33" s="517"/>
      <c r="O33" s="517">
        <v>27</v>
      </c>
      <c r="P33" s="517">
        <v>1</v>
      </c>
      <c r="Q33" s="517">
        <v>0</v>
      </c>
      <c r="R33" s="517">
        <v>0</v>
      </c>
      <c r="S33" s="517">
        <v>0</v>
      </c>
    </row>
    <row r="34" spans="1:19">
      <c r="A34" s="517">
        <v>34</v>
      </c>
      <c r="B34" s="517" t="s">
        <v>790</v>
      </c>
      <c r="C34" s="517">
        <v>89110729791</v>
      </c>
      <c r="D34" s="517" t="s">
        <v>404</v>
      </c>
      <c r="E34" s="517" t="s">
        <v>228</v>
      </c>
      <c r="F34" s="517" t="s">
        <v>25</v>
      </c>
      <c r="G34" s="517"/>
      <c r="H34" s="518">
        <v>41153</v>
      </c>
      <c r="I34" s="517"/>
      <c r="J34" s="517" t="s">
        <v>197</v>
      </c>
      <c r="K34" s="517" t="s">
        <v>179</v>
      </c>
      <c r="L34" s="518">
        <v>41153</v>
      </c>
      <c r="M34" s="517"/>
      <c r="N34" s="517"/>
      <c r="O34" s="517">
        <v>24</v>
      </c>
      <c r="P34" s="517">
        <v>1</v>
      </c>
      <c r="Q34" s="517">
        <v>0</v>
      </c>
      <c r="R34" s="517">
        <v>0</v>
      </c>
      <c r="S34" s="517">
        <v>0</v>
      </c>
    </row>
    <row r="35" spans="1:19">
      <c r="A35" s="517">
        <v>35</v>
      </c>
      <c r="B35" s="517" t="s">
        <v>792</v>
      </c>
      <c r="C35" s="517">
        <v>88031616903</v>
      </c>
      <c r="D35" s="517" t="s">
        <v>404</v>
      </c>
      <c r="E35" s="517" t="s">
        <v>228</v>
      </c>
      <c r="F35" s="517" t="s">
        <v>25</v>
      </c>
      <c r="G35" s="517"/>
      <c r="H35" s="518">
        <v>41153</v>
      </c>
      <c r="I35" s="517"/>
      <c r="J35" s="517" t="s">
        <v>197</v>
      </c>
      <c r="K35" s="517" t="s">
        <v>178</v>
      </c>
      <c r="L35" s="518">
        <v>41153</v>
      </c>
      <c r="M35" s="517"/>
      <c r="N35" s="517"/>
      <c r="O35" s="517">
        <v>25</v>
      </c>
      <c r="P35" s="517">
        <v>1</v>
      </c>
      <c r="Q35" s="517">
        <v>0</v>
      </c>
      <c r="R35" s="517">
        <v>0</v>
      </c>
      <c r="S35" s="517">
        <v>0</v>
      </c>
    </row>
    <row r="36" spans="1:19">
      <c r="A36" s="517">
        <v>36</v>
      </c>
      <c r="B36" s="517" t="s">
        <v>793</v>
      </c>
      <c r="C36" s="517">
        <v>88122414303</v>
      </c>
      <c r="D36" s="517" t="s">
        <v>404</v>
      </c>
      <c r="E36" s="517" t="s">
        <v>228</v>
      </c>
      <c r="F36" s="517" t="s">
        <v>25</v>
      </c>
      <c r="G36" s="517"/>
      <c r="H36" s="518">
        <v>41153</v>
      </c>
      <c r="I36" s="517"/>
      <c r="J36" s="517" t="s">
        <v>197</v>
      </c>
      <c r="K36" s="517" t="s">
        <v>178</v>
      </c>
      <c r="L36" s="518">
        <v>41153</v>
      </c>
      <c r="M36" s="517"/>
      <c r="N36" s="517"/>
      <c r="O36" s="517">
        <v>25</v>
      </c>
      <c r="P36" s="517">
        <v>1</v>
      </c>
      <c r="Q36" s="517">
        <v>0</v>
      </c>
      <c r="R36" s="517">
        <v>0</v>
      </c>
      <c r="S36" s="517">
        <v>0</v>
      </c>
    </row>
    <row r="37" spans="1:19">
      <c r="A37" s="517">
        <v>37</v>
      </c>
      <c r="B37" s="517" t="s">
        <v>794</v>
      </c>
      <c r="C37" s="517">
        <v>89060428441</v>
      </c>
      <c r="D37" s="517" t="s">
        <v>404</v>
      </c>
      <c r="E37" s="517" t="s">
        <v>228</v>
      </c>
      <c r="F37" s="517" t="s">
        <v>25</v>
      </c>
      <c r="G37" s="517"/>
      <c r="H37" s="518">
        <v>41153</v>
      </c>
      <c r="I37" s="517"/>
      <c r="J37" s="517" t="s">
        <v>197</v>
      </c>
      <c r="K37" s="517" t="s">
        <v>178</v>
      </c>
      <c r="L37" s="518">
        <v>41153</v>
      </c>
      <c r="M37" s="517"/>
      <c r="N37" s="517"/>
      <c r="O37" s="517">
        <v>24</v>
      </c>
      <c r="P37" s="517">
        <v>1</v>
      </c>
      <c r="Q37" s="517">
        <v>0</v>
      </c>
      <c r="R37" s="517">
        <v>0</v>
      </c>
      <c r="S37" s="517">
        <v>0</v>
      </c>
    </row>
    <row r="38" spans="1:19">
      <c r="A38" s="517">
        <v>38</v>
      </c>
      <c r="B38" s="517" t="s">
        <v>797</v>
      </c>
      <c r="C38" s="517">
        <v>88101614320</v>
      </c>
      <c r="D38" s="517" t="s">
        <v>404</v>
      </c>
      <c r="E38" s="517" t="s">
        <v>228</v>
      </c>
      <c r="F38" s="517" t="s">
        <v>25</v>
      </c>
      <c r="G38" s="517"/>
      <c r="H38" s="518">
        <v>41153</v>
      </c>
      <c r="I38" s="517"/>
      <c r="J38" s="517" t="s">
        <v>197</v>
      </c>
      <c r="K38" s="517" t="s">
        <v>178</v>
      </c>
      <c r="L38" s="518">
        <v>41153</v>
      </c>
      <c r="M38" s="517"/>
      <c r="N38" s="517"/>
      <c r="O38" s="517">
        <v>25</v>
      </c>
      <c r="P38" s="517">
        <v>1</v>
      </c>
      <c r="Q38" s="517">
        <v>0</v>
      </c>
      <c r="R38" s="517">
        <v>0</v>
      </c>
      <c r="S38" s="517">
        <v>0</v>
      </c>
    </row>
    <row r="39" spans="1:19">
      <c r="A39" s="517">
        <v>41</v>
      </c>
      <c r="B39" s="517" t="s">
        <v>1235</v>
      </c>
      <c r="C39" s="517">
        <v>92102935618</v>
      </c>
      <c r="D39" s="517" t="s">
        <v>404</v>
      </c>
      <c r="E39" s="517" t="s">
        <v>228</v>
      </c>
      <c r="F39" s="517" t="s">
        <v>25</v>
      </c>
      <c r="G39" s="517"/>
      <c r="H39" s="518">
        <v>41153</v>
      </c>
      <c r="I39" s="517"/>
      <c r="J39" s="517" t="s">
        <v>200</v>
      </c>
      <c r="K39" s="517" t="s">
        <v>179</v>
      </c>
      <c r="L39" s="518">
        <v>41153</v>
      </c>
      <c r="M39" s="517"/>
      <c r="N39" s="517"/>
      <c r="O39" s="517">
        <v>21</v>
      </c>
      <c r="P39" s="517">
        <v>1</v>
      </c>
      <c r="Q39" s="517">
        <v>0</v>
      </c>
      <c r="R39" s="517">
        <v>0</v>
      </c>
      <c r="S39" s="517">
        <v>0</v>
      </c>
    </row>
    <row r="40" spans="1:19">
      <c r="A40" s="517">
        <v>43</v>
      </c>
      <c r="B40" s="517" t="s">
        <v>1250</v>
      </c>
      <c r="C40" s="517">
        <v>90110632658</v>
      </c>
      <c r="D40" s="517" t="s">
        <v>404</v>
      </c>
      <c r="E40" s="517" t="s">
        <v>228</v>
      </c>
      <c r="F40" s="517" t="s">
        <v>25</v>
      </c>
      <c r="G40" s="517"/>
      <c r="H40" s="518">
        <v>41547</v>
      </c>
      <c r="I40" s="517"/>
      <c r="J40" s="517" t="s">
        <v>197</v>
      </c>
      <c r="K40" s="517" t="s">
        <v>179</v>
      </c>
      <c r="L40" s="518">
        <v>41519</v>
      </c>
      <c r="M40" s="517"/>
      <c r="N40" s="517"/>
      <c r="O40" s="517">
        <v>23</v>
      </c>
      <c r="P40" s="517">
        <v>1</v>
      </c>
      <c r="Q40" s="517">
        <v>0</v>
      </c>
      <c r="R40" s="517">
        <v>0</v>
      </c>
      <c r="S40" s="517">
        <v>0</v>
      </c>
    </row>
    <row r="41" spans="1:19">
      <c r="A41" s="517">
        <v>44</v>
      </c>
      <c r="B41" s="517" t="s">
        <v>1251</v>
      </c>
      <c r="C41" s="517">
        <v>89100230123</v>
      </c>
      <c r="D41" s="517" t="s">
        <v>404</v>
      </c>
      <c r="E41" s="517" t="s">
        <v>228</v>
      </c>
      <c r="F41" s="517" t="s">
        <v>25</v>
      </c>
      <c r="G41" s="517"/>
      <c r="H41" s="518">
        <v>41547</v>
      </c>
      <c r="I41" s="517"/>
      <c r="J41" s="517" t="s">
        <v>197</v>
      </c>
      <c r="K41" s="517" t="s">
        <v>178</v>
      </c>
      <c r="L41" s="518">
        <v>41519</v>
      </c>
      <c r="M41" s="517"/>
      <c r="N41" s="517"/>
      <c r="O41" s="517">
        <v>24</v>
      </c>
      <c r="P41" s="517">
        <v>1</v>
      </c>
      <c r="Q41" s="517">
        <v>0</v>
      </c>
      <c r="R41" s="517">
        <v>0</v>
      </c>
      <c r="S41" s="517">
        <v>0</v>
      </c>
    </row>
    <row r="42" spans="1:19">
      <c r="A42" s="517">
        <v>45</v>
      </c>
      <c r="B42" s="517" t="s">
        <v>1252</v>
      </c>
      <c r="C42" s="517">
        <v>90111132570</v>
      </c>
      <c r="D42" s="517" t="s">
        <v>404</v>
      </c>
      <c r="E42" s="517" t="s">
        <v>228</v>
      </c>
      <c r="F42" s="517" t="s">
        <v>25</v>
      </c>
      <c r="G42" s="517"/>
      <c r="H42" s="518">
        <v>41547</v>
      </c>
      <c r="I42" s="517"/>
      <c r="J42" s="517" t="s">
        <v>197</v>
      </c>
      <c r="K42" s="517" t="s">
        <v>179</v>
      </c>
      <c r="L42" s="518">
        <v>41519</v>
      </c>
      <c r="M42" s="517"/>
      <c r="N42" s="517"/>
      <c r="O42" s="517">
        <v>23</v>
      </c>
      <c r="P42" s="517">
        <v>1</v>
      </c>
      <c r="Q42" s="517">
        <v>0</v>
      </c>
      <c r="R42" s="517">
        <v>0</v>
      </c>
      <c r="S42" s="517">
        <v>0</v>
      </c>
    </row>
    <row r="43" spans="1:19">
      <c r="A43" s="517">
        <v>46</v>
      </c>
      <c r="B43" s="517" t="s">
        <v>1253</v>
      </c>
      <c r="C43" s="517">
        <v>90081132573</v>
      </c>
      <c r="D43" s="517" t="s">
        <v>404</v>
      </c>
      <c r="E43" s="517" t="s">
        <v>228</v>
      </c>
      <c r="F43" s="517" t="s">
        <v>25</v>
      </c>
      <c r="G43" s="517"/>
      <c r="H43" s="518">
        <v>41547</v>
      </c>
      <c r="I43" s="517"/>
      <c r="J43" s="517" t="s">
        <v>197</v>
      </c>
      <c r="K43" s="517" t="s">
        <v>179</v>
      </c>
      <c r="L43" s="518">
        <v>41519</v>
      </c>
      <c r="M43" s="517"/>
      <c r="N43" s="517"/>
      <c r="O43" s="517">
        <v>23</v>
      </c>
      <c r="P43" s="517">
        <v>1</v>
      </c>
      <c r="Q43" s="517">
        <v>0</v>
      </c>
      <c r="R43" s="517">
        <v>0</v>
      </c>
      <c r="S43" s="517">
        <v>0</v>
      </c>
    </row>
    <row r="44" spans="1:19">
      <c r="A44" s="517">
        <v>47</v>
      </c>
      <c r="B44" s="517" t="s">
        <v>1254</v>
      </c>
      <c r="C44" s="517">
        <v>90022832297</v>
      </c>
      <c r="D44" s="517" t="s">
        <v>404</v>
      </c>
      <c r="E44" s="517" t="s">
        <v>228</v>
      </c>
      <c r="F44" s="517" t="s">
        <v>25</v>
      </c>
      <c r="G44" s="517"/>
      <c r="H44" s="518">
        <v>41547</v>
      </c>
      <c r="I44" s="517"/>
      <c r="J44" s="517" t="s">
        <v>197</v>
      </c>
      <c r="K44" s="517" t="s">
        <v>179</v>
      </c>
      <c r="L44" s="518">
        <v>41519</v>
      </c>
      <c r="M44" s="517"/>
      <c r="N44" s="517"/>
      <c r="O44" s="517">
        <v>23</v>
      </c>
      <c r="P44" s="517">
        <v>1</v>
      </c>
      <c r="Q44" s="517">
        <v>0</v>
      </c>
      <c r="R44" s="517">
        <v>0</v>
      </c>
      <c r="S44" s="517">
        <v>0</v>
      </c>
    </row>
    <row r="45" spans="1:19">
      <c r="A45" s="517">
        <v>50</v>
      </c>
      <c r="B45" s="517" t="s">
        <v>1257</v>
      </c>
      <c r="C45" s="517">
        <v>90020732653</v>
      </c>
      <c r="D45" s="517" t="s">
        <v>404</v>
      </c>
      <c r="E45" s="517" t="s">
        <v>228</v>
      </c>
      <c r="F45" s="517" t="s">
        <v>25</v>
      </c>
      <c r="G45" s="517"/>
      <c r="H45" s="518">
        <v>41547</v>
      </c>
      <c r="I45" s="517"/>
      <c r="J45" s="517" t="s">
        <v>197</v>
      </c>
      <c r="K45" s="517" t="s">
        <v>179</v>
      </c>
      <c r="L45" s="518">
        <v>41519</v>
      </c>
      <c r="M45" s="517"/>
      <c r="N45" s="517"/>
      <c r="O45" s="517">
        <v>23</v>
      </c>
      <c r="P45" s="517">
        <v>1</v>
      </c>
      <c r="Q45" s="517">
        <v>0</v>
      </c>
      <c r="R45" s="517">
        <v>0</v>
      </c>
      <c r="S45" s="517">
        <v>0</v>
      </c>
    </row>
    <row r="46" spans="1:19">
      <c r="A46" s="517">
        <v>51</v>
      </c>
      <c r="B46" s="517" t="s">
        <v>1258</v>
      </c>
      <c r="C46" s="517">
        <v>89012129938</v>
      </c>
      <c r="D46" s="517" t="s">
        <v>404</v>
      </c>
      <c r="E46" s="517" t="s">
        <v>228</v>
      </c>
      <c r="F46" s="517" t="s">
        <v>25</v>
      </c>
      <c r="G46" s="517"/>
      <c r="H46" s="518">
        <v>41547</v>
      </c>
      <c r="I46" s="517"/>
      <c r="J46" s="517" t="s">
        <v>197</v>
      </c>
      <c r="K46" s="517" t="s">
        <v>179</v>
      </c>
      <c r="L46" s="518">
        <v>41519</v>
      </c>
      <c r="M46" s="517"/>
      <c r="N46" s="517"/>
      <c r="O46" s="517">
        <v>24</v>
      </c>
      <c r="P46" s="517">
        <v>1</v>
      </c>
      <c r="Q46" s="517">
        <v>0</v>
      </c>
      <c r="R46" s="517">
        <v>0</v>
      </c>
      <c r="S46" s="517">
        <v>0</v>
      </c>
    </row>
    <row r="47" spans="1:19">
      <c r="A47" s="517">
        <v>52</v>
      </c>
      <c r="B47" s="517" t="s">
        <v>1259</v>
      </c>
      <c r="C47" s="517">
        <v>90082032491</v>
      </c>
      <c r="D47" s="517" t="s">
        <v>404</v>
      </c>
      <c r="E47" s="517" t="s">
        <v>228</v>
      </c>
      <c r="F47" s="517" t="s">
        <v>25</v>
      </c>
      <c r="G47" s="517"/>
      <c r="H47" s="518">
        <v>41547</v>
      </c>
      <c r="I47" s="517"/>
      <c r="J47" s="517" t="s">
        <v>197</v>
      </c>
      <c r="K47" s="517" t="s">
        <v>179</v>
      </c>
      <c r="L47" s="518">
        <v>41519</v>
      </c>
      <c r="M47" s="517"/>
      <c r="N47" s="517"/>
      <c r="O47" s="517">
        <v>23</v>
      </c>
      <c r="P47" s="517">
        <v>1</v>
      </c>
      <c r="Q47" s="517">
        <v>0</v>
      </c>
      <c r="R47" s="517">
        <v>0</v>
      </c>
      <c r="S47" s="517">
        <v>0</v>
      </c>
    </row>
    <row r="48" spans="1:19">
      <c r="A48" s="517">
        <v>53</v>
      </c>
      <c r="B48" s="517" t="s">
        <v>1260</v>
      </c>
      <c r="C48" s="517">
        <v>89121430004</v>
      </c>
      <c r="D48" s="517" t="s">
        <v>404</v>
      </c>
      <c r="E48" s="517" t="s">
        <v>228</v>
      </c>
      <c r="F48" s="517" t="s">
        <v>25</v>
      </c>
      <c r="G48" s="517"/>
      <c r="H48" s="518">
        <v>41547</v>
      </c>
      <c r="I48" s="517"/>
      <c r="J48" s="517" t="s">
        <v>197</v>
      </c>
      <c r="K48" s="517" t="s">
        <v>178</v>
      </c>
      <c r="L48" s="518">
        <v>41519</v>
      </c>
      <c r="M48" s="517"/>
      <c r="N48" s="517"/>
      <c r="O48" s="517">
        <v>24</v>
      </c>
      <c r="P48" s="517">
        <v>1</v>
      </c>
      <c r="Q48" s="517">
        <v>0</v>
      </c>
      <c r="R48" s="517">
        <v>0</v>
      </c>
      <c r="S48" s="517">
        <v>0</v>
      </c>
    </row>
    <row r="49" spans="1:19">
      <c r="A49" s="517">
        <v>54</v>
      </c>
      <c r="B49" s="517" t="s">
        <v>1261</v>
      </c>
      <c r="C49" s="517">
        <v>89032830169</v>
      </c>
      <c r="D49" s="517" t="s">
        <v>404</v>
      </c>
      <c r="E49" s="517" t="s">
        <v>228</v>
      </c>
      <c r="F49" s="517" t="s">
        <v>25</v>
      </c>
      <c r="G49" s="517"/>
      <c r="H49" s="518">
        <v>41547</v>
      </c>
      <c r="I49" s="517"/>
      <c r="J49" s="517" t="s">
        <v>197</v>
      </c>
      <c r="K49" s="517" t="s">
        <v>178</v>
      </c>
      <c r="L49" s="518">
        <v>41519</v>
      </c>
      <c r="M49" s="517"/>
      <c r="N49" s="517"/>
      <c r="O49" s="517">
        <v>24</v>
      </c>
      <c r="P49" s="517">
        <v>1</v>
      </c>
      <c r="Q49" s="517">
        <v>0</v>
      </c>
      <c r="R49" s="517">
        <v>0</v>
      </c>
      <c r="S49" s="517">
        <v>0</v>
      </c>
    </row>
    <row r="50" spans="1:19">
      <c r="A50" s="517">
        <v>55</v>
      </c>
      <c r="B50" s="517" t="s">
        <v>1262</v>
      </c>
      <c r="C50" s="517">
        <v>90121832570</v>
      </c>
      <c r="D50" s="517" t="s">
        <v>404</v>
      </c>
      <c r="E50" s="517" t="s">
        <v>228</v>
      </c>
      <c r="F50" s="517" t="s">
        <v>25</v>
      </c>
      <c r="G50" s="517"/>
      <c r="H50" s="518">
        <v>41547</v>
      </c>
      <c r="I50" s="517"/>
      <c r="J50" s="517" t="s">
        <v>197</v>
      </c>
      <c r="K50" s="517" t="s">
        <v>179</v>
      </c>
      <c r="L50" s="518">
        <v>41519</v>
      </c>
      <c r="M50" s="517"/>
      <c r="N50" s="517"/>
      <c r="O50" s="517">
        <v>23</v>
      </c>
      <c r="P50" s="517">
        <v>1</v>
      </c>
      <c r="Q50" s="517">
        <v>0</v>
      </c>
      <c r="R50" s="517">
        <v>0</v>
      </c>
      <c r="S50" s="517">
        <v>0</v>
      </c>
    </row>
    <row r="51" spans="1:19">
      <c r="A51" s="517">
        <v>56</v>
      </c>
      <c r="B51" s="517" t="s">
        <v>1263</v>
      </c>
      <c r="C51" s="517">
        <v>89031030059</v>
      </c>
      <c r="D51" s="517" t="s">
        <v>404</v>
      </c>
      <c r="E51" s="517" t="s">
        <v>228</v>
      </c>
      <c r="F51" s="517" t="s">
        <v>25</v>
      </c>
      <c r="G51" s="517"/>
      <c r="H51" s="518">
        <v>41547</v>
      </c>
      <c r="I51" s="517"/>
      <c r="J51" s="517" t="s">
        <v>197</v>
      </c>
      <c r="K51" s="517" t="s">
        <v>179</v>
      </c>
      <c r="L51" s="518">
        <v>41519</v>
      </c>
      <c r="M51" s="517"/>
      <c r="N51" s="517"/>
      <c r="O51" s="517">
        <v>24</v>
      </c>
      <c r="P51" s="517">
        <v>1</v>
      </c>
      <c r="Q51" s="517">
        <v>0</v>
      </c>
      <c r="R51" s="517">
        <v>0</v>
      </c>
      <c r="S51" s="517">
        <v>0</v>
      </c>
    </row>
    <row r="52" spans="1:19">
      <c r="A52" s="517">
        <v>57</v>
      </c>
      <c r="B52" s="517" t="s">
        <v>1264</v>
      </c>
      <c r="C52" s="517">
        <v>84040712184</v>
      </c>
      <c r="D52" s="517" t="s">
        <v>404</v>
      </c>
      <c r="E52" s="517" t="s">
        <v>228</v>
      </c>
      <c r="F52" s="517" t="s">
        <v>25</v>
      </c>
      <c r="G52" s="517"/>
      <c r="H52" s="518">
        <v>41547</v>
      </c>
      <c r="I52" s="517"/>
      <c r="J52" s="517" t="s">
        <v>197</v>
      </c>
      <c r="K52" s="517" t="s">
        <v>178</v>
      </c>
      <c r="L52" s="518">
        <v>41519</v>
      </c>
      <c r="M52" s="517"/>
      <c r="N52" s="517"/>
      <c r="O52" s="517">
        <v>29</v>
      </c>
      <c r="P52" s="517">
        <v>1</v>
      </c>
      <c r="Q52" s="517">
        <v>0</v>
      </c>
      <c r="R52" s="517">
        <v>0</v>
      </c>
      <c r="S52" s="517">
        <v>0</v>
      </c>
    </row>
    <row r="53" spans="1:19">
      <c r="A53" s="517">
        <v>58</v>
      </c>
      <c r="B53" s="517" t="s">
        <v>1265</v>
      </c>
      <c r="C53" s="517">
        <v>89060630030</v>
      </c>
      <c r="D53" s="517" t="s">
        <v>404</v>
      </c>
      <c r="E53" s="517" t="s">
        <v>228</v>
      </c>
      <c r="F53" s="517" t="s">
        <v>25</v>
      </c>
      <c r="G53" s="517"/>
      <c r="H53" s="518">
        <v>41547</v>
      </c>
      <c r="I53" s="517"/>
      <c r="J53" s="517" t="s">
        <v>197</v>
      </c>
      <c r="K53" s="517" t="s">
        <v>179</v>
      </c>
      <c r="L53" s="518">
        <v>41519</v>
      </c>
      <c r="M53" s="517"/>
      <c r="N53" s="517"/>
      <c r="O53" s="517">
        <v>24</v>
      </c>
      <c r="P53" s="517">
        <v>1</v>
      </c>
      <c r="Q53" s="517">
        <v>0</v>
      </c>
      <c r="R53" s="517">
        <v>0</v>
      </c>
      <c r="S53" s="517">
        <v>0</v>
      </c>
    </row>
    <row r="54" spans="1:19">
      <c r="A54" s="517">
        <v>59</v>
      </c>
      <c r="B54" s="517" t="s">
        <v>1266</v>
      </c>
      <c r="C54" s="517">
        <v>87041114580</v>
      </c>
      <c r="D54" s="517" t="s">
        <v>404</v>
      </c>
      <c r="E54" s="517" t="s">
        <v>228</v>
      </c>
      <c r="F54" s="517" t="s">
        <v>25</v>
      </c>
      <c r="G54" s="517"/>
      <c r="H54" s="518">
        <v>41547</v>
      </c>
      <c r="I54" s="517"/>
      <c r="J54" s="517" t="s">
        <v>197</v>
      </c>
      <c r="K54" s="517" t="s">
        <v>178</v>
      </c>
      <c r="L54" s="518">
        <v>41519</v>
      </c>
      <c r="M54" s="517"/>
      <c r="N54" s="517"/>
      <c r="O54" s="517">
        <v>26</v>
      </c>
      <c r="P54" s="517">
        <v>1</v>
      </c>
      <c r="Q54" s="517">
        <v>0</v>
      </c>
      <c r="R54" s="517">
        <v>0</v>
      </c>
      <c r="S54" s="517">
        <v>0</v>
      </c>
    </row>
    <row r="55" spans="1:19">
      <c r="A55" s="517">
        <v>60</v>
      </c>
      <c r="B55" s="517" t="s">
        <v>1267</v>
      </c>
      <c r="C55" s="517">
        <v>88030215801</v>
      </c>
      <c r="D55" s="517" t="s">
        <v>404</v>
      </c>
      <c r="E55" s="517" t="s">
        <v>228</v>
      </c>
      <c r="F55" s="517" t="s">
        <v>25</v>
      </c>
      <c r="G55" s="517"/>
      <c r="H55" s="518">
        <v>41547</v>
      </c>
      <c r="I55" s="517"/>
      <c r="J55" s="517" t="s">
        <v>197</v>
      </c>
      <c r="K55" s="517" t="s">
        <v>178</v>
      </c>
      <c r="L55" s="518">
        <v>41519</v>
      </c>
      <c r="M55" s="517"/>
      <c r="N55" s="517"/>
      <c r="O55" s="517">
        <v>25</v>
      </c>
      <c r="P55" s="517">
        <v>1</v>
      </c>
      <c r="Q55" s="517">
        <v>0</v>
      </c>
      <c r="R55" s="517">
        <v>0</v>
      </c>
      <c r="S55" s="517">
        <v>0</v>
      </c>
    </row>
    <row r="56" spans="1:19">
      <c r="A56" s="517">
        <v>62</v>
      </c>
      <c r="B56" s="517" t="s">
        <v>1269</v>
      </c>
      <c r="C56" s="517">
        <v>90100332434</v>
      </c>
      <c r="D56" s="517" t="s">
        <v>404</v>
      </c>
      <c r="E56" s="517" t="s">
        <v>228</v>
      </c>
      <c r="F56" s="517" t="s">
        <v>25</v>
      </c>
      <c r="G56" s="517"/>
      <c r="H56" s="518">
        <v>41547</v>
      </c>
      <c r="I56" s="517"/>
      <c r="J56" s="517" t="s">
        <v>197</v>
      </c>
      <c r="K56" s="517" t="s">
        <v>179</v>
      </c>
      <c r="L56" s="518">
        <v>41519</v>
      </c>
      <c r="M56" s="517"/>
      <c r="N56" s="517"/>
      <c r="O56" s="517">
        <v>23</v>
      </c>
      <c r="P56" s="517">
        <v>1</v>
      </c>
      <c r="Q56" s="517">
        <v>0</v>
      </c>
      <c r="R56" s="517">
        <v>0</v>
      </c>
      <c r="S56" s="517">
        <v>0</v>
      </c>
    </row>
    <row r="57" spans="1:19">
      <c r="A57" s="517">
        <v>63</v>
      </c>
      <c r="B57" s="517" t="s">
        <v>1270</v>
      </c>
      <c r="C57" s="517">
        <v>90011034496</v>
      </c>
      <c r="D57" s="517" t="s">
        <v>404</v>
      </c>
      <c r="E57" s="517" t="s">
        <v>228</v>
      </c>
      <c r="F57" s="517" t="s">
        <v>25</v>
      </c>
      <c r="G57" s="517"/>
      <c r="H57" s="518">
        <v>41547</v>
      </c>
      <c r="I57" s="517"/>
      <c r="J57" s="517" t="s">
        <v>197</v>
      </c>
      <c r="K57" s="517" t="s">
        <v>179</v>
      </c>
      <c r="L57" s="518">
        <v>41519</v>
      </c>
      <c r="M57" s="517"/>
      <c r="N57" s="517"/>
      <c r="O57" s="517">
        <v>23</v>
      </c>
      <c r="P57" s="517">
        <v>1</v>
      </c>
      <c r="Q57" s="517">
        <v>0</v>
      </c>
      <c r="R57" s="517">
        <v>0</v>
      </c>
      <c r="S57" s="517">
        <v>0</v>
      </c>
    </row>
    <row r="58" spans="1:19">
      <c r="A58" s="517">
        <v>64</v>
      </c>
      <c r="B58" s="517" t="s">
        <v>1271</v>
      </c>
      <c r="C58" s="517">
        <v>89071329951</v>
      </c>
      <c r="D58" s="517" t="s">
        <v>404</v>
      </c>
      <c r="E58" s="517" t="s">
        <v>228</v>
      </c>
      <c r="F58" s="517" t="s">
        <v>25</v>
      </c>
      <c r="G58" s="517"/>
      <c r="H58" s="518">
        <v>41547</v>
      </c>
      <c r="I58" s="517"/>
      <c r="J58" s="517" t="s">
        <v>197</v>
      </c>
      <c r="K58" s="517" t="s">
        <v>179</v>
      </c>
      <c r="L58" s="518">
        <v>41519</v>
      </c>
      <c r="M58" s="517"/>
      <c r="N58" s="517"/>
      <c r="O58" s="517">
        <v>24</v>
      </c>
      <c r="P58" s="517">
        <v>1</v>
      </c>
      <c r="Q58" s="517">
        <v>0</v>
      </c>
      <c r="R58" s="517">
        <v>0</v>
      </c>
      <c r="S58" s="517">
        <v>0</v>
      </c>
    </row>
    <row r="59" spans="1:19">
      <c r="A59" s="517">
        <v>65</v>
      </c>
      <c r="B59" s="517" t="s">
        <v>1272</v>
      </c>
      <c r="C59" s="517">
        <v>87102115142</v>
      </c>
      <c r="D59" s="517" t="s">
        <v>404</v>
      </c>
      <c r="E59" s="517" t="s">
        <v>228</v>
      </c>
      <c r="F59" s="517" t="s">
        <v>25</v>
      </c>
      <c r="G59" s="517"/>
      <c r="H59" s="518">
        <v>41547</v>
      </c>
      <c r="I59" s="517"/>
      <c r="J59" s="517" t="s">
        <v>197</v>
      </c>
      <c r="K59" s="517" t="s">
        <v>178</v>
      </c>
      <c r="L59" s="518">
        <v>41519</v>
      </c>
      <c r="M59" s="517"/>
      <c r="N59" s="517"/>
      <c r="O59" s="517">
        <v>26</v>
      </c>
      <c r="P59" s="517">
        <v>1</v>
      </c>
      <c r="Q59" s="517">
        <v>0</v>
      </c>
      <c r="R59" s="517">
        <v>0</v>
      </c>
      <c r="S59" s="517">
        <v>0</v>
      </c>
    </row>
    <row r="60" spans="1:19">
      <c r="A60" s="517">
        <v>66</v>
      </c>
      <c r="B60" s="517" t="s">
        <v>1273</v>
      </c>
      <c r="C60" s="517">
        <v>89010629940</v>
      </c>
      <c r="D60" s="517" t="s">
        <v>404</v>
      </c>
      <c r="E60" s="517" t="s">
        <v>228</v>
      </c>
      <c r="F60" s="517" t="s">
        <v>25</v>
      </c>
      <c r="G60" s="517"/>
      <c r="H60" s="518">
        <v>41547</v>
      </c>
      <c r="I60" s="517"/>
      <c r="J60" s="517" t="s">
        <v>197</v>
      </c>
      <c r="K60" s="517" t="s">
        <v>178</v>
      </c>
      <c r="L60" s="518">
        <v>41519</v>
      </c>
      <c r="M60" s="517"/>
      <c r="N60" s="517"/>
      <c r="O60" s="517">
        <v>24</v>
      </c>
      <c r="P60" s="517">
        <v>1</v>
      </c>
      <c r="Q60" s="517">
        <v>0</v>
      </c>
      <c r="R60" s="517">
        <v>0</v>
      </c>
      <c r="S60" s="517">
        <v>0</v>
      </c>
    </row>
    <row r="61" spans="1:19">
      <c r="A61" s="517">
        <v>67</v>
      </c>
      <c r="B61" s="517" t="s">
        <v>1274</v>
      </c>
      <c r="C61" s="517">
        <v>89082129788</v>
      </c>
      <c r="D61" s="517" t="s">
        <v>404</v>
      </c>
      <c r="E61" s="517" t="s">
        <v>228</v>
      </c>
      <c r="F61" s="517" t="s">
        <v>25</v>
      </c>
      <c r="G61" s="517"/>
      <c r="H61" s="518">
        <v>41547</v>
      </c>
      <c r="I61" s="517"/>
      <c r="J61" s="517" t="s">
        <v>197</v>
      </c>
      <c r="K61" s="517" t="s">
        <v>178</v>
      </c>
      <c r="L61" s="518">
        <v>41519</v>
      </c>
      <c r="M61" s="517"/>
      <c r="N61" s="517"/>
      <c r="O61" s="517">
        <v>24</v>
      </c>
      <c r="P61" s="517">
        <v>1</v>
      </c>
      <c r="Q61" s="517">
        <v>0</v>
      </c>
      <c r="R61" s="517">
        <v>0</v>
      </c>
      <c r="S61" s="517">
        <v>0</v>
      </c>
    </row>
    <row r="62" spans="1:19">
      <c r="A62" s="517">
        <v>68</v>
      </c>
      <c r="B62" s="517" t="s">
        <v>1275</v>
      </c>
      <c r="C62" s="517">
        <v>90022332572</v>
      </c>
      <c r="D62" s="517" t="s">
        <v>404</v>
      </c>
      <c r="E62" s="517" t="s">
        <v>228</v>
      </c>
      <c r="F62" s="517" t="s">
        <v>25</v>
      </c>
      <c r="G62" s="517"/>
      <c r="H62" s="518">
        <v>41547</v>
      </c>
      <c r="I62" s="517"/>
      <c r="J62" s="517" t="s">
        <v>197</v>
      </c>
      <c r="K62" s="517" t="s">
        <v>179</v>
      </c>
      <c r="L62" s="518">
        <v>41519</v>
      </c>
      <c r="M62" s="517"/>
      <c r="N62" s="517"/>
      <c r="O62" s="517">
        <v>23</v>
      </c>
      <c r="P62" s="517">
        <v>1</v>
      </c>
      <c r="Q62" s="517">
        <v>0</v>
      </c>
      <c r="R62" s="517">
        <v>0</v>
      </c>
      <c r="S62" s="517">
        <v>0</v>
      </c>
    </row>
    <row r="63" spans="1:19">
      <c r="A63" s="517">
        <v>69</v>
      </c>
      <c r="B63" s="517" t="s">
        <v>1276</v>
      </c>
      <c r="C63" s="517">
        <v>90071732575</v>
      </c>
      <c r="D63" s="517" t="s">
        <v>404</v>
      </c>
      <c r="E63" s="517" t="s">
        <v>228</v>
      </c>
      <c r="F63" s="517" t="s">
        <v>25</v>
      </c>
      <c r="G63" s="517"/>
      <c r="H63" s="518">
        <v>41547</v>
      </c>
      <c r="I63" s="517"/>
      <c r="J63" s="517" t="s">
        <v>197</v>
      </c>
      <c r="K63" s="517" t="s">
        <v>179</v>
      </c>
      <c r="L63" s="518">
        <v>41519</v>
      </c>
      <c r="M63" s="517"/>
      <c r="N63" s="517"/>
      <c r="O63" s="517">
        <v>23</v>
      </c>
      <c r="P63" s="517">
        <v>1</v>
      </c>
      <c r="Q63" s="517">
        <v>0</v>
      </c>
      <c r="R63" s="517">
        <v>0</v>
      </c>
      <c r="S63" s="517">
        <v>0</v>
      </c>
    </row>
    <row r="64" spans="1:19">
      <c r="A64" s="517">
        <v>70</v>
      </c>
      <c r="B64" s="517" t="s">
        <v>1277</v>
      </c>
      <c r="C64" s="517">
        <v>90082634984</v>
      </c>
      <c r="D64" s="517" t="s">
        <v>404</v>
      </c>
      <c r="E64" s="517" t="s">
        <v>228</v>
      </c>
      <c r="F64" s="517" t="s">
        <v>25</v>
      </c>
      <c r="G64" s="517"/>
      <c r="H64" s="518">
        <v>41547</v>
      </c>
      <c r="I64" s="517"/>
      <c r="J64" s="517" t="s">
        <v>197</v>
      </c>
      <c r="K64" s="517" t="s">
        <v>178</v>
      </c>
      <c r="L64" s="518">
        <v>41519</v>
      </c>
      <c r="M64" s="517"/>
      <c r="N64" s="517"/>
      <c r="O64" s="517">
        <v>23</v>
      </c>
      <c r="P64" s="517">
        <v>1</v>
      </c>
      <c r="Q64" s="517">
        <v>0</v>
      </c>
      <c r="R64" s="517">
        <v>0</v>
      </c>
      <c r="S64" s="517">
        <v>0</v>
      </c>
    </row>
    <row r="65" spans="1:19">
      <c r="A65" s="517">
        <v>71</v>
      </c>
      <c r="B65" s="517" t="s">
        <v>1278</v>
      </c>
      <c r="C65" s="517">
        <v>90091232456</v>
      </c>
      <c r="D65" s="517" t="s">
        <v>404</v>
      </c>
      <c r="E65" s="517" t="s">
        <v>228</v>
      </c>
      <c r="F65" s="517" t="s">
        <v>25</v>
      </c>
      <c r="G65" s="517"/>
      <c r="H65" s="518">
        <v>41547</v>
      </c>
      <c r="I65" s="517"/>
      <c r="J65" s="517" t="s">
        <v>197</v>
      </c>
      <c r="K65" s="517" t="s">
        <v>179</v>
      </c>
      <c r="L65" s="518">
        <v>41519</v>
      </c>
      <c r="M65" s="517"/>
      <c r="N65" s="517"/>
      <c r="O65" s="517">
        <v>23</v>
      </c>
      <c r="P65" s="517">
        <v>1</v>
      </c>
      <c r="Q65" s="517">
        <v>0</v>
      </c>
      <c r="R65" s="517">
        <v>0</v>
      </c>
      <c r="S65" s="517">
        <v>0</v>
      </c>
    </row>
    <row r="66" spans="1:19">
      <c r="A66" s="517">
        <v>72</v>
      </c>
      <c r="B66" s="517" t="s">
        <v>1279</v>
      </c>
      <c r="C66" s="517">
        <v>90031932397</v>
      </c>
      <c r="D66" s="517" t="s">
        <v>404</v>
      </c>
      <c r="E66" s="517" t="s">
        <v>228</v>
      </c>
      <c r="F66" s="517" t="s">
        <v>25</v>
      </c>
      <c r="G66" s="517"/>
      <c r="H66" s="518">
        <v>41547</v>
      </c>
      <c r="I66" s="517"/>
      <c r="J66" s="517" t="s">
        <v>197</v>
      </c>
      <c r="K66" s="517" t="s">
        <v>179</v>
      </c>
      <c r="L66" s="518">
        <v>41519</v>
      </c>
      <c r="M66" s="517"/>
      <c r="N66" s="517"/>
      <c r="O66" s="517">
        <v>23</v>
      </c>
      <c r="P66" s="517">
        <v>1</v>
      </c>
      <c r="Q66" s="517">
        <v>0</v>
      </c>
      <c r="R66" s="517">
        <v>0</v>
      </c>
      <c r="S66" s="517">
        <v>0</v>
      </c>
    </row>
    <row r="67" spans="1:19">
      <c r="A67" s="517">
        <v>73</v>
      </c>
      <c r="B67" s="517" t="s">
        <v>1280</v>
      </c>
      <c r="C67" s="517">
        <v>89110928442</v>
      </c>
      <c r="D67" s="517" t="s">
        <v>404</v>
      </c>
      <c r="E67" s="517" t="s">
        <v>228</v>
      </c>
      <c r="F67" s="517" t="s">
        <v>25</v>
      </c>
      <c r="G67" s="517"/>
      <c r="H67" s="518">
        <v>41547</v>
      </c>
      <c r="I67" s="517"/>
      <c r="J67" s="517" t="s">
        <v>197</v>
      </c>
      <c r="K67" s="517" t="s">
        <v>178</v>
      </c>
      <c r="L67" s="518">
        <v>41519</v>
      </c>
      <c r="M67" s="517"/>
      <c r="N67" s="517"/>
      <c r="O67" s="517">
        <v>24</v>
      </c>
      <c r="P67" s="517">
        <v>1</v>
      </c>
      <c r="Q67" s="517">
        <v>0</v>
      </c>
      <c r="R67" s="517">
        <v>0</v>
      </c>
      <c r="S67" s="517">
        <v>0</v>
      </c>
    </row>
    <row r="68" spans="1:19">
      <c r="A68" s="517">
        <v>74</v>
      </c>
      <c r="B68" s="517" t="s">
        <v>1281</v>
      </c>
      <c r="C68" s="517">
        <v>89062429980</v>
      </c>
      <c r="D68" s="517" t="s">
        <v>404</v>
      </c>
      <c r="E68" s="517" t="s">
        <v>228</v>
      </c>
      <c r="F68" s="517" t="s">
        <v>25</v>
      </c>
      <c r="G68" s="517"/>
      <c r="H68" s="518">
        <v>41547</v>
      </c>
      <c r="I68" s="517"/>
      <c r="J68" s="517" t="s">
        <v>197</v>
      </c>
      <c r="K68" s="517" t="s">
        <v>178</v>
      </c>
      <c r="L68" s="518">
        <v>41519</v>
      </c>
      <c r="M68" s="517"/>
      <c r="N68" s="517"/>
      <c r="O68" s="517">
        <v>24</v>
      </c>
      <c r="P68" s="517">
        <v>1</v>
      </c>
      <c r="Q68" s="517">
        <v>0</v>
      </c>
      <c r="R68" s="517">
        <v>0</v>
      </c>
      <c r="S68" s="517">
        <v>0</v>
      </c>
    </row>
    <row r="69" spans="1:19">
      <c r="A69" s="517">
        <v>75</v>
      </c>
      <c r="B69" s="517" t="s">
        <v>1282</v>
      </c>
      <c r="C69" s="517">
        <v>90120432458</v>
      </c>
      <c r="D69" s="517" t="s">
        <v>404</v>
      </c>
      <c r="E69" s="517" t="s">
        <v>228</v>
      </c>
      <c r="F69" s="517" t="s">
        <v>25</v>
      </c>
      <c r="G69" s="517"/>
      <c r="H69" s="518">
        <v>41547</v>
      </c>
      <c r="I69" s="517"/>
      <c r="J69" s="517" t="s">
        <v>197</v>
      </c>
      <c r="K69" s="517" t="s">
        <v>179</v>
      </c>
      <c r="L69" s="518">
        <v>41519</v>
      </c>
      <c r="M69" s="517"/>
      <c r="N69" s="517"/>
      <c r="O69" s="517">
        <v>23</v>
      </c>
      <c r="P69" s="517">
        <v>1</v>
      </c>
      <c r="Q69" s="517">
        <v>0</v>
      </c>
      <c r="R69" s="517">
        <v>0</v>
      </c>
      <c r="S69" s="517">
        <v>0</v>
      </c>
    </row>
    <row r="70" spans="1:19">
      <c r="A70" s="517">
        <v>76</v>
      </c>
      <c r="B70" s="517" t="s">
        <v>1283</v>
      </c>
      <c r="C70" s="517">
        <v>90011508657</v>
      </c>
      <c r="D70" s="517" t="s">
        <v>404</v>
      </c>
      <c r="E70" s="517" t="s">
        <v>228</v>
      </c>
      <c r="F70" s="517" t="s">
        <v>25</v>
      </c>
      <c r="G70" s="517"/>
      <c r="H70" s="518">
        <v>41547</v>
      </c>
      <c r="I70" s="517"/>
      <c r="J70" s="517" t="s">
        <v>197</v>
      </c>
      <c r="K70" s="517" t="s">
        <v>179</v>
      </c>
      <c r="L70" s="518">
        <v>41519</v>
      </c>
      <c r="M70" s="517"/>
      <c r="N70" s="517"/>
      <c r="O70" s="517">
        <v>23</v>
      </c>
      <c r="P70" s="517">
        <v>1</v>
      </c>
      <c r="Q70" s="517">
        <v>0</v>
      </c>
      <c r="R70" s="517">
        <v>0</v>
      </c>
      <c r="S70" s="517">
        <v>0</v>
      </c>
    </row>
    <row r="71" spans="1:19">
      <c r="A71" s="517">
        <v>77</v>
      </c>
      <c r="B71" s="517" t="s">
        <v>1284</v>
      </c>
      <c r="C71" s="517">
        <v>89070530004</v>
      </c>
      <c r="D71" s="517" t="s">
        <v>404</v>
      </c>
      <c r="E71" s="517" t="s">
        <v>228</v>
      </c>
      <c r="F71" s="517" t="s">
        <v>25</v>
      </c>
      <c r="G71" s="517"/>
      <c r="H71" s="518">
        <v>41547</v>
      </c>
      <c r="I71" s="517"/>
      <c r="J71" s="517" t="s">
        <v>197</v>
      </c>
      <c r="K71" s="517" t="s">
        <v>178</v>
      </c>
      <c r="L71" s="518">
        <v>41519</v>
      </c>
      <c r="M71" s="517"/>
      <c r="N71" s="517"/>
      <c r="O71" s="517">
        <v>24</v>
      </c>
      <c r="P71" s="517">
        <v>1</v>
      </c>
      <c r="Q71" s="517">
        <v>0</v>
      </c>
      <c r="R71" s="517">
        <v>0</v>
      </c>
      <c r="S71" s="517">
        <v>0</v>
      </c>
    </row>
    <row r="72" spans="1:19">
      <c r="A72" s="517">
        <v>78</v>
      </c>
      <c r="B72" s="517" t="s">
        <v>1285</v>
      </c>
      <c r="C72" s="517">
        <v>89033029973</v>
      </c>
      <c r="D72" s="517" t="s">
        <v>404</v>
      </c>
      <c r="E72" s="517" t="s">
        <v>228</v>
      </c>
      <c r="F72" s="517" t="s">
        <v>25</v>
      </c>
      <c r="G72" s="517"/>
      <c r="H72" s="518">
        <v>41547</v>
      </c>
      <c r="I72" s="517"/>
      <c r="J72" s="517" t="s">
        <v>197</v>
      </c>
      <c r="K72" s="517" t="s">
        <v>179</v>
      </c>
      <c r="L72" s="518">
        <v>41519</v>
      </c>
      <c r="M72" s="517"/>
      <c r="N72" s="517"/>
      <c r="O72" s="517">
        <v>24</v>
      </c>
      <c r="P72" s="517">
        <v>1</v>
      </c>
      <c r="Q72" s="517">
        <v>0</v>
      </c>
      <c r="R72" s="517">
        <v>0</v>
      </c>
      <c r="S72" s="517">
        <v>0</v>
      </c>
    </row>
    <row r="73" spans="1:19">
      <c r="A73" s="517">
        <v>79</v>
      </c>
      <c r="B73" s="517" t="s">
        <v>1286</v>
      </c>
      <c r="C73" s="517">
        <v>88092242814</v>
      </c>
      <c r="D73" s="517" t="s">
        <v>404</v>
      </c>
      <c r="E73" s="517" t="s">
        <v>228</v>
      </c>
      <c r="F73" s="517" t="s">
        <v>25</v>
      </c>
      <c r="G73" s="517"/>
      <c r="H73" s="518">
        <v>41547</v>
      </c>
      <c r="I73" s="517"/>
      <c r="J73" s="517" t="s">
        <v>197</v>
      </c>
      <c r="K73" s="517" t="s">
        <v>179</v>
      </c>
      <c r="L73" s="518">
        <v>41519</v>
      </c>
      <c r="M73" s="517"/>
      <c r="N73" s="517"/>
      <c r="O73" s="517">
        <v>25</v>
      </c>
      <c r="P73" s="517">
        <v>1</v>
      </c>
      <c r="Q73" s="517">
        <v>0</v>
      </c>
      <c r="R73" s="517">
        <v>0</v>
      </c>
      <c r="S73" s="517">
        <v>0</v>
      </c>
    </row>
    <row r="74" spans="1:19">
      <c r="A74" s="517">
        <v>80</v>
      </c>
      <c r="B74" s="517" t="s">
        <v>1287</v>
      </c>
      <c r="C74" s="517">
        <v>90112433937</v>
      </c>
      <c r="D74" s="517" t="s">
        <v>404</v>
      </c>
      <c r="E74" s="517" t="s">
        <v>228</v>
      </c>
      <c r="F74" s="517" t="s">
        <v>25</v>
      </c>
      <c r="G74" s="517"/>
      <c r="H74" s="518">
        <v>41547</v>
      </c>
      <c r="I74" s="517"/>
      <c r="J74" s="517" t="s">
        <v>197</v>
      </c>
      <c r="K74" s="517" t="s">
        <v>179</v>
      </c>
      <c r="L74" s="518">
        <v>41519</v>
      </c>
      <c r="M74" s="517"/>
      <c r="N74" s="517"/>
      <c r="O74" s="517">
        <v>23</v>
      </c>
      <c r="P74" s="517">
        <v>1</v>
      </c>
      <c r="Q74" s="517">
        <v>0</v>
      </c>
      <c r="R74" s="517">
        <v>0</v>
      </c>
      <c r="S74" s="517">
        <v>0</v>
      </c>
    </row>
    <row r="75" spans="1:19">
      <c r="A75" s="517">
        <v>81</v>
      </c>
      <c r="B75" s="517" t="s">
        <v>1288</v>
      </c>
      <c r="C75" s="517">
        <v>89081630011</v>
      </c>
      <c r="D75" s="517" t="s">
        <v>404</v>
      </c>
      <c r="E75" s="517" t="s">
        <v>228</v>
      </c>
      <c r="F75" s="517" t="s">
        <v>25</v>
      </c>
      <c r="G75" s="517"/>
      <c r="H75" s="518">
        <v>41547</v>
      </c>
      <c r="I75" s="517"/>
      <c r="J75" s="517" t="s">
        <v>197</v>
      </c>
      <c r="K75" s="517" t="s">
        <v>179</v>
      </c>
      <c r="L75" s="518">
        <v>41519</v>
      </c>
      <c r="M75" s="517"/>
      <c r="N75" s="517"/>
      <c r="O75" s="517">
        <v>24</v>
      </c>
      <c r="P75" s="517">
        <v>1</v>
      </c>
      <c r="Q75" s="517">
        <v>0</v>
      </c>
      <c r="R75" s="517">
        <v>0</v>
      </c>
      <c r="S75" s="517">
        <v>0</v>
      </c>
    </row>
    <row r="76" spans="1:19">
      <c r="A76" s="517">
        <v>82</v>
      </c>
      <c r="B76" s="517" t="s">
        <v>1289</v>
      </c>
      <c r="C76" s="517">
        <v>87030415143</v>
      </c>
      <c r="D76" s="517" t="s">
        <v>404</v>
      </c>
      <c r="E76" s="517" t="s">
        <v>228</v>
      </c>
      <c r="F76" s="517" t="s">
        <v>25</v>
      </c>
      <c r="G76" s="517"/>
      <c r="H76" s="518">
        <v>41547</v>
      </c>
      <c r="I76" s="517"/>
      <c r="J76" s="517" t="s">
        <v>197</v>
      </c>
      <c r="K76" s="517" t="s">
        <v>178</v>
      </c>
      <c r="L76" s="518">
        <v>41519</v>
      </c>
      <c r="M76" s="517"/>
      <c r="N76" s="517"/>
      <c r="O76" s="517">
        <v>26</v>
      </c>
      <c r="P76" s="517">
        <v>1</v>
      </c>
      <c r="Q76" s="517">
        <v>0</v>
      </c>
      <c r="R76" s="517">
        <v>0</v>
      </c>
      <c r="S76" s="517">
        <v>0</v>
      </c>
    </row>
    <row r="77" spans="1:19">
      <c r="A77" s="517"/>
      <c r="B77" s="517"/>
      <c r="C77" s="517"/>
      <c r="D77" s="517"/>
      <c r="E77" s="517"/>
      <c r="F77" s="517"/>
      <c r="G77" s="517"/>
      <c r="H77" s="517"/>
      <c r="I77" s="517"/>
      <c r="J77" s="517"/>
      <c r="K77" s="517"/>
      <c r="L77" s="517"/>
      <c r="M77" s="517"/>
      <c r="N77" s="517"/>
      <c r="O77" s="517"/>
      <c r="P77" s="517"/>
      <c r="Q77" s="517"/>
      <c r="R77" s="517"/>
      <c r="S77" s="517"/>
    </row>
    <row r="78" spans="1:19">
      <c r="A78" s="517">
        <v>6</v>
      </c>
      <c r="B78" s="517" t="s">
        <v>1091</v>
      </c>
      <c r="C78" s="517">
        <v>88051843211</v>
      </c>
      <c r="D78" s="517" t="s">
        <v>404</v>
      </c>
      <c r="E78" s="517" t="s">
        <v>228</v>
      </c>
      <c r="F78" s="517" t="s">
        <v>25</v>
      </c>
      <c r="G78" s="517"/>
      <c r="H78" s="518">
        <v>40787</v>
      </c>
      <c r="I78" s="517" t="s">
        <v>206</v>
      </c>
      <c r="J78" s="517" t="s">
        <v>197</v>
      </c>
      <c r="K78" s="517" t="s">
        <v>179</v>
      </c>
      <c r="L78" s="518">
        <v>40787</v>
      </c>
      <c r="M78" s="517"/>
      <c r="N78" s="517"/>
      <c r="O78" s="517">
        <v>25</v>
      </c>
      <c r="P78" s="517">
        <v>1</v>
      </c>
      <c r="Q78" s="517">
        <v>0</v>
      </c>
      <c r="R78" s="517">
        <v>0</v>
      </c>
      <c r="S78" s="517">
        <v>0</v>
      </c>
    </row>
    <row r="79" spans="1:19">
      <c r="A79" s="517">
        <v>39</v>
      </c>
      <c r="B79" s="517" t="s">
        <v>767</v>
      </c>
      <c r="C79" s="517">
        <v>92020618970</v>
      </c>
      <c r="D79" s="517" t="s">
        <v>404</v>
      </c>
      <c r="E79" s="517" t="s">
        <v>228</v>
      </c>
      <c r="F79" s="517" t="s">
        <v>25</v>
      </c>
      <c r="G79" s="517"/>
      <c r="H79" s="518">
        <v>41153</v>
      </c>
      <c r="I79" s="517" t="s">
        <v>206</v>
      </c>
      <c r="J79" s="517" t="s">
        <v>200</v>
      </c>
      <c r="K79" s="517" t="s">
        <v>179</v>
      </c>
      <c r="L79" s="518">
        <v>41153</v>
      </c>
      <c r="M79" s="517"/>
      <c r="N79" s="517"/>
      <c r="O79" s="517">
        <v>21</v>
      </c>
      <c r="P79" s="517">
        <v>1</v>
      </c>
      <c r="Q79" s="517">
        <v>0</v>
      </c>
      <c r="R79" s="517">
        <v>0</v>
      </c>
      <c r="S79" s="517">
        <v>0</v>
      </c>
    </row>
    <row r="80" spans="1:19">
      <c r="A80" s="517">
        <v>40</v>
      </c>
      <c r="B80" s="517" t="s">
        <v>1093</v>
      </c>
      <c r="C80" s="517">
        <v>88072914213</v>
      </c>
      <c r="D80" s="517" t="s">
        <v>404</v>
      </c>
      <c r="E80" s="517" t="s">
        <v>228</v>
      </c>
      <c r="F80" s="517" t="s">
        <v>25</v>
      </c>
      <c r="G80" s="517"/>
      <c r="H80" s="518">
        <v>40787</v>
      </c>
      <c r="I80" s="517" t="s">
        <v>206</v>
      </c>
      <c r="J80" s="517" t="s">
        <v>197</v>
      </c>
      <c r="K80" s="517" t="s">
        <v>179</v>
      </c>
      <c r="L80" s="518">
        <v>40787</v>
      </c>
      <c r="M80" s="517"/>
      <c r="N80" s="517"/>
      <c r="O80" s="517">
        <v>25</v>
      </c>
      <c r="P80" s="517">
        <v>1</v>
      </c>
      <c r="Q80" s="517">
        <v>0</v>
      </c>
      <c r="R80" s="517">
        <v>0</v>
      </c>
      <c r="S80" s="517">
        <v>0</v>
      </c>
    </row>
    <row r="81" spans="1:19">
      <c r="A81" s="517">
        <v>42</v>
      </c>
      <c r="B81" s="517" t="s">
        <v>1249</v>
      </c>
      <c r="C81" s="517">
        <v>89060828463</v>
      </c>
      <c r="D81" s="517" t="s">
        <v>404</v>
      </c>
      <c r="E81" s="517" t="s">
        <v>228</v>
      </c>
      <c r="F81" s="517" t="s">
        <v>25</v>
      </c>
      <c r="G81" s="517"/>
      <c r="H81" s="518">
        <v>41547</v>
      </c>
      <c r="I81" s="517" t="s">
        <v>206</v>
      </c>
      <c r="J81" s="517" t="s">
        <v>197</v>
      </c>
      <c r="K81" s="517" t="s">
        <v>178</v>
      </c>
      <c r="L81" s="518">
        <v>41519</v>
      </c>
      <c r="M81" s="517"/>
      <c r="N81" s="517"/>
      <c r="O81" s="517">
        <v>24</v>
      </c>
      <c r="P81" s="517">
        <v>1</v>
      </c>
      <c r="Q81" s="517">
        <v>0</v>
      </c>
      <c r="R81" s="517">
        <v>0</v>
      </c>
      <c r="S81" s="517">
        <v>0</v>
      </c>
    </row>
    <row r="82" spans="1:19">
      <c r="A82" s="517">
        <v>48</v>
      </c>
      <c r="B82" s="517" t="s">
        <v>1255</v>
      </c>
      <c r="C82" s="517">
        <v>90032232279</v>
      </c>
      <c r="D82" s="517" t="s">
        <v>404</v>
      </c>
      <c r="E82" s="517" t="s">
        <v>228</v>
      </c>
      <c r="F82" s="517" t="s">
        <v>25</v>
      </c>
      <c r="G82" s="517"/>
      <c r="H82" s="518">
        <v>41547</v>
      </c>
      <c r="I82" s="517" t="s">
        <v>206</v>
      </c>
      <c r="J82" s="517" t="s">
        <v>197</v>
      </c>
      <c r="K82" s="517" t="s">
        <v>179</v>
      </c>
      <c r="L82" s="518">
        <v>41519</v>
      </c>
      <c r="M82" s="517"/>
      <c r="N82" s="517"/>
      <c r="O82" s="517">
        <v>23</v>
      </c>
      <c r="P82" s="517">
        <v>1</v>
      </c>
      <c r="Q82" s="517">
        <v>0</v>
      </c>
      <c r="R82" s="517">
        <v>0</v>
      </c>
      <c r="S82" s="517">
        <v>0</v>
      </c>
    </row>
    <row r="83" spans="1:19">
      <c r="A83" s="517">
        <v>49</v>
      </c>
      <c r="B83" s="517" t="s">
        <v>1256</v>
      </c>
      <c r="C83" s="517">
        <v>90110832292</v>
      </c>
      <c r="D83" s="517" t="s">
        <v>404</v>
      </c>
      <c r="E83" s="517" t="s">
        <v>228</v>
      </c>
      <c r="F83" s="517" t="s">
        <v>25</v>
      </c>
      <c r="G83" s="517"/>
      <c r="H83" s="518">
        <v>41547</v>
      </c>
      <c r="I83" s="517" t="s">
        <v>206</v>
      </c>
      <c r="J83" s="517" t="s">
        <v>197</v>
      </c>
      <c r="K83" s="517" t="s">
        <v>179</v>
      </c>
      <c r="L83" s="518">
        <v>41519</v>
      </c>
      <c r="M83" s="517"/>
      <c r="N83" s="517"/>
      <c r="O83" s="517">
        <v>23</v>
      </c>
      <c r="P83" s="517">
        <v>1</v>
      </c>
      <c r="Q83" s="517">
        <v>0</v>
      </c>
      <c r="R83" s="517">
        <v>0</v>
      </c>
      <c r="S83" s="517">
        <v>0</v>
      </c>
    </row>
    <row r="84" spans="1:19" ht="15.75" thickBot="1">
      <c r="A84" s="519">
        <v>61</v>
      </c>
      <c r="B84" s="519" t="s">
        <v>1268</v>
      </c>
      <c r="C84" s="519">
        <v>90092732352</v>
      </c>
      <c r="D84" s="519" t="s">
        <v>404</v>
      </c>
      <c r="E84" s="519" t="s">
        <v>228</v>
      </c>
      <c r="F84" s="519" t="s">
        <v>25</v>
      </c>
      <c r="G84" s="519"/>
      <c r="H84" s="524">
        <v>41547</v>
      </c>
      <c r="I84" s="519" t="s">
        <v>206</v>
      </c>
      <c r="J84" s="519" t="s">
        <v>197</v>
      </c>
      <c r="K84" s="519" t="s">
        <v>179</v>
      </c>
      <c r="L84" s="524">
        <v>41519</v>
      </c>
      <c r="M84" s="519"/>
      <c r="N84" s="519"/>
      <c r="O84" s="519">
        <v>23</v>
      </c>
      <c r="P84" s="519">
        <v>1</v>
      </c>
      <c r="Q84" s="519">
        <v>0</v>
      </c>
      <c r="R84" s="519">
        <v>0</v>
      </c>
      <c r="S84" s="519">
        <v>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S84"/>
  <sheetViews>
    <sheetView workbookViewId="0">
      <selection activeCell="G46" sqref="G46"/>
    </sheetView>
  </sheetViews>
  <sheetFormatPr baseColWidth="10" defaultRowHeight="15"/>
  <cols>
    <col min="1" max="1" width="3.5703125" bestFit="1" customWidth="1"/>
    <col min="2" max="2" width="31.5703125" bestFit="1" customWidth="1"/>
    <col min="3" max="3" width="18" bestFit="1" customWidth="1"/>
    <col min="4" max="4" width="14.42578125" bestFit="1" customWidth="1"/>
    <col min="5" max="5" width="12.28515625" bestFit="1" customWidth="1"/>
    <col min="6" max="6" width="10" bestFit="1" customWidth="1"/>
    <col min="7" max="7" width="17.7109375" bestFit="1" customWidth="1"/>
    <col min="8" max="8" width="30.42578125" bestFit="1" customWidth="1"/>
    <col min="9" max="9" width="22.140625" bestFit="1" customWidth="1"/>
    <col min="10" max="10" width="8.7109375" bestFit="1" customWidth="1"/>
    <col min="11" max="11" width="5.28515625" bestFit="1" customWidth="1"/>
    <col min="12" max="12" width="14.28515625" bestFit="1" customWidth="1"/>
    <col min="13" max="13" width="13.28515625" bestFit="1" customWidth="1"/>
    <col min="14" max="14" width="12.7109375" bestFit="1" customWidth="1"/>
    <col min="15" max="15" width="5.28515625" bestFit="1" customWidth="1"/>
    <col min="16" max="18" width="6.85546875" bestFit="1" customWidth="1"/>
    <col min="19" max="19" width="7.140625" bestFit="1" customWidth="1"/>
  </cols>
  <sheetData>
    <row r="1" spans="1:19" ht="15.75" thickBot="1">
      <c r="A1" s="525" t="s">
        <v>305</v>
      </c>
      <c r="B1" s="525" t="s">
        <v>306</v>
      </c>
      <c r="C1" s="525" t="s">
        <v>307</v>
      </c>
      <c r="D1" s="525" t="s">
        <v>308</v>
      </c>
      <c r="E1" s="525" t="s">
        <v>309</v>
      </c>
      <c r="F1" s="525" t="s">
        <v>196</v>
      </c>
      <c r="G1" s="525" t="s">
        <v>211</v>
      </c>
      <c r="H1" s="525" t="s">
        <v>1002</v>
      </c>
      <c r="I1" s="525" t="s">
        <v>313</v>
      </c>
      <c r="J1" s="525" t="s">
        <v>201</v>
      </c>
      <c r="K1" s="525" t="s">
        <v>177</v>
      </c>
      <c r="L1" s="525" t="s">
        <v>331</v>
      </c>
      <c r="M1" s="525" t="s">
        <v>316</v>
      </c>
      <c r="N1" s="525" t="s">
        <v>292</v>
      </c>
      <c r="O1" s="525" t="s">
        <v>304</v>
      </c>
      <c r="P1" s="525" t="s">
        <v>189</v>
      </c>
      <c r="Q1" s="525" t="s">
        <v>190</v>
      </c>
      <c r="R1" s="525" t="s">
        <v>191</v>
      </c>
      <c r="S1" s="525" t="s">
        <v>192</v>
      </c>
    </row>
    <row r="2" spans="1:19">
      <c r="A2" s="517">
        <v>1</v>
      </c>
      <c r="B2" s="517" t="s">
        <v>407</v>
      </c>
      <c r="C2" s="517">
        <v>84031712012</v>
      </c>
      <c r="D2" s="517" t="s">
        <v>404</v>
      </c>
      <c r="E2" s="517" t="s">
        <v>228</v>
      </c>
      <c r="F2" s="517" t="s">
        <v>25</v>
      </c>
      <c r="G2" s="517"/>
      <c r="H2" s="518">
        <v>40217</v>
      </c>
      <c r="I2" s="517"/>
      <c r="J2" s="517" t="s">
        <v>197</v>
      </c>
      <c r="K2" s="517" t="s">
        <v>179</v>
      </c>
      <c r="L2" s="518">
        <v>40217</v>
      </c>
      <c r="M2" s="517"/>
      <c r="N2" s="517"/>
      <c r="O2" s="517">
        <v>29</v>
      </c>
      <c r="P2" s="517">
        <v>1</v>
      </c>
      <c r="Q2" s="517">
        <v>0</v>
      </c>
      <c r="R2" s="517">
        <v>0</v>
      </c>
      <c r="S2" s="517">
        <v>0</v>
      </c>
    </row>
    <row r="3" spans="1:19">
      <c r="A3" s="517">
        <v>2</v>
      </c>
      <c r="B3" s="517" t="s">
        <v>409</v>
      </c>
      <c r="C3" s="517">
        <v>86020511778</v>
      </c>
      <c r="D3" s="517" t="s">
        <v>404</v>
      </c>
      <c r="E3" s="517" t="s">
        <v>228</v>
      </c>
      <c r="F3" s="517" t="s">
        <v>25</v>
      </c>
      <c r="G3" s="517"/>
      <c r="H3" s="518">
        <v>40422</v>
      </c>
      <c r="I3" s="517"/>
      <c r="J3" s="517" t="s">
        <v>197</v>
      </c>
      <c r="K3" s="517" t="s">
        <v>179</v>
      </c>
      <c r="L3" s="518">
        <v>40422</v>
      </c>
      <c r="M3" s="517"/>
      <c r="N3" s="517"/>
      <c r="O3" s="517">
        <v>27</v>
      </c>
      <c r="P3" s="517">
        <v>1</v>
      </c>
      <c r="Q3" s="517">
        <v>0</v>
      </c>
      <c r="R3" s="517">
        <v>0</v>
      </c>
      <c r="S3" s="517">
        <v>0</v>
      </c>
    </row>
    <row r="4" spans="1:19">
      <c r="A4" s="517">
        <v>3</v>
      </c>
      <c r="B4" s="517" t="s">
        <v>411</v>
      </c>
      <c r="C4" s="517">
        <v>87122514578</v>
      </c>
      <c r="D4" s="517" t="s">
        <v>404</v>
      </c>
      <c r="E4" s="517" t="s">
        <v>228</v>
      </c>
      <c r="F4" s="517" t="s">
        <v>25</v>
      </c>
      <c r="G4" s="517"/>
      <c r="H4" s="518">
        <v>40422</v>
      </c>
      <c r="I4" s="517"/>
      <c r="J4" s="517" t="s">
        <v>197</v>
      </c>
      <c r="K4" s="517" t="s">
        <v>179</v>
      </c>
      <c r="L4" s="518">
        <v>40422</v>
      </c>
      <c r="M4" s="517"/>
      <c r="N4" s="517"/>
      <c r="O4" s="517">
        <v>26</v>
      </c>
      <c r="P4" s="517">
        <v>1</v>
      </c>
      <c r="Q4" s="517">
        <v>0</v>
      </c>
      <c r="R4" s="517">
        <v>0</v>
      </c>
      <c r="S4" s="517">
        <v>0</v>
      </c>
    </row>
    <row r="5" spans="1:19">
      <c r="A5" s="517">
        <v>4</v>
      </c>
      <c r="B5" s="517" t="s">
        <v>418</v>
      </c>
      <c r="C5" s="517">
        <v>87032315462</v>
      </c>
      <c r="D5" s="517" t="s">
        <v>404</v>
      </c>
      <c r="E5" s="517" t="s">
        <v>228</v>
      </c>
      <c r="F5" s="517" t="s">
        <v>25</v>
      </c>
      <c r="G5" s="517"/>
      <c r="H5" s="518">
        <v>40787</v>
      </c>
      <c r="I5" s="517"/>
      <c r="J5" s="517" t="s">
        <v>197</v>
      </c>
      <c r="K5" s="517" t="s">
        <v>178</v>
      </c>
      <c r="L5" s="518">
        <v>40787</v>
      </c>
      <c r="M5" s="517"/>
      <c r="N5" s="517"/>
      <c r="O5" s="517">
        <v>26</v>
      </c>
      <c r="P5" s="517">
        <v>1</v>
      </c>
      <c r="Q5" s="517">
        <v>0</v>
      </c>
      <c r="R5" s="517">
        <v>0</v>
      </c>
      <c r="S5" s="517">
        <v>0</v>
      </c>
    </row>
    <row r="6" spans="1:19">
      <c r="A6" s="517">
        <v>5</v>
      </c>
      <c r="B6" s="517" t="s">
        <v>422</v>
      </c>
      <c r="C6" s="517">
        <v>88101914194</v>
      </c>
      <c r="D6" s="517" t="s">
        <v>404</v>
      </c>
      <c r="E6" s="517" t="s">
        <v>228</v>
      </c>
      <c r="F6" s="517" t="s">
        <v>25</v>
      </c>
      <c r="G6" s="517"/>
      <c r="H6" s="518">
        <v>40787</v>
      </c>
      <c r="I6" s="517"/>
      <c r="J6" s="517" t="s">
        <v>197</v>
      </c>
      <c r="K6" s="517" t="s">
        <v>179</v>
      </c>
      <c r="L6" s="518">
        <v>40787</v>
      </c>
      <c r="M6" s="517"/>
      <c r="N6" s="517"/>
      <c r="O6" s="517">
        <v>25</v>
      </c>
      <c r="P6" s="517">
        <v>1</v>
      </c>
      <c r="Q6" s="517">
        <v>0</v>
      </c>
      <c r="R6" s="517">
        <v>0</v>
      </c>
      <c r="S6" s="517">
        <v>0</v>
      </c>
    </row>
    <row r="7" spans="1:19">
      <c r="A7" s="517">
        <v>7</v>
      </c>
      <c r="B7" s="517" t="s">
        <v>428</v>
      </c>
      <c r="C7" s="517">
        <v>87052914757</v>
      </c>
      <c r="D7" s="517" t="s">
        <v>404</v>
      </c>
      <c r="E7" s="517" t="s">
        <v>228</v>
      </c>
      <c r="F7" s="517" t="s">
        <v>25</v>
      </c>
      <c r="G7" s="517"/>
      <c r="H7" s="518">
        <v>40787</v>
      </c>
      <c r="I7" s="517"/>
      <c r="J7" s="517" t="s">
        <v>197</v>
      </c>
      <c r="K7" s="517" t="s">
        <v>179</v>
      </c>
      <c r="L7" s="518">
        <v>40787</v>
      </c>
      <c r="M7" s="517"/>
      <c r="N7" s="517"/>
      <c r="O7" s="517">
        <v>26</v>
      </c>
      <c r="P7" s="517">
        <v>1</v>
      </c>
      <c r="Q7" s="517">
        <v>0</v>
      </c>
      <c r="R7" s="517">
        <v>0</v>
      </c>
      <c r="S7" s="517">
        <v>0</v>
      </c>
    </row>
    <row r="8" spans="1:19">
      <c r="A8" s="517">
        <v>8</v>
      </c>
      <c r="B8" s="517" t="s">
        <v>434</v>
      </c>
      <c r="C8" s="517">
        <v>86082315146</v>
      </c>
      <c r="D8" s="517" t="s">
        <v>404</v>
      </c>
      <c r="E8" s="517" t="s">
        <v>228</v>
      </c>
      <c r="F8" s="517" t="s">
        <v>25</v>
      </c>
      <c r="G8" s="517"/>
      <c r="H8" s="518">
        <v>40787</v>
      </c>
      <c r="I8" s="517"/>
      <c r="J8" s="517" t="s">
        <v>197</v>
      </c>
      <c r="K8" s="517" t="s">
        <v>178</v>
      </c>
      <c r="L8" s="518">
        <v>40787</v>
      </c>
      <c r="M8" s="517"/>
      <c r="N8" s="517"/>
      <c r="O8" s="517">
        <v>27</v>
      </c>
      <c r="P8" s="517">
        <v>1</v>
      </c>
      <c r="Q8" s="517">
        <v>0</v>
      </c>
      <c r="R8" s="517">
        <v>0</v>
      </c>
      <c r="S8" s="517">
        <v>0</v>
      </c>
    </row>
    <row r="9" spans="1:19">
      <c r="A9" s="517">
        <v>9</v>
      </c>
      <c r="B9" s="517" t="s">
        <v>437</v>
      </c>
      <c r="C9" s="517">
        <v>85070212503</v>
      </c>
      <c r="D9" s="517" t="s">
        <v>404</v>
      </c>
      <c r="E9" s="517" t="s">
        <v>228</v>
      </c>
      <c r="F9" s="517" t="s">
        <v>25</v>
      </c>
      <c r="G9" s="517"/>
      <c r="H9" s="518">
        <v>40909</v>
      </c>
      <c r="I9" s="517"/>
      <c r="J9" s="517" t="s">
        <v>197</v>
      </c>
      <c r="K9" s="517" t="s">
        <v>178</v>
      </c>
      <c r="L9" s="518">
        <v>40909</v>
      </c>
      <c r="M9" s="517"/>
      <c r="N9" s="517"/>
      <c r="O9" s="517">
        <v>28</v>
      </c>
      <c r="P9" s="517">
        <v>1</v>
      </c>
      <c r="Q9" s="517">
        <v>0</v>
      </c>
      <c r="R9" s="517">
        <v>0</v>
      </c>
      <c r="S9" s="517">
        <v>0</v>
      </c>
    </row>
    <row r="10" spans="1:19">
      <c r="A10" s="517">
        <v>10</v>
      </c>
      <c r="B10" s="517" t="s">
        <v>439</v>
      </c>
      <c r="C10" s="517">
        <v>86012614253</v>
      </c>
      <c r="D10" s="517" t="s">
        <v>404</v>
      </c>
      <c r="E10" s="517" t="s">
        <v>228</v>
      </c>
      <c r="F10" s="517" t="s">
        <v>25</v>
      </c>
      <c r="G10" s="517"/>
      <c r="H10" s="518">
        <v>40909</v>
      </c>
      <c r="I10" s="517"/>
      <c r="J10" s="517" t="s">
        <v>197</v>
      </c>
      <c r="K10" s="517" t="s">
        <v>179</v>
      </c>
      <c r="L10" s="518">
        <v>40909</v>
      </c>
      <c r="M10" s="517"/>
      <c r="N10" s="517"/>
      <c r="O10" s="517">
        <v>27</v>
      </c>
      <c r="P10" s="517">
        <v>1</v>
      </c>
      <c r="Q10" s="517">
        <v>0</v>
      </c>
      <c r="R10" s="517">
        <v>0</v>
      </c>
      <c r="S10" s="517">
        <v>0</v>
      </c>
    </row>
    <row r="11" spans="1:19">
      <c r="A11" s="517">
        <v>11</v>
      </c>
      <c r="B11" s="517" t="s">
        <v>445</v>
      </c>
      <c r="C11" s="517">
        <v>92071035612</v>
      </c>
      <c r="D11" s="517" t="s">
        <v>404</v>
      </c>
      <c r="E11" s="517" t="s">
        <v>253</v>
      </c>
      <c r="F11" s="517" t="s">
        <v>25</v>
      </c>
      <c r="G11" s="517"/>
      <c r="H11" s="518">
        <v>40756</v>
      </c>
      <c r="I11" s="517"/>
      <c r="J11" s="517" t="s">
        <v>200</v>
      </c>
      <c r="K11" s="517" t="s">
        <v>179</v>
      </c>
      <c r="L11" s="518">
        <v>40756</v>
      </c>
      <c r="M11" s="517"/>
      <c r="N11" s="517"/>
      <c r="O11" s="517">
        <v>21</v>
      </c>
      <c r="P11" s="517">
        <v>1</v>
      </c>
      <c r="Q11" s="517">
        <v>0</v>
      </c>
      <c r="R11" s="517">
        <v>0</v>
      </c>
      <c r="S11" s="517">
        <v>0</v>
      </c>
    </row>
    <row r="12" spans="1:19">
      <c r="A12" s="517">
        <v>12</v>
      </c>
      <c r="B12" s="517" t="s">
        <v>447</v>
      </c>
      <c r="C12" s="517">
        <v>92082235932</v>
      </c>
      <c r="D12" s="517" t="s">
        <v>404</v>
      </c>
      <c r="E12" s="517" t="s">
        <v>253</v>
      </c>
      <c r="F12" s="517" t="s">
        <v>25</v>
      </c>
      <c r="G12" s="517"/>
      <c r="H12" s="518">
        <v>40756</v>
      </c>
      <c r="I12" s="517"/>
      <c r="J12" s="517" t="s">
        <v>200</v>
      </c>
      <c r="K12" s="517" t="s">
        <v>179</v>
      </c>
      <c r="L12" s="518">
        <v>40756</v>
      </c>
      <c r="M12" s="517"/>
      <c r="N12" s="517"/>
      <c r="O12" s="517">
        <v>21</v>
      </c>
      <c r="P12" s="517">
        <v>1</v>
      </c>
      <c r="Q12" s="517">
        <v>0</v>
      </c>
      <c r="R12" s="517">
        <v>0</v>
      </c>
      <c r="S12" s="517">
        <v>0</v>
      </c>
    </row>
    <row r="13" spans="1:19">
      <c r="A13" s="517">
        <v>13</v>
      </c>
      <c r="B13" s="517" t="s">
        <v>448</v>
      </c>
      <c r="C13" s="517">
        <v>92021335850</v>
      </c>
      <c r="D13" s="517" t="s">
        <v>404</v>
      </c>
      <c r="E13" s="517" t="s">
        <v>253</v>
      </c>
      <c r="F13" s="517" t="s">
        <v>25</v>
      </c>
      <c r="G13" s="517"/>
      <c r="H13" s="518">
        <v>40756</v>
      </c>
      <c r="I13" s="517"/>
      <c r="J13" s="517" t="s">
        <v>200</v>
      </c>
      <c r="K13" s="517" t="s">
        <v>179</v>
      </c>
      <c r="L13" s="518">
        <v>40756</v>
      </c>
      <c r="M13" s="517"/>
      <c r="N13" s="517"/>
      <c r="O13" s="517">
        <v>21</v>
      </c>
      <c r="P13" s="517">
        <v>1</v>
      </c>
      <c r="Q13" s="517">
        <v>0</v>
      </c>
      <c r="R13" s="517">
        <v>0</v>
      </c>
      <c r="S13" s="517">
        <v>0</v>
      </c>
    </row>
    <row r="14" spans="1:19">
      <c r="A14" s="517">
        <v>14</v>
      </c>
      <c r="B14" s="517" t="s">
        <v>768</v>
      </c>
      <c r="C14" s="517">
        <v>89110629933</v>
      </c>
      <c r="D14" s="517" t="s">
        <v>404</v>
      </c>
      <c r="E14" s="517" t="s">
        <v>228</v>
      </c>
      <c r="F14" s="517" t="s">
        <v>25</v>
      </c>
      <c r="G14" s="517"/>
      <c r="H14" s="518">
        <v>41153</v>
      </c>
      <c r="I14" s="517"/>
      <c r="J14" s="517" t="s">
        <v>197</v>
      </c>
      <c r="K14" s="517" t="s">
        <v>179</v>
      </c>
      <c r="L14" s="518">
        <v>41153</v>
      </c>
      <c r="M14" s="517"/>
      <c r="N14" s="517"/>
      <c r="O14" s="517">
        <v>24</v>
      </c>
      <c r="P14" s="517">
        <v>1</v>
      </c>
      <c r="Q14" s="517">
        <v>0</v>
      </c>
      <c r="R14" s="517">
        <v>0</v>
      </c>
      <c r="S14" s="517">
        <v>0</v>
      </c>
    </row>
    <row r="15" spans="1:19">
      <c r="A15" s="517">
        <v>15</v>
      </c>
      <c r="B15" s="517" t="s">
        <v>769</v>
      </c>
      <c r="C15" s="517">
        <v>87022015387</v>
      </c>
      <c r="D15" s="517" t="s">
        <v>404</v>
      </c>
      <c r="E15" s="517" t="s">
        <v>228</v>
      </c>
      <c r="F15" s="517" t="s">
        <v>25</v>
      </c>
      <c r="G15" s="517"/>
      <c r="H15" s="518">
        <v>41153</v>
      </c>
      <c r="I15" s="517"/>
      <c r="J15" s="517" t="s">
        <v>197</v>
      </c>
      <c r="K15" s="517" t="s">
        <v>178</v>
      </c>
      <c r="L15" s="518">
        <v>41153</v>
      </c>
      <c r="M15" s="517"/>
      <c r="N15" s="517"/>
      <c r="O15" s="517">
        <v>26</v>
      </c>
      <c r="P15" s="517">
        <v>1</v>
      </c>
      <c r="Q15" s="517">
        <v>0</v>
      </c>
      <c r="R15" s="517">
        <v>0</v>
      </c>
      <c r="S15" s="517">
        <v>0</v>
      </c>
    </row>
    <row r="16" spans="1:19">
      <c r="A16" s="517">
        <v>16</v>
      </c>
      <c r="B16" s="517" t="s">
        <v>772</v>
      </c>
      <c r="C16" s="517">
        <v>88121514320</v>
      </c>
      <c r="D16" s="517" t="s">
        <v>404</v>
      </c>
      <c r="E16" s="517" t="s">
        <v>228</v>
      </c>
      <c r="F16" s="517" t="s">
        <v>25</v>
      </c>
      <c r="G16" s="517"/>
      <c r="H16" s="518">
        <v>41153</v>
      </c>
      <c r="I16" s="517"/>
      <c r="J16" s="517" t="s">
        <v>197</v>
      </c>
      <c r="K16" s="517" t="s">
        <v>178</v>
      </c>
      <c r="L16" s="518">
        <v>41153</v>
      </c>
      <c r="M16" s="517"/>
      <c r="N16" s="517"/>
      <c r="O16" s="517">
        <v>25</v>
      </c>
      <c r="P16" s="517">
        <v>1</v>
      </c>
      <c r="Q16" s="517">
        <v>0</v>
      </c>
      <c r="R16" s="517">
        <v>0</v>
      </c>
      <c r="S16" s="517">
        <v>0</v>
      </c>
    </row>
    <row r="17" spans="1:19">
      <c r="A17" s="517">
        <v>17</v>
      </c>
      <c r="B17" s="517" t="s">
        <v>773</v>
      </c>
      <c r="C17" s="517">
        <v>89040829937</v>
      </c>
      <c r="D17" s="517" t="s">
        <v>404</v>
      </c>
      <c r="E17" s="517" t="s">
        <v>228</v>
      </c>
      <c r="F17" s="517" t="s">
        <v>25</v>
      </c>
      <c r="G17" s="517"/>
      <c r="H17" s="518">
        <v>41153</v>
      </c>
      <c r="I17" s="517"/>
      <c r="J17" s="517" t="s">
        <v>197</v>
      </c>
      <c r="K17" s="517" t="s">
        <v>179</v>
      </c>
      <c r="L17" s="518">
        <v>41153</v>
      </c>
      <c r="M17" s="517"/>
      <c r="N17" s="517"/>
      <c r="O17" s="517">
        <v>24</v>
      </c>
      <c r="P17" s="517">
        <v>1</v>
      </c>
      <c r="Q17" s="517">
        <v>0</v>
      </c>
      <c r="R17" s="517">
        <v>0</v>
      </c>
      <c r="S17" s="517">
        <v>0</v>
      </c>
    </row>
    <row r="18" spans="1:19">
      <c r="A18" s="517">
        <v>18</v>
      </c>
      <c r="B18" s="517" t="s">
        <v>774</v>
      </c>
      <c r="C18" s="517">
        <v>88061914307</v>
      </c>
      <c r="D18" s="517" t="s">
        <v>404</v>
      </c>
      <c r="E18" s="517" t="s">
        <v>228</v>
      </c>
      <c r="F18" s="517" t="s">
        <v>25</v>
      </c>
      <c r="G18" s="517"/>
      <c r="H18" s="518">
        <v>41153</v>
      </c>
      <c r="I18" s="517"/>
      <c r="J18" s="517" t="s">
        <v>197</v>
      </c>
      <c r="K18" s="517" t="s">
        <v>178</v>
      </c>
      <c r="L18" s="518">
        <v>41153</v>
      </c>
      <c r="M18" s="517"/>
      <c r="N18" s="517"/>
      <c r="O18" s="517">
        <v>25</v>
      </c>
      <c r="P18" s="517">
        <v>1</v>
      </c>
      <c r="Q18" s="517">
        <v>0</v>
      </c>
      <c r="R18" s="517">
        <v>0</v>
      </c>
      <c r="S18" s="517">
        <v>0</v>
      </c>
    </row>
    <row r="19" spans="1:19">
      <c r="A19" s="517">
        <v>19</v>
      </c>
      <c r="B19" s="517" t="s">
        <v>775</v>
      </c>
      <c r="C19" s="517">
        <v>89020429978</v>
      </c>
      <c r="D19" s="517" t="s">
        <v>404</v>
      </c>
      <c r="E19" s="517" t="s">
        <v>228</v>
      </c>
      <c r="F19" s="517" t="s">
        <v>25</v>
      </c>
      <c r="G19" s="517"/>
      <c r="H19" s="518">
        <v>41153</v>
      </c>
      <c r="I19" s="517"/>
      <c r="J19" s="517" t="s">
        <v>197</v>
      </c>
      <c r="K19" s="517" t="s">
        <v>179</v>
      </c>
      <c r="L19" s="518">
        <v>41153</v>
      </c>
      <c r="M19" s="517"/>
      <c r="N19" s="517"/>
      <c r="O19" s="517">
        <v>24</v>
      </c>
      <c r="P19" s="517">
        <v>1</v>
      </c>
      <c r="Q19" s="517">
        <v>0</v>
      </c>
      <c r="R19" s="517">
        <v>0</v>
      </c>
      <c r="S19" s="517">
        <v>0</v>
      </c>
    </row>
    <row r="20" spans="1:19">
      <c r="A20" s="517">
        <v>20</v>
      </c>
      <c r="B20" s="517" t="s">
        <v>776</v>
      </c>
      <c r="C20" s="517">
        <v>88041615852</v>
      </c>
      <c r="D20" s="517" t="s">
        <v>404</v>
      </c>
      <c r="E20" s="517" t="s">
        <v>228</v>
      </c>
      <c r="F20" s="517" t="s">
        <v>25</v>
      </c>
      <c r="G20" s="517"/>
      <c r="H20" s="518">
        <v>41153</v>
      </c>
      <c r="I20" s="517"/>
      <c r="J20" s="517" t="s">
        <v>197</v>
      </c>
      <c r="K20" s="517" t="s">
        <v>179</v>
      </c>
      <c r="L20" s="518">
        <v>41153</v>
      </c>
      <c r="M20" s="517"/>
      <c r="N20" s="517"/>
      <c r="O20" s="517">
        <v>25</v>
      </c>
      <c r="P20" s="517">
        <v>1</v>
      </c>
      <c r="Q20" s="517">
        <v>0</v>
      </c>
      <c r="R20" s="517">
        <v>0</v>
      </c>
      <c r="S20" s="517">
        <v>0</v>
      </c>
    </row>
    <row r="21" spans="1:19">
      <c r="A21" s="517">
        <v>21</v>
      </c>
      <c r="B21" s="517" t="s">
        <v>777</v>
      </c>
      <c r="C21" s="517">
        <v>83012110341</v>
      </c>
      <c r="D21" s="517" t="s">
        <v>404</v>
      </c>
      <c r="E21" s="517" t="s">
        <v>228</v>
      </c>
      <c r="F21" s="517" t="s">
        <v>25</v>
      </c>
      <c r="G21" s="517"/>
      <c r="H21" s="518">
        <v>41153</v>
      </c>
      <c r="I21" s="517"/>
      <c r="J21" s="517" t="s">
        <v>197</v>
      </c>
      <c r="K21" s="517" t="s">
        <v>178</v>
      </c>
      <c r="L21" s="518">
        <v>41153</v>
      </c>
      <c r="M21" s="517"/>
      <c r="N21" s="517"/>
      <c r="O21" s="517">
        <v>30</v>
      </c>
      <c r="P21" s="517">
        <v>1</v>
      </c>
      <c r="Q21" s="517">
        <v>0</v>
      </c>
      <c r="R21" s="517">
        <v>0</v>
      </c>
      <c r="S21" s="517">
        <v>0</v>
      </c>
    </row>
    <row r="22" spans="1:19">
      <c r="A22" s="517">
        <v>22</v>
      </c>
      <c r="B22" s="517" t="s">
        <v>778</v>
      </c>
      <c r="C22" s="517">
        <v>88011714359</v>
      </c>
      <c r="D22" s="517" t="s">
        <v>404</v>
      </c>
      <c r="E22" s="517" t="s">
        <v>228</v>
      </c>
      <c r="F22" s="517" t="s">
        <v>25</v>
      </c>
      <c r="G22" s="517"/>
      <c r="H22" s="518">
        <v>41153</v>
      </c>
      <c r="I22" s="517"/>
      <c r="J22" s="517" t="s">
        <v>197</v>
      </c>
      <c r="K22" s="517" t="s">
        <v>179</v>
      </c>
      <c r="L22" s="518">
        <v>41153</v>
      </c>
      <c r="M22" s="517"/>
      <c r="N22" s="517"/>
      <c r="O22" s="517">
        <v>25</v>
      </c>
      <c r="P22" s="517">
        <v>1</v>
      </c>
      <c r="Q22" s="517">
        <v>0</v>
      </c>
      <c r="R22" s="517">
        <v>0</v>
      </c>
      <c r="S22" s="517">
        <v>0</v>
      </c>
    </row>
    <row r="23" spans="1:19">
      <c r="A23" s="517">
        <v>23</v>
      </c>
      <c r="B23" s="517" t="s">
        <v>779</v>
      </c>
      <c r="C23" s="517">
        <v>89042730117</v>
      </c>
      <c r="D23" s="517" t="s">
        <v>404</v>
      </c>
      <c r="E23" s="517" t="s">
        <v>228</v>
      </c>
      <c r="F23" s="517" t="s">
        <v>25</v>
      </c>
      <c r="G23" s="517"/>
      <c r="H23" s="518">
        <v>41153</v>
      </c>
      <c r="I23" s="517"/>
      <c r="J23" s="517" t="s">
        <v>197</v>
      </c>
      <c r="K23" s="517" t="s">
        <v>179</v>
      </c>
      <c r="L23" s="518">
        <v>41153</v>
      </c>
      <c r="M23" s="517"/>
      <c r="N23" s="517"/>
      <c r="O23" s="517">
        <v>24</v>
      </c>
      <c r="P23" s="517">
        <v>1</v>
      </c>
      <c r="Q23" s="517">
        <v>0</v>
      </c>
      <c r="R23" s="517">
        <v>0</v>
      </c>
      <c r="S23" s="517">
        <v>0</v>
      </c>
    </row>
    <row r="24" spans="1:19">
      <c r="A24" s="517">
        <v>24</v>
      </c>
      <c r="B24" s="517" t="s">
        <v>781</v>
      </c>
      <c r="C24" s="517">
        <v>89061524274</v>
      </c>
      <c r="D24" s="517" t="s">
        <v>404</v>
      </c>
      <c r="E24" s="517" t="s">
        <v>228</v>
      </c>
      <c r="F24" s="517" t="s">
        <v>25</v>
      </c>
      <c r="G24" s="517"/>
      <c r="H24" s="518">
        <v>41153</v>
      </c>
      <c r="I24" s="517"/>
      <c r="J24" s="517" t="s">
        <v>197</v>
      </c>
      <c r="K24" s="517" t="s">
        <v>179</v>
      </c>
      <c r="L24" s="518">
        <v>41153</v>
      </c>
      <c r="M24" s="517"/>
      <c r="N24" s="517"/>
      <c r="O24" s="517">
        <v>24</v>
      </c>
      <c r="P24" s="517">
        <v>1</v>
      </c>
      <c r="Q24" s="517">
        <v>0</v>
      </c>
      <c r="R24" s="517">
        <v>0</v>
      </c>
      <c r="S24" s="517">
        <v>0</v>
      </c>
    </row>
    <row r="25" spans="1:19">
      <c r="A25" s="517">
        <v>25</v>
      </c>
      <c r="B25" s="517" t="s">
        <v>782</v>
      </c>
      <c r="C25" s="517">
        <v>88011814345</v>
      </c>
      <c r="D25" s="517" t="s">
        <v>404</v>
      </c>
      <c r="E25" s="517" t="s">
        <v>228</v>
      </c>
      <c r="F25" s="517" t="s">
        <v>25</v>
      </c>
      <c r="G25" s="517"/>
      <c r="H25" s="518">
        <v>41153</v>
      </c>
      <c r="I25" s="517"/>
      <c r="J25" s="517" t="s">
        <v>197</v>
      </c>
      <c r="K25" s="517" t="s">
        <v>178</v>
      </c>
      <c r="L25" s="518">
        <v>41153</v>
      </c>
      <c r="M25" s="517"/>
      <c r="N25" s="517"/>
      <c r="O25" s="517">
        <v>25</v>
      </c>
      <c r="P25" s="517">
        <v>1</v>
      </c>
      <c r="Q25" s="517">
        <v>0</v>
      </c>
      <c r="R25" s="517">
        <v>0</v>
      </c>
      <c r="S25" s="517">
        <v>0</v>
      </c>
    </row>
    <row r="26" spans="1:19">
      <c r="A26" s="517">
        <v>26</v>
      </c>
      <c r="B26" s="517" t="s">
        <v>783</v>
      </c>
      <c r="C26" s="517">
        <v>89011005945</v>
      </c>
      <c r="D26" s="517" t="s">
        <v>404</v>
      </c>
      <c r="E26" s="517" t="s">
        <v>228</v>
      </c>
      <c r="F26" s="517" t="s">
        <v>25</v>
      </c>
      <c r="G26" s="517"/>
      <c r="H26" s="518">
        <v>41153</v>
      </c>
      <c r="I26" s="517"/>
      <c r="J26" s="517" t="s">
        <v>197</v>
      </c>
      <c r="K26" s="517" t="s">
        <v>178</v>
      </c>
      <c r="L26" s="518">
        <v>41153</v>
      </c>
      <c r="M26" s="517"/>
      <c r="N26" s="517"/>
      <c r="O26" s="517">
        <v>24</v>
      </c>
      <c r="P26" s="517">
        <v>1</v>
      </c>
      <c r="Q26" s="517">
        <v>0</v>
      </c>
      <c r="R26" s="517">
        <v>0</v>
      </c>
      <c r="S26" s="517">
        <v>0</v>
      </c>
    </row>
    <row r="27" spans="1:19">
      <c r="A27" s="517">
        <v>27</v>
      </c>
      <c r="B27" s="517" t="s">
        <v>784</v>
      </c>
      <c r="C27" s="517">
        <v>89053029993</v>
      </c>
      <c r="D27" s="517" t="s">
        <v>404</v>
      </c>
      <c r="E27" s="517" t="s">
        <v>228</v>
      </c>
      <c r="F27" s="517" t="s">
        <v>25</v>
      </c>
      <c r="G27" s="517"/>
      <c r="H27" s="518">
        <v>41153</v>
      </c>
      <c r="I27" s="517"/>
      <c r="J27" s="517" t="s">
        <v>197</v>
      </c>
      <c r="K27" s="517" t="s">
        <v>179</v>
      </c>
      <c r="L27" s="518">
        <v>41153</v>
      </c>
      <c r="M27" s="517"/>
      <c r="N27" s="517"/>
      <c r="O27" s="517">
        <v>24</v>
      </c>
      <c r="P27" s="517">
        <v>1</v>
      </c>
      <c r="Q27" s="517">
        <v>0</v>
      </c>
      <c r="R27" s="517">
        <v>0</v>
      </c>
      <c r="S27" s="517">
        <v>0</v>
      </c>
    </row>
    <row r="28" spans="1:19">
      <c r="A28" s="517">
        <v>28</v>
      </c>
      <c r="B28" s="517" t="s">
        <v>785</v>
      </c>
      <c r="C28" s="517">
        <v>89050229968</v>
      </c>
      <c r="D28" s="517" t="s">
        <v>404</v>
      </c>
      <c r="E28" s="517" t="s">
        <v>228</v>
      </c>
      <c r="F28" s="517" t="s">
        <v>25</v>
      </c>
      <c r="G28" s="517"/>
      <c r="H28" s="518">
        <v>40422</v>
      </c>
      <c r="I28" s="517"/>
      <c r="J28" s="517" t="s">
        <v>197</v>
      </c>
      <c r="K28" s="517" t="s">
        <v>178</v>
      </c>
      <c r="L28" s="518">
        <v>40422</v>
      </c>
      <c r="M28" s="517"/>
      <c r="N28" s="517"/>
      <c r="O28" s="517">
        <v>24</v>
      </c>
      <c r="P28" s="517">
        <v>1</v>
      </c>
      <c r="Q28" s="517">
        <v>0</v>
      </c>
      <c r="R28" s="517">
        <v>0</v>
      </c>
      <c r="S28" s="517">
        <v>0</v>
      </c>
    </row>
    <row r="29" spans="1:19">
      <c r="A29" s="517">
        <v>29</v>
      </c>
      <c r="B29" s="517" t="s">
        <v>1000</v>
      </c>
      <c r="C29" s="517">
        <v>88101614320</v>
      </c>
      <c r="D29" s="517" t="s">
        <v>404</v>
      </c>
      <c r="E29" s="517" t="s">
        <v>228</v>
      </c>
      <c r="F29" s="517" t="s">
        <v>25</v>
      </c>
      <c r="G29" s="517"/>
      <c r="H29" s="518">
        <v>41153</v>
      </c>
      <c r="I29" s="517"/>
      <c r="J29" s="517" t="s">
        <v>197</v>
      </c>
      <c r="K29" s="517" t="s">
        <v>178</v>
      </c>
      <c r="L29" s="518">
        <v>41153</v>
      </c>
      <c r="M29" s="517"/>
      <c r="N29" s="517"/>
      <c r="O29" s="517">
        <v>25</v>
      </c>
      <c r="P29" s="517">
        <v>1</v>
      </c>
      <c r="Q29" s="517">
        <v>0</v>
      </c>
      <c r="R29" s="517">
        <v>0</v>
      </c>
      <c r="S29" s="517">
        <v>0</v>
      </c>
    </row>
    <row r="30" spans="1:19">
      <c r="A30" s="517">
        <v>30</v>
      </c>
      <c r="B30" s="517" t="s">
        <v>786</v>
      </c>
      <c r="C30" s="517">
        <v>87010515216</v>
      </c>
      <c r="D30" s="517" t="s">
        <v>404</v>
      </c>
      <c r="E30" s="517" t="s">
        <v>228</v>
      </c>
      <c r="F30" s="517" t="s">
        <v>25</v>
      </c>
      <c r="G30" s="517"/>
      <c r="H30" s="518">
        <v>41153</v>
      </c>
      <c r="I30" s="517"/>
      <c r="J30" s="517" t="s">
        <v>197</v>
      </c>
      <c r="K30" s="517" t="s">
        <v>179</v>
      </c>
      <c r="L30" s="518">
        <v>41153</v>
      </c>
      <c r="M30" s="517"/>
      <c r="N30" s="517"/>
      <c r="O30" s="517">
        <v>26</v>
      </c>
      <c r="P30" s="517">
        <v>1</v>
      </c>
      <c r="Q30" s="517">
        <v>0</v>
      </c>
      <c r="R30" s="517">
        <v>0</v>
      </c>
      <c r="S30" s="517">
        <v>0</v>
      </c>
    </row>
    <row r="31" spans="1:19">
      <c r="A31" s="517">
        <v>31</v>
      </c>
      <c r="B31" s="517" t="s">
        <v>787</v>
      </c>
      <c r="C31" s="517">
        <v>88021014264</v>
      </c>
      <c r="D31" s="517" t="s">
        <v>404</v>
      </c>
      <c r="E31" s="517" t="s">
        <v>228</v>
      </c>
      <c r="F31" s="517" t="s">
        <v>25</v>
      </c>
      <c r="G31" s="517"/>
      <c r="H31" s="518">
        <v>41153</v>
      </c>
      <c r="I31" s="517"/>
      <c r="J31" s="517" t="s">
        <v>197</v>
      </c>
      <c r="K31" s="517" t="s">
        <v>178</v>
      </c>
      <c r="L31" s="518">
        <v>41153</v>
      </c>
      <c r="M31" s="517"/>
      <c r="N31" s="517"/>
      <c r="O31" s="517">
        <v>25</v>
      </c>
      <c r="P31" s="517">
        <v>1</v>
      </c>
      <c r="Q31" s="517">
        <v>0</v>
      </c>
      <c r="R31" s="517">
        <v>0</v>
      </c>
      <c r="S31" s="517">
        <v>0</v>
      </c>
    </row>
    <row r="32" spans="1:19">
      <c r="A32" s="517">
        <v>32</v>
      </c>
      <c r="B32" s="517" t="s">
        <v>788</v>
      </c>
      <c r="C32" s="517">
        <v>88082407797</v>
      </c>
      <c r="D32" s="517" t="s">
        <v>404</v>
      </c>
      <c r="E32" s="517" t="s">
        <v>228</v>
      </c>
      <c r="F32" s="517" t="s">
        <v>25</v>
      </c>
      <c r="G32" s="517"/>
      <c r="H32" s="518">
        <v>41153</v>
      </c>
      <c r="I32" s="517"/>
      <c r="J32" s="517" t="s">
        <v>197</v>
      </c>
      <c r="K32" s="517" t="s">
        <v>179</v>
      </c>
      <c r="L32" s="518">
        <v>41153</v>
      </c>
      <c r="M32" s="517"/>
      <c r="N32" s="517"/>
      <c r="O32" s="517">
        <v>25</v>
      </c>
      <c r="P32" s="517">
        <v>1</v>
      </c>
      <c r="Q32" s="517">
        <v>0</v>
      </c>
      <c r="R32" s="517">
        <v>0</v>
      </c>
      <c r="S32" s="517">
        <v>0</v>
      </c>
    </row>
    <row r="33" spans="1:19">
      <c r="A33" s="517">
        <v>33</v>
      </c>
      <c r="B33" s="517" t="s">
        <v>789</v>
      </c>
      <c r="C33" s="517">
        <v>86080212669</v>
      </c>
      <c r="D33" s="517" t="s">
        <v>404</v>
      </c>
      <c r="E33" s="517" t="s">
        <v>228</v>
      </c>
      <c r="F33" s="517" t="s">
        <v>25</v>
      </c>
      <c r="G33" s="517"/>
      <c r="H33" s="518">
        <v>40422</v>
      </c>
      <c r="I33" s="517"/>
      <c r="J33" s="517" t="s">
        <v>197</v>
      </c>
      <c r="K33" s="517" t="s">
        <v>178</v>
      </c>
      <c r="L33" s="518">
        <v>40422</v>
      </c>
      <c r="M33" s="517"/>
      <c r="N33" s="517"/>
      <c r="O33" s="517">
        <v>27</v>
      </c>
      <c r="P33" s="517">
        <v>1</v>
      </c>
      <c r="Q33" s="517">
        <v>0</v>
      </c>
      <c r="R33" s="517">
        <v>0</v>
      </c>
      <c r="S33" s="517">
        <v>0</v>
      </c>
    </row>
    <row r="34" spans="1:19">
      <c r="A34" s="517">
        <v>34</v>
      </c>
      <c r="B34" s="517" t="s">
        <v>790</v>
      </c>
      <c r="C34" s="517">
        <v>89110729791</v>
      </c>
      <c r="D34" s="517" t="s">
        <v>404</v>
      </c>
      <c r="E34" s="517" t="s">
        <v>228</v>
      </c>
      <c r="F34" s="517" t="s">
        <v>25</v>
      </c>
      <c r="G34" s="517"/>
      <c r="H34" s="518">
        <v>41153</v>
      </c>
      <c r="I34" s="517"/>
      <c r="J34" s="517" t="s">
        <v>197</v>
      </c>
      <c r="K34" s="517" t="s">
        <v>179</v>
      </c>
      <c r="L34" s="518">
        <v>41153</v>
      </c>
      <c r="M34" s="517"/>
      <c r="N34" s="517"/>
      <c r="O34" s="517">
        <v>24</v>
      </c>
      <c r="P34" s="517">
        <v>1</v>
      </c>
      <c r="Q34" s="517">
        <v>0</v>
      </c>
      <c r="R34" s="517">
        <v>0</v>
      </c>
      <c r="S34" s="517">
        <v>0</v>
      </c>
    </row>
    <row r="35" spans="1:19">
      <c r="A35" s="517">
        <v>35</v>
      </c>
      <c r="B35" s="517" t="s">
        <v>792</v>
      </c>
      <c r="C35" s="517">
        <v>88031616903</v>
      </c>
      <c r="D35" s="517" t="s">
        <v>404</v>
      </c>
      <c r="E35" s="517" t="s">
        <v>228</v>
      </c>
      <c r="F35" s="517" t="s">
        <v>25</v>
      </c>
      <c r="G35" s="517"/>
      <c r="H35" s="518">
        <v>41153</v>
      </c>
      <c r="I35" s="517"/>
      <c r="J35" s="517" t="s">
        <v>197</v>
      </c>
      <c r="K35" s="517" t="s">
        <v>178</v>
      </c>
      <c r="L35" s="518">
        <v>41153</v>
      </c>
      <c r="M35" s="517"/>
      <c r="N35" s="517"/>
      <c r="O35" s="517">
        <v>25</v>
      </c>
      <c r="P35" s="517">
        <v>1</v>
      </c>
      <c r="Q35" s="517">
        <v>0</v>
      </c>
      <c r="R35" s="517">
        <v>0</v>
      </c>
      <c r="S35" s="517">
        <v>0</v>
      </c>
    </row>
    <row r="36" spans="1:19">
      <c r="A36" s="517">
        <v>36</v>
      </c>
      <c r="B36" s="517" t="s">
        <v>793</v>
      </c>
      <c r="C36" s="517">
        <v>88122414303</v>
      </c>
      <c r="D36" s="517" t="s">
        <v>404</v>
      </c>
      <c r="E36" s="517" t="s">
        <v>228</v>
      </c>
      <c r="F36" s="517" t="s">
        <v>25</v>
      </c>
      <c r="G36" s="517"/>
      <c r="H36" s="518">
        <v>41153</v>
      </c>
      <c r="I36" s="517"/>
      <c r="J36" s="517" t="s">
        <v>197</v>
      </c>
      <c r="K36" s="517" t="s">
        <v>178</v>
      </c>
      <c r="L36" s="518">
        <v>41153</v>
      </c>
      <c r="M36" s="517"/>
      <c r="N36" s="517"/>
      <c r="O36" s="517">
        <v>25</v>
      </c>
      <c r="P36" s="517">
        <v>1</v>
      </c>
      <c r="Q36" s="517">
        <v>0</v>
      </c>
      <c r="R36" s="517">
        <v>0</v>
      </c>
      <c r="S36" s="517">
        <v>0</v>
      </c>
    </row>
    <row r="37" spans="1:19">
      <c r="A37" s="517">
        <v>37</v>
      </c>
      <c r="B37" s="517" t="s">
        <v>794</v>
      </c>
      <c r="C37" s="517">
        <v>89060428441</v>
      </c>
      <c r="D37" s="517" t="s">
        <v>404</v>
      </c>
      <c r="E37" s="517" t="s">
        <v>228</v>
      </c>
      <c r="F37" s="517" t="s">
        <v>25</v>
      </c>
      <c r="G37" s="517"/>
      <c r="H37" s="518">
        <v>41153</v>
      </c>
      <c r="I37" s="517"/>
      <c r="J37" s="517" t="s">
        <v>197</v>
      </c>
      <c r="K37" s="517" t="s">
        <v>178</v>
      </c>
      <c r="L37" s="518">
        <v>41153</v>
      </c>
      <c r="M37" s="517"/>
      <c r="N37" s="517"/>
      <c r="O37" s="517">
        <v>24</v>
      </c>
      <c r="P37" s="517">
        <v>1</v>
      </c>
      <c r="Q37" s="517">
        <v>0</v>
      </c>
      <c r="R37" s="517">
        <v>0</v>
      </c>
      <c r="S37" s="517">
        <v>0</v>
      </c>
    </row>
    <row r="38" spans="1:19">
      <c r="A38" s="517">
        <v>38</v>
      </c>
      <c r="B38" s="517" t="s">
        <v>797</v>
      </c>
      <c r="C38" s="517">
        <v>88101614320</v>
      </c>
      <c r="D38" s="517" t="s">
        <v>404</v>
      </c>
      <c r="E38" s="517" t="s">
        <v>228</v>
      </c>
      <c r="F38" s="517" t="s">
        <v>25</v>
      </c>
      <c r="G38" s="517"/>
      <c r="H38" s="518">
        <v>41153</v>
      </c>
      <c r="I38" s="517"/>
      <c r="J38" s="517" t="s">
        <v>197</v>
      </c>
      <c r="K38" s="517" t="s">
        <v>178</v>
      </c>
      <c r="L38" s="518">
        <v>41153</v>
      </c>
      <c r="M38" s="517"/>
      <c r="N38" s="517"/>
      <c r="O38" s="517">
        <v>25</v>
      </c>
      <c r="P38" s="517">
        <v>1</v>
      </c>
      <c r="Q38" s="517">
        <v>0</v>
      </c>
      <c r="R38" s="517">
        <v>0</v>
      </c>
      <c r="S38" s="517">
        <v>0</v>
      </c>
    </row>
    <row r="39" spans="1:19">
      <c r="A39" s="517">
        <v>41</v>
      </c>
      <c r="B39" s="517" t="s">
        <v>1235</v>
      </c>
      <c r="C39" s="517">
        <v>92102935618</v>
      </c>
      <c r="D39" s="517" t="s">
        <v>404</v>
      </c>
      <c r="E39" s="517" t="s">
        <v>228</v>
      </c>
      <c r="F39" s="517" t="s">
        <v>25</v>
      </c>
      <c r="G39" s="517"/>
      <c r="H39" s="518">
        <v>41153</v>
      </c>
      <c r="I39" s="517"/>
      <c r="J39" s="517" t="s">
        <v>200</v>
      </c>
      <c r="K39" s="517" t="s">
        <v>179</v>
      </c>
      <c r="L39" s="518">
        <v>41153</v>
      </c>
      <c r="M39" s="517"/>
      <c r="N39" s="517"/>
      <c r="O39" s="517">
        <v>21</v>
      </c>
      <c r="P39" s="517">
        <v>1</v>
      </c>
      <c r="Q39" s="517">
        <v>0</v>
      </c>
      <c r="R39" s="517">
        <v>0</v>
      </c>
      <c r="S39" s="517">
        <v>0</v>
      </c>
    </row>
    <row r="40" spans="1:19">
      <c r="A40" s="517">
        <v>43</v>
      </c>
      <c r="B40" s="517" t="s">
        <v>1250</v>
      </c>
      <c r="C40" s="517">
        <v>90110632658</v>
      </c>
      <c r="D40" s="517" t="s">
        <v>404</v>
      </c>
      <c r="E40" s="517" t="s">
        <v>228</v>
      </c>
      <c r="F40" s="517" t="s">
        <v>25</v>
      </c>
      <c r="G40" s="517"/>
      <c r="H40" s="518">
        <v>41547</v>
      </c>
      <c r="I40" s="517"/>
      <c r="J40" s="517" t="s">
        <v>197</v>
      </c>
      <c r="K40" s="517" t="s">
        <v>179</v>
      </c>
      <c r="L40" s="518">
        <v>41519</v>
      </c>
      <c r="M40" s="517"/>
      <c r="N40" s="517"/>
      <c r="O40" s="517">
        <v>23</v>
      </c>
      <c r="P40" s="517">
        <v>1</v>
      </c>
      <c r="Q40" s="517">
        <v>0</v>
      </c>
      <c r="R40" s="517">
        <v>0</v>
      </c>
      <c r="S40" s="517">
        <v>0</v>
      </c>
    </row>
    <row r="41" spans="1:19">
      <c r="A41" s="517">
        <v>44</v>
      </c>
      <c r="B41" s="517" t="s">
        <v>1251</v>
      </c>
      <c r="C41" s="517">
        <v>89100230123</v>
      </c>
      <c r="D41" s="517" t="s">
        <v>404</v>
      </c>
      <c r="E41" s="517" t="s">
        <v>228</v>
      </c>
      <c r="F41" s="517" t="s">
        <v>25</v>
      </c>
      <c r="G41" s="517"/>
      <c r="H41" s="518">
        <v>41547</v>
      </c>
      <c r="I41" s="517"/>
      <c r="J41" s="517" t="s">
        <v>197</v>
      </c>
      <c r="K41" s="517" t="s">
        <v>178</v>
      </c>
      <c r="L41" s="518">
        <v>41519</v>
      </c>
      <c r="M41" s="517"/>
      <c r="N41" s="517"/>
      <c r="O41" s="517">
        <v>24</v>
      </c>
      <c r="P41" s="517">
        <v>1</v>
      </c>
      <c r="Q41" s="517">
        <v>0</v>
      </c>
      <c r="R41" s="517">
        <v>0</v>
      </c>
      <c r="S41" s="517">
        <v>0</v>
      </c>
    </row>
    <row r="42" spans="1:19">
      <c r="A42" s="517">
        <v>45</v>
      </c>
      <c r="B42" s="517" t="s">
        <v>1252</v>
      </c>
      <c r="C42" s="517">
        <v>90111132570</v>
      </c>
      <c r="D42" s="517" t="s">
        <v>404</v>
      </c>
      <c r="E42" s="517" t="s">
        <v>228</v>
      </c>
      <c r="F42" s="517" t="s">
        <v>25</v>
      </c>
      <c r="G42" s="517"/>
      <c r="H42" s="518">
        <v>41547</v>
      </c>
      <c r="I42" s="517"/>
      <c r="J42" s="517" t="s">
        <v>197</v>
      </c>
      <c r="K42" s="517" t="s">
        <v>179</v>
      </c>
      <c r="L42" s="518">
        <v>41519</v>
      </c>
      <c r="M42" s="517"/>
      <c r="N42" s="517"/>
      <c r="O42" s="517">
        <v>23</v>
      </c>
      <c r="P42" s="517">
        <v>1</v>
      </c>
      <c r="Q42" s="517">
        <v>0</v>
      </c>
      <c r="R42" s="517">
        <v>0</v>
      </c>
      <c r="S42" s="517">
        <v>0</v>
      </c>
    </row>
    <row r="43" spans="1:19">
      <c r="A43" s="517">
        <v>46</v>
      </c>
      <c r="B43" s="517" t="s">
        <v>1253</v>
      </c>
      <c r="C43" s="517">
        <v>90081132573</v>
      </c>
      <c r="D43" s="517" t="s">
        <v>404</v>
      </c>
      <c r="E43" s="517" t="s">
        <v>228</v>
      </c>
      <c r="F43" s="517" t="s">
        <v>25</v>
      </c>
      <c r="G43" s="517"/>
      <c r="H43" s="518">
        <v>41547</v>
      </c>
      <c r="I43" s="517"/>
      <c r="J43" s="517" t="s">
        <v>197</v>
      </c>
      <c r="K43" s="517" t="s">
        <v>179</v>
      </c>
      <c r="L43" s="518">
        <v>41519</v>
      </c>
      <c r="M43" s="517"/>
      <c r="N43" s="517"/>
      <c r="O43" s="517">
        <v>23</v>
      </c>
      <c r="P43" s="517">
        <v>1</v>
      </c>
      <c r="Q43" s="517">
        <v>0</v>
      </c>
      <c r="R43" s="517">
        <v>0</v>
      </c>
      <c r="S43" s="517">
        <v>0</v>
      </c>
    </row>
    <row r="44" spans="1:19">
      <c r="A44" s="517">
        <v>47</v>
      </c>
      <c r="B44" s="517" t="s">
        <v>1254</v>
      </c>
      <c r="C44" s="517">
        <v>90022832297</v>
      </c>
      <c r="D44" s="517" t="s">
        <v>404</v>
      </c>
      <c r="E44" s="517" t="s">
        <v>228</v>
      </c>
      <c r="F44" s="517" t="s">
        <v>25</v>
      </c>
      <c r="G44" s="517"/>
      <c r="H44" s="518">
        <v>41547</v>
      </c>
      <c r="I44" s="517"/>
      <c r="J44" s="517" t="s">
        <v>197</v>
      </c>
      <c r="K44" s="517" t="s">
        <v>179</v>
      </c>
      <c r="L44" s="518">
        <v>41519</v>
      </c>
      <c r="M44" s="517"/>
      <c r="N44" s="517"/>
      <c r="O44" s="517">
        <v>23</v>
      </c>
      <c r="P44" s="517">
        <v>1</v>
      </c>
      <c r="Q44" s="517">
        <v>0</v>
      </c>
      <c r="R44" s="517">
        <v>0</v>
      </c>
      <c r="S44" s="517">
        <v>0</v>
      </c>
    </row>
    <row r="45" spans="1:19">
      <c r="A45" s="517">
        <v>50</v>
      </c>
      <c r="B45" s="517" t="s">
        <v>1257</v>
      </c>
      <c r="C45" s="517">
        <v>90020732653</v>
      </c>
      <c r="D45" s="517" t="s">
        <v>404</v>
      </c>
      <c r="E45" s="517" t="s">
        <v>228</v>
      </c>
      <c r="F45" s="517" t="s">
        <v>25</v>
      </c>
      <c r="G45" s="517"/>
      <c r="H45" s="518">
        <v>41547</v>
      </c>
      <c r="I45" s="517"/>
      <c r="J45" s="517" t="s">
        <v>197</v>
      </c>
      <c r="K45" s="517" t="s">
        <v>179</v>
      </c>
      <c r="L45" s="518">
        <v>41519</v>
      </c>
      <c r="M45" s="517"/>
      <c r="N45" s="517"/>
      <c r="O45" s="517">
        <v>23</v>
      </c>
      <c r="P45" s="517">
        <v>1</v>
      </c>
      <c r="Q45" s="517">
        <v>0</v>
      </c>
      <c r="R45" s="517">
        <v>0</v>
      </c>
      <c r="S45" s="517">
        <v>0</v>
      </c>
    </row>
    <row r="46" spans="1:19">
      <c r="A46" s="517">
        <v>51</v>
      </c>
      <c r="B46" s="517" t="s">
        <v>1258</v>
      </c>
      <c r="C46" s="517">
        <v>89012129938</v>
      </c>
      <c r="D46" s="517" t="s">
        <v>404</v>
      </c>
      <c r="E46" s="517" t="s">
        <v>228</v>
      </c>
      <c r="F46" s="517" t="s">
        <v>25</v>
      </c>
      <c r="G46" s="517"/>
      <c r="H46" s="518">
        <v>41547</v>
      </c>
      <c r="I46" s="517"/>
      <c r="J46" s="517" t="s">
        <v>197</v>
      </c>
      <c r="K46" s="517" t="s">
        <v>179</v>
      </c>
      <c r="L46" s="518">
        <v>41519</v>
      </c>
      <c r="M46" s="517"/>
      <c r="N46" s="517"/>
      <c r="O46" s="517">
        <v>24</v>
      </c>
      <c r="P46" s="517">
        <v>1</v>
      </c>
      <c r="Q46" s="517">
        <v>0</v>
      </c>
      <c r="R46" s="517">
        <v>0</v>
      </c>
      <c r="S46" s="517">
        <v>0</v>
      </c>
    </row>
    <row r="47" spans="1:19">
      <c r="A47" s="517">
        <v>52</v>
      </c>
      <c r="B47" s="517" t="s">
        <v>1259</v>
      </c>
      <c r="C47" s="517">
        <v>90082032491</v>
      </c>
      <c r="D47" s="517" t="s">
        <v>404</v>
      </c>
      <c r="E47" s="517" t="s">
        <v>228</v>
      </c>
      <c r="F47" s="517" t="s">
        <v>25</v>
      </c>
      <c r="G47" s="517"/>
      <c r="H47" s="518">
        <v>41547</v>
      </c>
      <c r="I47" s="517"/>
      <c r="J47" s="517" t="s">
        <v>197</v>
      </c>
      <c r="K47" s="517" t="s">
        <v>179</v>
      </c>
      <c r="L47" s="518">
        <v>41519</v>
      </c>
      <c r="M47" s="517"/>
      <c r="N47" s="517"/>
      <c r="O47" s="517">
        <v>23</v>
      </c>
      <c r="P47" s="517">
        <v>1</v>
      </c>
      <c r="Q47" s="517">
        <v>0</v>
      </c>
      <c r="R47" s="517">
        <v>0</v>
      </c>
      <c r="S47" s="517">
        <v>0</v>
      </c>
    </row>
    <row r="48" spans="1:19">
      <c r="A48" s="517">
        <v>53</v>
      </c>
      <c r="B48" s="517" t="s">
        <v>1260</v>
      </c>
      <c r="C48" s="517">
        <v>89121430004</v>
      </c>
      <c r="D48" s="517" t="s">
        <v>404</v>
      </c>
      <c r="E48" s="517" t="s">
        <v>228</v>
      </c>
      <c r="F48" s="517" t="s">
        <v>25</v>
      </c>
      <c r="G48" s="517"/>
      <c r="H48" s="518">
        <v>41547</v>
      </c>
      <c r="I48" s="517"/>
      <c r="J48" s="517" t="s">
        <v>197</v>
      </c>
      <c r="K48" s="517" t="s">
        <v>178</v>
      </c>
      <c r="L48" s="518">
        <v>41519</v>
      </c>
      <c r="M48" s="517"/>
      <c r="N48" s="517"/>
      <c r="O48" s="517">
        <v>24</v>
      </c>
      <c r="P48" s="517">
        <v>1</v>
      </c>
      <c r="Q48" s="517">
        <v>0</v>
      </c>
      <c r="R48" s="517">
        <v>0</v>
      </c>
      <c r="S48" s="517">
        <v>0</v>
      </c>
    </row>
    <row r="49" spans="1:19">
      <c r="A49" s="517">
        <v>54</v>
      </c>
      <c r="B49" s="517" t="s">
        <v>1261</v>
      </c>
      <c r="C49" s="517">
        <v>89032830169</v>
      </c>
      <c r="D49" s="517" t="s">
        <v>404</v>
      </c>
      <c r="E49" s="517" t="s">
        <v>228</v>
      </c>
      <c r="F49" s="517" t="s">
        <v>25</v>
      </c>
      <c r="G49" s="517"/>
      <c r="H49" s="518">
        <v>41547</v>
      </c>
      <c r="I49" s="517"/>
      <c r="J49" s="517" t="s">
        <v>197</v>
      </c>
      <c r="K49" s="517" t="s">
        <v>178</v>
      </c>
      <c r="L49" s="518">
        <v>41519</v>
      </c>
      <c r="M49" s="517"/>
      <c r="N49" s="517"/>
      <c r="O49" s="517">
        <v>24</v>
      </c>
      <c r="P49" s="517">
        <v>1</v>
      </c>
      <c r="Q49" s="517">
        <v>0</v>
      </c>
      <c r="R49" s="517">
        <v>0</v>
      </c>
      <c r="S49" s="517">
        <v>0</v>
      </c>
    </row>
    <row r="50" spans="1:19">
      <c r="A50" s="517">
        <v>55</v>
      </c>
      <c r="B50" s="517" t="s">
        <v>1262</v>
      </c>
      <c r="C50" s="517">
        <v>90121832570</v>
      </c>
      <c r="D50" s="517" t="s">
        <v>404</v>
      </c>
      <c r="E50" s="517" t="s">
        <v>228</v>
      </c>
      <c r="F50" s="517" t="s">
        <v>25</v>
      </c>
      <c r="G50" s="517"/>
      <c r="H50" s="518">
        <v>41547</v>
      </c>
      <c r="I50" s="517"/>
      <c r="J50" s="517" t="s">
        <v>197</v>
      </c>
      <c r="K50" s="517" t="s">
        <v>179</v>
      </c>
      <c r="L50" s="518">
        <v>41519</v>
      </c>
      <c r="M50" s="517"/>
      <c r="N50" s="517"/>
      <c r="O50" s="517">
        <v>23</v>
      </c>
      <c r="P50" s="517">
        <v>1</v>
      </c>
      <c r="Q50" s="517">
        <v>0</v>
      </c>
      <c r="R50" s="517">
        <v>0</v>
      </c>
      <c r="S50" s="517">
        <v>0</v>
      </c>
    </row>
    <row r="51" spans="1:19">
      <c r="A51" s="517">
        <v>56</v>
      </c>
      <c r="B51" s="517" t="s">
        <v>1263</v>
      </c>
      <c r="C51" s="517">
        <v>89031030059</v>
      </c>
      <c r="D51" s="517" t="s">
        <v>404</v>
      </c>
      <c r="E51" s="517" t="s">
        <v>228</v>
      </c>
      <c r="F51" s="517" t="s">
        <v>25</v>
      </c>
      <c r="G51" s="517"/>
      <c r="H51" s="518">
        <v>41547</v>
      </c>
      <c r="I51" s="517"/>
      <c r="J51" s="517" t="s">
        <v>197</v>
      </c>
      <c r="K51" s="517" t="s">
        <v>179</v>
      </c>
      <c r="L51" s="518">
        <v>41519</v>
      </c>
      <c r="M51" s="517"/>
      <c r="N51" s="517"/>
      <c r="O51" s="517">
        <v>24</v>
      </c>
      <c r="P51" s="517">
        <v>1</v>
      </c>
      <c r="Q51" s="517">
        <v>0</v>
      </c>
      <c r="R51" s="517">
        <v>0</v>
      </c>
      <c r="S51" s="517">
        <v>0</v>
      </c>
    </row>
    <row r="52" spans="1:19">
      <c r="A52" s="517">
        <v>57</v>
      </c>
      <c r="B52" s="517" t="s">
        <v>1264</v>
      </c>
      <c r="C52" s="517">
        <v>84040712184</v>
      </c>
      <c r="D52" s="517" t="s">
        <v>404</v>
      </c>
      <c r="E52" s="517" t="s">
        <v>228</v>
      </c>
      <c r="F52" s="517" t="s">
        <v>25</v>
      </c>
      <c r="G52" s="517"/>
      <c r="H52" s="518">
        <v>41547</v>
      </c>
      <c r="I52" s="517"/>
      <c r="J52" s="517" t="s">
        <v>197</v>
      </c>
      <c r="K52" s="517" t="s">
        <v>178</v>
      </c>
      <c r="L52" s="518">
        <v>41519</v>
      </c>
      <c r="M52" s="517"/>
      <c r="N52" s="517"/>
      <c r="O52" s="517">
        <v>29</v>
      </c>
      <c r="P52" s="517">
        <v>1</v>
      </c>
      <c r="Q52" s="517">
        <v>0</v>
      </c>
      <c r="R52" s="517">
        <v>0</v>
      </c>
      <c r="S52" s="517">
        <v>0</v>
      </c>
    </row>
    <row r="53" spans="1:19">
      <c r="A53" s="517">
        <v>58</v>
      </c>
      <c r="B53" s="517" t="s">
        <v>1265</v>
      </c>
      <c r="C53" s="517">
        <v>89060630030</v>
      </c>
      <c r="D53" s="517" t="s">
        <v>404</v>
      </c>
      <c r="E53" s="517" t="s">
        <v>228</v>
      </c>
      <c r="F53" s="517" t="s">
        <v>25</v>
      </c>
      <c r="G53" s="517"/>
      <c r="H53" s="518">
        <v>41547</v>
      </c>
      <c r="I53" s="517"/>
      <c r="J53" s="517" t="s">
        <v>197</v>
      </c>
      <c r="K53" s="517" t="s">
        <v>179</v>
      </c>
      <c r="L53" s="518">
        <v>41519</v>
      </c>
      <c r="M53" s="517"/>
      <c r="N53" s="517"/>
      <c r="O53" s="517">
        <v>24</v>
      </c>
      <c r="P53" s="517">
        <v>1</v>
      </c>
      <c r="Q53" s="517">
        <v>0</v>
      </c>
      <c r="R53" s="517">
        <v>0</v>
      </c>
      <c r="S53" s="517">
        <v>0</v>
      </c>
    </row>
    <row r="54" spans="1:19">
      <c r="A54" s="517">
        <v>59</v>
      </c>
      <c r="B54" s="517" t="s">
        <v>1266</v>
      </c>
      <c r="C54" s="517">
        <v>87041114580</v>
      </c>
      <c r="D54" s="517" t="s">
        <v>404</v>
      </c>
      <c r="E54" s="517" t="s">
        <v>228</v>
      </c>
      <c r="F54" s="517" t="s">
        <v>25</v>
      </c>
      <c r="G54" s="517"/>
      <c r="H54" s="518">
        <v>41547</v>
      </c>
      <c r="I54" s="517"/>
      <c r="J54" s="517" t="s">
        <v>197</v>
      </c>
      <c r="K54" s="517" t="s">
        <v>178</v>
      </c>
      <c r="L54" s="518">
        <v>41519</v>
      </c>
      <c r="M54" s="517"/>
      <c r="N54" s="517"/>
      <c r="O54" s="517">
        <v>26</v>
      </c>
      <c r="P54" s="517">
        <v>1</v>
      </c>
      <c r="Q54" s="517">
        <v>0</v>
      </c>
      <c r="R54" s="517">
        <v>0</v>
      </c>
      <c r="S54" s="517">
        <v>0</v>
      </c>
    </row>
    <row r="55" spans="1:19">
      <c r="A55" s="517">
        <v>60</v>
      </c>
      <c r="B55" s="517" t="s">
        <v>1267</v>
      </c>
      <c r="C55" s="517">
        <v>88030215801</v>
      </c>
      <c r="D55" s="517" t="s">
        <v>404</v>
      </c>
      <c r="E55" s="517" t="s">
        <v>228</v>
      </c>
      <c r="F55" s="517" t="s">
        <v>25</v>
      </c>
      <c r="G55" s="517"/>
      <c r="H55" s="518">
        <v>41547</v>
      </c>
      <c r="I55" s="517"/>
      <c r="J55" s="517" t="s">
        <v>197</v>
      </c>
      <c r="K55" s="517" t="s">
        <v>178</v>
      </c>
      <c r="L55" s="518">
        <v>41519</v>
      </c>
      <c r="M55" s="517"/>
      <c r="N55" s="517"/>
      <c r="O55" s="517">
        <v>25</v>
      </c>
      <c r="P55" s="517">
        <v>1</v>
      </c>
      <c r="Q55" s="517">
        <v>0</v>
      </c>
      <c r="R55" s="517">
        <v>0</v>
      </c>
      <c r="S55" s="517">
        <v>0</v>
      </c>
    </row>
    <row r="56" spans="1:19">
      <c r="A56" s="517">
        <v>62</v>
      </c>
      <c r="B56" s="517" t="s">
        <v>1269</v>
      </c>
      <c r="C56" s="517">
        <v>90100332434</v>
      </c>
      <c r="D56" s="517" t="s">
        <v>404</v>
      </c>
      <c r="E56" s="517" t="s">
        <v>228</v>
      </c>
      <c r="F56" s="517" t="s">
        <v>25</v>
      </c>
      <c r="G56" s="517"/>
      <c r="H56" s="518">
        <v>41547</v>
      </c>
      <c r="I56" s="517"/>
      <c r="J56" s="517" t="s">
        <v>197</v>
      </c>
      <c r="K56" s="517" t="s">
        <v>179</v>
      </c>
      <c r="L56" s="518">
        <v>41519</v>
      </c>
      <c r="M56" s="517"/>
      <c r="N56" s="517"/>
      <c r="O56" s="517">
        <v>23</v>
      </c>
      <c r="P56" s="517">
        <v>1</v>
      </c>
      <c r="Q56" s="517">
        <v>0</v>
      </c>
      <c r="R56" s="517">
        <v>0</v>
      </c>
      <c r="S56" s="517">
        <v>0</v>
      </c>
    </row>
    <row r="57" spans="1:19">
      <c r="A57" s="517">
        <v>63</v>
      </c>
      <c r="B57" s="517" t="s">
        <v>1270</v>
      </c>
      <c r="C57" s="517">
        <v>90011034496</v>
      </c>
      <c r="D57" s="517" t="s">
        <v>404</v>
      </c>
      <c r="E57" s="517" t="s">
        <v>228</v>
      </c>
      <c r="F57" s="517" t="s">
        <v>25</v>
      </c>
      <c r="G57" s="517"/>
      <c r="H57" s="518">
        <v>41547</v>
      </c>
      <c r="I57" s="517"/>
      <c r="J57" s="517" t="s">
        <v>197</v>
      </c>
      <c r="K57" s="517" t="s">
        <v>179</v>
      </c>
      <c r="L57" s="518">
        <v>41519</v>
      </c>
      <c r="M57" s="517"/>
      <c r="N57" s="517"/>
      <c r="O57" s="517">
        <v>23</v>
      </c>
      <c r="P57" s="517">
        <v>1</v>
      </c>
      <c r="Q57" s="517">
        <v>0</v>
      </c>
      <c r="R57" s="517">
        <v>0</v>
      </c>
      <c r="S57" s="517">
        <v>0</v>
      </c>
    </row>
    <row r="58" spans="1:19">
      <c r="A58" s="517">
        <v>64</v>
      </c>
      <c r="B58" s="517" t="s">
        <v>1271</v>
      </c>
      <c r="C58" s="517">
        <v>89071329951</v>
      </c>
      <c r="D58" s="517" t="s">
        <v>404</v>
      </c>
      <c r="E58" s="517" t="s">
        <v>228</v>
      </c>
      <c r="F58" s="517" t="s">
        <v>25</v>
      </c>
      <c r="G58" s="517"/>
      <c r="H58" s="518">
        <v>41547</v>
      </c>
      <c r="I58" s="517"/>
      <c r="J58" s="517" t="s">
        <v>197</v>
      </c>
      <c r="K58" s="517" t="s">
        <v>179</v>
      </c>
      <c r="L58" s="518">
        <v>41519</v>
      </c>
      <c r="M58" s="517"/>
      <c r="N58" s="517"/>
      <c r="O58" s="517">
        <v>24</v>
      </c>
      <c r="P58" s="517">
        <v>1</v>
      </c>
      <c r="Q58" s="517">
        <v>0</v>
      </c>
      <c r="R58" s="517">
        <v>0</v>
      </c>
      <c r="S58" s="517">
        <v>0</v>
      </c>
    </row>
    <row r="59" spans="1:19">
      <c r="A59" s="517">
        <v>65</v>
      </c>
      <c r="B59" s="517" t="s">
        <v>1272</v>
      </c>
      <c r="C59" s="517">
        <v>87102115142</v>
      </c>
      <c r="D59" s="517" t="s">
        <v>404</v>
      </c>
      <c r="E59" s="517" t="s">
        <v>228</v>
      </c>
      <c r="F59" s="517" t="s">
        <v>25</v>
      </c>
      <c r="G59" s="517"/>
      <c r="H59" s="518">
        <v>41547</v>
      </c>
      <c r="I59" s="517"/>
      <c r="J59" s="517" t="s">
        <v>197</v>
      </c>
      <c r="K59" s="517" t="s">
        <v>178</v>
      </c>
      <c r="L59" s="518">
        <v>41519</v>
      </c>
      <c r="M59" s="517"/>
      <c r="N59" s="517"/>
      <c r="O59" s="517">
        <v>26</v>
      </c>
      <c r="P59" s="517">
        <v>1</v>
      </c>
      <c r="Q59" s="517">
        <v>0</v>
      </c>
      <c r="R59" s="517">
        <v>0</v>
      </c>
      <c r="S59" s="517">
        <v>0</v>
      </c>
    </row>
    <row r="60" spans="1:19">
      <c r="A60" s="517">
        <v>66</v>
      </c>
      <c r="B60" s="517" t="s">
        <v>1273</v>
      </c>
      <c r="C60" s="517">
        <v>89010629940</v>
      </c>
      <c r="D60" s="517" t="s">
        <v>404</v>
      </c>
      <c r="E60" s="517" t="s">
        <v>228</v>
      </c>
      <c r="F60" s="517" t="s">
        <v>25</v>
      </c>
      <c r="G60" s="517"/>
      <c r="H60" s="518">
        <v>41547</v>
      </c>
      <c r="I60" s="517"/>
      <c r="J60" s="517" t="s">
        <v>197</v>
      </c>
      <c r="K60" s="517" t="s">
        <v>178</v>
      </c>
      <c r="L60" s="518">
        <v>41519</v>
      </c>
      <c r="M60" s="517"/>
      <c r="N60" s="517"/>
      <c r="O60" s="517">
        <v>24</v>
      </c>
      <c r="P60" s="517">
        <v>1</v>
      </c>
      <c r="Q60" s="517">
        <v>0</v>
      </c>
      <c r="R60" s="517">
        <v>0</v>
      </c>
      <c r="S60" s="517">
        <v>0</v>
      </c>
    </row>
    <row r="61" spans="1:19">
      <c r="A61" s="517">
        <v>67</v>
      </c>
      <c r="B61" s="517" t="s">
        <v>1274</v>
      </c>
      <c r="C61" s="517">
        <v>89082129788</v>
      </c>
      <c r="D61" s="517" t="s">
        <v>404</v>
      </c>
      <c r="E61" s="517" t="s">
        <v>228</v>
      </c>
      <c r="F61" s="517" t="s">
        <v>25</v>
      </c>
      <c r="G61" s="517"/>
      <c r="H61" s="518">
        <v>41547</v>
      </c>
      <c r="I61" s="517"/>
      <c r="J61" s="517" t="s">
        <v>197</v>
      </c>
      <c r="K61" s="517" t="s">
        <v>178</v>
      </c>
      <c r="L61" s="518">
        <v>41519</v>
      </c>
      <c r="M61" s="517"/>
      <c r="N61" s="517"/>
      <c r="O61" s="517">
        <v>24</v>
      </c>
      <c r="P61" s="517">
        <v>1</v>
      </c>
      <c r="Q61" s="517">
        <v>0</v>
      </c>
      <c r="R61" s="517">
        <v>0</v>
      </c>
      <c r="S61" s="517">
        <v>0</v>
      </c>
    </row>
    <row r="62" spans="1:19">
      <c r="A62" s="517">
        <v>68</v>
      </c>
      <c r="B62" s="517" t="s">
        <v>1275</v>
      </c>
      <c r="C62" s="517">
        <v>90022332572</v>
      </c>
      <c r="D62" s="517" t="s">
        <v>404</v>
      </c>
      <c r="E62" s="517" t="s">
        <v>228</v>
      </c>
      <c r="F62" s="517" t="s">
        <v>25</v>
      </c>
      <c r="G62" s="517"/>
      <c r="H62" s="518">
        <v>41547</v>
      </c>
      <c r="I62" s="517"/>
      <c r="J62" s="517" t="s">
        <v>197</v>
      </c>
      <c r="K62" s="517" t="s">
        <v>179</v>
      </c>
      <c r="L62" s="518">
        <v>41519</v>
      </c>
      <c r="M62" s="517"/>
      <c r="N62" s="517"/>
      <c r="O62" s="517">
        <v>23</v>
      </c>
      <c r="P62" s="517">
        <v>1</v>
      </c>
      <c r="Q62" s="517">
        <v>0</v>
      </c>
      <c r="R62" s="517">
        <v>0</v>
      </c>
      <c r="S62" s="517">
        <v>0</v>
      </c>
    </row>
    <row r="63" spans="1:19">
      <c r="A63" s="517">
        <v>69</v>
      </c>
      <c r="B63" s="517" t="s">
        <v>1276</v>
      </c>
      <c r="C63" s="517">
        <v>90071732575</v>
      </c>
      <c r="D63" s="517" t="s">
        <v>404</v>
      </c>
      <c r="E63" s="517" t="s">
        <v>228</v>
      </c>
      <c r="F63" s="517" t="s">
        <v>25</v>
      </c>
      <c r="G63" s="517"/>
      <c r="H63" s="518">
        <v>41547</v>
      </c>
      <c r="I63" s="517"/>
      <c r="J63" s="517" t="s">
        <v>197</v>
      </c>
      <c r="K63" s="517" t="s">
        <v>179</v>
      </c>
      <c r="L63" s="518">
        <v>41519</v>
      </c>
      <c r="M63" s="517"/>
      <c r="N63" s="517"/>
      <c r="O63" s="517">
        <v>23</v>
      </c>
      <c r="P63" s="517">
        <v>1</v>
      </c>
      <c r="Q63" s="517">
        <v>0</v>
      </c>
      <c r="R63" s="517">
        <v>0</v>
      </c>
      <c r="S63" s="517">
        <v>0</v>
      </c>
    </row>
    <row r="64" spans="1:19">
      <c r="A64" s="517">
        <v>70</v>
      </c>
      <c r="B64" s="517" t="s">
        <v>1277</v>
      </c>
      <c r="C64" s="517">
        <v>90082634984</v>
      </c>
      <c r="D64" s="517" t="s">
        <v>404</v>
      </c>
      <c r="E64" s="517" t="s">
        <v>228</v>
      </c>
      <c r="F64" s="517" t="s">
        <v>25</v>
      </c>
      <c r="G64" s="517"/>
      <c r="H64" s="518">
        <v>41547</v>
      </c>
      <c r="I64" s="517"/>
      <c r="J64" s="517" t="s">
        <v>197</v>
      </c>
      <c r="K64" s="517" t="s">
        <v>178</v>
      </c>
      <c r="L64" s="518">
        <v>41519</v>
      </c>
      <c r="M64" s="517"/>
      <c r="N64" s="517"/>
      <c r="O64" s="517">
        <v>23</v>
      </c>
      <c r="P64" s="517">
        <v>1</v>
      </c>
      <c r="Q64" s="517">
        <v>0</v>
      </c>
      <c r="R64" s="517">
        <v>0</v>
      </c>
      <c r="S64" s="517">
        <v>0</v>
      </c>
    </row>
    <row r="65" spans="1:19">
      <c r="A65" s="517">
        <v>71</v>
      </c>
      <c r="B65" s="517" t="s">
        <v>1278</v>
      </c>
      <c r="C65" s="517">
        <v>90091232456</v>
      </c>
      <c r="D65" s="517" t="s">
        <v>404</v>
      </c>
      <c r="E65" s="517" t="s">
        <v>228</v>
      </c>
      <c r="F65" s="517" t="s">
        <v>25</v>
      </c>
      <c r="G65" s="517"/>
      <c r="H65" s="518">
        <v>41547</v>
      </c>
      <c r="I65" s="517"/>
      <c r="J65" s="517" t="s">
        <v>197</v>
      </c>
      <c r="K65" s="517" t="s">
        <v>179</v>
      </c>
      <c r="L65" s="518">
        <v>41519</v>
      </c>
      <c r="M65" s="517"/>
      <c r="N65" s="517"/>
      <c r="O65" s="517">
        <v>23</v>
      </c>
      <c r="P65" s="517">
        <v>1</v>
      </c>
      <c r="Q65" s="517">
        <v>0</v>
      </c>
      <c r="R65" s="517">
        <v>0</v>
      </c>
      <c r="S65" s="517">
        <v>0</v>
      </c>
    </row>
    <row r="66" spans="1:19">
      <c r="A66" s="517">
        <v>72</v>
      </c>
      <c r="B66" s="517" t="s">
        <v>1279</v>
      </c>
      <c r="C66" s="517">
        <v>90031932397</v>
      </c>
      <c r="D66" s="517" t="s">
        <v>404</v>
      </c>
      <c r="E66" s="517" t="s">
        <v>228</v>
      </c>
      <c r="F66" s="517" t="s">
        <v>25</v>
      </c>
      <c r="G66" s="517"/>
      <c r="H66" s="518">
        <v>41547</v>
      </c>
      <c r="I66" s="517"/>
      <c r="J66" s="517" t="s">
        <v>197</v>
      </c>
      <c r="K66" s="517" t="s">
        <v>179</v>
      </c>
      <c r="L66" s="518">
        <v>41519</v>
      </c>
      <c r="M66" s="517"/>
      <c r="N66" s="517"/>
      <c r="O66" s="517">
        <v>23</v>
      </c>
      <c r="P66" s="517">
        <v>1</v>
      </c>
      <c r="Q66" s="517">
        <v>0</v>
      </c>
      <c r="R66" s="517">
        <v>0</v>
      </c>
      <c r="S66" s="517">
        <v>0</v>
      </c>
    </row>
    <row r="67" spans="1:19">
      <c r="A67" s="517">
        <v>73</v>
      </c>
      <c r="B67" s="517" t="s">
        <v>1280</v>
      </c>
      <c r="C67" s="517">
        <v>89110928442</v>
      </c>
      <c r="D67" s="517" t="s">
        <v>404</v>
      </c>
      <c r="E67" s="517" t="s">
        <v>228</v>
      </c>
      <c r="F67" s="517" t="s">
        <v>25</v>
      </c>
      <c r="G67" s="517"/>
      <c r="H67" s="518">
        <v>41547</v>
      </c>
      <c r="I67" s="517"/>
      <c r="J67" s="517" t="s">
        <v>197</v>
      </c>
      <c r="K67" s="517" t="s">
        <v>178</v>
      </c>
      <c r="L67" s="518">
        <v>41519</v>
      </c>
      <c r="M67" s="517"/>
      <c r="N67" s="517"/>
      <c r="O67" s="517">
        <v>24</v>
      </c>
      <c r="P67" s="517">
        <v>1</v>
      </c>
      <c r="Q67" s="517">
        <v>0</v>
      </c>
      <c r="R67" s="517">
        <v>0</v>
      </c>
      <c r="S67" s="517">
        <v>0</v>
      </c>
    </row>
    <row r="68" spans="1:19">
      <c r="A68" s="517">
        <v>74</v>
      </c>
      <c r="B68" s="517" t="s">
        <v>1281</v>
      </c>
      <c r="C68" s="517">
        <v>89062429980</v>
      </c>
      <c r="D68" s="517" t="s">
        <v>404</v>
      </c>
      <c r="E68" s="517" t="s">
        <v>228</v>
      </c>
      <c r="F68" s="517" t="s">
        <v>25</v>
      </c>
      <c r="G68" s="517"/>
      <c r="H68" s="518">
        <v>41547</v>
      </c>
      <c r="I68" s="517"/>
      <c r="J68" s="517" t="s">
        <v>197</v>
      </c>
      <c r="K68" s="517" t="s">
        <v>178</v>
      </c>
      <c r="L68" s="518">
        <v>41519</v>
      </c>
      <c r="M68" s="517"/>
      <c r="N68" s="517"/>
      <c r="O68" s="517">
        <v>24</v>
      </c>
      <c r="P68" s="517">
        <v>1</v>
      </c>
      <c r="Q68" s="517">
        <v>0</v>
      </c>
      <c r="R68" s="517">
        <v>0</v>
      </c>
      <c r="S68" s="517">
        <v>0</v>
      </c>
    </row>
    <row r="69" spans="1:19">
      <c r="A69" s="517">
        <v>75</v>
      </c>
      <c r="B69" s="517" t="s">
        <v>1282</v>
      </c>
      <c r="C69" s="517">
        <v>90120432458</v>
      </c>
      <c r="D69" s="517" t="s">
        <v>404</v>
      </c>
      <c r="E69" s="517" t="s">
        <v>228</v>
      </c>
      <c r="F69" s="517" t="s">
        <v>25</v>
      </c>
      <c r="G69" s="517"/>
      <c r="H69" s="518">
        <v>41547</v>
      </c>
      <c r="I69" s="517"/>
      <c r="J69" s="517" t="s">
        <v>197</v>
      </c>
      <c r="K69" s="517" t="s">
        <v>179</v>
      </c>
      <c r="L69" s="518">
        <v>41519</v>
      </c>
      <c r="M69" s="517"/>
      <c r="N69" s="517"/>
      <c r="O69" s="517">
        <v>23</v>
      </c>
      <c r="P69" s="517">
        <v>1</v>
      </c>
      <c r="Q69" s="517">
        <v>0</v>
      </c>
      <c r="R69" s="517">
        <v>0</v>
      </c>
      <c r="S69" s="517">
        <v>0</v>
      </c>
    </row>
    <row r="70" spans="1:19">
      <c r="A70" s="517">
        <v>76</v>
      </c>
      <c r="B70" s="517" t="s">
        <v>1283</v>
      </c>
      <c r="C70" s="517">
        <v>90011508657</v>
      </c>
      <c r="D70" s="517" t="s">
        <v>404</v>
      </c>
      <c r="E70" s="517" t="s">
        <v>228</v>
      </c>
      <c r="F70" s="517" t="s">
        <v>25</v>
      </c>
      <c r="G70" s="517"/>
      <c r="H70" s="518">
        <v>41547</v>
      </c>
      <c r="I70" s="517"/>
      <c r="J70" s="517" t="s">
        <v>197</v>
      </c>
      <c r="K70" s="517" t="s">
        <v>179</v>
      </c>
      <c r="L70" s="518">
        <v>41519</v>
      </c>
      <c r="M70" s="517"/>
      <c r="N70" s="517"/>
      <c r="O70" s="517">
        <v>23</v>
      </c>
      <c r="P70" s="517">
        <v>1</v>
      </c>
      <c r="Q70" s="517">
        <v>0</v>
      </c>
      <c r="R70" s="517">
        <v>0</v>
      </c>
      <c r="S70" s="517">
        <v>0</v>
      </c>
    </row>
    <row r="71" spans="1:19">
      <c r="A71" s="517">
        <v>77</v>
      </c>
      <c r="B71" s="517" t="s">
        <v>1284</v>
      </c>
      <c r="C71" s="517">
        <v>89070530004</v>
      </c>
      <c r="D71" s="517" t="s">
        <v>404</v>
      </c>
      <c r="E71" s="517" t="s">
        <v>228</v>
      </c>
      <c r="F71" s="517" t="s">
        <v>25</v>
      </c>
      <c r="G71" s="517"/>
      <c r="H71" s="518">
        <v>41547</v>
      </c>
      <c r="I71" s="517"/>
      <c r="J71" s="517" t="s">
        <v>197</v>
      </c>
      <c r="K71" s="517" t="s">
        <v>178</v>
      </c>
      <c r="L71" s="518">
        <v>41519</v>
      </c>
      <c r="M71" s="517"/>
      <c r="N71" s="517"/>
      <c r="O71" s="517">
        <v>24</v>
      </c>
      <c r="P71" s="517">
        <v>1</v>
      </c>
      <c r="Q71" s="517">
        <v>0</v>
      </c>
      <c r="R71" s="517">
        <v>0</v>
      </c>
      <c r="S71" s="517">
        <v>0</v>
      </c>
    </row>
    <row r="72" spans="1:19">
      <c r="A72" s="517">
        <v>78</v>
      </c>
      <c r="B72" s="517" t="s">
        <v>1285</v>
      </c>
      <c r="C72" s="517">
        <v>89033029973</v>
      </c>
      <c r="D72" s="517" t="s">
        <v>404</v>
      </c>
      <c r="E72" s="517" t="s">
        <v>228</v>
      </c>
      <c r="F72" s="517" t="s">
        <v>25</v>
      </c>
      <c r="G72" s="517"/>
      <c r="H72" s="518">
        <v>41547</v>
      </c>
      <c r="I72" s="517"/>
      <c r="J72" s="517" t="s">
        <v>197</v>
      </c>
      <c r="K72" s="517" t="s">
        <v>179</v>
      </c>
      <c r="L72" s="518">
        <v>41519</v>
      </c>
      <c r="M72" s="517"/>
      <c r="N72" s="517"/>
      <c r="O72" s="517">
        <v>24</v>
      </c>
      <c r="P72" s="517">
        <v>1</v>
      </c>
      <c r="Q72" s="517">
        <v>0</v>
      </c>
      <c r="R72" s="517">
        <v>0</v>
      </c>
      <c r="S72" s="517">
        <v>0</v>
      </c>
    </row>
    <row r="73" spans="1:19">
      <c r="A73" s="517">
        <v>79</v>
      </c>
      <c r="B73" s="517" t="s">
        <v>1286</v>
      </c>
      <c r="C73" s="517">
        <v>88092242814</v>
      </c>
      <c r="D73" s="517" t="s">
        <v>404</v>
      </c>
      <c r="E73" s="517" t="s">
        <v>228</v>
      </c>
      <c r="F73" s="517" t="s">
        <v>25</v>
      </c>
      <c r="G73" s="517"/>
      <c r="H73" s="518">
        <v>41547</v>
      </c>
      <c r="I73" s="517"/>
      <c r="J73" s="517" t="s">
        <v>197</v>
      </c>
      <c r="K73" s="517" t="s">
        <v>179</v>
      </c>
      <c r="L73" s="518">
        <v>41519</v>
      </c>
      <c r="M73" s="517"/>
      <c r="N73" s="517"/>
      <c r="O73" s="517">
        <v>25</v>
      </c>
      <c r="P73" s="517">
        <v>1</v>
      </c>
      <c r="Q73" s="517">
        <v>0</v>
      </c>
      <c r="R73" s="517">
        <v>0</v>
      </c>
      <c r="S73" s="517">
        <v>0</v>
      </c>
    </row>
    <row r="74" spans="1:19">
      <c r="A74" s="517">
        <v>80</v>
      </c>
      <c r="B74" s="517" t="s">
        <v>1287</v>
      </c>
      <c r="C74" s="517">
        <v>90112433937</v>
      </c>
      <c r="D74" s="517" t="s">
        <v>404</v>
      </c>
      <c r="E74" s="517" t="s">
        <v>228</v>
      </c>
      <c r="F74" s="517" t="s">
        <v>25</v>
      </c>
      <c r="G74" s="517"/>
      <c r="H74" s="518">
        <v>41547</v>
      </c>
      <c r="I74" s="517"/>
      <c r="J74" s="517" t="s">
        <v>197</v>
      </c>
      <c r="K74" s="517" t="s">
        <v>179</v>
      </c>
      <c r="L74" s="518">
        <v>41519</v>
      </c>
      <c r="M74" s="517"/>
      <c r="N74" s="517"/>
      <c r="O74" s="517">
        <v>23</v>
      </c>
      <c r="P74" s="517">
        <v>1</v>
      </c>
      <c r="Q74" s="517">
        <v>0</v>
      </c>
      <c r="R74" s="517">
        <v>0</v>
      </c>
      <c r="S74" s="517">
        <v>0</v>
      </c>
    </row>
    <row r="75" spans="1:19">
      <c r="A75" s="517">
        <v>81</v>
      </c>
      <c r="B75" s="517" t="s">
        <v>1288</v>
      </c>
      <c r="C75" s="517">
        <v>89081630011</v>
      </c>
      <c r="D75" s="517" t="s">
        <v>404</v>
      </c>
      <c r="E75" s="517" t="s">
        <v>228</v>
      </c>
      <c r="F75" s="517" t="s">
        <v>25</v>
      </c>
      <c r="G75" s="517"/>
      <c r="H75" s="518">
        <v>41547</v>
      </c>
      <c r="I75" s="517"/>
      <c r="J75" s="517" t="s">
        <v>197</v>
      </c>
      <c r="K75" s="517" t="s">
        <v>179</v>
      </c>
      <c r="L75" s="518">
        <v>41519</v>
      </c>
      <c r="M75" s="517"/>
      <c r="N75" s="517"/>
      <c r="O75" s="517">
        <v>24</v>
      </c>
      <c r="P75" s="517">
        <v>1</v>
      </c>
      <c r="Q75" s="517">
        <v>0</v>
      </c>
      <c r="R75" s="517">
        <v>0</v>
      </c>
      <c r="S75" s="517">
        <v>0</v>
      </c>
    </row>
    <row r="76" spans="1:19">
      <c r="A76" s="517">
        <v>82</v>
      </c>
      <c r="B76" s="517" t="s">
        <v>1289</v>
      </c>
      <c r="C76" s="517">
        <v>87030415143</v>
      </c>
      <c r="D76" s="517" t="s">
        <v>404</v>
      </c>
      <c r="E76" s="517" t="s">
        <v>228</v>
      </c>
      <c r="F76" s="517" t="s">
        <v>25</v>
      </c>
      <c r="G76" s="517"/>
      <c r="H76" s="518">
        <v>41547</v>
      </c>
      <c r="I76" s="517"/>
      <c r="J76" s="517" t="s">
        <v>197</v>
      </c>
      <c r="K76" s="517" t="s">
        <v>178</v>
      </c>
      <c r="L76" s="518">
        <v>41519</v>
      </c>
      <c r="M76" s="517"/>
      <c r="N76" s="517"/>
      <c r="O76" s="517">
        <v>26</v>
      </c>
      <c r="P76" s="517">
        <v>1</v>
      </c>
      <c r="Q76" s="517">
        <v>0</v>
      </c>
      <c r="R76" s="517">
        <v>0</v>
      </c>
      <c r="S76" s="517">
        <v>0</v>
      </c>
    </row>
    <row r="77" spans="1:19">
      <c r="A77" s="517"/>
      <c r="B77" s="517"/>
      <c r="C77" s="517"/>
      <c r="D77" s="517"/>
      <c r="E77" s="517"/>
      <c r="F77" s="517"/>
      <c r="G77" s="517"/>
      <c r="H77" s="517"/>
      <c r="I77" s="517"/>
      <c r="J77" s="517"/>
      <c r="K77" s="517"/>
      <c r="L77" s="517"/>
      <c r="M77" s="517"/>
      <c r="N77" s="517"/>
      <c r="O77" s="517"/>
      <c r="P77" s="517"/>
      <c r="Q77" s="517"/>
      <c r="R77" s="517"/>
      <c r="S77" s="517"/>
    </row>
    <row r="78" spans="1:19">
      <c r="A78" s="517">
        <v>6</v>
      </c>
      <c r="B78" s="517" t="s">
        <v>1091</v>
      </c>
      <c r="C78" s="517">
        <v>88051843211</v>
      </c>
      <c r="D78" s="517" t="s">
        <v>404</v>
      </c>
      <c r="E78" s="517" t="s">
        <v>228</v>
      </c>
      <c r="F78" s="517" t="s">
        <v>25</v>
      </c>
      <c r="G78" s="517"/>
      <c r="H78" s="518">
        <v>40787</v>
      </c>
      <c r="I78" s="517" t="s">
        <v>206</v>
      </c>
      <c r="J78" s="517" t="s">
        <v>197</v>
      </c>
      <c r="K78" s="517" t="s">
        <v>179</v>
      </c>
      <c r="L78" s="518">
        <v>40787</v>
      </c>
      <c r="M78" s="517"/>
      <c r="N78" s="517"/>
      <c r="O78" s="517">
        <v>25</v>
      </c>
      <c r="P78" s="517">
        <v>1</v>
      </c>
      <c r="Q78" s="517">
        <v>0</v>
      </c>
      <c r="R78" s="517">
        <v>0</v>
      </c>
      <c r="S78" s="517">
        <v>0</v>
      </c>
    </row>
    <row r="79" spans="1:19">
      <c r="A79" s="517">
        <v>39</v>
      </c>
      <c r="B79" s="517" t="s">
        <v>767</v>
      </c>
      <c r="C79" s="517">
        <v>92020618970</v>
      </c>
      <c r="D79" s="517" t="s">
        <v>404</v>
      </c>
      <c r="E79" s="517" t="s">
        <v>228</v>
      </c>
      <c r="F79" s="517" t="s">
        <v>25</v>
      </c>
      <c r="G79" s="517"/>
      <c r="H79" s="518">
        <v>41153</v>
      </c>
      <c r="I79" s="517" t="s">
        <v>206</v>
      </c>
      <c r="J79" s="517" t="s">
        <v>200</v>
      </c>
      <c r="K79" s="517" t="s">
        <v>179</v>
      </c>
      <c r="L79" s="518">
        <v>41153</v>
      </c>
      <c r="M79" s="517"/>
      <c r="N79" s="517"/>
      <c r="O79" s="517">
        <v>21</v>
      </c>
      <c r="P79" s="517">
        <v>1</v>
      </c>
      <c r="Q79" s="517">
        <v>0</v>
      </c>
      <c r="R79" s="517">
        <v>0</v>
      </c>
      <c r="S79" s="517">
        <v>0</v>
      </c>
    </row>
    <row r="80" spans="1:19">
      <c r="A80" s="517">
        <v>40</v>
      </c>
      <c r="B80" s="517" t="s">
        <v>1093</v>
      </c>
      <c r="C80" s="517">
        <v>88072914213</v>
      </c>
      <c r="D80" s="517" t="s">
        <v>404</v>
      </c>
      <c r="E80" s="517" t="s">
        <v>228</v>
      </c>
      <c r="F80" s="517" t="s">
        <v>25</v>
      </c>
      <c r="G80" s="517"/>
      <c r="H80" s="518">
        <v>40787</v>
      </c>
      <c r="I80" s="517" t="s">
        <v>206</v>
      </c>
      <c r="J80" s="517" t="s">
        <v>197</v>
      </c>
      <c r="K80" s="517" t="s">
        <v>179</v>
      </c>
      <c r="L80" s="518">
        <v>40787</v>
      </c>
      <c r="M80" s="517"/>
      <c r="N80" s="517"/>
      <c r="O80" s="517">
        <v>25</v>
      </c>
      <c r="P80" s="517">
        <v>1</v>
      </c>
      <c r="Q80" s="517">
        <v>0</v>
      </c>
      <c r="R80" s="517">
        <v>0</v>
      </c>
      <c r="S80" s="517">
        <v>0</v>
      </c>
    </row>
    <row r="81" spans="1:19">
      <c r="A81" s="517">
        <v>42</v>
      </c>
      <c r="B81" s="517" t="s">
        <v>1249</v>
      </c>
      <c r="C81" s="517">
        <v>89060828463</v>
      </c>
      <c r="D81" s="517" t="s">
        <v>404</v>
      </c>
      <c r="E81" s="517" t="s">
        <v>228</v>
      </c>
      <c r="F81" s="517" t="s">
        <v>25</v>
      </c>
      <c r="G81" s="517"/>
      <c r="H81" s="518">
        <v>41547</v>
      </c>
      <c r="I81" s="517" t="s">
        <v>206</v>
      </c>
      <c r="J81" s="517" t="s">
        <v>197</v>
      </c>
      <c r="K81" s="517" t="s">
        <v>178</v>
      </c>
      <c r="L81" s="518">
        <v>41519</v>
      </c>
      <c r="M81" s="517"/>
      <c r="N81" s="517"/>
      <c r="O81" s="517">
        <v>24</v>
      </c>
      <c r="P81" s="517">
        <v>1</v>
      </c>
      <c r="Q81" s="517">
        <v>0</v>
      </c>
      <c r="R81" s="517">
        <v>0</v>
      </c>
      <c r="S81" s="517">
        <v>0</v>
      </c>
    </row>
    <row r="82" spans="1:19">
      <c r="A82" s="517">
        <v>48</v>
      </c>
      <c r="B82" s="517" t="s">
        <v>1255</v>
      </c>
      <c r="C82" s="517">
        <v>90032232279</v>
      </c>
      <c r="D82" s="517" t="s">
        <v>404</v>
      </c>
      <c r="E82" s="517" t="s">
        <v>228</v>
      </c>
      <c r="F82" s="517" t="s">
        <v>25</v>
      </c>
      <c r="G82" s="517"/>
      <c r="H82" s="518">
        <v>41547</v>
      </c>
      <c r="I82" s="517" t="s">
        <v>206</v>
      </c>
      <c r="J82" s="517" t="s">
        <v>197</v>
      </c>
      <c r="K82" s="517" t="s">
        <v>179</v>
      </c>
      <c r="L82" s="518">
        <v>41519</v>
      </c>
      <c r="M82" s="517"/>
      <c r="N82" s="517"/>
      <c r="O82" s="517">
        <v>23</v>
      </c>
      <c r="P82" s="517">
        <v>1</v>
      </c>
      <c r="Q82" s="517">
        <v>0</v>
      </c>
      <c r="R82" s="517">
        <v>0</v>
      </c>
      <c r="S82" s="517">
        <v>0</v>
      </c>
    </row>
    <row r="83" spans="1:19">
      <c r="A83" s="517">
        <v>49</v>
      </c>
      <c r="B83" s="517" t="s">
        <v>1256</v>
      </c>
      <c r="C83" s="517">
        <v>90110832292</v>
      </c>
      <c r="D83" s="517" t="s">
        <v>404</v>
      </c>
      <c r="E83" s="517" t="s">
        <v>228</v>
      </c>
      <c r="F83" s="517" t="s">
        <v>25</v>
      </c>
      <c r="G83" s="517"/>
      <c r="H83" s="518">
        <v>41547</v>
      </c>
      <c r="I83" s="517" t="s">
        <v>206</v>
      </c>
      <c r="J83" s="517" t="s">
        <v>197</v>
      </c>
      <c r="K83" s="517" t="s">
        <v>179</v>
      </c>
      <c r="L83" s="518">
        <v>41519</v>
      </c>
      <c r="M83" s="517"/>
      <c r="N83" s="517"/>
      <c r="O83" s="517">
        <v>23</v>
      </c>
      <c r="P83" s="517">
        <v>1</v>
      </c>
      <c r="Q83" s="517">
        <v>0</v>
      </c>
      <c r="R83" s="517">
        <v>0</v>
      </c>
      <c r="S83" s="517">
        <v>0</v>
      </c>
    </row>
    <row r="84" spans="1:19" ht="15.75" thickBot="1">
      <c r="A84" s="519">
        <v>61</v>
      </c>
      <c r="B84" s="519" t="s">
        <v>1268</v>
      </c>
      <c r="C84" s="519">
        <v>90092732352</v>
      </c>
      <c r="D84" s="519" t="s">
        <v>404</v>
      </c>
      <c r="E84" s="519" t="s">
        <v>228</v>
      </c>
      <c r="F84" s="519" t="s">
        <v>25</v>
      </c>
      <c r="G84" s="519"/>
      <c r="H84" s="524">
        <v>41547</v>
      </c>
      <c r="I84" s="519" t="s">
        <v>206</v>
      </c>
      <c r="J84" s="519" t="s">
        <v>197</v>
      </c>
      <c r="K84" s="519" t="s">
        <v>179</v>
      </c>
      <c r="L84" s="524">
        <v>41519</v>
      </c>
      <c r="M84" s="519"/>
      <c r="N84" s="519"/>
      <c r="O84" s="519">
        <v>23</v>
      </c>
      <c r="P84" s="519">
        <v>1</v>
      </c>
      <c r="Q84" s="519">
        <v>0</v>
      </c>
      <c r="R84" s="519">
        <v>0</v>
      </c>
      <c r="S84" s="519">
        <v>0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S78"/>
  <sheetViews>
    <sheetView workbookViewId="0">
      <selection activeCell="B25" sqref="B25"/>
    </sheetView>
  </sheetViews>
  <sheetFormatPr baseColWidth="10" defaultRowHeight="15"/>
  <cols>
    <col min="1" max="1" width="3.5703125" bestFit="1" customWidth="1"/>
    <col min="2" max="2" width="36.85546875" bestFit="1" customWidth="1"/>
    <col min="3" max="3" width="18" bestFit="1" customWidth="1"/>
    <col min="4" max="4" width="14.42578125" bestFit="1" customWidth="1"/>
    <col min="5" max="5" width="12.28515625" bestFit="1" customWidth="1"/>
    <col min="6" max="6" width="10" bestFit="1" customWidth="1"/>
    <col min="7" max="7" width="17.7109375" bestFit="1" customWidth="1"/>
    <col min="8" max="8" width="30.42578125" bestFit="1" customWidth="1"/>
    <col min="9" max="9" width="22.140625" bestFit="1" customWidth="1"/>
    <col min="10" max="10" width="8.7109375" bestFit="1" customWidth="1"/>
    <col min="11" max="11" width="5.28515625" bestFit="1" customWidth="1"/>
    <col min="12" max="12" width="14.28515625" bestFit="1" customWidth="1"/>
    <col min="13" max="13" width="13.28515625" bestFit="1" customWidth="1"/>
    <col min="14" max="14" width="12.7109375" bestFit="1" customWidth="1"/>
    <col min="15" max="15" width="5.28515625" bestFit="1" customWidth="1"/>
    <col min="16" max="18" width="6.85546875" bestFit="1" customWidth="1"/>
    <col min="19" max="19" width="7.140625" bestFit="1" customWidth="1"/>
  </cols>
  <sheetData>
    <row r="1" spans="1:19" ht="15.75" thickBot="1">
      <c r="A1" s="525" t="s">
        <v>305</v>
      </c>
      <c r="B1" s="525" t="s">
        <v>306</v>
      </c>
      <c r="C1" s="525" t="s">
        <v>307</v>
      </c>
      <c r="D1" s="525" t="s">
        <v>308</v>
      </c>
      <c r="E1" s="525" t="s">
        <v>309</v>
      </c>
      <c r="F1" s="525" t="s">
        <v>196</v>
      </c>
      <c r="G1" s="525" t="s">
        <v>211</v>
      </c>
      <c r="H1" s="525" t="s">
        <v>1002</v>
      </c>
      <c r="I1" s="525" t="s">
        <v>313</v>
      </c>
      <c r="J1" s="525" t="s">
        <v>201</v>
      </c>
      <c r="K1" s="525" t="s">
        <v>177</v>
      </c>
      <c r="L1" s="525" t="s">
        <v>331</v>
      </c>
      <c r="M1" s="525" t="s">
        <v>316</v>
      </c>
      <c r="N1" s="525" t="s">
        <v>292</v>
      </c>
      <c r="O1" s="525" t="s">
        <v>304</v>
      </c>
      <c r="P1" s="525" t="s">
        <v>189</v>
      </c>
      <c r="Q1" s="525" t="s">
        <v>190</v>
      </c>
      <c r="R1" s="525" t="s">
        <v>191</v>
      </c>
      <c r="S1" s="525" t="s">
        <v>192</v>
      </c>
    </row>
    <row r="2" spans="1:19">
      <c r="A2" s="517">
        <v>1</v>
      </c>
      <c r="B2" s="517" t="s">
        <v>407</v>
      </c>
      <c r="C2" s="517">
        <v>84031712012</v>
      </c>
      <c r="D2" s="517" t="s">
        <v>404</v>
      </c>
      <c r="E2" s="517" t="s">
        <v>228</v>
      </c>
      <c r="F2" s="517" t="s">
        <v>25</v>
      </c>
      <c r="G2" s="517"/>
      <c r="H2" s="518">
        <v>40217</v>
      </c>
      <c r="I2" s="517"/>
      <c r="J2" s="517" t="s">
        <v>197</v>
      </c>
      <c r="K2" s="517" t="s">
        <v>179</v>
      </c>
      <c r="L2" s="518">
        <v>40217</v>
      </c>
      <c r="M2" s="517"/>
      <c r="N2" s="517"/>
      <c r="O2" s="517">
        <v>29</v>
      </c>
      <c r="P2" s="517">
        <v>1</v>
      </c>
      <c r="Q2" s="517">
        <v>0</v>
      </c>
      <c r="R2" s="517">
        <v>0</v>
      </c>
      <c r="S2" s="517">
        <v>0</v>
      </c>
    </row>
    <row r="3" spans="1:19">
      <c r="A3" s="517">
        <v>2</v>
      </c>
      <c r="B3" s="517" t="s">
        <v>409</v>
      </c>
      <c r="C3" s="517">
        <v>86020511778</v>
      </c>
      <c r="D3" s="517" t="s">
        <v>404</v>
      </c>
      <c r="E3" s="517" t="s">
        <v>228</v>
      </c>
      <c r="F3" s="517" t="s">
        <v>25</v>
      </c>
      <c r="G3" s="517"/>
      <c r="H3" s="518">
        <v>40422</v>
      </c>
      <c r="I3" s="517"/>
      <c r="J3" s="517" t="s">
        <v>197</v>
      </c>
      <c r="K3" s="517" t="s">
        <v>179</v>
      </c>
      <c r="L3" s="518">
        <v>40422</v>
      </c>
      <c r="M3" s="517"/>
      <c r="N3" s="517"/>
      <c r="O3" s="517">
        <v>27</v>
      </c>
      <c r="P3" s="517">
        <v>1</v>
      </c>
      <c r="Q3" s="517">
        <v>0</v>
      </c>
      <c r="R3" s="517">
        <v>0</v>
      </c>
      <c r="S3" s="517">
        <v>0</v>
      </c>
    </row>
    <row r="4" spans="1:19">
      <c r="A4" s="517">
        <v>3</v>
      </c>
      <c r="B4" s="517" t="s">
        <v>411</v>
      </c>
      <c r="C4" s="517">
        <v>87122514578</v>
      </c>
      <c r="D4" s="517" t="s">
        <v>404</v>
      </c>
      <c r="E4" s="517" t="s">
        <v>228</v>
      </c>
      <c r="F4" s="517" t="s">
        <v>25</v>
      </c>
      <c r="G4" s="517"/>
      <c r="H4" s="518">
        <v>40422</v>
      </c>
      <c r="I4" s="517"/>
      <c r="J4" s="517" t="s">
        <v>197</v>
      </c>
      <c r="K4" s="517" t="s">
        <v>179</v>
      </c>
      <c r="L4" s="518">
        <v>40422</v>
      </c>
      <c r="M4" s="517"/>
      <c r="N4" s="517"/>
      <c r="O4" s="517">
        <v>26</v>
      </c>
      <c r="P4" s="517">
        <v>1</v>
      </c>
      <c r="Q4" s="517">
        <v>0</v>
      </c>
      <c r="R4" s="517">
        <v>0</v>
      </c>
      <c r="S4" s="517">
        <v>0</v>
      </c>
    </row>
    <row r="5" spans="1:19">
      <c r="A5" s="517">
        <v>4</v>
      </c>
      <c r="B5" s="517" t="s">
        <v>413</v>
      </c>
      <c r="C5" s="517">
        <v>85060212412</v>
      </c>
      <c r="D5" s="517" t="s">
        <v>404</v>
      </c>
      <c r="E5" s="517" t="s">
        <v>228</v>
      </c>
      <c r="F5" s="517" t="s">
        <v>25</v>
      </c>
      <c r="G5" s="517"/>
      <c r="H5" s="518">
        <v>40422</v>
      </c>
      <c r="I5" s="517"/>
      <c r="J5" s="517" t="s">
        <v>197</v>
      </c>
      <c r="K5" s="517" t="s">
        <v>179</v>
      </c>
      <c r="L5" s="518">
        <v>40422</v>
      </c>
      <c r="M5" s="517"/>
      <c r="N5" s="517"/>
      <c r="O5" s="517">
        <v>28</v>
      </c>
      <c r="P5" s="517">
        <v>1</v>
      </c>
      <c r="Q5" s="517">
        <v>0</v>
      </c>
      <c r="R5" s="517">
        <v>0</v>
      </c>
      <c r="S5" s="517">
        <v>0</v>
      </c>
    </row>
    <row r="6" spans="1:19">
      <c r="A6" s="517">
        <v>5</v>
      </c>
      <c r="B6" s="517" t="s">
        <v>770</v>
      </c>
      <c r="C6" s="517">
        <v>87101211783</v>
      </c>
      <c r="D6" s="517" t="s">
        <v>404</v>
      </c>
      <c r="E6" s="517" t="s">
        <v>228</v>
      </c>
      <c r="F6" s="517" t="s">
        <v>25</v>
      </c>
      <c r="G6" s="517"/>
      <c r="H6" s="518">
        <v>40787</v>
      </c>
      <c r="I6" s="517"/>
      <c r="J6" s="517" t="s">
        <v>197</v>
      </c>
      <c r="K6" s="517" t="s">
        <v>178</v>
      </c>
      <c r="L6" s="518">
        <v>40787</v>
      </c>
      <c r="M6" s="517"/>
      <c r="N6" s="517"/>
      <c r="O6" s="517">
        <v>26</v>
      </c>
      <c r="P6" s="517">
        <v>1</v>
      </c>
      <c r="Q6" s="517">
        <v>0</v>
      </c>
      <c r="R6" s="517">
        <v>0</v>
      </c>
      <c r="S6" s="517">
        <v>0</v>
      </c>
    </row>
    <row r="7" spans="1:19">
      <c r="A7" s="517">
        <v>6</v>
      </c>
      <c r="B7" s="517" t="s">
        <v>418</v>
      </c>
      <c r="C7" s="517">
        <v>87032315462</v>
      </c>
      <c r="D7" s="517" t="s">
        <v>404</v>
      </c>
      <c r="E7" s="517" t="s">
        <v>228</v>
      </c>
      <c r="F7" s="517" t="s">
        <v>25</v>
      </c>
      <c r="G7" s="517"/>
      <c r="H7" s="518">
        <v>40787</v>
      </c>
      <c r="I7" s="517"/>
      <c r="J7" s="517" t="s">
        <v>197</v>
      </c>
      <c r="K7" s="517" t="s">
        <v>178</v>
      </c>
      <c r="L7" s="518">
        <v>40787</v>
      </c>
      <c r="M7" s="517"/>
      <c r="N7" s="517"/>
      <c r="O7" s="517">
        <v>26</v>
      </c>
      <c r="P7" s="517">
        <v>1</v>
      </c>
      <c r="Q7" s="517">
        <v>0</v>
      </c>
      <c r="R7" s="517">
        <v>0</v>
      </c>
      <c r="S7" s="517">
        <v>0</v>
      </c>
    </row>
    <row r="8" spans="1:19">
      <c r="A8" s="517">
        <v>7</v>
      </c>
      <c r="B8" s="517" t="s">
        <v>419</v>
      </c>
      <c r="C8" s="517">
        <v>88120314311</v>
      </c>
      <c r="D8" s="517" t="s">
        <v>404</v>
      </c>
      <c r="E8" s="517" t="s">
        <v>228</v>
      </c>
      <c r="F8" s="517" t="s">
        <v>25</v>
      </c>
      <c r="G8" s="517"/>
      <c r="H8" s="518">
        <v>40787</v>
      </c>
      <c r="I8" s="517"/>
      <c r="J8" s="517" t="s">
        <v>197</v>
      </c>
      <c r="K8" s="517" t="s">
        <v>179</v>
      </c>
      <c r="L8" s="518">
        <v>40787</v>
      </c>
      <c r="M8" s="517"/>
      <c r="N8" s="517"/>
      <c r="O8" s="517">
        <v>25</v>
      </c>
      <c r="P8" s="517">
        <v>1</v>
      </c>
      <c r="Q8" s="517">
        <v>0</v>
      </c>
      <c r="R8" s="517">
        <v>0</v>
      </c>
      <c r="S8" s="517">
        <v>0</v>
      </c>
    </row>
    <row r="9" spans="1:19">
      <c r="A9" s="517">
        <v>8</v>
      </c>
      <c r="B9" s="517" t="s">
        <v>422</v>
      </c>
      <c r="C9" s="517">
        <v>88101914194</v>
      </c>
      <c r="D9" s="517" t="s">
        <v>404</v>
      </c>
      <c r="E9" s="517" t="s">
        <v>228</v>
      </c>
      <c r="F9" s="517" t="s">
        <v>25</v>
      </c>
      <c r="G9" s="517"/>
      <c r="H9" s="518">
        <v>40787</v>
      </c>
      <c r="I9" s="517"/>
      <c r="J9" s="517" t="s">
        <v>197</v>
      </c>
      <c r="K9" s="517" t="s">
        <v>179</v>
      </c>
      <c r="L9" s="518">
        <v>40787</v>
      </c>
      <c r="M9" s="517"/>
      <c r="N9" s="517"/>
      <c r="O9" s="517">
        <v>25</v>
      </c>
      <c r="P9" s="517">
        <v>1</v>
      </c>
      <c r="Q9" s="517">
        <v>0</v>
      </c>
      <c r="R9" s="517">
        <v>0</v>
      </c>
      <c r="S9" s="517">
        <v>0</v>
      </c>
    </row>
    <row r="10" spans="1:19">
      <c r="A10" s="517">
        <v>9</v>
      </c>
      <c r="B10" s="517" t="s">
        <v>1091</v>
      </c>
      <c r="C10" s="517">
        <v>88051843211</v>
      </c>
      <c r="D10" s="517" t="s">
        <v>404</v>
      </c>
      <c r="E10" s="517" t="s">
        <v>228</v>
      </c>
      <c r="F10" s="517" t="s">
        <v>25</v>
      </c>
      <c r="G10" s="517"/>
      <c r="H10" s="518">
        <v>40787</v>
      </c>
      <c r="I10" s="517" t="s">
        <v>206</v>
      </c>
      <c r="J10" s="517" t="s">
        <v>197</v>
      </c>
      <c r="K10" s="517" t="s">
        <v>179</v>
      </c>
      <c r="L10" s="518">
        <v>40787</v>
      </c>
      <c r="M10" s="517"/>
      <c r="N10" s="517"/>
      <c r="O10" s="517">
        <v>25</v>
      </c>
      <c r="P10" s="517">
        <v>1</v>
      </c>
      <c r="Q10" s="517">
        <v>0</v>
      </c>
      <c r="R10" s="517">
        <v>0</v>
      </c>
      <c r="S10" s="517">
        <v>0</v>
      </c>
    </row>
    <row r="11" spans="1:19">
      <c r="A11" s="517">
        <v>10</v>
      </c>
      <c r="B11" s="517" t="s">
        <v>426</v>
      </c>
      <c r="C11" s="517">
        <v>88050315859</v>
      </c>
      <c r="D11" s="517" t="s">
        <v>404</v>
      </c>
      <c r="E11" s="517" t="s">
        <v>228</v>
      </c>
      <c r="F11" s="517" t="s">
        <v>25</v>
      </c>
      <c r="G11" s="517"/>
      <c r="H11" s="518">
        <v>40787</v>
      </c>
      <c r="I11" s="517"/>
      <c r="J11" s="517" t="s">
        <v>197</v>
      </c>
      <c r="K11" s="517" t="s">
        <v>179</v>
      </c>
      <c r="L11" s="518">
        <v>40787</v>
      </c>
      <c r="M11" s="517"/>
      <c r="N11" s="517"/>
      <c r="O11" s="517">
        <v>25</v>
      </c>
      <c r="P11" s="517">
        <v>1</v>
      </c>
      <c r="Q11" s="517">
        <v>0</v>
      </c>
      <c r="R11" s="517">
        <v>0</v>
      </c>
      <c r="S11" s="517">
        <v>0</v>
      </c>
    </row>
    <row r="12" spans="1:19">
      <c r="A12" s="517">
        <v>11</v>
      </c>
      <c r="B12" s="517" t="s">
        <v>428</v>
      </c>
      <c r="C12" s="517">
        <v>87052914757</v>
      </c>
      <c r="D12" s="517" t="s">
        <v>404</v>
      </c>
      <c r="E12" s="517" t="s">
        <v>228</v>
      </c>
      <c r="F12" s="517" t="s">
        <v>25</v>
      </c>
      <c r="G12" s="517"/>
      <c r="H12" s="518">
        <v>40787</v>
      </c>
      <c r="I12" s="517"/>
      <c r="J12" s="517" t="s">
        <v>197</v>
      </c>
      <c r="K12" s="517" t="s">
        <v>179</v>
      </c>
      <c r="L12" s="518">
        <v>40787</v>
      </c>
      <c r="M12" s="517"/>
      <c r="N12" s="517"/>
      <c r="O12" s="517">
        <v>26</v>
      </c>
      <c r="P12" s="517">
        <v>1</v>
      </c>
      <c r="Q12" s="517">
        <v>0</v>
      </c>
      <c r="R12" s="517">
        <v>0</v>
      </c>
      <c r="S12" s="517">
        <v>0</v>
      </c>
    </row>
    <row r="13" spans="1:19">
      <c r="A13" s="517">
        <v>12</v>
      </c>
      <c r="B13" s="517" t="s">
        <v>433</v>
      </c>
      <c r="C13" s="517">
        <v>88031514288</v>
      </c>
      <c r="D13" s="517" t="s">
        <v>404</v>
      </c>
      <c r="E13" s="517" t="s">
        <v>228</v>
      </c>
      <c r="F13" s="517" t="s">
        <v>25</v>
      </c>
      <c r="G13" s="517"/>
      <c r="H13" s="518">
        <v>40787</v>
      </c>
      <c r="I13" s="517"/>
      <c r="J13" s="517" t="s">
        <v>197</v>
      </c>
      <c r="K13" s="517" t="s">
        <v>178</v>
      </c>
      <c r="L13" s="518">
        <v>40787</v>
      </c>
      <c r="M13" s="517"/>
      <c r="N13" s="517"/>
      <c r="O13" s="517">
        <v>25</v>
      </c>
      <c r="P13" s="517">
        <v>1</v>
      </c>
      <c r="Q13" s="517">
        <v>0</v>
      </c>
      <c r="R13" s="517">
        <v>0</v>
      </c>
      <c r="S13" s="517">
        <v>0</v>
      </c>
    </row>
    <row r="14" spans="1:19">
      <c r="A14" s="517">
        <v>13</v>
      </c>
      <c r="B14" s="517" t="s">
        <v>434</v>
      </c>
      <c r="C14" s="517">
        <v>86082315146</v>
      </c>
      <c r="D14" s="517" t="s">
        <v>404</v>
      </c>
      <c r="E14" s="517" t="s">
        <v>228</v>
      </c>
      <c r="F14" s="517" t="s">
        <v>25</v>
      </c>
      <c r="G14" s="517"/>
      <c r="H14" s="518">
        <v>40787</v>
      </c>
      <c r="I14" s="517"/>
      <c r="J14" s="517" t="s">
        <v>197</v>
      </c>
      <c r="K14" s="517" t="s">
        <v>178</v>
      </c>
      <c r="L14" s="518">
        <v>40787</v>
      </c>
      <c r="M14" s="517"/>
      <c r="N14" s="517"/>
      <c r="O14" s="517">
        <v>27</v>
      </c>
      <c r="P14" s="517">
        <v>1</v>
      </c>
      <c r="Q14" s="517">
        <v>0</v>
      </c>
      <c r="R14" s="517">
        <v>0</v>
      </c>
      <c r="S14" s="517">
        <v>0</v>
      </c>
    </row>
    <row r="15" spans="1:19">
      <c r="A15" s="517">
        <v>14</v>
      </c>
      <c r="B15" s="517" t="s">
        <v>437</v>
      </c>
      <c r="C15" s="517">
        <v>85070212503</v>
      </c>
      <c r="D15" s="517" t="s">
        <v>404</v>
      </c>
      <c r="E15" s="517" t="s">
        <v>228</v>
      </c>
      <c r="F15" s="517" t="s">
        <v>25</v>
      </c>
      <c r="G15" s="517"/>
      <c r="H15" s="518">
        <v>40909</v>
      </c>
      <c r="I15" s="517"/>
      <c r="J15" s="517" t="s">
        <v>197</v>
      </c>
      <c r="K15" s="517" t="s">
        <v>178</v>
      </c>
      <c r="L15" s="518">
        <v>40909</v>
      </c>
      <c r="M15" s="517"/>
      <c r="N15" s="517"/>
      <c r="O15" s="517">
        <v>28</v>
      </c>
      <c r="P15" s="517">
        <v>1</v>
      </c>
      <c r="Q15" s="517">
        <v>0</v>
      </c>
      <c r="R15" s="517">
        <v>0</v>
      </c>
      <c r="S15" s="517">
        <v>0</v>
      </c>
    </row>
    <row r="16" spans="1:19">
      <c r="A16" s="517">
        <v>15</v>
      </c>
      <c r="B16" s="517" t="s">
        <v>439</v>
      </c>
      <c r="C16" s="517">
        <v>86012614253</v>
      </c>
      <c r="D16" s="517" t="s">
        <v>404</v>
      </c>
      <c r="E16" s="517" t="s">
        <v>228</v>
      </c>
      <c r="F16" s="517" t="s">
        <v>25</v>
      </c>
      <c r="G16" s="517"/>
      <c r="H16" s="518">
        <v>40909</v>
      </c>
      <c r="I16" s="517"/>
      <c r="J16" s="517" t="s">
        <v>197</v>
      </c>
      <c r="K16" s="517" t="s">
        <v>179</v>
      </c>
      <c r="L16" s="518">
        <v>40909</v>
      </c>
      <c r="M16" s="517"/>
      <c r="N16" s="517"/>
      <c r="O16" s="517">
        <v>27</v>
      </c>
      <c r="P16" s="517">
        <v>1</v>
      </c>
      <c r="Q16" s="517">
        <v>0</v>
      </c>
      <c r="R16" s="517">
        <v>0</v>
      </c>
      <c r="S16" s="517">
        <v>0</v>
      </c>
    </row>
    <row r="17" spans="1:19">
      <c r="A17" s="517">
        <v>23</v>
      </c>
      <c r="B17" s="517" t="s">
        <v>768</v>
      </c>
      <c r="C17" s="517">
        <v>89110629933</v>
      </c>
      <c r="D17" s="517" t="s">
        <v>404</v>
      </c>
      <c r="E17" s="517" t="s">
        <v>228</v>
      </c>
      <c r="F17" s="517" t="s">
        <v>25</v>
      </c>
      <c r="G17" s="517"/>
      <c r="H17" s="518">
        <v>41153</v>
      </c>
      <c r="I17" s="517"/>
      <c r="J17" s="517" t="s">
        <v>197</v>
      </c>
      <c r="K17" s="517" t="s">
        <v>179</v>
      </c>
      <c r="L17" s="518">
        <v>41153</v>
      </c>
      <c r="M17" s="517"/>
      <c r="N17" s="517"/>
      <c r="O17" s="517">
        <v>24</v>
      </c>
      <c r="P17" s="517">
        <v>1</v>
      </c>
      <c r="Q17" s="517">
        <v>0</v>
      </c>
      <c r="R17" s="517">
        <v>0</v>
      </c>
      <c r="S17" s="517">
        <v>0</v>
      </c>
    </row>
    <row r="18" spans="1:19">
      <c r="A18" s="517">
        <v>24</v>
      </c>
      <c r="B18" s="517" t="s">
        <v>769</v>
      </c>
      <c r="C18" s="517">
        <v>87022015387</v>
      </c>
      <c r="D18" s="517" t="s">
        <v>404</v>
      </c>
      <c r="E18" s="517" t="s">
        <v>228</v>
      </c>
      <c r="F18" s="517" t="s">
        <v>25</v>
      </c>
      <c r="G18" s="517"/>
      <c r="H18" s="518">
        <v>41153</v>
      </c>
      <c r="I18" s="517"/>
      <c r="J18" s="517" t="s">
        <v>197</v>
      </c>
      <c r="K18" s="517" t="s">
        <v>178</v>
      </c>
      <c r="L18" s="518">
        <v>41153</v>
      </c>
      <c r="M18" s="517"/>
      <c r="N18" s="517"/>
      <c r="O18" s="517">
        <v>26</v>
      </c>
      <c r="P18" s="517">
        <v>1</v>
      </c>
      <c r="Q18" s="517">
        <v>0</v>
      </c>
      <c r="R18" s="517">
        <v>0</v>
      </c>
      <c r="S18" s="517">
        <v>0</v>
      </c>
    </row>
    <row r="19" spans="1:19">
      <c r="A19" s="517">
        <v>25</v>
      </c>
      <c r="B19" s="517" t="s">
        <v>772</v>
      </c>
      <c r="C19" s="517">
        <v>88121514320</v>
      </c>
      <c r="D19" s="517" t="s">
        <v>404</v>
      </c>
      <c r="E19" s="517" t="s">
        <v>228</v>
      </c>
      <c r="F19" s="517" t="s">
        <v>25</v>
      </c>
      <c r="G19" s="517"/>
      <c r="H19" s="518">
        <v>41153</v>
      </c>
      <c r="I19" s="517"/>
      <c r="J19" s="517" t="s">
        <v>197</v>
      </c>
      <c r="K19" s="517" t="s">
        <v>178</v>
      </c>
      <c r="L19" s="518">
        <v>41153</v>
      </c>
      <c r="M19" s="517"/>
      <c r="N19" s="517"/>
      <c r="O19" s="517">
        <v>25</v>
      </c>
      <c r="P19" s="517">
        <v>1</v>
      </c>
      <c r="Q19" s="517">
        <v>0</v>
      </c>
      <c r="R19" s="517">
        <v>0</v>
      </c>
      <c r="S19" s="517">
        <v>0</v>
      </c>
    </row>
    <row r="20" spans="1:19">
      <c r="A20" s="517">
        <v>26</v>
      </c>
      <c r="B20" s="517" t="s">
        <v>773</v>
      </c>
      <c r="C20" s="517">
        <v>89040829937</v>
      </c>
      <c r="D20" s="517" t="s">
        <v>404</v>
      </c>
      <c r="E20" s="517" t="s">
        <v>228</v>
      </c>
      <c r="F20" s="517" t="s">
        <v>25</v>
      </c>
      <c r="G20" s="517"/>
      <c r="H20" s="518">
        <v>41153</v>
      </c>
      <c r="I20" s="517"/>
      <c r="J20" s="517" t="s">
        <v>197</v>
      </c>
      <c r="K20" s="517" t="s">
        <v>179</v>
      </c>
      <c r="L20" s="518">
        <v>41153</v>
      </c>
      <c r="M20" s="517"/>
      <c r="N20" s="517"/>
      <c r="O20" s="517">
        <v>24</v>
      </c>
      <c r="P20" s="517">
        <v>1</v>
      </c>
      <c r="Q20" s="517">
        <v>0</v>
      </c>
      <c r="R20" s="517">
        <v>0</v>
      </c>
      <c r="S20" s="517">
        <v>0</v>
      </c>
    </row>
    <row r="21" spans="1:19">
      <c r="A21" s="517">
        <v>27</v>
      </c>
      <c r="B21" s="517" t="s">
        <v>774</v>
      </c>
      <c r="C21" s="517">
        <v>88061914307</v>
      </c>
      <c r="D21" s="517" t="s">
        <v>404</v>
      </c>
      <c r="E21" s="517" t="s">
        <v>228</v>
      </c>
      <c r="F21" s="517" t="s">
        <v>25</v>
      </c>
      <c r="G21" s="517"/>
      <c r="H21" s="518">
        <v>41153</v>
      </c>
      <c r="I21" s="517"/>
      <c r="J21" s="517" t="s">
        <v>197</v>
      </c>
      <c r="K21" s="517" t="s">
        <v>178</v>
      </c>
      <c r="L21" s="518">
        <v>41153</v>
      </c>
      <c r="M21" s="517"/>
      <c r="N21" s="517"/>
      <c r="O21" s="517">
        <v>25</v>
      </c>
      <c r="P21" s="517">
        <v>1</v>
      </c>
      <c r="Q21" s="517">
        <v>0</v>
      </c>
      <c r="R21" s="517">
        <v>0</v>
      </c>
      <c r="S21" s="517">
        <v>0</v>
      </c>
    </row>
    <row r="22" spans="1:19">
      <c r="A22" s="517">
        <v>28</v>
      </c>
      <c r="B22" s="517" t="s">
        <v>775</v>
      </c>
      <c r="C22" s="517">
        <v>89020429978</v>
      </c>
      <c r="D22" s="517" t="s">
        <v>404</v>
      </c>
      <c r="E22" s="517" t="s">
        <v>228</v>
      </c>
      <c r="F22" s="517" t="s">
        <v>25</v>
      </c>
      <c r="G22" s="517"/>
      <c r="H22" s="518">
        <v>41153</v>
      </c>
      <c r="I22" s="517"/>
      <c r="J22" s="517" t="s">
        <v>197</v>
      </c>
      <c r="K22" s="517" t="s">
        <v>179</v>
      </c>
      <c r="L22" s="518">
        <v>41153</v>
      </c>
      <c r="M22" s="517"/>
      <c r="N22" s="517"/>
      <c r="O22" s="517">
        <v>24</v>
      </c>
      <c r="P22" s="517">
        <v>1</v>
      </c>
      <c r="Q22" s="517">
        <v>0</v>
      </c>
      <c r="R22" s="517">
        <v>0</v>
      </c>
      <c r="S22" s="517">
        <v>0</v>
      </c>
    </row>
    <row r="23" spans="1:19">
      <c r="A23" s="517">
        <v>29</v>
      </c>
      <c r="B23" s="517" t="s">
        <v>776</v>
      </c>
      <c r="C23" s="517">
        <v>88041615852</v>
      </c>
      <c r="D23" s="517" t="s">
        <v>404</v>
      </c>
      <c r="E23" s="517" t="s">
        <v>228</v>
      </c>
      <c r="F23" s="517" t="s">
        <v>25</v>
      </c>
      <c r="G23" s="517"/>
      <c r="H23" s="518">
        <v>41153</v>
      </c>
      <c r="I23" s="517"/>
      <c r="J23" s="517" t="s">
        <v>197</v>
      </c>
      <c r="K23" s="517" t="s">
        <v>179</v>
      </c>
      <c r="L23" s="518">
        <v>41153</v>
      </c>
      <c r="M23" s="517"/>
      <c r="N23" s="517"/>
      <c r="O23" s="517">
        <v>25</v>
      </c>
      <c r="P23" s="517">
        <v>1</v>
      </c>
      <c r="Q23" s="517">
        <v>0</v>
      </c>
      <c r="R23" s="517">
        <v>0</v>
      </c>
      <c r="S23" s="517">
        <v>0</v>
      </c>
    </row>
    <row r="24" spans="1:19">
      <c r="A24" s="517">
        <v>30</v>
      </c>
      <c r="B24" s="517" t="s">
        <v>777</v>
      </c>
      <c r="C24" s="517">
        <v>83012110341</v>
      </c>
      <c r="D24" s="517" t="s">
        <v>404</v>
      </c>
      <c r="E24" s="517" t="s">
        <v>228</v>
      </c>
      <c r="F24" s="517" t="s">
        <v>25</v>
      </c>
      <c r="G24" s="517"/>
      <c r="H24" s="518">
        <v>41153</v>
      </c>
      <c r="I24" s="517"/>
      <c r="J24" s="517" t="s">
        <v>197</v>
      </c>
      <c r="K24" s="517" t="s">
        <v>178</v>
      </c>
      <c r="L24" s="518">
        <v>41153</v>
      </c>
      <c r="M24" s="517"/>
      <c r="N24" s="517"/>
      <c r="O24" s="517">
        <v>30</v>
      </c>
      <c r="P24" s="517">
        <v>1</v>
      </c>
      <c r="Q24" s="517">
        <v>0</v>
      </c>
      <c r="R24" s="517">
        <v>0</v>
      </c>
      <c r="S24" s="517">
        <v>0</v>
      </c>
    </row>
    <row r="25" spans="1:19">
      <c r="A25" s="517">
        <v>31</v>
      </c>
      <c r="B25" s="517" t="s">
        <v>778</v>
      </c>
      <c r="C25" s="517">
        <v>88011714359</v>
      </c>
      <c r="D25" s="517" t="s">
        <v>404</v>
      </c>
      <c r="E25" s="517" t="s">
        <v>228</v>
      </c>
      <c r="F25" s="517" t="s">
        <v>25</v>
      </c>
      <c r="G25" s="517"/>
      <c r="H25" s="518">
        <v>41153</v>
      </c>
      <c r="I25" s="517"/>
      <c r="J25" s="517" t="s">
        <v>197</v>
      </c>
      <c r="K25" s="517" t="s">
        <v>179</v>
      </c>
      <c r="L25" s="518">
        <v>41153</v>
      </c>
      <c r="M25" s="517"/>
      <c r="N25" s="517"/>
      <c r="O25" s="517">
        <v>25</v>
      </c>
      <c r="P25" s="517">
        <v>1</v>
      </c>
      <c r="Q25" s="517">
        <v>0</v>
      </c>
      <c r="R25" s="517">
        <v>0</v>
      </c>
      <c r="S25" s="517">
        <v>0</v>
      </c>
    </row>
    <row r="26" spans="1:19">
      <c r="A26" s="517">
        <v>32</v>
      </c>
      <c r="B26" s="517" t="s">
        <v>779</v>
      </c>
      <c r="C26" s="517">
        <v>89042730117</v>
      </c>
      <c r="D26" s="517" t="s">
        <v>404</v>
      </c>
      <c r="E26" s="517" t="s">
        <v>228</v>
      </c>
      <c r="F26" s="517" t="s">
        <v>25</v>
      </c>
      <c r="G26" s="517"/>
      <c r="H26" s="518">
        <v>41153</v>
      </c>
      <c r="I26" s="517"/>
      <c r="J26" s="517" t="s">
        <v>197</v>
      </c>
      <c r="K26" s="517" t="s">
        <v>179</v>
      </c>
      <c r="L26" s="518">
        <v>41153</v>
      </c>
      <c r="M26" s="517"/>
      <c r="N26" s="517"/>
      <c r="O26" s="517">
        <v>24</v>
      </c>
      <c r="P26" s="517">
        <v>1</v>
      </c>
      <c r="Q26" s="517">
        <v>0</v>
      </c>
      <c r="R26" s="517">
        <v>0</v>
      </c>
      <c r="S26" s="517">
        <v>0</v>
      </c>
    </row>
    <row r="27" spans="1:19">
      <c r="A27" s="517">
        <v>33</v>
      </c>
      <c r="B27" s="517" t="s">
        <v>781</v>
      </c>
      <c r="C27" s="517">
        <v>89061524274</v>
      </c>
      <c r="D27" s="517" t="s">
        <v>404</v>
      </c>
      <c r="E27" s="517" t="s">
        <v>228</v>
      </c>
      <c r="F27" s="517" t="s">
        <v>25</v>
      </c>
      <c r="G27" s="517"/>
      <c r="H27" s="518">
        <v>41153</v>
      </c>
      <c r="I27" s="517"/>
      <c r="J27" s="517" t="s">
        <v>197</v>
      </c>
      <c r="K27" s="517" t="s">
        <v>179</v>
      </c>
      <c r="L27" s="518">
        <v>41153</v>
      </c>
      <c r="M27" s="517"/>
      <c r="N27" s="517"/>
      <c r="O27" s="517">
        <v>24</v>
      </c>
      <c r="P27" s="517">
        <v>1</v>
      </c>
      <c r="Q27" s="517">
        <v>0</v>
      </c>
      <c r="R27" s="517">
        <v>0</v>
      </c>
      <c r="S27" s="517">
        <v>0</v>
      </c>
    </row>
    <row r="28" spans="1:19">
      <c r="A28" s="517">
        <v>34</v>
      </c>
      <c r="B28" s="517" t="s">
        <v>782</v>
      </c>
      <c r="C28" s="517">
        <v>88011814345</v>
      </c>
      <c r="D28" s="517" t="s">
        <v>404</v>
      </c>
      <c r="E28" s="517" t="s">
        <v>228</v>
      </c>
      <c r="F28" s="517" t="s">
        <v>25</v>
      </c>
      <c r="G28" s="517"/>
      <c r="H28" s="518">
        <v>41153</v>
      </c>
      <c r="I28" s="517"/>
      <c r="J28" s="517" t="s">
        <v>197</v>
      </c>
      <c r="K28" s="517" t="s">
        <v>178</v>
      </c>
      <c r="L28" s="518">
        <v>41153</v>
      </c>
      <c r="M28" s="517"/>
      <c r="N28" s="517"/>
      <c r="O28" s="517">
        <v>25</v>
      </c>
      <c r="P28" s="517">
        <v>1</v>
      </c>
      <c r="Q28" s="517">
        <v>0</v>
      </c>
      <c r="R28" s="517">
        <v>0</v>
      </c>
      <c r="S28" s="517">
        <v>0</v>
      </c>
    </row>
    <row r="29" spans="1:19">
      <c r="A29" s="517">
        <v>35</v>
      </c>
      <c r="B29" s="517" t="s">
        <v>783</v>
      </c>
      <c r="C29" s="517">
        <v>89011005945</v>
      </c>
      <c r="D29" s="517" t="s">
        <v>404</v>
      </c>
      <c r="E29" s="517" t="s">
        <v>228</v>
      </c>
      <c r="F29" s="517" t="s">
        <v>25</v>
      </c>
      <c r="G29" s="517"/>
      <c r="H29" s="518">
        <v>41153</v>
      </c>
      <c r="I29" s="517"/>
      <c r="J29" s="517" t="s">
        <v>197</v>
      </c>
      <c r="K29" s="517" t="s">
        <v>178</v>
      </c>
      <c r="L29" s="518">
        <v>41153</v>
      </c>
      <c r="M29" s="517"/>
      <c r="N29" s="517"/>
      <c r="O29" s="517">
        <v>24</v>
      </c>
      <c r="P29" s="517">
        <v>1</v>
      </c>
      <c r="Q29" s="517">
        <v>0</v>
      </c>
      <c r="R29" s="517">
        <v>0</v>
      </c>
      <c r="S29" s="517">
        <v>0</v>
      </c>
    </row>
    <row r="30" spans="1:19">
      <c r="A30" s="517">
        <v>36</v>
      </c>
      <c r="B30" s="517" t="s">
        <v>784</v>
      </c>
      <c r="C30" s="517">
        <v>89053029993</v>
      </c>
      <c r="D30" s="517" t="s">
        <v>404</v>
      </c>
      <c r="E30" s="517" t="s">
        <v>228</v>
      </c>
      <c r="F30" s="517" t="s">
        <v>25</v>
      </c>
      <c r="G30" s="517"/>
      <c r="H30" s="518">
        <v>41153</v>
      </c>
      <c r="I30" s="517"/>
      <c r="J30" s="517" t="s">
        <v>197</v>
      </c>
      <c r="K30" s="517" t="s">
        <v>179</v>
      </c>
      <c r="L30" s="518">
        <v>41153</v>
      </c>
      <c r="M30" s="517"/>
      <c r="N30" s="517"/>
      <c r="O30" s="517">
        <v>24</v>
      </c>
      <c r="P30" s="517">
        <v>1</v>
      </c>
      <c r="Q30" s="517">
        <v>0</v>
      </c>
      <c r="R30" s="517">
        <v>0</v>
      </c>
      <c r="S30" s="517">
        <v>0</v>
      </c>
    </row>
    <row r="31" spans="1:19">
      <c r="A31" s="517">
        <v>37</v>
      </c>
      <c r="B31" s="517" t="s">
        <v>785</v>
      </c>
      <c r="C31" s="517">
        <v>89050229968</v>
      </c>
      <c r="D31" s="517" t="s">
        <v>404</v>
      </c>
      <c r="E31" s="517" t="s">
        <v>228</v>
      </c>
      <c r="F31" s="517" t="s">
        <v>25</v>
      </c>
      <c r="G31" s="517"/>
      <c r="H31" s="518">
        <v>40422</v>
      </c>
      <c r="I31" s="517"/>
      <c r="J31" s="517" t="s">
        <v>197</v>
      </c>
      <c r="K31" s="517" t="s">
        <v>178</v>
      </c>
      <c r="L31" s="518">
        <v>40422</v>
      </c>
      <c r="M31" s="517"/>
      <c r="N31" s="517"/>
      <c r="O31" s="517">
        <v>24</v>
      </c>
      <c r="P31" s="517">
        <v>1</v>
      </c>
      <c r="Q31" s="517">
        <v>0</v>
      </c>
      <c r="R31" s="517">
        <v>0</v>
      </c>
      <c r="S31" s="517">
        <v>0</v>
      </c>
    </row>
    <row r="32" spans="1:19">
      <c r="A32" s="517">
        <v>38</v>
      </c>
      <c r="B32" s="517" t="s">
        <v>1000</v>
      </c>
      <c r="C32" s="517">
        <v>88101614320</v>
      </c>
      <c r="D32" s="517" t="s">
        <v>404</v>
      </c>
      <c r="E32" s="517" t="s">
        <v>228</v>
      </c>
      <c r="F32" s="517" t="s">
        <v>25</v>
      </c>
      <c r="G32" s="517"/>
      <c r="H32" s="518">
        <v>41153</v>
      </c>
      <c r="I32" s="517"/>
      <c r="J32" s="517" t="s">
        <v>197</v>
      </c>
      <c r="K32" s="517" t="s">
        <v>178</v>
      </c>
      <c r="L32" s="518">
        <v>41153</v>
      </c>
      <c r="M32" s="517"/>
      <c r="N32" s="517"/>
      <c r="O32" s="517">
        <v>25</v>
      </c>
      <c r="P32" s="517">
        <v>1</v>
      </c>
      <c r="Q32" s="517">
        <v>0</v>
      </c>
      <c r="R32" s="517">
        <v>0</v>
      </c>
      <c r="S32" s="517">
        <v>0</v>
      </c>
    </row>
    <row r="33" spans="1:19">
      <c r="A33" s="517">
        <v>39</v>
      </c>
      <c r="B33" s="517" t="s">
        <v>786</v>
      </c>
      <c r="C33" s="517">
        <v>87010515216</v>
      </c>
      <c r="D33" s="517" t="s">
        <v>404</v>
      </c>
      <c r="E33" s="517" t="s">
        <v>228</v>
      </c>
      <c r="F33" s="517" t="s">
        <v>25</v>
      </c>
      <c r="G33" s="517"/>
      <c r="H33" s="518">
        <v>41153</v>
      </c>
      <c r="I33" s="517"/>
      <c r="J33" s="517" t="s">
        <v>197</v>
      </c>
      <c r="K33" s="517" t="s">
        <v>179</v>
      </c>
      <c r="L33" s="518">
        <v>41153</v>
      </c>
      <c r="M33" s="517"/>
      <c r="N33" s="517"/>
      <c r="O33" s="517">
        <v>26</v>
      </c>
      <c r="P33" s="517">
        <v>1</v>
      </c>
      <c r="Q33" s="517">
        <v>0</v>
      </c>
      <c r="R33" s="517">
        <v>0</v>
      </c>
      <c r="S33" s="517">
        <v>0</v>
      </c>
    </row>
    <row r="34" spans="1:19">
      <c r="A34" s="517">
        <v>40</v>
      </c>
      <c r="B34" s="517" t="s">
        <v>787</v>
      </c>
      <c r="C34" s="517">
        <v>88021014264</v>
      </c>
      <c r="D34" s="517" t="s">
        <v>404</v>
      </c>
      <c r="E34" s="517" t="s">
        <v>228</v>
      </c>
      <c r="F34" s="517" t="s">
        <v>25</v>
      </c>
      <c r="G34" s="517"/>
      <c r="H34" s="518">
        <v>41153</v>
      </c>
      <c r="I34" s="517"/>
      <c r="J34" s="517" t="s">
        <v>197</v>
      </c>
      <c r="K34" s="517" t="s">
        <v>178</v>
      </c>
      <c r="L34" s="518">
        <v>41153</v>
      </c>
      <c r="M34" s="517"/>
      <c r="N34" s="517"/>
      <c r="O34" s="517">
        <v>25</v>
      </c>
      <c r="P34" s="517">
        <v>1</v>
      </c>
      <c r="Q34" s="517">
        <v>0</v>
      </c>
      <c r="R34" s="517">
        <v>0</v>
      </c>
      <c r="S34" s="517">
        <v>0</v>
      </c>
    </row>
    <row r="35" spans="1:19">
      <c r="A35" s="517">
        <v>41</v>
      </c>
      <c r="B35" s="517" t="s">
        <v>788</v>
      </c>
      <c r="C35" s="517">
        <v>88082407797</v>
      </c>
      <c r="D35" s="517" t="s">
        <v>404</v>
      </c>
      <c r="E35" s="517" t="s">
        <v>228</v>
      </c>
      <c r="F35" s="517" t="s">
        <v>25</v>
      </c>
      <c r="G35" s="517"/>
      <c r="H35" s="518">
        <v>41153</v>
      </c>
      <c r="I35" s="517"/>
      <c r="J35" s="517" t="s">
        <v>197</v>
      </c>
      <c r="K35" s="517" t="s">
        <v>179</v>
      </c>
      <c r="L35" s="518">
        <v>41153</v>
      </c>
      <c r="M35" s="517"/>
      <c r="N35" s="517"/>
      <c r="O35" s="517">
        <v>25</v>
      </c>
      <c r="P35" s="517">
        <v>1</v>
      </c>
      <c r="Q35" s="517">
        <v>0</v>
      </c>
      <c r="R35" s="517">
        <v>0</v>
      </c>
      <c r="S35" s="517">
        <v>0</v>
      </c>
    </row>
    <row r="36" spans="1:19">
      <c r="A36" s="517">
        <v>42</v>
      </c>
      <c r="B36" s="517" t="s">
        <v>789</v>
      </c>
      <c r="C36" s="517">
        <v>86080212669</v>
      </c>
      <c r="D36" s="517" t="s">
        <v>404</v>
      </c>
      <c r="E36" s="517" t="s">
        <v>228</v>
      </c>
      <c r="F36" s="517" t="s">
        <v>25</v>
      </c>
      <c r="G36" s="517"/>
      <c r="H36" s="518">
        <v>40422</v>
      </c>
      <c r="I36" s="517"/>
      <c r="J36" s="517" t="s">
        <v>197</v>
      </c>
      <c r="K36" s="517" t="s">
        <v>178</v>
      </c>
      <c r="L36" s="518">
        <v>40422</v>
      </c>
      <c r="M36" s="517"/>
      <c r="N36" s="517"/>
      <c r="O36" s="517">
        <v>27</v>
      </c>
      <c r="P36" s="517">
        <v>1</v>
      </c>
      <c r="Q36" s="517">
        <v>0</v>
      </c>
      <c r="R36" s="517">
        <v>0</v>
      </c>
      <c r="S36" s="517">
        <v>0</v>
      </c>
    </row>
    <row r="37" spans="1:19">
      <c r="A37" s="517">
        <v>43</v>
      </c>
      <c r="B37" s="517" t="s">
        <v>790</v>
      </c>
      <c r="C37" s="517">
        <v>89110729791</v>
      </c>
      <c r="D37" s="517" t="s">
        <v>404</v>
      </c>
      <c r="E37" s="517" t="s">
        <v>228</v>
      </c>
      <c r="F37" s="517" t="s">
        <v>25</v>
      </c>
      <c r="G37" s="517"/>
      <c r="H37" s="518">
        <v>41153</v>
      </c>
      <c r="I37" s="517"/>
      <c r="J37" s="517" t="s">
        <v>197</v>
      </c>
      <c r="K37" s="517" t="s">
        <v>179</v>
      </c>
      <c r="L37" s="518">
        <v>41153</v>
      </c>
      <c r="M37" s="517"/>
      <c r="N37" s="517"/>
      <c r="O37" s="517">
        <v>24</v>
      </c>
      <c r="P37" s="517">
        <v>1</v>
      </c>
      <c r="Q37" s="517">
        <v>0</v>
      </c>
      <c r="R37" s="517">
        <v>0</v>
      </c>
      <c r="S37" s="517">
        <v>0</v>
      </c>
    </row>
    <row r="38" spans="1:19">
      <c r="A38" s="517">
        <v>44</v>
      </c>
      <c r="B38" s="517" t="s">
        <v>791</v>
      </c>
      <c r="C38" s="517">
        <v>87081914344</v>
      </c>
      <c r="D38" s="517" t="s">
        <v>404</v>
      </c>
      <c r="E38" s="517" t="s">
        <v>228</v>
      </c>
      <c r="F38" s="517" t="s">
        <v>25</v>
      </c>
      <c r="G38" s="517"/>
      <c r="H38" s="518">
        <v>41153</v>
      </c>
      <c r="I38" s="517"/>
      <c r="J38" s="517" t="s">
        <v>197</v>
      </c>
      <c r="K38" s="517" t="s">
        <v>178</v>
      </c>
      <c r="L38" s="518">
        <v>41153</v>
      </c>
      <c r="M38" s="517"/>
      <c r="N38" s="517"/>
      <c r="O38" s="517">
        <v>26</v>
      </c>
      <c r="P38" s="517">
        <v>1</v>
      </c>
      <c r="Q38" s="517">
        <v>0</v>
      </c>
      <c r="R38" s="517">
        <v>0</v>
      </c>
      <c r="S38" s="517">
        <v>0</v>
      </c>
    </row>
    <row r="39" spans="1:19">
      <c r="A39" s="517">
        <v>45</v>
      </c>
      <c r="B39" s="517" t="s">
        <v>792</v>
      </c>
      <c r="C39" s="517">
        <v>88031616903</v>
      </c>
      <c r="D39" s="517" t="s">
        <v>404</v>
      </c>
      <c r="E39" s="517" t="s">
        <v>228</v>
      </c>
      <c r="F39" s="517" t="s">
        <v>25</v>
      </c>
      <c r="G39" s="517"/>
      <c r="H39" s="518">
        <v>41153</v>
      </c>
      <c r="I39" s="517"/>
      <c r="J39" s="517" t="s">
        <v>197</v>
      </c>
      <c r="K39" s="517" t="s">
        <v>178</v>
      </c>
      <c r="L39" s="518">
        <v>41153</v>
      </c>
      <c r="M39" s="517"/>
      <c r="N39" s="517"/>
      <c r="O39" s="517">
        <v>25</v>
      </c>
      <c r="P39" s="517">
        <v>1</v>
      </c>
      <c r="Q39" s="517">
        <v>0</v>
      </c>
      <c r="R39" s="517">
        <v>0</v>
      </c>
      <c r="S39" s="517">
        <v>0</v>
      </c>
    </row>
    <row r="40" spans="1:19">
      <c r="A40" s="517">
        <v>46</v>
      </c>
      <c r="B40" s="517" t="s">
        <v>793</v>
      </c>
      <c r="C40" s="517">
        <v>88122414303</v>
      </c>
      <c r="D40" s="517" t="s">
        <v>404</v>
      </c>
      <c r="E40" s="517" t="s">
        <v>228</v>
      </c>
      <c r="F40" s="517" t="s">
        <v>25</v>
      </c>
      <c r="G40" s="517"/>
      <c r="H40" s="518">
        <v>41153</v>
      </c>
      <c r="I40" s="517"/>
      <c r="J40" s="517" t="s">
        <v>197</v>
      </c>
      <c r="K40" s="517" t="s">
        <v>178</v>
      </c>
      <c r="L40" s="518">
        <v>41153</v>
      </c>
      <c r="M40" s="517"/>
      <c r="N40" s="517"/>
      <c r="O40" s="517">
        <v>25</v>
      </c>
      <c r="P40" s="517">
        <v>1</v>
      </c>
      <c r="Q40" s="517">
        <v>0</v>
      </c>
      <c r="R40" s="517">
        <v>0</v>
      </c>
      <c r="S40" s="517">
        <v>0</v>
      </c>
    </row>
    <row r="41" spans="1:19">
      <c r="A41" s="517">
        <v>47</v>
      </c>
      <c r="B41" s="517" t="s">
        <v>794</v>
      </c>
      <c r="C41" s="517">
        <v>89060428441</v>
      </c>
      <c r="D41" s="517" t="s">
        <v>404</v>
      </c>
      <c r="E41" s="517" t="s">
        <v>228</v>
      </c>
      <c r="F41" s="517" t="s">
        <v>25</v>
      </c>
      <c r="G41" s="517"/>
      <c r="H41" s="518">
        <v>41153</v>
      </c>
      <c r="I41" s="517"/>
      <c r="J41" s="517" t="s">
        <v>197</v>
      </c>
      <c r="K41" s="517" t="s">
        <v>178</v>
      </c>
      <c r="L41" s="518">
        <v>41153</v>
      </c>
      <c r="M41" s="517"/>
      <c r="N41" s="517"/>
      <c r="O41" s="517">
        <v>24</v>
      </c>
      <c r="P41" s="517">
        <v>1</v>
      </c>
      <c r="Q41" s="517">
        <v>0</v>
      </c>
      <c r="R41" s="517">
        <v>0</v>
      </c>
      <c r="S41" s="517">
        <v>0</v>
      </c>
    </row>
    <row r="42" spans="1:19">
      <c r="A42" s="517">
        <v>48</v>
      </c>
      <c r="B42" s="517" t="s">
        <v>797</v>
      </c>
      <c r="C42" s="517">
        <v>88101614320</v>
      </c>
      <c r="D42" s="517" t="s">
        <v>404</v>
      </c>
      <c r="E42" s="517" t="s">
        <v>228</v>
      </c>
      <c r="F42" s="517" t="s">
        <v>25</v>
      </c>
      <c r="G42" s="517"/>
      <c r="H42" s="518">
        <v>41153</v>
      </c>
      <c r="I42" s="517"/>
      <c r="J42" s="517" t="s">
        <v>197</v>
      </c>
      <c r="K42" s="517" t="s">
        <v>178</v>
      </c>
      <c r="L42" s="518">
        <v>41153</v>
      </c>
      <c r="M42" s="517"/>
      <c r="N42" s="517"/>
      <c r="O42" s="517">
        <v>25</v>
      </c>
      <c r="P42" s="517">
        <v>1</v>
      </c>
      <c r="Q42" s="517">
        <v>0</v>
      </c>
      <c r="R42" s="517">
        <v>0</v>
      </c>
      <c r="S42" s="517">
        <v>0</v>
      </c>
    </row>
    <row r="43" spans="1:19">
      <c r="A43" s="517">
        <v>50</v>
      </c>
      <c r="B43" s="517" t="s">
        <v>1093</v>
      </c>
      <c r="C43" s="517">
        <v>88072914213</v>
      </c>
      <c r="D43" s="517" t="s">
        <v>404</v>
      </c>
      <c r="E43" s="517" t="s">
        <v>228</v>
      </c>
      <c r="F43" s="517" t="s">
        <v>25</v>
      </c>
      <c r="G43" s="517"/>
      <c r="H43" s="518">
        <v>40787</v>
      </c>
      <c r="I43" s="517" t="s">
        <v>206</v>
      </c>
      <c r="J43" s="517" t="s">
        <v>197</v>
      </c>
      <c r="K43" s="517" t="s">
        <v>179</v>
      </c>
      <c r="L43" s="518">
        <v>40787</v>
      </c>
      <c r="M43" s="517"/>
      <c r="N43" s="517"/>
      <c r="O43" s="517">
        <v>25</v>
      </c>
      <c r="P43" s="517">
        <v>1</v>
      </c>
      <c r="Q43" s="517">
        <v>0</v>
      </c>
      <c r="R43" s="517">
        <v>0</v>
      </c>
      <c r="S43" s="517">
        <v>0</v>
      </c>
    </row>
    <row r="44" spans="1:19">
      <c r="A44" s="517">
        <v>52</v>
      </c>
      <c r="B44" s="517" t="s">
        <v>1249</v>
      </c>
      <c r="C44" s="517">
        <v>89060828463</v>
      </c>
      <c r="D44" s="517" t="s">
        <v>404</v>
      </c>
      <c r="E44" s="517" t="s">
        <v>228</v>
      </c>
      <c r="F44" s="517" t="s">
        <v>25</v>
      </c>
      <c r="G44" s="517"/>
      <c r="H44" s="518">
        <v>41547</v>
      </c>
      <c r="I44" s="517" t="s">
        <v>206</v>
      </c>
      <c r="J44" s="517" t="s">
        <v>197</v>
      </c>
      <c r="K44" s="517" t="s">
        <v>178</v>
      </c>
      <c r="L44" s="518">
        <v>41519</v>
      </c>
      <c r="M44" s="517"/>
      <c r="N44" s="517"/>
      <c r="O44" s="517">
        <v>24</v>
      </c>
      <c r="P44" s="517">
        <v>1</v>
      </c>
      <c r="Q44" s="517">
        <v>0</v>
      </c>
      <c r="R44" s="517">
        <v>0</v>
      </c>
      <c r="S44" s="517">
        <v>0</v>
      </c>
    </row>
    <row r="45" spans="1:19">
      <c r="A45" s="517">
        <v>53</v>
      </c>
      <c r="B45" s="517" t="s">
        <v>1250</v>
      </c>
      <c r="C45" s="517">
        <v>90110632658</v>
      </c>
      <c r="D45" s="517" t="s">
        <v>404</v>
      </c>
      <c r="E45" s="517" t="s">
        <v>228</v>
      </c>
      <c r="F45" s="517" t="s">
        <v>25</v>
      </c>
      <c r="G45" s="517"/>
      <c r="H45" s="518">
        <v>41547</v>
      </c>
      <c r="I45" s="517"/>
      <c r="J45" s="517" t="s">
        <v>197</v>
      </c>
      <c r="K45" s="517" t="s">
        <v>179</v>
      </c>
      <c r="L45" s="518">
        <v>41519</v>
      </c>
      <c r="M45" s="517"/>
      <c r="N45" s="517"/>
      <c r="O45" s="517">
        <v>23</v>
      </c>
      <c r="P45" s="517">
        <v>1</v>
      </c>
      <c r="Q45" s="517">
        <v>0</v>
      </c>
      <c r="R45" s="517">
        <v>0</v>
      </c>
      <c r="S45" s="517">
        <v>0</v>
      </c>
    </row>
    <row r="46" spans="1:19">
      <c r="A46" s="517">
        <v>54</v>
      </c>
      <c r="B46" s="517" t="s">
        <v>1251</v>
      </c>
      <c r="C46" s="517">
        <v>89100230123</v>
      </c>
      <c r="D46" s="517" t="s">
        <v>404</v>
      </c>
      <c r="E46" s="517" t="s">
        <v>228</v>
      </c>
      <c r="F46" s="517" t="s">
        <v>25</v>
      </c>
      <c r="G46" s="517"/>
      <c r="H46" s="518">
        <v>41547</v>
      </c>
      <c r="I46" s="517"/>
      <c r="J46" s="517" t="s">
        <v>197</v>
      </c>
      <c r="K46" s="517" t="s">
        <v>178</v>
      </c>
      <c r="L46" s="518">
        <v>41519</v>
      </c>
      <c r="M46" s="517"/>
      <c r="N46" s="517"/>
      <c r="O46" s="517">
        <v>24</v>
      </c>
      <c r="P46" s="517">
        <v>1</v>
      </c>
      <c r="Q46" s="517">
        <v>0</v>
      </c>
      <c r="R46" s="517">
        <v>0</v>
      </c>
      <c r="S46" s="517">
        <v>0</v>
      </c>
    </row>
    <row r="47" spans="1:19">
      <c r="A47" s="517">
        <v>55</v>
      </c>
      <c r="B47" s="517" t="s">
        <v>1252</v>
      </c>
      <c r="C47" s="517">
        <v>90111132570</v>
      </c>
      <c r="D47" s="517" t="s">
        <v>404</v>
      </c>
      <c r="E47" s="517" t="s">
        <v>228</v>
      </c>
      <c r="F47" s="517" t="s">
        <v>25</v>
      </c>
      <c r="G47" s="517"/>
      <c r="H47" s="518">
        <v>41547</v>
      </c>
      <c r="I47" s="517"/>
      <c r="J47" s="517" t="s">
        <v>197</v>
      </c>
      <c r="K47" s="517" t="s">
        <v>179</v>
      </c>
      <c r="L47" s="518">
        <v>41519</v>
      </c>
      <c r="M47" s="517"/>
      <c r="N47" s="517"/>
      <c r="O47" s="517">
        <v>23</v>
      </c>
      <c r="P47" s="517">
        <v>1</v>
      </c>
      <c r="Q47" s="517">
        <v>0</v>
      </c>
      <c r="R47" s="517">
        <v>0</v>
      </c>
      <c r="S47" s="517">
        <v>0</v>
      </c>
    </row>
    <row r="48" spans="1:19">
      <c r="A48" s="517">
        <v>56</v>
      </c>
      <c r="B48" s="517" t="s">
        <v>1253</v>
      </c>
      <c r="C48" s="517">
        <v>90081132573</v>
      </c>
      <c r="D48" s="517" t="s">
        <v>404</v>
      </c>
      <c r="E48" s="517" t="s">
        <v>228</v>
      </c>
      <c r="F48" s="517" t="s">
        <v>25</v>
      </c>
      <c r="G48" s="517"/>
      <c r="H48" s="518">
        <v>41547</v>
      </c>
      <c r="I48" s="517"/>
      <c r="J48" s="517" t="s">
        <v>197</v>
      </c>
      <c r="K48" s="517" t="s">
        <v>179</v>
      </c>
      <c r="L48" s="518">
        <v>41519</v>
      </c>
      <c r="M48" s="517"/>
      <c r="N48" s="517"/>
      <c r="O48" s="517">
        <v>23</v>
      </c>
      <c r="P48" s="517">
        <v>1</v>
      </c>
      <c r="Q48" s="517">
        <v>0</v>
      </c>
      <c r="R48" s="517">
        <v>0</v>
      </c>
      <c r="S48" s="517">
        <v>0</v>
      </c>
    </row>
    <row r="49" spans="1:19">
      <c r="A49" s="517">
        <v>57</v>
      </c>
      <c r="B49" s="517" t="s">
        <v>1254</v>
      </c>
      <c r="C49" s="517">
        <v>90022832297</v>
      </c>
      <c r="D49" s="517" t="s">
        <v>404</v>
      </c>
      <c r="E49" s="517" t="s">
        <v>228</v>
      </c>
      <c r="F49" s="517" t="s">
        <v>25</v>
      </c>
      <c r="G49" s="517"/>
      <c r="H49" s="518">
        <v>41547</v>
      </c>
      <c r="I49" s="517"/>
      <c r="J49" s="517" t="s">
        <v>197</v>
      </c>
      <c r="K49" s="517" t="s">
        <v>179</v>
      </c>
      <c r="L49" s="518">
        <v>41519</v>
      </c>
      <c r="M49" s="517"/>
      <c r="N49" s="517"/>
      <c r="O49" s="517">
        <v>23</v>
      </c>
      <c r="P49" s="517">
        <v>1</v>
      </c>
      <c r="Q49" s="517">
        <v>0</v>
      </c>
      <c r="R49" s="517">
        <v>0</v>
      </c>
      <c r="S49" s="517">
        <v>0</v>
      </c>
    </row>
    <row r="50" spans="1:19">
      <c r="A50" s="517">
        <v>58</v>
      </c>
      <c r="B50" s="517" t="s">
        <v>1255</v>
      </c>
      <c r="C50" s="517">
        <v>90032232279</v>
      </c>
      <c r="D50" s="517" t="s">
        <v>404</v>
      </c>
      <c r="E50" s="517" t="s">
        <v>228</v>
      </c>
      <c r="F50" s="517" t="s">
        <v>25</v>
      </c>
      <c r="G50" s="517"/>
      <c r="H50" s="518">
        <v>41547</v>
      </c>
      <c r="I50" s="517" t="s">
        <v>206</v>
      </c>
      <c r="J50" s="517" t="s">
        <v>197</v>
      </c>
      <c r="K50" s="517" t="s">
        <v>179</v>
      </c>
      <c r="L50" s="518">
        <v>41519</v>
      </c>
      <c r="M50" s="517"/>
      <c r="N50" s="517"/>
      <c r="O50" s="517">
        <v>23</v>
      </c>
      <c r="P50" s="517">
        <v>1</v>
      </c>
      <c r="Q50" s="517">
        <v>0</v>
      </c>
      <c r="R50" s="517">
        <v>0</v>
      </c>
      <c r="S50" s="517">
        <v>0</v>
      </c>
    </row>
    <row r="51" spans="1:19">
      <c r="A51" s="517">
        <v>59</v>
      </c>
      <c r="B51" s="517" t="s">
        <v>1256</v>
      </c>
      <c r="C51" s="517">
        <v>90110832292</v>
      </c>
      <c r="D51" s="517" t="s">
        <v>404</v>
      </c>
      <c r="E51" s="517" t="s">
        <v>228</v>
      </c>
      <c r="F51" s="517" t="s">
        <v>25</v>
      </c>
      <c r="G51" s="517"/>
      <c r="H51" s="518">
        <v>41547</v>
      </c>
      <c r="I51" s="517" t="s">
        <v>206</v>
      </c>
      <c r="J51" s="517" t="s">
        <v>197</v>
      </c>
      <c r="K51" s="517" t="s">
        <v>179</v>
      </c>
      <c r="L51" s="518">
        <v>41519</v>
      </c>
      <c r="M51" s="517"/>
      <c r="N51" s="517"/>
      <c r="O51" s="517">
        <v>23</v>
      </c>
      <c r="P51" s="517">
        <v>1</v>
      </c>
      <c r="Q51" s="517">
        <v>0</v>
      </c>
      <c r="R51" s="517">
        <v>0</v>
      </c>
      <c r="S51" s="517">
        <v>0</v>
      </c>
    </row>
    <row r="52" spans="1:19">
      <c r="A52" s="517">
        <v>60</v>
      </c>
      <c r="B52" s="517" t="s">
        <v>1257</v>
      </c>
      <c r="C52" s="517">
        <v>90020732653</v>
      </c>
      <c r="D52" s="517" t="s">
        <v>404</v>
      </c>
      <c r="E52" s="517" t="s">
        <v>228</v>
      </c>
      <c r="F52" s="517" t="s">
        <v>25</v>
      </c>
      <c r="G52" s="517"/>
      <c r="H52" s="518">
        <v>41547</v>
      </c>
      <c r="I52" s="517"/>
      <c r="J52" s="517" t="s">
        <v>197</v>
      </c>
      <c r="K52" s="517" t="s">
        <v>179</v>
      </c>
      <c r="L52" s="518">
        <v>41519</v>
      </c>
      <c r="M52" s="517"/>
      <c r="N52" s="517"/>
      <c r="O52" s="517">
        <v>23</v>
      </c>
      <c r="P52" s="517">
        <v>1</v>
      </c>
      <c r="Q52" s="517">
        <v>0</v>
      </c>
      <c r="R52" s="517">
        <v>0</v>
      </c>
      <c r="S52" s="517">
        <v>0</v>
      </c>
    </row>
    <row r="53" spans="1:19">
      <c r="A53" s="517">
        <v>61</v>
      </c>
      <c r="B53" s="517" t="s">
        <v>1258</v>
      </c>
      <c r="C53" s="517">
        <v>89012129938</v>
      </c>
      <c r="D53" s="517" t="s">
        <v>404</v>
      </c>
      <c r="E53" s="517" t="s">
        <v>228</v>
      </c>
      <c r="F53" s="517" t="s">
        <v>25</v>
      </c>
      <c r="G53" s="517"/>
      <c r="H53" s="518">
        <v>41547</v>
      </c>
      <c r="I53" s="517"/>
      <c r="J53" s="517" t="s">
        <v>197</v>
      </c>
      <c r="K53" s="517" t="s">
        <v>179</v>
      </c>
      <c r="L53" s="518">
        <v>41519</v>
      </c>
      <c r="M53" s="517"/>
      <c r="N53" s="517"/>
      <c r="O53" s="517">
        <v>24</v>
      </c>
      <c r="P53" s="517">
        <v>1</v>
      </c>
      <c r="Q53" s="517">
        <v>0</v>
      </c>
      <c r="R53" s="517">
        <v>0</v>
      </c>
      <c r="S53" s="517">
        <v>0</v>
      </c>
    </row>
    <row r="54" spans="1:19">
      <c r="A54" s="517">
        <v>62</v>
      </c>
      <c r="B54" s="517" t="s">
        <v>1259</v>
      </c>
      <c r="C54" s="517">
        <v>90082032491</v>
      </c>
      <c r="D54" s="517" t="s">
        <v>404</v>
      </c>
      <c r="E54" s="517" t="s">
        <v>228</v>
      </c>
      <c r="F54" s="517" t="s">
        <v>25</v>
      </c>
      <c r="G54" s="517"/>
      <c r="H54" s="518">
        <v>41547</v>
      </c>
      <c r="I54" s="517"/>
      <c r="J54" s="517" t="s">
        <v>197</v>
      </c>
      <c r="K54" s="517" t="s">
        <v>179</v>
      </c>
      <c r="L54" s="518">
        <v>41519</v>
      </c>
      <c r="M54" s="517"/>
      <c r="N54" s="517"/>
      <c r="O54" s="517">
        <v>23</v>
      </c>
      <c r="P54" s="517">
        <v>1</v>
      </c>
      <c r="Q54" s="517">
        <v>0</v>
      </c>
      <c r="R54" s="517">
        <v>0</v>
      </c>
      <c r="S54" s="517">
        <v>0</v>
      </c>
    </row>
    <row r="55" spans="1:19">
      <c r="A55" s="517">
        <v>63</v>
      </c>
      <c r="B55" s="517" t="s">
        <v>1260</v>
      </c>
      <c r="C55" s="517">
        <v>89121430004</v>
      </c>
      <c r="D55" s="517" t="s">
        <v>404</v>
      </c>
      <c r="E55" s="517" t="s">
        <v>228</v>
      </c>
      <c r="F55" s="517" t="s">
        <v>25</v>
      </c>
      <c r="G55" s="517"/>
      <c r="H55" s="518">
        <v>41547</v>
      </c>
      <c r="I55" s="517"/>
      <c r="J55" s="517" t="s">
        <v>197</v>
      </c>
      <c r="K55" s="517" t="s">
        <v>178</v>
      </c>
      <c r="L55" s="518">
        <v>41519</v>
      </c>
      <c r="M55" s="517"/>
      <c r="N55" s="517"/>
      <c r="O55" s="517">
        <v>24</v>
      </c>
      <c r="P55" s="517">
        <v>1</v>
      </c>
      <c r="Q55" s="517">
        <v>0</v>
      </c>
      <c r="R55" s="517">
        <v>0</v>
      </c>
      <c r="S55" s="517">
        <v>0</v>
      </c>
    </row>
    <row r="56" spans="1:19">
      <c r="A56" s="517">
        <v>64</v>
      </c>
      <c r="B56" s="517" t="s">
        <v>1261</v>
      </c>
      <c r="C56" s="517">
        <v>89032830169</v>
      </c>
      <c r="D56" s="517" t="s">
        <v>404</v>
      </c>
      <c r="E56" s="517" t="s">
        <v>228</v>
      </c>
      <c r="F56" s="517" t="s">
        <v>25</v>
      </c>
      <c r="G56" s="517"/>
      <c r="H56" s="518">
        <v>41547</v>
      </c>
      <c r="I56" s="517"/>
      <c r="J56" s="517" t="s">
        <v>197</v>
      </c>
      <c r="K56" s="517" t="s">
        <v>178</v>
      </c>
      <c r="L56" s="518">
        <v>41519</v>
      </c>
      <c r="M56" s="517"/>
      <c r="N56" s="517"/>
      <c r="O56" s="517">
        <v>24</v>
      </c>
      <c r="P56" s="517">
        <v>1</v>
      </c>
      <c r="Q56" s="517">
        <v>0</v>
      </c>
      <c r="R56" s="517">
        <v>0</v>
      </c>
      <c r="S56" s="517">
        <v>0</v>
      </c>
    </row>
    <row r="57" spans="1:19">
      <c r="A57" s="517">
        <v>65</v>
      </c>
      <c r="B57" s="517" t="s">
        <v>1262</v>
      </c>
      <c r="C57" s="517">
        <v>90121832570</v>
      </c>
      <c r="D57" s="517" t="s">
        <v>404</v>
      </c>
      <c r="E57" s="517" t="s">
        <v>228</v>
      </c>
      <c r="F57" s="517" t="s">
        <v>25</v>
      </c>
      <c r="G57" s="517"/>
      <c r="H57" s="518">
        <v>41547</v>
      </c>
      <c r="I57" s="517"/>
      <c r="J57" s="517" t="s">
        <v>197</v>
      </c>
      <c r="K57" s="517" t="s">
        <v>179</v>
      </c>
      <c r="L57" s="518">
        <v>41519</v>
      </c>
      <c r="M57" s="517"/>
      <c r="N57" s="517"/>
      <c r="O57" s="517">
        <v>23</v>
      </c>
      <c r="P57" s="517">
        <v>1</v>
      </c>
      <c r="Q57" s="517">
        <v>0</v>
      </c>
      <c r="R57" s="517">
        <v>0</v>
      </c>
      <c r="S57" s="517">
        <v>0</v>
      </c>
    </row>
    <row r="58" spans="1:19">
      <c r="A58" s="517">
        <v>66</v>
      </c>
      <c r="B58" s="517" t="s">
        <v>1263</v>
      </c>
      <c r="C58" s="517">
        <v>89031030059</v>
      </c>
      <c r="D58" s="517" t="s">
        <v>404</v>
      </c>
      <c r="E58" s="517" t="s">
        <v>228</v>
      </c>
      <c r="F58" s="517" t="s">
        <v>25</v>
      </c>
      <c r="G58" s="517"/>
      <c r="H58" s="518">
        <v>41547</v>
      </c>
      <c r="I58" s="517"/>
      <c r="J58" s="517" t="s">
        <v>197</v>
      </c>
      <c r="K58" s="517" t="s">
        <v>179</v>
      </c>
      <c r="L58" s="518">
        <v>41519</v>
      </c>
      <c r="M58" s="517"/>
      <c r="N58" s="517"/>
      <c r="O58" s="517">
        <v>24</v>
      </c>
      <c r="P58" s="517">
        <v>1</v>
      </c>
      <c r="Q58" s="517">
        <v>0</v>
      </c>
      <c r="R58" s="517">
        <v>0</v>
      </c>
      <c r="S58" s="517">
        <v>0</v>
      </c>
    </row>
    <row r="59" spans="1:19">
      <c r="A59" s="517">
        <v>67</v>
      </c>
      <c r="B59" s="517" t="s">
        <v>1264</v>
      </c>
      <c r="C59" s="517">
        <v>84040712184</v>
      </c>
      <c r="D59" s="517" t="s">
        <v>404</v>
      </c>
      <c r="E59" s="517" t="s">
        <v>228</v>
      </c>
      <c r="F59" s="517" t="s">
        <v>25</v>
      </c>
      <c r="G59" s="517"/>
      <c r="H59" s="518">
        <v>41547</v>
      </c>
      <c r="I59" s="517"/>
      <c r="J59" s="517" t="s">
        <v>197</v>
      </c>
      <c r="K59" s="517" t="s">
        <v>178</v>
      </c>
      <c r="L59" s="518">
        <v>41519</v>
      </c>
      <c r="M59" s="517"/>
      <c r="N59" s="517"/>
      <c r="O59" s="517">
        <v>29</v>
      </c>
      <c r="P59" s="517">
        <v>1</v>
      </c>
      <c r="Q59" s="517">
        <v>0</v>
      </c>
      <c r="R59" s="517">
        <v>0</v>
      </c>
      <c r="S59" s="517">
        <v>0</v>
      </c>
    </row>
    <row r="60" spans="1:19">
      <c r="A60" s="517">
        <v>68</v>
      </c>
      <c r="B60" s="517" t="s">
        <v>1265</v>
      </c>
      <c r="C60" s="517">
        <v>89060630030</v>
      </c>
      <c r="D60" s="517" t="s">
        <v>404</v>
      </c>
      <c r="E60" s="517" t="s">
        <v>228</v>
      </c>
      <c r="F60" s="517" t="s">
        <v>25</v>
      </c>
      <c r="G60" s="517"/>
      <c r="H60" s="518">
        <v>41547</v>
      </c>
      <c r="I60" s="517"/>
      <c r="J60" s="517" t="s">
        <v>197</v>
      </c>
      <c r="K60" s="517" t="s">
        <v>179</v>
      </c>
      <c r="L60" s="518">
        <v>41519</v>
      </c>
      <c r="M60" s="517"/>
      <c r="N60" s="517"/>
      <c r="O60" s="517">
        <v>24</v>
      </c>
      <c r="P60" s="517">
        <v>1</v>
      </c>
      <c r="Q60" s="517">
        <v>0</v>
      </c>
      <c r="R60" s="517">
        <v>0</v>
      </c>
      <c r="S60" s="517">
        <v>0</v>
      </c>
    </row>
    <row r="61" spans="1:19">
      <c r="A61" s="517">
        <v>69</v>
      </c>
      <c r="B61" s="517" t="s">
        <v>1266</v>
      </c>
      <c r="C61" s="517">
        <v>87041114580</v>
      </c>
      <c r="D61" s="517" t="s">
        <v>404</v>
      </c>
      <c r="E61" s="517" t="s">
        <v>228</v>
      </c>
      <c r="F61" s="517" t="s">
        <v>25</v>
      </c>
      <c r="G61" s="517"/>
      <c r="H61" s="518">
        <v>41547</v>
      </c>
      <c r="I61" s="517"/>
      <c r="J61" s="517" t="s">
        <v>197</v>
      </c>
      <c r="K61" s="517" t="s">
        <v>178</v>
      </c>
      <c r="L61" s="518">
        <v>41519</v>
      </c>
      <c r="M61" s="517"/>
      <c r="N61" s="517"/>
      <c r="O61" s="517">
        <v>26</v>
      </c>
      <c r="P61" s="517">
        <v>1</v>
      </c>
      <c r="Q61" s="517">
        <v>0</v>
      </c>
      <c r="R61" s="517">
        <v>0</v>
      </c>
      <c r="S61" s="517">
        <v>0</v>
      </c>
    </row>
    <row r="62" spans="1:19">
      <c r="A62" s="517">
        <v>70</v>
      </c>
      <c r="B62" s="517" t="s">
        <v>1267</v>
      </c>
      <c r="C62" s="517">
        <v>88030215801</v>
      </c>
      <c r="D62" s="517" t="s">
        <v>404</v>
      </c>
      <c r="E62" s="517" t="s">
        <v>228</v>
      </c>
      <c r="F62" s="517" t="s">
        <v>25</v>
      </c>
      <c r="G62" s="517"/>
      <c r="H62" s="518">
        <v>41547</v>
      </c>
      <c r="I62" s="517"/>
      <c r="J62" s="517" t="s">
        <v>197</v>
      </c>
      <c r="K62" s="517" t="s">
        <v>178</v>
      </c>
      <c r="L62" s="518">
        <v>41519</v>
      </c>
      <c r="M62" s="517"/>
      <c r="N62" s="517"/>
      <c r="O62" s="517">
        <v>25</v>
      </c>
      <c r="P62" s="517">
        <v>1</v>
      </c>
      <c r="Q62" s="517">
        <v>0</v>
      </c>
      <c r="R62" s="517">
        <v>0</v>
      </c>
      <c r="S62" s="517">
        <v>0</v>
      </c>
    </row>
    <row r="63" spans="1:19">
      <c r="A63" s="517">
        <v>71</v>
      </c>
      <c r="B63" s="517" t="s">
        <v>1268</v>
      </c>
      <c r="C63" s="517">
        <v>90092732352</v>
      </c>
      <c r="D63" s="517" t="s">
        <v>404</v>
      </c>
      <c r="E63" s="517" t="s">
        <v>228</v>
      </c>
      <c r="F63" s="517" t="s">
        <v>25</v>
      </c>
      <c r="G63" s="517"/>
      <c r="H63" s="518">
        <v>41547</v>
      </c>
      <c r="I63" s="517" t="s">
        <v>206</v>
      </c>
      <c r="J63" s="517" t="s">
        <v>197</v>
      </c>
      <c r="K63" s="517" t="s">
        <v>179</v>
      </c>
      <c r="L63" s="518">
        <v>41519</v>
      </c>
      <c r="M63" s="517"/>
      <c r="N63" s="517"/>
      <c r="O63" s="517">
        <v>23</v>
      </c>
      <c r="P63" s="517">
        <v>1</v>
      </c>
      <c r="Q63" s="517">
        <v>0</v>
      </c>
      <c r="R63" s="517">
        <v>0</v>
      </c>
      <c r="S63" s="517">
        <v>0</v>
      </c>
    </row>
    <row r="64" spans="1:19">
      <c r="A64" s="517">
        <v>72</v>
      </c>
      <c r="B64" s="517" t="s">
        <v>1269</v>
      </c>
      <c r="C64" s="517">
        <v>90100332434</v>
      </c>
      <c r="D64" s="517" t="s">
        <v>404</v>
      </c>
      <c r="E64" s="517" t="s">
        <v>228</v>
      </c>
      <c r="F64" s="517" t="s">
        <v>25</v>
      </c>
      <c r="G64" s="517"/>
      <c r="H64" s="518">
        <v>41547</v>
      </c>
      <c r="I64" s="517"/>
      <c r="J64" s="517" t="s">
        <v>197</v>
      </c>
      <c r="K64" s="517" t="s">
        <v>179</v>
      </c>
      <c r="L64" s="518">
        <v>41519</v>
      </c>
      <c r="M64" s="517"/>
      <c r="N64" s="517"/>
      <c r="O64" s="517">
        <v>23</v>
      </c>
      <c r="P64" s="517">
        <v>1</v>
      </c>
      <c r="Q64" s="517">
        <v>0</v>
      </c>
      <c r="R64" s="517">
        <v>0</v>
      </c>
      <c r="S64" s="517">
        <v>0</v>
      </c>
    </row>
    <row r="65" spans="1:19">
      <c r="A65" s="517">
        <v>73</v>
      </c>
      <c r="B65" s="517" t="s">
        <v>1270</v>
      </c>
      <c r="C65" s="517">
        <v>90011034496</v>
      </c>
      <c r="D65" s="517" t="s">
        <v>404</v>
      </c>
      <c r="E65" s="517" t="s">
        <v>228</v>
      </c>
      <c r="F65" s="517" t="s">
        <v>25</v>
      </c>
      <c r="G65" s="517"/>
      <c r="H65" s="518">
        <v>41547</v>
      </c>
      <c r="I65" s="517"/>
      <c r="J65" s="517" t="s">
        <v>197</v>
      </c>
      <c r="K65" s="517" t="s">
        <v>179</v>
      </c>
      <c r="L65" s="518">
        <v>41519</v>
      </c>
      <c r="M65" s="517"/>
      <c r="N65" s="517"/>
      <c r="O65" s="517">
        <v>23</v>
      </c>
      <c r="P65" s="517">
        <v>1</v>
      </c>
      <c r="Q65" s="517">
        <v>0</v>
      </c>
      <c r="R65" s="517">
        <v>0</v>
      </c>
      <c r="S65" s="517">
        <v>0</v>
      </c>
    </row>
    <row r="66" spans="1:19">
      <c r="A66" s="517">
        <v>74</v>
      </c>
      <c r="B66" s="517" t="s">
        <v>1271</v>
      </c>
      <c r="C66" s="517">
        <v>89071329951</v>
      </c>
      <c r="D66" s="517" t="s">
        <v>404</v>
      </c>
      <c r="E66" s="517" t="s">
        <v>228</v>
      </c>
      <c r="F66" s="517" t="s">
        <v>25</v>
      </c>
      <c r="G66" s="517"/>
      <c r="H66" s="518">
        <v>41547</v>
      </c>
      <c r="I66" s="517"/>
      <c r="J66" s="517" t="s">
        <v>197</v>
      </c>
      <c r="K66" s="517" t="s">
        <v>179</v>
      </c>
      <c r="L66" s="518">
        <v>41519</v>
      </c>
      <c r="M66" s="517"/>
      <c r="N66" s="517"/>
      <c r="O66" s="517">
        <v>24</v>
      </c>
      <c r="P66" s="517">
        <v>1</v>
      </c>
      <c r="Q66" s="517">
        <v>0</v>
      </c>
      <c r="R66" s="517">
        <v>0</v>
      </c>
      <c r="S66" s="517">
        <v>0</v>
      </c>
    </row>
    <row r="67" spans="1:19">
      <c r="A67" s="517">
        <v>75</v>
      </c>
      <c r="B67" s="517" t="s">
        <v>1272</v>
      </c>
      <c r="C67" s="517">
        <v>87102115142</v>
      </c>
      <c r="D67" s="517" t="s">
        <v>404</v>
      </c>
      <c r="E67" s="517" t="s">
        <v>228</v>
      </c>
      <c r="F67" s="517" t="s">
        <v>25</v>
      </c>
      <c r="G67" s="517"/>
      <c r="H67" s="518">
        <v>41547</v>
      </c>
      <c r="I67" s="517"/>
      <c r="J67" s="517" t="s">
        <v>197</v>
      </c>
      <c r="K67" s="517" t="s">
        <v>178</v>
      </c>
      <c r="L67" s="518">
        <v>41519</v>
      </c>
      <c r="M67" s="517"/>
      <c r="N67" s="517"/>
      <c r="O67" s="517">
        <v>26</v>
      </c>
      <c r="P67" s="517">
        <v>1</v>
      </c>
      <c r="Q67" s="517">
        <v>0</v>
      </c>
      <c r="R67" s="517">
        <v>0</v>
      </c>
      <c r="S67" s="517">
        <v>0</v>
      </c>
    </row>
    <row r="68" spans="1:19">
      <c r="A68" s="517">
        <v>76</v>
      </c>
      <c r="B68" s="517" t="s">
        <v>1273</v>
      </c>
      <c r="C68" s="517">
        <v>89010629940</v>
      </c>
      <c r="D68" s="517" t="s">
        <v>404</v>
      </c>
      <c r="E68" s="517" t="s">
        <v>228</v>
      </c>
      <c r="F68" s="517" t="s">
        <v>25</v>
      </c>
      <c r="G68" s="517"/>
      <c r="H68" s="518">
        <v>41547</v>
      </c>
      <c r="I68" s="517"/>
      <c r="J68" s="517" t="s">
        <v>197</v>
      </c>
      <c r="K68" s="517" t="s">
        <v>178</v>
      </c>
      <c r="L68" s="518">
        <v>41519</v>
      </c>
      <c r="M68" s="517"/>
      <c r="N68" s="517"/>
      <c r="O68" s="517">
        <v>24</v>
      </c>
      <c r="P68" s="517">
        <v>1</v>
      </c>
      <c r="Q68" s="517">
        <v>0</v>
      </c>
      <c r="R68" s="517">
        <v>0</v>
      </c>
      <c r="S68" s="517">
        <v>0</v>
      </c>
    </row>
    <row r="69" spans="1:19">
      <c r="A69" s="517">
        <v>77</v>
      </c>
      <c r="B69" s="517" t="s">
        <v>1274</v>
      </c>
      <c r="C69" s="517">
        <v>89082129788</v>
      </c>
      <c r="D69" s="517" t="s">
        <v>404</v>
      </c>
      <c r="E69" s="517" t="s">
        <v>228</v>
      </c>
      <c r="F69" s="517" t="s">
        <v>25</v>
      </c>
      <c r="G69" s="517"/>
      <c r="H69" s="518">
        <v>41547</v>
      </c>
      <c r="I69" s="517"/>
      <c r="J69" s="517" t="s">
        <v>197</v>
      </c>
      <c r="K69" s="517" t="s">
        <v>178</v>
      </c>
      <c r="L69" s="518">
        <v>41519</v>
      </c>
      <c r="M69" s="517"/>
      <c r="N69" s="517"/>
      <c r="O69" s="517">
        <v>24</v>
      </c>
      <c r="P69" s="517">
        <v>1</v>
      </c>
      <c r="Q69" s="517">
        <v>0</v>
      </c>
      <c r="R69" s="517">
        <v>0</v>
      </c>
      <c r="S69" s="517">
        <v>0</v>
      </c>
    </row>
    <row r="70" spans="1:19">
      <c r="A70" s="517">
        <v>16</v>
      </c>
      <c r="B70" s="517" t="s">
        <v>441</v>
      </c>
      <c r="C70" s="517">
        <v>92010708731</v>
      </c>
      <c r="D70" s="517" t="s">
        <v>404</v>
      </c>
      <c r="E70" s="517" t="s">
        <v>253</v>
      </c>
      <c r="F70" s="517" t="s">
        <v>25</v>
      </c>
      <c r="G70" s="517"/>
      <c r="H70" s="518">
        <v>40756</v>
      </c>
      <c r="I70" s="517"/>
      <c r="J70" s="517" t="s">
        <v>200</v>
      </c>
      <c r="K70" s="517" t="s">
        <v>179</v>
      </c>
      <c r="L70" s="518">
        <v>40756</v>
      </c>
      <c r="M70" s="517"/>
      <c r="N70" s="517"/>
      <c r="O70" s="517">
        <v>21</v>
      </c>
      <c r="P70" s="517">
        <v>1</v>
      </c>
      <c r="Q70" s="517">
        <v>0</v>
      </c>
      <c r="R70" s="517">
        <v>0</v>
      </c>
      <c r="S70" s="517">
        <v>0</v>
      </c>
    </row>
    <row r="71" spans="1:19">
      <c r="A71" s="517">
        <v>17</v>
      </c>
      <c r="B71" s="517" t="s">
        <v>442</v>
      </c>
      <c r="C71" s="517">
        <v>92092535619</v>
      </c>
      <c r="D71" s="517" t="s">
        <v>404</v>
      </c>
      <c r="E71" s="517" t="s">
        <v>253</v>
      </c>
      <c r="F71" s="517" t="s">
        <v>25</v>
      </c>
      <c r="G71" s="517"/>
      <c r="H71" s="518">
        <v>40756</v>
      </c>
      <c r="I71" s="517"/>
      <c r="J71" s="517" t="s">
        <v>200</v>
      </c>
      <c r="K71" s="517" t="s">
        <v>179</v>
      </c>
      <c r="L71" s="518">
        <v>40756</v>
      </c>
      <c r="M71" s="517"/>
      <c r="N71" s="517"/>
      <c r="O71" s="517">
        <v>21</v>
      </c>
      <c r="P71" s="517">
        <v>1</v>
      </c>
      <c r="Q71" s="517">
        <v>0</v>
      </c>
      <c r="R71" s="517">
        <v>0</v>
      </c>
      <c r="S71" s="517">
        <v>0</v>
      </c>
    </row>
    <row r="72" spans="1:19">
      <c r="A72" s="517">
        <v>18</v>
      </c>
      <c r="B72" s="517" t="s">
        <v>443</v>
      </c>
      <c r="C72" s="517">
        <v>92020135613</v>
      </c>
      <c r="D72" s="517" t="s">
        <v>404</v>
      </c>
      <c r="E72" s="517" t="s">
        <v>253</v>
      </c>
      <c r="F72" s="517" t="s">
        <v>25</v>
      </c>
      <c r="G72" s="517"/>
      <c r="H72" s="518">
        <v>40756</v>
      </c>
      <c r="I72" s="517"/>
      <c r="J72" s="517" t="s">
        <v>200</v>
      </c>
      <c r="K72" s="517" t="s">
        <v>179</v>
      </c>
      <c r="L72" s="518">
        <v>40756</v>
      </c>
      <c r="M72" s="517"/>
      <c r="N72" s="517"/>
      <c r="O72" s="517">
        <v>21</v>
      </c>
      <c r="P72" s="517">
        <v>1</v>
      </c>
      <c r="Q72" s="517">
        <v>0</v>
      </c>
      <c r="R72" s="517">
        <v>0</v>
      </c>
      <c r="S72" s="517">
        <v>0</v>
      </c>
    </row>
    <row r="73" spans="1:19">
      <c r="A73" s="517">
        <v>19</v>
      </c>
      <c r="B73" s="517" t="s">
        <v>444</v>
      </c>
      <c r="C73" s="517">
        <v>92082435859</v>
      </c>
      <c r="D73" s="517" t="s">
        <v>404</v>
      </c>
      <c r="E73" s="517" t="s">
        <v>253</v>
      </c>
      <c r="F73" s="517" t="s">
        <v>25</v>
      </c>
      <c r="G73" s="517"/>
      <c r="H73" s="518">
        <v>40756</v>
      </c>
      <c r="I73" s="517"/>
      <c r="J73" s="517" t="s">
        <v>200</v>
      </c>
      <c r="K73" s="517" t="s">
        <v>179</v>
      </c>
      <c r="L73" s="518">
        <v>40756</v>
      </c>
      <c r="M73" s="517"/>
      <c r="N73" s="517"/>
      <c r="O73" s="517">
        <v>21</v>
      </c>
      <c r="P73" s="517">
        <v>1</v>
      </c>
      <c r="Q73" s="517">
        <v>0</v>
      </c>
      <c r="R73" s="517">
        <v>0</v>
      </c>
      <c r="S73" s="517">
        <v>0</v>
      </c>
    </row>
    <row r="74" spans="1:19">
      <c r="A74" s="517">
        <v>20</v>
      </c>
      <c r="B74" s="517" t="s">
        <v>445</v>
      </c>
      <c r="C74" s="517">
        <v>92071035612</v>
      </c>
      <c r="D74" s="517" t="s">
        <v>404</v>
      </c>
      <c r="E74" s="517" t="s">
        <v>253</v>
      </c>
      <c r="F74" s="517" t="s">
        <v>25</v>
      </c>
      <c r="G74" s="517"/>
      <c r="H74" s="518">
        <v>40756</v>
      </c>
      <c r="I74" s="517"/>
      <c r="J74" s="517" t="s">
        <v>200</v>
      </c>
      <c r="K74" s="517" t="s">
        <v>179</v>
      </c>
      <c r="L74" s="518">
        <v>40756</v>
      </c>
      <c r="M74" s="517"/>
      <c r="N74" s="517"/>
      <c r="O74" s="517">
        <v>21</v>
      </c>
      <c r="P74" s="517">
        <v>1</v>
      </c>
      <c r="Q74" s="517">
        <v>0</v>
      </c>
      <c r="R74" s="517">
        <v>0</v>
      </c>
      <c r="S74" s="517">
        <v>0</v>
      </c>
    </row>
    <row r="75" spans="1:19">
      <c r="A75" s="517">
        <v>21</v>
      </c>
      <c r="B75" s="517" t="s">
        <v>447</v>
      </c>
      <c r="C75" s="517">
        <v>92082235932</v>
      </c>
      <c r="D75" s="517" t="s">
        <v>404</v>
      </c>
      <c r="E75" s="517" t="s">
        <v>253</v>
      </c>
      <c r="F75" s="517" t="s">
        <v>25</v>
      </c>
      <c r="G75" s="517"/>
      <c r="H75" s="518">
        <v>40756</v>
      </c>
      <c r="I75" s="517"/>
      <c r="J75" s="517" t="s">
        <v>200</v>
      </c>
      <c r="K75" s="517" t="s">
        <v>179</v>
      </c>
      <c r="L75" s="518">
        <v>40756</v>
      </c>
      <c r="M75" s="517"/>
      <c r="N75" s="517"/>
      <c r="O75" s="517">
        <v>21</v>
      </c>
      <c r="P75" s="517">
        <v>1</v>
      </c>
      <c r="Q75" s="517">
        <v>0</v>
      </c>
      <c r="R75" s="517">
        <v>0</v>
      </c>
      <c r="S75" s="517">
        <v>0</v>
      </c>
    </row>
    <row r="76" spans="1:19">
      <c r="A76" s="517">
        <v>22</v>
      </c>
      <c r="B76" s="517" t="s">
        <v>448</v>
      </c>
      <c r="C76" s="517">
        <v>92021335850</v>
      </c>
      <c r="D76" s="517" t="s">
        <v>404</v>
      </c>
      <c r="E76" s="517" t="s">
        <v>253</v>
      </c>
      <c r="F76" s="517" t="s">
        <v>25</v>
      </c>
      <c r="G76" s="517"/>
      <c r="H76" s="518">
        <v>40756</v>
      </c>
      <c r="I76" s="517"/>
      <c r="J76" s="517" t="s">
        <v>200</v>
      </c>
      <c r="K76" s="517" t="s">
        <v>179</v>
      </c>
      <c r="L76" s="518">
        <v>40756</v>
      </c>
      <c r="M76" s="517"/>
      <c r="N76" s="517"/>
      <c r="O76" s="517">
        <v>21</v>
      </c>
      <c r="P76" s="517">
        <v>1</v>
      </c>
      <c r="Q76" s="517">
        <v>0</v>
      </c>
      <c r="R76" s="517">
        <v>0</v>
      </c>
      <c r="S76" s="517">
        <v>0</v>
      </c>
    </row>
    <row r="77" spans="1:19">
      <c r="A77" s="517">
        <v>49</v>
      </c>
      <c r="B77" s="517" t="s">
        <v>767</v>
      </c>
      <c r="C77" s="517">
        <v>92020618970</v>
      </c>
      <c r="D77" s="517" t="s">
        <v>404</v>
      </c>
      <c r="E77" s="517" t="s">
        <v>228</v>
      </c>
      <c r="F77" s="517" t="s">
        <v>25</v>
      </c>
      <c r="G77" s="517"/>
      <c r="H77" s="518">
        <v>41153</v>
      </c>
      <c r="I77" s="517" t="s">
        <v>206</v>
      </c>
      <c r="J77" s="517" t="s">
        <v>200</v>
      </c>
      <c r="K77" s="517" t="s">
        <v>179</v>
      </c>
      <c r="L77" s="518">
        <v>41153</v>
      </c>
      <c r="M77" s="517"/>
      <c r="N77" s="517"/>
      <c r="O77" s="517">
        <v>21</v>
      </c>
      <c r="P77" s="517">
        <v>1</v>
      </c>
      <c r="Q77" s="517">
        <v>0</v>
      </c>
      <c r="R77" s="517">
        <v>0</v>
      </c>
      <c r="S77" s="517">
        <v>0</v>
      </c>
    </row>
    <row r="78" spans="1:19" ht="15.75" thickBot="1">
      <c r="A78" s="519">
        <v>51</v>
      </c>
      <c r="B78" s="519" t="s">
        <v>1235</v>
      </c>
      <c r="C78" s="519">
        <v>92102935618</v>
      </c>
      <c r="D78" s="519" t="s">
        <v>404</v>
      </c>
      <c r="E78" s="519" t="s">
        <v>228</v>
      </c>
      <c r="F78" s="519" t="s">
        <v>25</v>
      </c>
      <c r="G78" s="519"/>
      <c r="H78" s="524">
        <v>41153</v>
      </c>
      <c r="I78" s="519"/>
      <c r="J78" s="519" t="s">
        <v>200</v>
      </c>
      <c r="K78" s="519" t="s">
        <v>179</v>
      </c>
      <c r="L78" s="524">
        <v>41153</v>
      </c>
      <c r="M78" s="519"/>
      <c r="N78" s="519"/>
      <c r="O78" s="519">
        <v>21</v>
      </c>
      <c r="P78" s="519">
        <v>1</v>
      </c>
      <c r="Q78" s="519">
        <v>0</v>
      </c>
      <c r="R78" s="519">
        <v>0</v>
      </c>
      <c r="S78" s="519">
        <v>0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3:H46"/>
  <sheetViews>
    <sheetView workbookViewId="0">
      <selection activeCell="E20" sqref="E20"/>
    </sheetView>
  </sheetViews>
  <sheetFormatPr baseColWidth="10" defaultRowHeight="15"/>
  <cols>
    <col min="1" max="1" width="25.28515625" style="56" customWidth="1"/>
    <col min="2" max="2" width="13.85546875" style="56" customWidth="1"/>
    <col min="3" max="4" width="11.7109375" style="56" customWidth="1"/>
    <col min="5" max="5" width="14.28515625" style="56" customWidth="1"/>
    <col min="6" max="6" width="15.140625" style="56" customWidth="1"/>
    <col min="7" max="8" width="12.5703125" style="56" customWidth="1"/>
    <col min="9" max="11" width="27.7109375" style="56" bestFit="1" customWidth="1"/>
    <col min="12" max="12" width="27.7109375" style="56" customWidth="1"/>
    <col min="13" max="16" width="27.7109375" style="56" bestFit="1" customWidth="1"/>
    <col min="17" max="17" width="27.7109375" style="56" customWidth="1"/>
    <col min="18" max="21" width="27.7109375" style="56" bestFit="1" customWidth="1"/>
    <col min="22" max="22" width="27.7109375" style="56" customWidth="1"/>
    <col min="23" max="26" width="27.7109375" style="56" bestFit="1" customWidth="1"/>
    <col min="27" max="27" width="32.7109375" style="56" bestFit="1" customWidth="1"/>
    <col min="28" max="30" width="19.85546875" style="56" bestFit="1" customWidth="1"/>
    <col min="31" max="31" width="20.140625" style="56" bestFit="1" customWidth="1"/>
    <col min="32" max="16384" width="11.42578125" style="56"/>
  </cols>
  <sheetData>
    <row r="3" spans="1:8">
      <c r="A3" s="290" t="s">
        <v>312</v>
      </c>
      <c r="B3" s="290" t="s">
        <v>196</v>
      </c>
      <c r="C3" s="291"/>
      <c r="D3" s="292"/>
      <c r="E3"/>
      <c r="F3"/>
      <c r="G3"/>
      <c r="H3"/>
    </row>
    <row r="4" spans="1:8">
      <c r="A4" s="296" t="s">
        <v>201</v>
      </c>
      <c r="B4" s="286" t="s">
        <v>25</v>
      </c>
      <c r="C4" s="293" t="s">
        <v>323</v>
      </c>
      <c r="D4" s="294" t="s">
        <v>311</v>
      </c>
      <c r="E4"/>
      <c r="F4"/>
      <c r="G4"/>
      <c r="H4"/>
    </row>
    <row r="5" spans="1:8">
      <c r="A5" s="286" t="s">
        <v>197</v>
      </c>
      <c r="B5" s="280">
        <v>3</v>
      </c>
      <c r="C5" s="281"/>
      <c r="D5" s="282">
        <v>3</v>
      </c>
      <c r="E5"/>
      <c r="F5"/>
      <c r="G5"/>
      <c r="H5"/>
    </row>
    <row r="6" spans="1:8">
      <c r="A6" s="287" t="s">
        <v>200</v>
      </c>
      <c r="B6" s="283">
        <v>1</v>
      </c>
      <c r="C6" s="284"/>
      <c r="D6" s="285">
        <v>1</v>
      </c>
      <c r="E6"/>
      <c r="F6"/>
      <c r="G6"/>
      <c r="H6"/>
    </row>
    <row r="7" spans="1:8">
      <c r="A7" s="287" t="s">
        <v>323</v>
      </c>
      <c r="B7" s="283"/>
      <c r="C7" s="284"/>
      <c r="D7" s="285"/>
      <c r="E7"/>
      <c r="F7"/>
      <c r="G7"/>
      <c r="H7"/>
    </row>
    <row r="8" spans="1:8">
      <c r="A8" s="444" t="s">
        <v>311</v>
      </c>
      <c r="B8" s="445">
        <v>4</v>
      </c>
      <c r="C8" s="446"/>
      <c r="D8" s="443">
        <v>4</v>
      </c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2" spans="1:8">
      <c r="A12" s="290" t="s">
        <v>312</v>
      </c>
      <c r="B12" s="290" t="s">
        <v>196</v>
      </c>
      <c r="C12" s="291"/>
      <c r="D12" s="292"/>
      <c r="E12"/>
      <c r="F12"/>
      <c r="G12"/>
      <c r="H12"/>
    </row>
    <row r="13" spans="1:8">
      <c r="A13" s="296" t="s">
        <v>177</v>
      </c>
      <c r="B13" s="286" t="s">
        <v>25</v>
      </c>
      <c r="C13" s="293" t="s">
        <v>323</v>
      </c>
      <c r="D13" s="294" t="s">
        <v>311</v>
      </c>
      <c r="E13"/>
      <c r="F13"/>
      <c r="G13"/>
      <c r="H13"/>
    </row>
    <row r="14" spans="1:8">
      <c r="A14" s="286" t="s">
        <v>179</v>
      </c>
      <c r="B14" s="280">
        <v>2</v>
      </c>
      <c r="C14" s="281"/>
      <c r="D14" s="282">
        <v>2</v>
      </c>
      <c r="E14"/>
      <c r="F14"/>
      <c r="G14"/>
      <c r="H14"/>
    </row>
    <row r="15" spans="1:8">
      <c r="A15" s="287" t="s">
        <v>178</v>
      </c>
      <c r="B15" s="283">
        <v>2</v>
      </c>
      <c r="C15" s="284"/>
      <c r="D15" s="285">
        <v>2</v>
      </c>
      <c r="E15"/>
      <c r="F15"/>
      <c r="G15"/>
      <c r="H15"/>
    </row>
    <row r="16" spans="1:8">
      <c r="A16" s="287" t="s">
        <v>323</v>
      </c>
      <c r="B16" s="283"/>
      <c r="C16" s="284"/>
      <c r="D16" s="285"/>
      <c r="E16"/>
      <c r="F16"/>
      <c r="G16"/>
      <c r="H16"/>
    </row>
    <row r="17" spans="1:8">
      <c r="A17" s="444" t="s">
        <v>311</v>
      </c>
      <c r="B17" s="445">
        <v>4</v>
      </c>
      <c r="C17" s="446"/>
      <c r="D17" s="443">
        <v>4</v>
      </c>
      <c r="E17"/>
      <c r="F17"/>
      <c r="G17"/>
      <c r="H17"/>
    </row>
    <row r="19" spans="1:8">
      <c r="A19" s="286"/>
      <c r="B19" s="290" t="s">
        <v>317</v>
      </c>
      <c r="C19" s="291"/>
      <c r="D19" s="291"/>
      <c r="E19" s="292"/>
      <c r="F19"/>
      <c r="G19"/>
    </row>
    <row r="20" spans="1:8" ht="45">
      <c r="A20" s="295"/>
      <c r="B20" s="451" t="s">
        <v>312</v>
      </c>
      <c r="C20" s="452" t="s">
        <v>318</v>
      </c>
      <c r="D20" s="452" t="s">
        <v>319</v>
      </c>
      <c r="E20" s="453" t="s">
        <v>320</v>
      </c>
      <c r="F20"/>
      <c r="G20"/>
    </row>
    <row r="21" spans="1:8">
      <c r="A21" s="444" t="s">
        <v>0</v>
      </c>
      <c r="B21" s="445">
        <v>4</v>
      </c>
      <c r="C21" s="446">
        <v>4</v>
      </c>
      <c r="D21" s="446">
        <v>0</v>
      </c>
      <c r="E21" s="447">
        <v>0</v>
      </c>
      <c r="F21"/>
      <c r="G21"/>
    </row>
    <row r="22" spans="1:8">
      <c r="A22"/>
      <c r="B22"/>
      <c r="C22"/>
      <c r="D22"/>
      <c r="E22"/>
      <c r="F22"/>
      <c r="G22"/>
    </row>
    <row r="24" spans="1:8">
      <c r="A24" s="290" t="s">
        <v>312</v>
      </c>
      <c r="B24" s="290" t="s">
        <v>196</v>
      </c>
      <c r="C24" s="291"/>
      <c r="D24" s="292"/>
      <c r="E24"/>
      <c r="F24"/>
      <c r="G24"/>
      <c r="H24"/>
    </row>
    <row r="25" spans="1:8">
      <c r="A25" s="296" t="s">
        <v>316</v>
      </c>
      <c r="B25" s="286" t="s">
        <v>25</v>
      </c>
      <c r="C25" s="293" t="s">
        <v>323</v>
      </c>
      <c r="D25" s="294" t="s">
        <v>311</v>
      </c>
      <c r="E25"/>
      <c r="F25"/>
      <c r="G25"/>
      <c r="H25"/>
    </row>
    <row r="26" spans="1:8">
      <c r="A26" s="286" t="s">
        <v>323</v>
      </c>
      <c r="B26" s="280">
        <v>4</v>
      </c>
      <c r="C26" s="281"/>
      <c r="D26" s="282">
        <v>4</v>
      </c>
      <c r="E26"/>
      <c r="F26"/>
      <c r="G26"/>
      <c r="H26"/>
    </row>
    <row r="27" spans="1:8">
      <c r="A27" s="444" t="s">
        <v>311</v>
      </c>
      <c r="B27" s="445">
        <v>4</v>
      </c>
      <c r="C27" s="446"/>
      <c r="D27" s="443">
        <v>4</v>
      </c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2" spans="1:8">
      <c r="A32" s="290" t="s">
        <v>312</v>
      </c>
      <c r="B32" s="290" t="s">
        <v>196</v>
      </c>
      <c r="C32" s="292"/>
      <c r="D32"/>
      <c r="E32"/>
      <c r="F32"/>
      <c r="G32"/>
      <c r="H32"/>
    </row>
    <row r="33" spans="1:8">
      <c r="A33" s="296" t="s">
        <v>201</v>
      </c>
      <c r="B33" s="286" t="s">
        <v>25</v>
      </c>
      <c r="C33" s="294" t="s">
        <v>311</v>
      </c>
      <c r="D33"/>
      <c r="E33"/>
      <c r="F33"/>
      <c r="G33"/>
      <c r="H33"/>
    </row>
    <row r="34" spans="1:8">
      <c r="A34" s="286" t="s">
        <v>197</v>
      </c>
      <c r="B34" s="280">
        <v>6</v>
      </c>
      <c r="C34" s="282">
        <v>6</v>
      </c>
      <c r="D34"/>
      <c r="E34"/>
      <c r="F34"/>
      <c r="G34"/>
      <c r="H34"/>
    </row>
    <row r="35" spans="1:8">
      <c r="A35" s="444" t="s">
        <v>311</v>
      </c>
      <c r="B35" s="445">
        <v>6</v>
      </c>
      <c r="C35" s="443">
        <v>6</v>
      </c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 customFormat="1"/>
    <row r="41" spans="1:8" customFormat="1">
      <c r="A41" s="276" t="s">
        <v>312</v>
      </c>
      <c r="B41" s="276" t="s">
        <v>196</v>
      </c>
      <c r="C41" s="275"/>
    </row>
    <row r="42" spans="1:8" customFormat="1">
      <c r="A42" s="297" t="s">
        <v>313</v>
      </c>
      <c r="B42" s="279" t="s">
        <v>25</v>
      </c>
      <c r="C42" s="278" t="s">
        <v>311</v>
      </c>
    </row>
    <row r="43" spans="1:8" customFormat="1">
      <c r="A43" s="273" t="s">
        <v>206</v>
      </c>
      <c r="B43" s="280">
        <v>6</v>
      </c>
      <c r="C43" s="282">
        <v>6</v>
      </c>
    </row>
    <row r="44" spans="1:8" customFormat="1">
      <c r="A44" s="448" t="s">
        <v>311</v>
      </c>
      <c r="B44" s="445">
        <v>6</v>
      </c>
      <c r="C44" s="443">
        <v>6</v>
      </c>
    </row>
    <row r="45" spans="1:8" customFormat="1"/>
    <row r="46" spans="1:8">
      <c r="A46"/>
      <c r="B46"/>
      <c r="C46"/>
      <c r="D46"/>
      <c r="E46"/>
      <c r="F46"/>
      <c r="G46"/>
      <c r="H46"/>
    </row>
  </sheetData>
  <pageMargins left="0.7" right="0.7" top="0.75" bottom="0.75" header="0.3" footer="0.3"/>
  <pageSetup paperSize="0" orientation="portrait" horizontalDpi="0" verticalDpi="0" copies="0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3:G215"/>
  <sheetViews>
    <sheetView workbookViewId="0">
      <selection activeCell="E50" sqref="E50"/>
    </sheetView>
  </sheetViews>
  <sheetFormatPr baseColWidth="10" defaultRowHeight="15"/>
  <cols>
    <col min="1" max="1" width="23" customWidth="1"/>
    <col min="2" max="4" width="17.85546875" style="56" customWidth="1"/>
    <col min="5" max="5" width="7.7109375" style="56" customWidth="1"/>
    <col min="6" max="7" width="12.5703125" style="56" customWidth="1"/>
    <col min="8" max="8" width="12.5703125" bestFit="1" customWidth="1"/>
  </cols>
  <sheetData>
    <row r="3" spans="1:7">
      <c r="A3" s="367" t="s">
        <v>2055</v>
      </c>
      <c r="B3" s="368" t="s">
        <v>316</v>
      </c>
      <c r="C3" s="291"/>
      <c r="D3" s="291"/>
      <c r="E3" s="292"/>
      <c r="F3"/>
      <c r="G3"/>
    </row>
    <row r="4" spans="1:7" ht="30">
      <c r="A4" s="276" t="s">
        <v>307</v>
      </c>
      <c r="B4" s="273" t="s">
        <v>1132</v>
      </c>
      <c r="C4" s="468" t="s">
        <v>1303</v>
      </c>
      <c r="D4" s="468" t="s">
        <v>323</v>
      </c>
      <c r="E4" s="366" t="s">
        <v>311</v>
      </c>
      <c r="F4"/>
      <c r="G4"/>
    </row>
    <row r="5" spans="1:7">
      <c r="A5" s="273">
        <v>47031102107</v>
      </c>
      <c r="B5" s="280">
        <v>1</v>
      </c>
      <c r="C5" s="281"/>
      <c r="D5" s="281"/>
      <c r="E5" s="282">
        <v>1</v>
      </c>
      <c r="F5"/>
      <c r="G5"/>
    </row>
    <row r="6" spans="1:7">
      <c r="A6" s="277">
        <v>50122603728</v>
      </c>
      <c r="B6" s="283">
        <v>1</v>
      </c>
      <c r="C6" s="284"/>
      <c r="D6" s="284"/>
      <c r="E6" s="285">
        <v>1</v>
      </c>
      <c r="F6"/>
      <c r="G6"/>
    </row>
    <row r="7" spans="1:7">
      <c r="A7" s="277">
        <v>51031120921</v>
      </c>
      <c r="B7" s="283">
        <v>1</v>
      </c>
      <c r="C7" s="284"/>
      <c r="D7" s="284"/>
      <c r="E7" s="285">
        <v>1</v>
      </c>
      <c r="F7"/>
      <c r="G7"/>
    </row>
    <row r="8" spans="1:7">
      <c r="A8" s="277">
        <v>55100302791</v>
      </c>
      <c r="B8" s="283">
        <v>1</v>
      </c>
      <c r="C8" s="284"/>
      <c r="D8" s="284"/>
      <c r="E8" s="285">
        <v>1</v>
      </c>
      <c r="F8"/>
      <c r="G8"/>
    </row>
    <row r="9" spans="1:7">
      <c r="A9" s="277">
        <v>55120502727</v>
      </c>
      <c r="B9" s="283">
        <v>1</v>
      </c>
      <c r="C9" s="284"/>
      <c r="D9" s="284"/>
      <c r="E9" s="285">
        <v>1</v>
      </c>
      <c r="F9"/>
      <c r="G9"/>
    </row>
    <row r="10" spans="1:7">
      <c r="A10" s="277">
        <v>56052103272</v>
      </c>
      <c r="B10" s="283">
        <v>1</v>
      </c>
      <c r="C10" s="284"/>
      <c r="D10" s="284"/>
      <c r="E10" s="285">
        <v>1</v>
      </c>
      <c r="F10"/>
      <c r="G10"/>
    </row>
    <row r="11" spans="1:7">
      <c r="A11" s="277">
        <v>56100403766</v>
      </c>
      <c r="B11" s="283">
        <v>1</v>
      </c>
      <c r="C11" s="284"/>
      <c r="D11" s="284"/>
      <c r="E11" s="285">
        <v>1</v>
      </c>
      <c r="F11"/>
      <c r="G11"/>
    </row>
    <row r="12" spans="1:7">
      <c r="A12" s="277">
        <v>56121002347</v>
      </c>
      <c r="B12" s="283">
        <v>1</v>
      </c>
      <c r="C12" s="284"/>
      <c r="D12" s="284"/>
      <c r="E12" s="285">
        <v>1</v>
      </c>
      <c r="F12"/>
      <c r="G12"/>
    </row>
    <row r="13" spans="1:7">
      <c r="A13" s="277">
        <v>58012001048</v>
      </c>
      <c r="B13" s="283">
        <v>1</v>
      </c>
      <c r="C13" s="284"/>
      <c r="D13" s="284"/>
      <c r="E13" s="285">
        <v>1</v>
      </c>
      <c r="F13"/>
      <c r="G13"/>
    </row>
    <row r="14" spans="1:7">
      <c r="A14" s="277">
        <v>60011615264</v>
      </c>
      <c r="B14" s="283">
        <v>1</v>
      </c>
      <c r="C14" s="284"/>
      <c r="D14" s="284"/>
      <c r="E14" s="285">
        <v>1</v>
      </c>
      <c r="F14"/>
      <c r="G14"/>
    </row>
    <row r="15" spans="1:7">
      <c r="A15" s="277">
        <v>60062404226</v>
      </c>
      <c r="B15" s="283">
        <v>1</v>
      </c>
      <c r="C15" s="284"/>
      <c r="D15" s="284"/>
      <c r="E15" s="285">
        <v>1</v>
      </c>
      <c r="F15"/>
      <c r="G15"/>
    </row>
    <row r="16" spans="1:7">
      <c r="A16" s="277">
        <v>60080402858</v>
      </c>
      <c r="B16" s="283">
        <v>1</v>
      </c>
      <c r="C16" s="284"/>
      <c r="D16" s="284"/>
      <c r="E16" s="285">
        <v>1</v>
      </c>
      <c r="F16"/>
      <c r="G16"/>
    </row>
    <row r="17" spans="1:7">
      <c r="A17" s="277">
        <v>60102823851</v>
      </c>
      <c r="B17" s="283">
        <v>1</v>
      </c>
      <c r="C17" s="284"/>
      <c r="D17" s="284"/>
      <c r="E17" s="285">
        <v>1</v>
      </c>
      <c r="F17"/>
      <c r="G17"/>
    </row>
    <row r="18" spans="1:7">
      <c r="A18" s="277">
        <v>61011515340</v>
      </c>
      <c r="B18" s="283">
        <v>1</v>
      </c>
      <c r="C18" s="284"/>
      <c r="D18" s="284"/>
      <c r="E18" s="285">
        <v>1</v>
      </c>
      <c r="F18"/>
      <c r="G18"/>
    </row>
    <row r="19" spans="1:7">
      <c r="A19" s="277">
        <v>61121303063</v>
      </c>
      <c r="B19" s="283">
        <v>1</v>
      </c>
      <c r="C19" s="284"/>
      <c r="D19" s="284"/>
      <c r="E19" s="285">
        <v>1</v>
      </c>
      <c r="F19"/>
      <c r="G19"/>
    </row>
    <row r="20" spans="1:7">
      <c r="A20" s="277">
        <v>62041704198</v>
      </c>
      <c r="B20" s="283">
        <v>1</v>
      </c>
      <c r="C20" s="284"/>
      <c r="D20" s="284"/>
      <c r="E20" s="285">
        <v>1</v>
      </c>
      <c r="F20"/>
      <c r="G20"/>
    </row>
    <row r="21" spans="1:7">
      <c r="A21" s="277">
        <v>62081916688</v>
      </c>
      <c r="B21" s="283">
        <v>1</v>
      </c>
      <c r="C21" s="284"/>
      <c r="D21" s="284"/>
      <c r="E21" s="285">
        <v>1</v>
      </c>
      <c r="F21"/>
      <c r="G21"/>
    </row>
    <row r="22" spans="1:7">
      <c r="A22" s="277">
        <v>64013024774</v>
      </c>
      <c r="B22" s="283">
        <v>1</v>
      </c>
      <c r="C22" s="284"/>
      <c r="D22" s="284"/>
      <c r="E22" s="285">
        <v>1</v>
      </c>
      <c r="F22"/>
      <c r="G22"/>
    </row>
    <row r="23" spans="1:7">
      <c r="A23" s="277">
        <v>64070903222</v>
      </c>
      <c r="B23" s="283">
        <v>1</v>
      </c>
      <c r="C23" s="284"/>
      <c r="D23" s="284"/>
      <c r="E23" s="285">
        <v>1</v>
      </c>
      <c r="F23"/>
      <c r="G23"/>
    </row>
    <row r="24" spans="1:7">
      <c r="A24" s="277">
        <v>64112117127</v>
      </c>
      <c r="B24" s="283">
        <v>1</v>
      </c>
      <c r="C24" s="284"/>
      <c r="D24" s="284"/>
      <c r="E24" s="285">
        <v>1</v>
      </c>
      <c r="F24"/>
      <c r="G24"/>
    </row>
    <row r="25" spans="1:7">
      <c r="A25" s="277">
        <v>65051304804</v>
      </c>
      <c r="B25" s="283">
        <v>1</v>
      </c>
      <c r="C25" s="284"/>
      <c r="D25" s="284"/>
      <c r="E25" s="285">
        <v>1</v>
      </c>
      <c r="F25"/>
      <c r="G25"/>
    </row>
    <row r="26" spans="1:7">
      <c r="A26" s="277">
        <v>65071724696</v>
      </c>
      <c r="B26" s="283">
        <v>1</v>
      </c>
      <c r="C26" s="284"/>
      <c r="D26" s="284"/>
      <c r="E26" s="285">
        <v>1</v>
      </c>
      <c r="F26"/>
      <c r="G26"/>
    </row>
    <row r="27" spans="1:7">
      <c r="A27" s="277">
        <v>66011605611</v>
      </c>
      <c r="B27" s="283">
        <v>1</v>
      </c>
      <c r="C27" s="284"/>
      <c r="D27" s="284"/>
      <c r="E27" s="285">
        <v>1</v>
      </c>
      <c r="F27"/>
      <c r="G27"/>
    </row>
    <row r="28" spans="1:7">
      <c r="A28" s="277">
        <v>66022800208</v>
      </c>
      <c r="B28" s="283">
        <v>1</v>
      </c>
      <c r="C28" s="284"/>
      <c r="D28" s="284"/>
      <c r="E28" s="285">
        <v>1</v>
      </c>
      <c r="F28"/>
      <c r="G28"/>
    </row>
    <row r="29" spans="1:7">
      <c r="A29" s="277">
        <v>66022803183</v>
      </c>
      <c r="B29" s="283">
        <v>1</v>
      </c>
      <c r="C29" s="284"/>
      <c r="D29" s="284"/>
      <c r="E29" s="285">
        <v>1</v>
      </c>
      <c r="F29"/>
      <c r="G29"/>
    </row>
    <row r="30" spans="1:7">
      <c r="A30" s="277">
        <v>69012402576</v>
      </c>
      <c r="B30" s="283">
        <v>1</v>
      </c>
      <c r="C30" s="284"/>
      <c r="D30" s="284"/>
      <c r="E30" s="285">
        <v>1</v>
      </c>
      <c r="F30"/>
      <c r="G30"/>
    </row>
    <row r="31" spans="1:7">
      <c r="A31" s="277">
        <v>69101603364</v>
      </c>
      <c r="B31" s="283">
        <v>1</v>
      </c>
      <c r="C31" s="284"/>
      <c r="D31" s="284"/>
      <c r="E31" s="285">
        <v>1</v>
      </c>
      <c r="F31"/>
      <c r="G31"/>
    </row>
    <row r="32" spans="1:7">
      <c r="A32" s="277">
        <v>70010116362</v>
      </c>
      <c r="B32" s="283">
        <v>1</v>
      </c>
      <c r="C32" s="284"/>
      <c r="D32" s="284"/>
      <c r="E32" s="285">
        <v>1</v>
      </c>
      <c r="F32"/>
      <c r="G32"/>
    </row>
    <row r="33" spans="1:7">
      <c r="A33" s="277">
        <v>70041702374</v>
      </c>
      <c r="B33" s="283">
        <v>1</v>
      </c>
      <c r="C33" s="284"/>
      <c r="D33" s="284"/>
      <c r="E33" s="285">
        <v>1</v>
      </c>
      <c r="F33"/>
      <c r="G33"/>
    </row>
    <row r="34" spans="1:7">
      <c r="A34" s="277">
        <v>71042122479</v>
      </c>
      <c r="B34" s="283">
        <v>1</v>
      </c>
      <c r="C34" s="284"/>
      <c r="D34" s="284"/>
      <c r="E34" s="285">
        <v>1</v>
      </c>
      <c r="F34"/>
      <c r="G34"/>
    </row>
    <row r="35" spans="1:7">
      <c r="A35" s="277">
        <v>72081402085</v>
      </c>
      <c r="B35" s="283">
        <v>1</v>
      </c>
      <c r="C35" s="284"/>
      <c r="D35" s="284"/>
      <c r="E35" s="285">
        <v>1</v>
      </c>
      <c r="F35"/>
      <c r="G35"/>
    </row>
    <row r="36" spans="1:7">
      <c r="A36" s="277">
        <v>73022119739</v>
      </c>
      <c r="B36" s="283">
        <v>1</v>
      </c>
      <c r="C36" s="284"/>
      <c r="D36" s="284"/>
      <c r="E36" s="285">
        <v>1</v>
      </c>
      <c r="F36"/>
      <c r="G36"/>
    </row>
    <row r="37" spans="1:7">
      <c r="A37" s="277">
        <v>73071600737</v>
      </c>
      <c r="B37" s="283">
        <v>1</v>
      </c>
      <c r="C37" s="284"/>
      <c r="D37" s="284"/>
      <c r="E37" s="285">
        <v>1</v>
      </c>
      <c r="F37"/>
      <c r="G37"/>
    </row>
    <row r="38" spans="1:7">
      <c r="A38" s="277">
        <v>73072322277</v>
      </c>
      <c r="B38" s="283">
        <v>1</v>
      </c>
      <c r="C38" s="284"/>
      <c r="D38" s="284"/>
      <c r="E38" s="285">
        <v>1</v>
      </c>
      <c r="F38"/>
      <c r="G38"/>
    </row>
    <row r="39" spans="1:7">
      <c r="A39" s="277">
        <v>73111802029</v>
      </c>
      <c r="B39" s="283">
        <v>1</v>
      </c>
      <c r="C39" s="284"/>
      <c r="D39" s="284"/>
      <c r="E39" s="285">
        <v>1</v>
      </c>
      <c r="F39"/>
      <c r="G39"/>
    </row>
    <row r="40" spans="1:7">
      <c r="A40" s="277">
        <v>73122101583</v>
      </c>
      <c r="B40" s="283">
        <v>1</v>
      </c>
      <c r="C40" s="284"/>
      <c r="D40" s="284"/>
      <c r="E40" s="285">
        <v>1</v>
      </c>
      <c r="F40"/>
      <c r="G40"/>
    </row>
    <row r="41" spans="1:7">
      <c r="A41" s="277">
        <v>74073107352</v>
      </c>
      <c r="B41" s="283">
        <v>1</v>
      </c>
      <c r="C41" s="284"/>
      <c r="D41" s="284"/>
      <c r="E41" s="285">
        <v>1</v>
      </c>
      <c r="F41"/>
      <c r="G41"/>
    </row>
    <row r="42" spans="1:7">
      <c r="A42" s="277">
        <v>74080806828</v>
      </c>
      <c r="B42" s="283">
        <v>1</v>
      </c>
      <c r="C42" s="284"/>
      <c r="D42" s="284"/>
      <c r="E42" s="285">
        <v>1</v>
      </c>
      <c r="F42"/>
      <c r="G42"/>
    </row>
    <row r="43" spans="1:7">
      <c r="A43" s="277">
        <v>75100532122</v>
      </c>
      <c r="B43" s="283">
        <v>1</v>
      </c>
      <c r="C43" s="284"/>
      <c r="D43" s="284"/>
      <c r="E43" s="285">
        <v>1</v>
      </c>
      <c r="F43"/>
      <c r="G43"/>
    </row>
    <row r="44" spans="1:7">
      <c r="A44" s="277">
        <v>75102406995</v>
      </c>
      <c r="B44" s="283">
        <v>1</v>
      </c>
      <c r="C44" s="284"/>
      <c r="D44" s="284"/>
      <c r="E44" s="285">
        <v>1</v>
      </c>
      <c r="F44"/>
      <c r="G44"/>
    </row>
    <row r="45" spans="1:7">
      <c r="A45" s="277">
        <v>75110330946</v>
      </c>
      <c r="B45" s="283">
        <v>1</v>
      </c>
      <c r="C45" s="284"/>
      <c r="D45" s="284"/>
      <c r="E45" s="285">
        <v>1</v>
      </c>
      <c r="F45"/>
      <c r="G45"/>
    </row>
    <row r="46" spans="1:7">
      <c r="A46" s="277">
        <v>78030219027</v>
      </c>
      <c r="B46" s="283">
        <v>1</v>
      </c>
      <c r="C46" s="284"/>
      <c r="D46" s="284"/>
      <c r="E46" s="285">
        <v>1</v>
      </c>
      <c r="F46"/>
      <c r="G46"/>
    </row>
    <row r="47" spans="1:7">
      <c r="A47" s="277">
        <v>78112318599</v>
      </c>
      <c r="B47" s="283">
        <v>1</v>
      </c>
      <c r="C47" s="284"/>
      <c r="D47" s="284"/>
      <c r="E47" s="285">
        <v>1</v>
      </c>
      <c r="F47"/>
      <c r="G47"/>
    </row>
    <row r="48" spans="1:7">
      <c r="A48" s="277">
        <v>80050712130</v>
      </c>
      <c r="B48" s="283">
        <v>1</v>
      </c>
      <c r="C48" s="284"/>
      <c r="D48" s="284"/>
      <c r="E48" s="285">
        <v>1</v>
      </c>
      <c r="F48"/>
      <c r="G48"/>
    </row>
    <row r="49" spans="1:7">
      <c r="A49" s="277">
        <v>80090428365</v>
      </c>
      <c r="B49" s="283">
        <v>1</v>
      </c>
      <c r="C49" s="284"/>
      <c r="D49" s="284"/>
      <c r="E49" s="285">
        <v>1</v>
      </c>
      <c r="F49"/>
      <c r="G49"/>
    </row>
    <row r="50" spans="1:7">
      <c r="A50" s="277">
        <v>81022310995</v>
      </c>
      <c r="B50" s="283">
        <v>1</v>
      </c>
      <c r="C50" s="284"/>
      <c r="D50" s="284"/>
      <c r="E50" s="285">
        <v>1</v>
      </c>
      <c r="F50"/>
      <c r="G50"/>
    </row>
    <row r="51" spans="1:7">
      <c r="A51" s="277">
        <v>81033013768</v>
      </c>
      <c r="B51" s="283">
        <v>1</v>
      </c>
      <c r="C51" s="284"/>
      <c r="D51" s="284"/>
      <c r="E51" s="285">
        <v>1</v>
      </c>
      <c r="F51"/>
      <c r="G51"/>
    </row>
    <row r="52" spans="1:7">
      <c r="A52" s="277">
        <v>81112512546</v>
      </c>
      <c r="B52" s="283">
        <v>1</v>
      </c>
      <c r="C52" s="284"/>
      <c r="D52" s="284"/>
      <c r="E52" s="285">
        <v>1</v>
      </c>
      <c r="F52"/>
      <c r="G52"/>
    </row>
    <row r="53" spans="1:7">
      <c r="A53" s="277">
        <v>82080312633</v>
      </c>
      <c r="B53" s="283">
        <v>1</v>
      </c>
      <c r="C53" s="284"/>
      <c r="D53" s="284"/>
      <c r="E53" s="285">
        <v>1</v>
      </c>
      <c r="F53"/>
      <c r="G53"/>
    </row>
    <row r="54" spans="1:7">
      <c r="A54" s="277">
        <v>82122613440</v>
      </c>
      <c r="B54" s="283">
        <v>1</v>
      </c>
      <c r="C54" s="284"/>
      <c r="D54" s="284"/>
      <c r="E54" s="285">
        <v>1</v>
      </c>
      <c r="F54"/>
      <c r="G54"/>
    </row>
    <row r="55" spans="1:7">
      <c r="A55" s="277">
        <v>83052410197</v>
      </c>
      <c r="B55" s="283">
        <v>1</v>
      </c>
      <c r="C55" s="284"/>
      <c r="D55" s="284"/>
      <c r="E55" s="285">
        <v>1</v>
      </c>
      <c r="F55"/>
      <c r="G55"/>
    </row>
    <row r="56" spans="1:7">
      <c r="A56" s="277">
        <v>84112012501</v>
      </c>
      <c r="B56" s="283">
        <v>1</v>
      </c>
      <c r="C56" s="284"/>
      <c r="D56" s="284"/>
      <c r="E56" s="285">
        <v>1</v>
      </c>
      <c r="F56"/>
      <c r="G56"/>
    </row>
    <row r="57" spans="1:7">
      <c r="A57" s="277">
        <v>85031711382</v>
      </c>
      <c r="B57" s="283">
        <v>1</v>
      </c>
      <c r="C57" s="284"/>
      <c r="D57" s="284"/>
      <c r="E57" s="285">
        <v>1</v>
      </c>
      <c r="F57"/>
      <c r="G57"/>
    </row>
    <row r="58" spans="1:7">
      <c r="A58" s="277">
        <v>85061512174</v>
      </c>
      <c r="B58" s="283">
        <v>1</v>
      </c>
      <c r="C58" s="284"/>
      <c r="D58" s="284"/>
      <c r="E58" s="285">
        <v>1</v>
      </c>
      <c r="F58"/>
      <c r="G58"/>
    </row>
    <row r="59" spans="1:7">
      <c r="A59" s="277">
        <v>86070217798</v>
      </c>
      <c r="B59" s="283">
        <v>1</v>
      </c>
      <c r="C59" s="284"/>
      <c r="D59" s="284"/>
      <c r="E59" s="285">
        <v>1</v>
      </c>
      <c r="F59"/>
      <c r="G59"/>
    </row>
    <row r="60" spans="1:7">
      <c r="A60" s="277">
        <v>87092814735</v>
      </c>
      <c r="B60" s="283">
        <v>1</v>
      </c>
      <c r="C60" s="284"/>
      <c r="D60" s="284"/>
      <c r="E60" s="285">
        <v>1</v>
      </c>
      <c r="F60"/>
      <c r="G60"/>
    </row>
    <row r="61" spans="1:7">
      <c r="A61" s="277">
        <v>90091232456</v>
      </c>
      <c r="B61" s="283">
        <v>1</v>
      </c>
      <c r="C61" s="284"/>
      <c r="D61" s="284"/>
      <c r="E61" s="285">
        <v>1</v>
      </c>
      <c r="F61"/>
      <c r="G61"/>
    </row>
    <row r="62" spans="1:7">
      <c r="A62" s="277">
        <v>85022313313</v>
      </c>
      <c r="B62" s="283">
        <v>1</v>
      </c>
      <c r="C62" s="284"/>
      <c r="D62" s="284"/>
      <c r="E62" s="285">
        <v>1</v>
      </c>
      <c r="F62"/>
      <c r="G62"/>
    </row>
    <row r="63" spans="1:7">
      <c r="A63" s="277">
        <v>85123112012</v>
      </c>
      <c r="B63" s="283">
        <v>1</v>
      </c>
      <c r="C63" s="284"/>
      <c r="D63" s="284"/>
      <c r="E63" s="285">
        <v>1</v>
      </c>
      <c r="F63"/>
      <c r="G63"/>
    </row>
    <row r="64" spans="1:7">
      <c r="A64" s="277">
        <v>55060103847</v>
      </c>
      <c r="B64" s="283">
        <v>1</v>
      </c>
      <c r="C64" s="284"/>
      <c r="D64" s="284"/>
      <c r="E64" s="285">
        <v>1</v>
      </c>
      <c r="F64"/>
      <c r="G64"/>
    </row>
    <row r="65" spans="1:7">
      <c r="A65" s="277">
        <v>65120304842</v>
      </c>
      <c r="B65" s="283">
        <v>1</v>
      </c>
      <c r="C65" s="284"/>
      <c r="D65" s="284"/>
      <c r="E65" s="285">
        <v>1</v>
      </c>
      <c r="F65"/>
      <c r="G65"/>
    </row>
    <row r="66" spans="1:7">
      <c r="A66" s="277">
        <v>87101714422</v>
      </c>
      <c r="B66" s="283">
        <v>1</v>
      </c>
      <c r="C66" s="284"/>
      <c r="D66" s="284"/>
      <c r="E66" s="285">
        <v>1</v>
      </c>
      <c r="F66"/>
      <c r="G66"/>
    </row>
    <row r="67" spans="1:7">
      <c r="A67" s="277">
        <v>89090730242</v>
      </c>
      <c r="B67" s="283">
        <v>1</v>
      </c>
      <c r="C67" s="284"/>
      <c r="D67" s="284"/>
      <c r="E67" s="285">
        <v>1</v>
      </c>
      <c r="F67"/>
      <c r="G67"/>
    </row>
    <row r="68" spans="1:7">
      <c r="A68" s="277">
        <v>72042803040</v>
      </c>
      <c r="B68" s="283">
        <v>1</v>
      </c>
      <c r="C68" s="284"/>
      <c r="D68" s="284"/>
      <c r="E68" s="285">
        <v>1</v>
      </c>
      <c r="F68"/>
      <c r="G68"/>
    </row>
    <row r="69" spans="1:7">
      <c r="A69" s="277">
        <v>93060638668</v>
      </c>
      <c r="B69" s="283">
        <v>1</v>
      </c>
      <c r="C69" s="284"/>
      <c r="D69" s="284"/>
      <c r="E69" s="285">
        <v>1</v>
      </c>
      <c r="F69"/>
      <c r="G69"/>
    </row>
    <row r="70" spans="1:7">
      <c r="A70" s="277">
        <v>78062000111</v>
      </c>
      <c r="B70" s="283">
        <v>1</v>
      </c>
      <c r="C70" s="284"/>
      <c r="D70" s="284"/>
      <c r="E70" s="285">
        <v>1</v>
      </c>
      <c r="F70"/>
      <c r="G70"/>
    </row>
    <row r="71" spans="1:7">
      <c r="A71" s="277">
        <v>92112611371</v>
      </c>
      <c r="B71" s="283">
        <v>1</v>
      </c>
      <c r="C71" s="284"/>
      <c r="D71" s="284"/>
      <c r="E71" s="285">
        <v>1</v>
      </c>
      <c r="F71"/>
      <c r="G71"/>
    </row>
    <row r="72" spans="1:7">
      <c r="A72" s="277">
        <v>79082313355</v>
      </c>
      <c r="B72" s="283">
        <v>1</v>
      </c>
      <c r="C72" s="284"/>
      <c r="D72" s="284"/>
      <c r="E72" s="285">
        <v>1</v>
      </c>
      <c r="F72"/>
      <c r="G72"/>
    </row>
    <row r="73" spans="1:7">
      <c r="A73" s="277">
        <v>88123016734</v>
      </c>
      <c r="B73" s="283">
        <v>1</v>
      </c>
      <c r="C73" s="284"/>
      <c r="D73" s="284"/>
      <c r="E73" s="285">
        <v>1</v>
      </c>
      <c r="F73"/>
      <c r="G73"/>
    </row>
    <row r="74" spans="1:7">
      <c r="A74" s="277">
        <v>76041707409</v>
      </c>
      <c r="B74" s="283">
        <v>1</v>
      </c>
      <c r="C74" s="284"/>
      <c r="D74" s="284"/>
      <c r="E74" s="285">
        <v>1</v>
      </c>
      <c r="F74"/>
      <c r="G74"/>
    </row>
    <row r="75" spans="1:7">
      <c r="A75" s="277">
        <v>65051822513</v>
      </c>
      <c r="B75" s="283">
        <v>1</v>
      </c>
      <c r="C75" s="284"/>
      <c r="D75" s="284"/>
      <c r="E75" s="285">
        <v>1</v>
      </c>
      <c r="F75"/>
      <c r="G75"/>
    </row>
    <row r="76" spans="1:7">
      <c r="A76" s="277">
        <v>93100536417</v>
      </c>
      <c r="B76" s="283">
        <v>1</v>
      </c>
      <c r="C76" s="284"/>
      <c r="D76" s="284"/>
      <c r="E76" s="285">
        <v>1</v>
      </c>
      <c r="F76"/>
      <c r="G76"/>
    </row>
    <row r="77" spans="1:7">
      <c r="A77" s="277">
        <v>90072132689</v>
      </c>
      <c r="B77" s="283">
        <v>1</v>
      </c>
      <c r="C77" s="284"/>
      <c r="D77" s="284"/>
      <c r="E77" s="285">
        <v>1</v>
      </c>
      <c r="F77"/>
      <c r="G77"/>
    </row>
    <row r="78" spans="1:7">
      <c r="A78" s="277">
        <v>85110611861</v>
      </c>
      <c r="B78" s="283">
        <v>1</v>
      </c>
      <c r="C78" s="284"/>
      <c r="D78" s="284"/>
      <c r="E78" s="285">
        <v>1</v>
      </c>
      <c r="F78"/>
      <c r="G78"/>
    </row>
    <row r="79" spans="1:7">
      <c r="A79" s="277">
        <v>74081007370</v>
      </c>
      <c r="B79" s="283">
        <v>1</v>
      </c>
      <c r="C79" s="284"/>
      <c r="D79" s="284"/>
      <c r="E79" s="285">
        <v>1</v>
      </c>
      <c r="F79"/>
      <c r="G79"/>
    </row>
    <row r="80" spans="1:7">
      <c r="A80" s="277">
        <v>90102408100</v>
      </c>
      <c r="B80" s="283">
        <v>1</v>
      </c>
      <c r="C80" s="284"/>
      <c r="D80" s="284"/>
      <c r="E80" s="285">
        <v>1</v>
      </c>
      <c r="F80"/>
      <c r="G80"/>
    </row>
    <row r="81" spans="1:7">
      <c r="A81" s="277">
        <v>72072403553</v>
      </c>
      <c r="B81" s="283">
        <v>1</v>
      </c>
      <c r="C81" s="284"/>
      <c r="D81" s="284"/>
      <c r="E81" s="285">
        <v>1</v>
      </c>
      <c r="F81"/>
      <c r="G81"/>
    </row>
    <row r="82" spans="1:7">
      <c r="A82" s="277">
        <v>91030433543</v>
      </c>
      <c r="B82" s="283">
        <v>1</v>
      </c>
      <c r="C82" s="284"/>
      <c r="D82" s="284"/>
      <c r="E82" s="285">
        <v>1</v>
      </c>
      <c r="F82"/>
      <c r="G82"/>
    </row>
    <row r="83" spans="1:7">
      <c r="A83" s="277">
        <v>79052612224</v>
      </c>
      <c r="B83" s="283">
        <v>1</v>
      </c>
      <c r="C83" s="284"/>
      <c r="D83" s="284"/>
      <c r="E83" s="285">
        <v>1</v>
      </c>
      <c r="F83"/>
      <c r="G83"/>
    </row>
    <row r="84" spans="1:7">
      <c r="A84" s="277">
        <v>75033106975</v>
      </c>
      <c r="B84" s="283">
        <v>1</v>
      </c>
      <c r="C84" s="284"/>
      <c r="D84" s="284"/>
      <c r="E84" s="285">
        <v>1</v>
      </c>
      <c r="F84"/>
      <c r="G84"/>
    </row>
    <row r="85" spans="1:7">
      <c r="A85" s="277">
        <v>87073024591</v>
      </c>
      <c r="B85" s="283">
        <v>1</v>
      </c>
      <c r="C85" s="284"/>
      <c r="D85" s="284"/>
      <c r="E85" s="285">
        <v>1</v>
      </c>
      <c r="F85"/>
      <c r="G85"/>
    </row>
    <row r="86" spans="1:7">
      <c r="A86" s="277">
        <v>86071421146</v>
      </c>
      <c r="B86" s="283">
        <v>1</v>
      </c>
      <c r="C86" s="284"/>
      <c r="D86" s="284"/>
      <c r="E86" s="285">
        <v>1</v>
      </c>
      <c r="F86"/>
      <c r="G86"/>
    </row>
    <row r="87" spans="1:7">
      <c r="A87" s="277">
        <v>70102403811</v>
      </c>
      <c r="B87" s="283">
        <v>1</v>
      </c>
      <c r="C87" s="284"/>
      <c r="D87" s="284"/>
      <c r="E87" s="285">
        <v>1</v>
      </c>
      <c r="F87"/>
      <c r="G87"/>
    </row>
    <row r="88" spans="1:7">
      <c r="A88" s="277">
        <v>89121324732</v>
      </c>
      <c r="B88" s="283">
        <v>1</v>
      </c>
      <c r="C88" s="284"/>
      <c r="D88" s="284"/>
      <c r="E88" s="285">
        <v>1</v>
      </c>
      <c r="F88"/>
      <c r="G88"/>
    </row>
    <row r="89" spans="1:7">
      <c r="A89" s="277">
        <v>90082632306</v>
      </c>
      <c r="B89" s="283">
        <v>1</v>
      </c>
      <c r="C89" s="284"/>
      <c r="D89" s="284"/>
      <c r="E89" s="285">
        <v>1</v>
      </c>
      <c r="F89"/>
      <c r="G89"/>
    </row>
    <row r="90" spans="1:7">
      <c r="A90" s="277">
        <v>66081504534</v>
      </c>
      <c r="B90" s="283">
        <v>1</v>
      </c>
      <c r="C90" s="284"/>
      <c r="D90" s="284"/>
      <c r="E90" s="285">
        <v>1</v>
      </c>
      <c r="F90"/>
      <c r="G90"/>
    </row>
    <row r="91" spans="1:7">
      <c r="A91" s="277">
        <v>69101903324</v>
      </c>
      <c r="B91" s="283">
        <v>1</v>
      </c>
      <c r="C91" s="284"/>
      <c r="D91" s="284"/>
      <c r="E91" s="285">
        <v>1</v>
      </c>
      <c r="F91"/>
      <c r="G91"/>
    </row>
    <row r="92" spans="1:7">
      <c r="A92" s="277">
        <v>85081611930</v>
      </c>
      <c r="B92" s="283">
        <v>1</v>
      </c>
      <c r="C92" s="284"/>
      <c r="D92" s="284"/>
      <c r="E92" s="285">
        <v>1</v>
      </c>
      <c r="F92"/>
      <c r="G92"/>
    </row>
    <row r="93" spans="1:7">
      <c r="A93" s="277">
        <v>79100912344</v>
      </c>
      <c r="B93" s="283">
        <v>1</v>
      </c>
      <c r="C93" s="284"/>
      <c r="D93" s="284"/>
      <c r="E93" s="285">
        <v>1</v>
      </c>
      <c r="F93"/>
      <c r="G93"/>
    </row>
    <row r="94" spans="1:7">
      <c r="A94" s="277">
        <v>87032315462</v>
      </c>
      <c r="B94" s="283">
        <v>1</v>
      </c>
      <c r="C94" s="284"/>
      <c r="D94" s="284"/>
      <c r="E94" s="285">
        <v>1</v>
      </c>
      <c r="F94"/>
      <c r="G94"/>
    </row>
    <row r="95" spans="1:7">
      <c r="A95" s="277">
        <v>97060611874</v>
      </c>
      <c r="B95" s="283">
        <v>1</v>
      </c>
      <c r="C95" s="284"/>
      <c r="D95" s="284"/>
      <c r="E95" s="285">
        <v>1</v>
      </c>
      <c r="F95"/>
      <c r="G95"/>
    </row>
    <row r="96" spans="1:7">
      <c r="A96" s="277">
        <v>88100514624</v>
      </c>
      <c r="B96" s="283">
        <v>1</v>
      </c>
      <c r="C96" s="284"/>
      <c r="D96" s="284"/>
      <c r="E96" s="285">
        <v>1</v>
      </c>
      <c r="F96"/>
      <c r="G96"/>
    </row>
    <row r="97" spans="1:7">
      <c r="A97" s="277">
        <v>64082203620</v>
      </c>
      <c r="B97" s="283">
        <v>1</v>
      </c>
      <c r="C97" s="284"/>
      <c r="D97" s="284"/>
      <c r="E97" s="285">
        <v>1</v>
      </c>
      <c r="F97"/>
      <c r="G97"/>
    </row>
    <row r="98" spans="1:7">
      <c r="A98" s="277">
        <v>74010907751</v>
      </c>
      <c r="B98" s="283">
        <v>1</v>
      </c>
      <c r="C98" s="284"/>
      <c r="D98" s="284"/>
      <c r="E98" s="285">
        <v>1</v>
      </c>
      <c r="F98"/>
      <c r="G98"/>
    </row>
    <row r="99" spans="1:7">
      <c r="A99" s="277">
        <v>77060911684</v>
      </c>
      <c r="B99" s="283">
        <v>1</v>
      </c>
      <c r="C99" s="284"/>
      <c r="D99" s="284"/>
      <c r="E99" s="285">
        <v>1</v>
      </c>
      <c r="F99"/>
      <c r="G99"/>
    </row>
    <row r="100" spans="1:7">
      <c r="A100" s="277">
        <v>90121832570</v>
      </c>
      <c r="B100" s="283">
        <v>1</v>
      </c>
      <c r="C100" s="284"/>
      <c r="D100" s="284"/>
      <c r="E100" s="285">
        <v>1</v>
      </c>
      <c r="F100"/>
      <c r="G100"/>
    </row>
    <row r="101" spans="1:7">
      <c r="A101" s="277">
        <v>81081012130</v>
      </c>
      <c r="B101" s="283">
        <v>1</v>
      </c>
      <c r="C101" s="284"/>
      <c r="D101" s="284"/>
      <c r="E101" s="285">
        <v>1</v>
      </c>
      <c r="F101"/>
      <c r="G101"/>
    </row>
    <row r="102" spans="1:7">
      <c r="A102" s="277" t="s">
        <v>323</v>
      </c>
      <c r="B102" s="283"/>
      <c r="C102" s="284"/>
      <c r="D102" s="284"/>
      <c r="E102" s="285"/>
      <c r="F102"/>
      <c r="G102"/>
    </row>
    <row r="103" spans="1:7">
      <c r="A103" s="277">
        <v>92032035617</v>
      </c>
      <c r="B103" s="283">
        <v>1</v>
      </c>
      <c r="C103" s="284"/>
      <c r="D103" s="284"/>
      <c r="E103" s="285">
        <v>1</v>
      </c>
      <c r="F103"/>
      <c r="G103"/>
    </row>
    <row r="104" spans="1:7">
      <c r="A104" s="277">
        <v>92013033698</v>
      </c>
      <c r="B104" s="283">
        <v>1</v>
      </c>
      <c r="C104" s="284"/>
      <c r="D104" s="284"/>
      <c r="E104" s="285">
        <v>1</v>
      </c>
      <c r="F104"/>
      <c r="G104"/>
    </row>
    <row r="105" spans="1:7">
      <c r="A105" s="277">
        <v>92011333937</v>
      </c>
      <c r="B105" s="283">
        <v>1</v>
      </c>
      <c r="C105" s="284"/>
      <c r="D105" s="284"/>
      <c r="E105" s="285">
        <v>1</v>
      </c>
      <c r="F105"/>
      <c r="G105"/>
    </row>
    <row r="106" spans="1:7">
      <c r="A106" s="277">
        <v>92061335612</v>
      </c>
      <c r="B106" s="283">
        <v>1</v>
      </c>
      <c r="C106" s="284"/>
      <c r="D106" s="284"/>
      <c r="E106" s="285">
        <v>1</v>
      </c>
      <c r="F106"/>
      <c r="G106"/>
    </row>
    <row r="107" spans="1:7">
      <c r="A107" s="277">
        <v>92022534897</v>
      </c>
      <c r="B107" s="283">
        <v>1</v>
      </c>
      <c r="C107" s="284"/>
      <c r="D107" s="284"/>
      <c r="E107" s="285">
        <v>1</v>
      </c>
      <c r="F107"/>
      <c r="G107"/>
    </row>
    <row r="108" spans="1:7">
      <c r="A108" s="277">
        <v>74010306353</v>
      </c>
      <c r="B108" s="283">
        <v>1</v>
      </c>
      <c r="C108" s="284"/>
      <c r="D108" s="284"/>
      <c r="E108" s="285">
        <v>1</v>
      </c>
      <c r="F108"/>
      <c r="G108"/>
    </row>
    <row r="109" spans="1:7">
      <c r="A109" s="277">
        <v>89012229851</v>
      </c>
      <c r="B109" s="283"/>
      <c r="C109" s="284">
        <v>1</v>
      </c>
      <c r="D109" s="284"/>
      <c r="E109" s="285">
        <v>1</v>
      </c>
      <c r="F109"/>
      <c r="G109"/>
    </row>
    <row r="110" spans="1:7">
      <c r="A110" s="277">
        <v>64122505885</v>
      </c>
      <c r="B110" s="283">
        <v>1</v>
      </c>
      <c r="C110" s="284"/>
      <c r="D110" s="284"/>
      <c r="E110" s="285">
        <v>1</v>
      </c>
      <c r="F110"/>
      <c r="G110"/>
    </row>
    <row r="111" spans="1:7">
      <c r="A111" s="277">
        <v>64071421786</v>
      </c>
      <c r="B111" s="283">
        <v>1</v>
      </c>
      <c r="C111" s="284"/>
      <c r="D111" s="284"/>
      <c r="E111" s="285">
        <v>1</v>
      </c>
      <c r="F111"/>
      <c r="G111"/>
    </row>
    <row r="112" spans="1:7">
      <c r="A112" s="277">
        <v>54093002348</v>
      </c>
      <c r="B112" s="283">
        <v>1</v>
      </c>
      <c r="C112" s="284"/>
      <c r="D112" s="284"/>
      <c r="E112" s="285">
        <v>1</v>
      </c>
      <c r="F112"/>
      <c r="G112"/>
    </row>
    <row r="113" spans="1:7">
      <c r="A113" s="277">
        <v>78090216681</v>
      </c>
      <c r="B113" s="283">
        <v>1</v>
      </c>
      <c r="C113" s="284"/>
      <c r="D113" s="284"/>
      <c r="E113" s="285">
        <v>1</v>
      </c>
      <c r="F113"/>
      <c r="G113"/>
    </row>
    <row r="114" spans="1:7">
      <c r="A114" s="277">
        <v>69072622461</v>
      </c>
      <c r="B114" s="283">
        <v>1</v>
      </c>
      <c r="C114" s="284"/>
      <c r="D114" s="284"/>
      <c r="E114" s="285">
        <v>1</v>
      </c>
      <c r="F114"/>
      <c r="G114"/>
    </row>
    <row r="115" spans="1:7">
      <c r="A115" s="277">
        <v>92121337015</v>
      </c>
      <c r="B115" s="283">
        <v>1</v>
      </c>
      <c r="C115" s="284"/>
      <c r="D115" s="284"/>
      <c r="E115" s="285">
        <v>1</v>
      </c>
      <c r="F115"/>
      <c r="G115"/>
    </row>
    <row r="116" spans="1:7">
      <c r="A116" s="277">
        <v>73041401705</v>
      </c>
      <c r="B116" s="283">
        <v>1</v>
      </c>
      <c r="C116" s="284"/>
      <c r="D116" s="284"/>
      <c r="E116" s="285">
        <v>1</v>
      </c>
      <c r="F116"/>
      <c r="G116"/>
    </row>
    <row r="117" spans="1:7">
      <c r="A117" s="277">
        <v>52052922442</v>
      </c>
      <c r="B117" s="283">
        <v>1</v>
      </c>
      <c r="C117" s="284"/>
      <c r="D117" s="284"/>
      <c r="E117" s="285">
        <v>1</v>
      </c>
      <c r="F117"/>
      <c r="G117"/>
    </row>
    <row r="118" spans="1:7">
      <c r="A118" s="277">
        <v>59042913876</v>
      </c>
      <c r="B118" s="283">
        <v>1</v>
      </c>
      <c r="C118" s="284"/>
      <c r="D118" s="284"/>
      <c r="E118" s="285">
        <v>1</v>
      </c>
      <c r="F118"/>
      <c r="G118"/>
    </row>
    <row r="119" spans="1:7">
      <c r="A119" s="277">
        <v>51051102503</v>
      </c>
      <c r="B119" s="283">
        <v>1</v>
      </c>
      <c r="C119" s="284"/>
      <c r="D119" s="284"/>
      <c r="E119" s="285">
        <v>1</v>
      </c>
      <c r="F119"/>
      <c r="G119"/>
    </row>
    <row r="120" spans="1:7">
      <c r="A120" s="277">
        <v>78113023244</v>
      </c>
      <c r="B120" s="283">
        <v>1</v>
      </c>
      <c r="C120" s="284"/>
      <c r="D120" s="284"/>
      <c r="E120" s="285">
        <v>1</v>
      </c>
      <c r="F120"/>
      <c r="G120"/>
    </row>
    <row r="121" spans="1:7">
      <c r="A121" s="398" t="s">
        <v>311</v>
      </c>
      <c r="B121" s="395">
        <v>114</v>
      </c>
      <c r="C121" s="396">
        <v>1</v>
      </c>
      <c r="D121" s="396"/>
      <c r="E121" s="397">
        <v>115</v>
      </c>
      <c r="F121"/>
      <c r="G121"/>
    </row>
    <row r="122" spans="1:7">
      <c r="B122"/>
      <c r="C122"/>
      <c r="D122"/>
      <c r="E122"/>
      <c r="F122"/>
      <c r="G122"/>
    </row>
    <row r="123" spans="1:7">
      <c r="B123"/>
      <c r="C123"/>
      <c r="D123"/>
      <c r="E123"/>
      <c r="F123"/>
      <c r="G123"/>
    </row>
    <row r="124" spans="1:7">
      <c r="B124"/>
      <c r="C124"/>
      <c r="D124"/>
      <c r="E124"/>
      <c r="F124"/>
      <c r="G124"/>
    </row>
    <row r="125" spans="1:7">
      <c r="B125"/>
      <c r="C125"/>
      <c r="D125"/>
      <c r="E125"/>
      <c r="F125"/>
      <c r="G125"/>
    </row>
    <row r="126" spans="1:7">
      <c r="B126"/>
      <c r="C126"/>
      <c r="D126"/>
      <c r="E126"/>
      <c r="F126"/>
      <c r="G126"/>
    </row>
    <row r="127" spans="1:7">
      <c r="B127"/>
      <c r="C127"/>
      <c r="D127"/>
      <c r="E127"/>
      <c r="F127"/>
      <c r="G127"/>
    </row>
    <row r="128" spans="1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/>
      <c r="C145"/>
      <c r="D145"/>
      <c r="E145"/>
      <c r="F145"/>
      <c r="G145"/>
    </row>
    <row r="146" spans="2:7">
      <c r="B146"/>
      <c r="C146"/>
      <c r="D146"/>
      <c r="E146"/>
      <c r="F146"/>
      <c r="G146"/>
    </row>
    <row r="147" spans="2:7">
      <c r="B147"/>
      <c r="C147"/>
      <c r="D147"/>
      <c r="E147"/>
      <c r="F147"/>
      <c r="G147"/>
    </row>
    <row r="148" spans="2:7">
      <c r="B148"/>
      <c r="C148"/>
      <c r="D148"/>
      <c r="E148"/>
      <c r="F148"/>
      <c r="G148"/>
    </row>
    <row r="149" spans="2:7">
      <c r="B149"/>
      <c r="C149"/>
      <c r="D149"/>
      <c r="E149"/>
      <c r="F149"/>
      <c r="G149"/>
    </row>
    <row r="150" spans="2:7">
      <c r="B150"/>
      <c r="C150"/>
      <c r="D150"/>
      <c r="E150"/>
      <c r="F150"/>
      <c r="G150"/>
    </row>
    <row r="151" spans="2:7">
      <c r="B151"/>
      <c r="C151"/>
      <c r="D151"/>
      <c r="E151"/>
      <c r="F151"/>
      <c r="G151"/>
    </row>
    <row r="152" spans="2:7">
      <c r="B152"/>
      <c r="C152"/>
      <c r="D152"/>
      <c r="E152"/>
      <c r="F152"/>
      <c r="G152"/>
    </row>
    <row r="153" spans="2:7">
      <c r="B153"/>
      <c r="C153"/>
      <c r="D153"/>
      <c r="E153"/>
      <c r="F153"/>
      <c r="G153"/>
    </row>
    <row r="154" spans="2:7">
      <c r="B154"/>
      <c r="C154"/>
      <c r="D154"/>
      <c r="E154"/>
      <c r="F154"/>
      <c r="G154"/>
    </row>
    <row r="155" spans="2:7">
      <c r="B155"/>
      <c r="C155"/>
      <c r="D155"/>
      <c r="E155"/>
      <c r="F155"/>
      <c r="G155"/>
    </row>
    <row r="156" spans="2:7">
      <c r="B156"/>
      <c r="C156"/>
      <c r="D156"/>
      <c r="E156"/>
      <c r="F156"/>
      <c r="G156"/>
    </row>
    <row r="157" spans="2:7">
      <c r="B157"/>
      <c r="C157"/>
      <c r="D157"/>
      <c r="E157"/>
      <c r="F157"/>
      <c r="G157"/>
    </row>
    <row r="158" spans="2:7">
      <c r="B158"/>
      <c r="C158"/>
      <c r="D158"/>
      <c r="E158"/>
      <c r="F158"/>
      <c r="G158"/>
    </row>
    <row r="159" spans="2:7">
      <c r="B159"/>
      <c r="C159"/>
      <c r="D159"/>
      <c r="E159"/>
      <c r="F159"/>
      <c r="G159"/>
    </row>
    <row r="160" spans="2:7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</sheetData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/>
  <dimension ref="A1:W360"/>
  <sheetViews>
    <sheetView zoomScale="77" zoomScaleNormal="77" workbookViewId="0">
      <pane ySplit="1" topLeftCell="A252" activePane="bottomLeft" state="frozen"/>
      <selection pane="bottomLeft" activeCell="A355" sqref="A355"/>
    </sheetView>
  </sheetViews>
  <sheetFormatPr baseColWidth="10" defaultRowHeight="15"/>
  <cols>
    <col min="1" max="1" width="5.5703125" style="690" customWidth="1"/>
    <col min="2" max="2" width="35.7109375" style="661" customWidth="1"/>
    <col min="3" max="3" width="19.28515625" style="662" customWidth="1"/>
    <col min="4" max="4" width="28.85546875" style="660" customWidth="1"/>
    <col min="5" max="5" width="14" style="660" customWidth="1"/>
    <col min="6" max="6" width="11.140625" style="660" customWidth="1"/>
    <col min="7" max="7" width="18.42578125" style="660" customWidth="1"/>
    <col min="8" max="8" width="27.85546875" style="660" customWidth="1"/>
    <col min="9" max="9" width="22.5703125" style="660" customWidth="1"/>
    <col min="10" max="10" width="10.140625" style="660" customWidth="1"/>
    <col min="11" max="11" width="6.85546875" style="660" customWidth="1"/>
    <col min="12" max="12" width="16.7109375" style="660" customWidth="1"/>
    <col min="13" max="13" width="16.5703125" style="660" bestFit="1" customWidth="1"/>
    <col min="14" max="14" width="14.140625" style="660" customWidth="1"/>
    <col min="15" max="15" width="17.42578125" style="660" customWidth="1"/>
    <col min="16" max="18" width="8.7109375" style="660" customWidth="1"/>
    <col min="19" max="19" width="9" style="660" customWidth="1"/>
    <col min="20" max="20" width="3.85546875" style="661" bestFit="1" customWidth="1"/>
    <col min="21" max="21" width="13.7109375" style="661" bestFit="1" customWidth="1"/>
    <col min="22" max="22" width="3.85546875" style="661" bestFit="1" customWidth="1"/>
    <col min="23" max="23" width="11.42578125" style="660"/>
    <col min="24" max="16384" width="11.42578125" style="661"/>
  </cols>
  <sheetData>
    <row r="1" spans="1:23" s="664" customFormat="1" ht="24.75">
      <c r="A1" s="663" t="s">
        <v>305</v>
      </c>
      <c r="B1" s="664" t="s">
        <v>306</v>
      </c>
      <c r="C1" s="665" t="s">
        <v>307</v>
      </c>
      <c r="D1" s="665" t="s">
        <v>308</v>
      </c>
      <c r="E1" s="665" t="s">
        <v>309</v>
      </c>
      <c r="F1" s="665" t="s">
        <v>196</v>
      </c>
      <c r="G1" s="665" t="s">
        <v>211</v>
      </c>
      <c r="H1" s="665" t="s">
        <v>310</v>
      </c>
      <c r="I1" s="665" t="s">
        <v>313</v>
      </c>
      <c r="J1" s="665" t="s">
        <v>201</v>
      </c>
      <c r="K1" s="664" t="s">
        <v>177</v>
      </c>
      <c r="L1" s="665" t="s">
        <v>289</v>
      </c>
      <c r="M1" s="665" t="s">
        <v>316</v>
      </c>
      <c r="N1" s="665" t="s">
        <v>292</v>
      </c>
      <c r="O1" s="666" t="s">
        <v>304</v>
      </c>
      <c r="P1" s="667" t="s">
        <v>189</v>
      </c>
      <c r="Q1" s="667" t="s">
        <v>190</v>
      </c>
      <c r="R1" s="667" t="s">
        <v>191</v>
      </c>
      <c r="S1" s="668" t="s">
        <v>192</v>
      </c>
      <c r="U1" s="664">
        <v>2014</v>
      </c>
    </row>
    <row r="2" spans="1:23">
      <c r="A2" s="669">
        <v>1</v>
      </c>
      <c r="B2" s="670" t="s">
        <v>1340</v>
      </c>
      <c r="C2" s="671" t="s">
        <v>1673</v>
      </c>
      <c r="D2" s="672" t="s">
        <v>616</v>
      </c>
      <c r="E2" s="673"/>
      <c r="F2" s="673"/>
      <c r="G2" s="673"/>
      <c r="H2" s="673"/>
      <c r="I2" s="673"/>
      <c r="J2" s="673"/>
      <c r="K2" s="662" t="str">
        <f t="shared" ref="K2:K25" si="0">IF(MOD(LEFT(+RIGHT(C2,2),1),2)=0,"M","F")</f>
        <v>M</v>
      </c>
      <c r="L2" s="673"/>
      <c r="M2" s="673"/>
      <c r="N2" s="673"/>
      <c r="O2" s="669">
        <f>U1-CONCATENATE(19,+LEFT(C2,2))</f>
        <v>25</v>
      </c>
      <c r="P2" s="674">
        <f t="shared" ref="P2:P25" si="1">IF(O2&gt;=55,0,IF(AND(O2&gt;=46,O2&lt;55),0,IF(AND(O2&gt;=31,O2&lt;45),0,IF(O2&lt;=30,1,0))))</f>
        <v>1</v>
      </c>
      <c r="Q2" s="674">
        <f t="shared" ref="Q2:Q25" si="2">IF(O2&gt;=55,0,IF(AND(O2&gt;=46,O2&lt;55),0,IF(AND(O2&gt;=31,O2&lt;=45),1,IF(O2&lt;=30,0,0))))</f>
        <v>0</v>
      </c>
      <c r="R2" s="674">
        <f t="shared" ref="R2:R25" si="3">IF(O2&gt;=55,0,IF(AND(O2&gt;=46,O2&lt;55),1,IF(AND(O2&gt;=31,O2&lt;=45),0,IF(O2&lt;=30,0,0))))</f>
        <v>0</v>
      </c>
      <c r="S2" s="674">
        <f t="shared" ref="S2:S25" si="4">IF(O2&gt;=55,1,IF(AND(O2&gt;=46,O2&lt;55),0,IF(AND(O2&gt;=31,O2&lt;45),0,IF(O2&lt;=30,0,0))))</f>
        <v>0</v>
      </c>
      <c r="T2" s="660"/>
      <c r="W2" s="661"/>
    </row>
    <row r="3" spans="1:23">
      <c r="A3" s="669">
        <v>2</v>
      </c>
      <c r="B3" s="670" t="s">
        <v>1341</v>
      </c>
      <c r="C3" s="671" t="s">
        <v>1674</v>
      </c>
      <c r="D3" s="675" t="s">
        <v>616</v>
      </c>
      <c r="E3" s="673"/>
      <c r="F3" s="673"/>
      <c r="G3" s="673"/>
      <c r="H3" s="673"/>
      <c r="I3" s="673"/>
      <c r="J3" s="673"/>
      <c r="K3" s="662" t="str">
        <f t="shared" si="0"/>
        <v>F</v>
      </c>
      <c r="L3" s="673"/>
      <c r="M3" s="673"/>
      <c r="N3" s="673"/>
      <c r="O3" s="662">
        <f>U1-CONCATENATE(19,+LEFT(C3,2))</f>
        <v>31</v>
      </c>
      <c r="P3" s="674">
        <f t="shared" si="1"/>
        <v>0</v>
      </c>
      <c r="Q3" s="674">
        <f t="shared" si="2"/>
        <v>1</v>
      </c>
      <c r="R3" s="674">
        <f t="shared" si="3"/>
        <v>0</v>
      </c>
      <c r="S3" s="674">
        <f t="shared" si="4"/>
        <v>0</v>
      </c>
      <c r="T3" s="660"/>
      <c r="W3" s="661"/>
    </row>
    <row r="4" spans="1:23">
      <c r="A4" s="669">
        <v>3</v>
      </c>
      <c r="B4" s="670" t="s">
        <v>1342</v>
      </c>
      <c r="C4" s="671" t="s">
        <v>1675</v>
      </c>
      <c r="D4" s="672" t="s">
        <v>616</v>
      </c>
      <c r="E4" s="673"/>
      <c r="F4" s="673"/>
      <c r="G4" s="673"/>
      <c r="H4" s="673"/>
      <c r="I4" s="673"/>
      <c r="J4" s="673"/>
      <c r="K4" s="662" t="str">
        <f t="shared" si="0"/>
        <v>F</v>
      </c>
      <c r="L4" s="673"/>
      <c r="M4" s="673"/>
      <c r="N4" s="673"/>
      <c r="O4" s="662">
        <f>U1-CONCATENATE(19,+LEFT(C4,2))</f>
        <v>28</v>
      </c>
      <c r="P4" s="674">
        <f t="shared" si="1"/>
        <v>1</v>
      </c>
      <c r="Q4" s="674">
        <f t="shared" si="2"/>
        <v>0</v>
      </c>
      <c r="R4" s="674">
        <f t="shared" si="3"/>
        <v>0</v>
      </c>
      <c r="S4" s="674">
        <f t="shared" si="4"/>
        <v>0</v>
      </c>
      <c r="T4" s="660"/>
      <c r="W4" s="661"/>
    </row>
    <row r="5" spans="1:23">
      <c r="A5" s="669">
        <v>4</v>
      </c>
      <c r="B5" s="670" t="s">
        <v>1343</v>
      </c>
      <c r="C5" s="671" t="s">
        <v>1676</v>
      </c>
      <c r="D5" s="672" t="s">
        <v>616</v>
      </c>
      <c r="E5" s="673"/>
      <c r="F5" s="673"/>
      <c r="G5" s="673"/>
      <c r="H5" s="673"/>
      <c r="I5" s="673"/>
      <c r="J5" s="673"/>
      <c r="K5" s="662" t="str">
        <f t="shared" si="0"/>
        <v>M</v>
      </c>
      <c r="L5" s="673"/>
      <c r="M5" s="673"/>
      <c r="N5" s="673"/>
      <c r="O5" s="662">
        <f>U1-CONCATENATE(19,+LEFT(C5,2))</f>
        <v>23</v>
      </c>
      <c r="P5" s="674">
        <f t="shared" si="1"/>
        <v>1</v>
      </c>
      <c r="Q5" s="674">
        <f t="shared" si="2"/>
        <v>0</v>
      </c>
      <c r="R5" s="674">
        <f t="shared" si="3"/>
        <v>0</v>
      </c>
      <c r="S5" s="674">
        <f t="shared" si="4"/>
        <v>0</v>
      </c>
      <c r="T5" s="660"/>
      <c r="W5" s="661"/>
    </row>
    <row r="6" spans="1:23">
      <c r="A6" s="669">
        <v>5</v>
      </c>
      <c r="B6" s="670" t="s">
        <v>1344</v>
      </c>
      <c r="C6" s="671" t="s">
        <v>1677</v>
      </c>
      <c r="D6" s="672" t="s">
        <v>616</v>
      </c>
      <c r="E6" s="673"/>
      <c r="F6" s="673"/>
      <c r="G6" s="673"/>
      <c r="H6" s="673"/>
      <c r="I6" s="673"/>
      <c r="J6" s="673"/>
      <c r="K6" s="662" t="str">
        <f t="shared" si="0"/>
        <v>M</v>
      </c>
      <c r="L6" s="673"/>
      <c r="M6" s="673"/>
      <c r="N6" s="673"/>
      <c r="O6" s="662">
        <f>U1-CONCATENATE(19,+LEFT(C6,2))</f>
        <v>28</v>
      </c>
      <c r="P6" s="674">
        <f t="shared" si="1"/>
        <v>1</v>
      </c>
      <c r="Q6" s="674">
        <f t="shared" si="2"/>
        <v>0</v>
      </c>
      <c r="R6" s="674">
        <f t="shared" si="3"/>
        <v>0</v>
      </c>
      <c r="S6" s="674">
        <f t="shared" si="4"/>
        <v>0</v>
      </c>
      <c r="T6" s="660"/>
      <c r="W6" s="661"/>
    </row>
    <row r="7" spans="1:23">
      <c r="A7" s="669">
        <v>6</v>
      </c>
      <c r="B7" s="670" t="s">
        <v>1345</v>
      </c>
      <c r="C7" s="671" t="s">
        <v>1678</v>
      </c>
      <c r="D7" s="672" t="s">
        <v>616</v>
      </c>
      <c r="E7" s="673"/>
      <c r="F7" s="673"/>
      <c r="G7" s="673"/>
      <c r="H7" s="673"/>
      <c r="I7" s="673"/>
      <c r="J7" s="673"/>
      <c r="K7" s="662" t="str">
        <f t="shared" si="0"/>
        <v>M</v>
      </c>
      <c r="L7" s="673"/>
      <c r="M7" s="673"/>
      <c r="N7" s="673"/>
      <c r="O7" s="662">
        <f>U1-CONCATENATE(19,+LEFT(C7,2))</f>
        <v>26</v>
      </c>
      <c r="P7" s="674">
        <f t="shared" si="1"/>
        <v>1</v>
      </c>
      <c r="Q7" s="674">
        <f t="shared" si="2"/>
        <v>0</v>
      </c>
      <c r="R7" s="674">
        <f t="shared" si="3"/>
        <v>0</v>
      </c>
      <c r="S7" s="674">
        <f t="shared" si="4"/>
        <v>0</v>
      </c>
      <c r="T7" s="660"/>
      <c r="W7" s="661"/>
    </row>
    <row r="8" spans="1:23">
      <c r="A8" s="669">
        <v>7</v>
      </c>
      <c r="B8" s="670" t="s">
        <v>1346</v>
      </c>
      <c r="C8" s="671" t="s">
        <v>1679</v>
      </c>
      <c r="D8" s="672" t="s">
        <v>616</v>
      </c>
      <c r="E8" s="673"/>
      <c r="F8" s="673"/>
      <c r="G8" s="673"/>
      <c r="H8" s="673"/>
      <c r="I8" s="673"/>
      <c r="J8" s="673"/>
      <c r="K8" s="662" t="str">
        <f t="shared" si="0"/>
        <v>M</v>
      </c>
      <c r="L8" s="673"/>
      <c r="M8" s="673"/>
      <c r="N8" s="673"/>
      <c r="O8" s="662">
        <f>U1-CONCATENATE(19,+LEFT(C8,2))</f>
        <v>23</v>
      </c>
      <c r="P8" s="674">
        <f t="shared" si="1"/>
        <v>1</v>
      </c>
      <c r="Q8" s="674">
        <f t="shared" si="2"/>
        <v>0</v>
      </c>
      <c r="R8" s="674">
        <f t="shared" si="3"/>
        <v>0</v>
      </c>
      <c r="S8" s="674">
        <f t="shared" si="4"/>
        <v>0</v>
      </c>
      <c r="T8" s="660"/>
      <c r="W8" s="661"/>
    </row>
    <row r="9" spans="1:23">
      <c r="A9" s="669">
        <v>8</v>
      </c>
      <c r="B9" s="670" t="s">
        <v>1347</v>
      </c>
      <c r="C9" s="671" t="s">
        <v>1680</v>
      </c>
      <c r="D9" s="672" t="s">
        <v>616</v>
      </c>
      <c r="E9" s="673"/>
      <c r="F9" s="673"/>
      <c r="G9" s="673"/>
      <c r="H9" s="673"/>
      <c r="I9" s="673"/>
      <c r="J9" s="673"/>
      <c r="K9" s="662" t="str">
        <f t="shared" si="0"/>
        <v>F</v>
      </c>
      <c r="L9" s="673"/>
      <c r="M9" s="673"/>
      <c r="N9" s="673"/>
      <c r="O9" s="662">
        <f>U1-CONCATENATE(19,+LEFT(C9,2))</f>
        <v>21</v>
      </c>
      <c r="P9" s="674">
        <f t="shared" si="1"/>
        <v>1</v>
      </c>
      <c r="Q9" s="674">
        <f t="shared" si="2"/>
        <v>0</v>
      </c>
      <c r="R9" s="674">
        <f t="shared" si="3"/>
        <v>0</v>
      </c>
      <c r="S9" s="674">
        <f t="shared" si="4"/>
        <v>0</v>
      </c>
      <c r="T9" s="660"/>
      <c r="W9" s="661"/>
    </row>
    <row r="10" spans="1:23">
      <c r="A10" s="669">
        <v>9</v>
      </c>
      <c r="B10" s="670" t="s">
        <v>1348</v>
      </c>
      <c r="C10" s="671" t="s">
        <v>1681</v>
      </c>
      <c r="D10" s="672" t="s">
        <v>616</v>
      </c>
      <c r="E10" s="673"/>
      <c r="F10" s="673"/>
      <c r="G10" s="673"/>
      <c r="H10" s="673"/>
      <c r="I10" s="673"/>
      <c r="J10" s="673"/>
      <c r="K10" s="662" t="str">
        <f t="shared" si="0"/>
        <v>F</v>
      </c>
      <c r="L10" s="673"/>
      <c r="M10" s="673"/>
      <c r="N10" s="673"/>
      <c r="O10" s="662">
        <f>U1-CONCATENATE(19,+LEFT(C10,2))</f>
        <v>22</v>
      </c>
      <c r="P10" s="674">
        <f t="shared" si="1"/>
        <v>1</v>
      </c>
      <c r="Q10" s="674">
        <f t="shared" si="2"/>
        <v>0</v>
      </c>
      <c r="R10" s="674">
        <f t="shared" si="3"/>
        <v>0</v>
      </c>
      <c r="S10" s="674">
        <f t="shared" si="4"/>
        <v>0</v>
      </c>
      <c r="T10" s="660"/>
      <c r="W10" s="661"/>
    </row>
    <row r="11" spans="1:23">
      <c r="A11" s="669">
        <v>10</v>
      </c>
      <c r="B11" s="670" t="s">
        <v>1349</v>
      </c>
      <c r="C11" s="671" t="s">
        <v>1682</v>
      </c>
      <c r="D11" s="672" t="s">
        <v>618</v>
      </c>
      <c r="E11" s="673"/>
      <c r="F11" s="673"/>
      <c r="G11" s="673"/>
      <c r="H11" s="676"/>
      <c r="I11" s="673"/>
      <c r="J11" s="673"/>
      <c r="K11" s="662" t="str">
        <f t="shared" si="0"/>
        <v>F</v>
      </c>
      <c r="L11" s="673"/>
      <c r="M11" s="673"/>
      <c r="N11" s="673"/>
      <c r="O11" s="662">
        <f>U1-CONCATENATE(19,+LEFT(C11,2))</f>
        <v>33</v>
      </c>
      <c r="P11" s="674">
        <f t="shared" si="1"/>
        <v>0</v>
      </c>
      <c r="Q11" s="674">
        <f t="shared" si="2"/>
        <v>1</v>
      </c>
      <c r="R11" s="674">
        <f t="shared" si="3"/>
        <v>0</v>
      </c>
      <c r="S11" s="674">
        <f t="shared" si="4"/>
        <v>0</v>
      </c>
    </row>
    <row r="12" spans="1:23">
      <c r="A12" s="669">
        <v>11</v>
      </c>
      <c r="B12" s="670" t="s">
        <v>1350</v>
      </c>
      <c r="C12" s="671" t="s">
        <v>1683</v>
      </c>
      <c r="D12" s="672" t="s">
        <v>616</v>
      </c>
      <c r="E12" s="673"/>
      <c r="F12" s="673"/>
      <c r="G12" s="673"/>
      <c r="H12" s="673"/>
      <c r="I12" s="673"/>
      <c r="J12" s="673"/>
      <c r="K12" s="662" t="str">
        <f t="shared" si="0"/>
        <v>M</v>
      </c>
      <c r="L12" s="673"/>
      <c r="M12" s="673"/>
      <c r="N12" s="673"/>
      <c r="O12" s="662">
        <f>U1-CONCATENATE(19,+LEFT(C12,2))</f>
        <v>25</v>
      </c>
      <c r="P12" s="674">
        <f t="shared" si="1"/>
        <v>1</v>
      </c>
      <c r="Q12" s="674">
        <f t="shared" si="2"/>
        <v>0</v>
      </c>
      <c r="R12" s="674">
        <f t="shared" si="3"/>
        <v>0</v>
      </c>
      <c r="S12" s="674">
        <f t="shared" si="4"/>
        <v>0</v>
      </c>
    </row>
    <row r="13" spans="1:23">
      <c r="A13" s="669">
        <v>12</v>
      </c>
      <c r="B13" s="670" t="s">
        <v>1351</v>
      </c>
      <c r="C13" s="671" t="s">
        <v>1684</v>
      </c>
      <c r="D13" s="672" t="s">
        <v>616</v>
      </c>
      <c r="E13" s="673"/>
      <c r="F13" s="673"/>
      <c r="G13" s="673"/>
      <c r="H13" s="673"/>
      <c r="I13" s="673"/>
      <c r="J13" s="673"/>
      <c r="K13" s="662" t="str">
        <f t="shared" si="0"/>
        <v>M</v>
      </c>
      <c r="L13" s="673"/>
      <c r="M13" s="673"/>
      <c r="N13" s="673"/>
      <c r="O13" s="662">
        <f>U1-CONCATENATE(19,+LEFT(C13,2))</f>
        <v>22</v>
      </c>
      <c r="P13" s="674">
        <f t="shared" si="1"/>
        <v>1</v>
      </c>
      <c r="Q13" s="674">
        <f t="shared" si="2"/>
        <v>0</v>
      </c>
      <c r="R13" s="674">
        <f t="shared" si="3"/>
        <v>0</v>
      </c>
      <c r="S13" s="674">
        <f t="shared" si="4"/>
        <v>0</v>
      </c>
    </row>
    <row r="14" spans="1:23">
      <c r="A14" s="669">
        <v>13</v>
      </c>
      <c r="B14" s="670" t="s">
        <v>1352</v>
      </c>
      <c r="C14" s="671" t="s">
        <v>1685</v>
      </c>
      <c r="D14" s="672" t="s">
        <v>616</v>
      </c>
      <c r="E14" s="673"/>
      <c r="F14" s="673"/>
      <c r="G14" s="673"/>
      <c r="H14" s="673"/>
      <c r="I14" s="673"/>
      <c r="J14" s="673"/>
      <c r="K14" s="662" t="str">
        <f t="shared" si="0"/>
        <v>M</v>
      </c>
      <c r="L14" s="673"/>
      <c r="M14" s="673"/>
      <c r="N14" s="673"/>
      <c r="O14" s="662">
        <f>U1-CONCATENATE(19,+LEFT(C14,2))</f>
        <v>22</v>
      </c>
      <c r="P14" s="674">
        <f t="shared" si="1"/>
        <v>1</v>
      </c>
      <c r="Q14" s="674">
        <f t="shared" si="2"/>
        <v>0</v>
      </c>
      <c r="R14" s="674">
        <f t="shared" si="3"/>
        <v>0</v>
      </c>
      <c r="S14" s="674">
        <f t="shared" si="4"/>
        <v>0</v>
      </c>
    </row>
    <row r="15" spans="1:23">
      <c r="A15" s="669">
        <v>14</v>
      </c>
      <c r="B15" s="670" t="s">
        <v>1353</v>
      </c>
      <c r="C15" s="671" t="s">
        <v>1686</v>
      </c>
      <c r="D15" s="672" t="s">
        <v>616</v>
      </c>
      <c r="E15" s="673"/>
      <c r="F15" s="673"/>
      <c r="G15" s="673"/>
      <c r="H15" s="673"/>
      <c r="I15" s="673"/>
      <c r="J15" s="673"/>
      <c r="K15" s="662" t="str">
        <f t="shared" si="0"/>
        <v>M</v>
      </c>
      <c r="L15" s="673"/>
      <c r="M15" s="673"/>
      <c r="N15" s="673"/>
      <c r="O15" s="662">
        <f>U1-CONCATENATE(19,+LEFT(C15,2))</f>
        <v>24</v>
      </c>
      <c r="P15" s="674">
        <f t="shared" si="1"/>
        <v>1</v>
      </c>
      <c r="Q15" s="674">
        <f t="shared" si="2"/>
        <v>0</v>
      </c>
      <c r="R15" s="674">
        <f t="shared" si="3"/>
        <v>0</v>
      </c>
      <c r="S15" s="674">
        <f t="shared" si="4"/>
        <v>0</v>
      </c>
    </row>
    <row r="16" spans="1:23">
      <c r="A16" s="669">
        <v>15</v>
      </c>
      <c r="B16" s="670" t="s">
        <v>1354</v>
      </c>
      <c r="C16" s="671" t="s">
        <v>1687</v>
      </c>
      <c r="D16" s="672" t="s">
        <v>616</v>
      </c>
      <c r="E16" s="673"/>
      <c r="F16" s="673"/>
      <c r="G16" s="673"/>
      <c r="H16" s="673"/>
      <c r="I16" s="673"/>
      <c r="J16" s="673"/>
      <c r="K16" s="662" t="str">
        <f t="shared" si="0"/>
        <v>M</v>
      </c>
      <c r="L16" s="673"/>
      <c r="M16" s="673"/>
      <c r="N16" s="673"/>
      <c r="O16" s="662">
        <f>U1-CONCATENATE(19,+LEFT(C16,2))</f>
        <v>22</v>
      </c>
      <c r="P16" s="674">
        <f t="shared" si="1"/>
        <v>1</v>
      </c>
      <c r="Q16" s="674">
        <f t="shared" si="2"/>
        <v>0</v>
      </c>
      <c r="R16" s="674">
        <f t="shared" si="3"/>
        <v>0</v>
      </c>
      <c r="S16" s="674">
        <f t="shared" si="4"/>
        <v>0</v>
      </c>
    </row>
    <row r="17" spans="1:19">
      <c r="A17" s="669">
        <v>16</v>
      </c>
      <c r="B17" s="670" t="s">
        <v>1355</v>
      </c>
      <c r="C17" s="671" t="s">
        <v>1688</v>
      </c>
      <c r="D17" s="672" t="s">
        <v>616</v>
      </c>
      <c r="E17" s="673"/>
      <c r="F17" s="673"/>
      <c r="G17" s="673"/>
      <c r="H17" s="673"/>
      <c r="I17" s="673"/>
      <c r="J17" s="673"/>
      <c r="K17" s="662" t="str">
        <f t="shared" si="0"/>
        <v>M</v>
      </c>
      <c r="L17" s="673"/>
      <c r="M17" s="673"/>
      <c r="N17" s="673"/>
      <c r="O17" s="662">
        <f>U1-CONCATENATE(19,+LEFT(C17,2))</f>
        <v>25</v>
      </c>
      <c r="P17" s="674">
        <f t="shared" si="1"/>
        <v>1</v>
      </c>
      <c r="Q17" s="674">
        <f t="shared" si="2"/>
        <v>0</v>
      </c>
      <c r="R17" s="674">
        <f t="shared" si="3"/>
        <v>0</v>
      </c>
      <c r="S17" s="674">
        <f t="shared" si="4"/>
        <v>0</v>
      </c>
    </row>
    <row r="18" spans="1:19">
      <c r="A18" s="669">
        <v>17</v>
      </c>
      <c r="B18" s="670" t="s">
        <v>1356</v>
      </c>
      <c r="C18" s="671" t="s">
        <v>1689</v>
      </c>
      <c r="D18" s="672" t="s">
        <v>616</v>
      </c>
      <c r="E18" s="673"/>
      <c r="F18" s="673"/>
      <c r="G18" s="673"/>
      <c r="H18" s="673"/>
      <c r="I18" s="673"/>
      <c r="J18" s="673"/>
      <c r="K18" s="662" t="str">
        <f t="shared" si="0"/>
        <v>F</v>
      </c>
      <c r="L18" s="673"/>
      <c r="M18" s="673"/>
      <c r="N18" s="673"/>
      <c r="O18" s="662">
        <f>U1-CONCATENATE(19,+LEFT(C18,2))</f>
        <v>21</v>
      </c>
      <c r="P18" s="674">
        <f t="shared" si="1"/>
        <v>1</v>
      </c>
      <c r="Q18" s="674">
        <f t="shared" si="2"/>
        <v>0</v>
      </c>
      <c r="R18" s="674">
        <f t="shared" si="3"/>
        <v>0</v>
      </c>
      <c r="S18" s="674">
        <f t="shared" si="4"/>
        <v>0</v>
      </c>
    </row>
    <row r="19" spans="1:19">
      <c r="A19" s="669">
        <v>18</v>
      </c>
      <c r="B19" s="670" t="s">
        <v>1357</v>
      </c>
      <c r="C19" s="671" t="s">
        <v>1690</v>
      </c>
      <c r="D19" s="672" t="s">
        <v>616</v>
      </c>
      <c r="E19" s="673"/>
      <c r="F19" s="673"/>
      <c r="G19" s="673"/>
      <c r="H19" s="673"/>
      <c r="I19" s="673"/>
      <c r="J19" s="673"/>
      <c r="K19" s="662" t="str">
        <f t="shared" si="0"/>
        <v>M</v>
      </c>
      <c r="L19" s="673"/>
      <c r="M19" s="673"/>
      <c r="N19" s="673"/>
      <c r="O19" s="662">
        <f>U1-CONCATENATE(19,+LEFT(C19,2))</f>
        <v>23</v>
      </c>
      <c r="P19" s="674">
        <f t="shared" si="1"/>
        <v>1</v>
      </c>
      <c r="Q19" s="674">
        <f t="shared" si="2"/>
        <v>0</v>
      </c>
      <c r="R19" s="674">
        <f t="shared" si="3"/>
        <v>0</v>
      </c>
      <c r="S19" s="674">
        <f t="shared" si="4"/>
        <v>0</v>
      </c>
    </row>
    <row r="20" spans="1:19">
      <c r="A20" s="669">
        <v>19</v>
      </c>
      <c r="B20" s="670" t="s">
        <v>1358</v>
      </c>
      <c r="C20" s="671" t="s">
        <v>1691</v>
      </c>
      <c r="D20" s="672" t="s">
        <v>616</v>
      </c>
      <c r="E20" s="673"/>
      <c r="F20" s="673"/>
      <c r="G20" s="673"/>
      <c r="H20" s="673"/>
      <c r="I20" s="673"/>
      <c r="J20" s="673"/>
      <c r="K20" s="662" t="str">
        <f t="shared" si="0"/>
        <v>F</v>
      </c>
      <c r="L20" s="673"/>
      <c r="M20" s="673"/>
      <c r="N20" s="673"/>
      <c r="O20" s="662">
        <f>U1-CONCATENATE(19,+LEFT(C20,2))</f>
        <v>30</v>
      </c>
      <c r="P20" s="674">
        <f t="shared" si="1"/>
        <v>1</v>
      </c>
      <c r="Q20" s="674">
        <f t="shared" si="2"/>
        <v>0</v>
      </c>
      <c r="R20" s="674">
        <f t="shared" si="3"/>
        <v>0</v>
      </c>
      <c r="S20" s="674">
        <f t="shared" si="4"/>
        <v>0</v>
      </c>
    </row>
    <row r="21" spans="1:19">
      <c r="A21" s="669">
        <v>20</v>
      </c>
      <c r="B21" s="670" t="s">
        <v>1359</v>
      </c>
      <c r="C21" s="671" t="s">
        <v>1692</v>
      </c>
      <c r="D21" s="672" t="s">
        <v>616</v>
      </c>
      <c r="E21" s="673"/>
      <c r="F21" s="673"/>
      <c r="G21" s="673"/>
      <c r="H21" s="673"/>
      <c r="I21" s="673"/>
      <c r="J21" s="673"/>
      <c r="K21" s="662" t="str">
        <f t="shared" si="0"/>
        <v>F</v>
      </c>
      <c r="L21" s="673"/>
      <c r="M21" s="673"/>
      <c r="N21" s="673"/>
      <c r="O21" s="662">
        <f>U1-CONCATENATE(19,+LEFT(C21,2))</f>
        <v>24</v>
      </c>
      <c r="P21" s="674">
        <f t="shared" si="1"/>
        <v>1</v>
      </c>
      <c r="Q21" s="674">
        <f t="shared" si="2"/>
        <v>0</v>
      </c>
      <c r="R21" s="674">
        <f t="shared" si="3"/>
        <v>0</v>
      </c>
      <c r="S21" s="674">
        <f t="shared" si="4"/>
        <v>0</v>
      </c>
    </row>
    <row r="22" spans="1:19">
      <c r="A22" s="669">
        <v>21</v>
      </c>
      <c r="B22" s="670" t="s">
        <v>1360</v>
      </c>
      <c r="C22" s="671" t="s">
        <v>1693</v>
      </c>
      <c r="D22" s="672" t="s">
        <v>616</v>
      </c>
      <c r="E22" s="673"/>
      <c r="F22" s="673"/>
      <c r="G22" s="673"/>
      <c r="H22" s="673"/>
      <c r="I22" s="673"/>
      <c r="J22" s="673"/>
      <c r="K22" s="662" t="str">
        <f t="shared" si="0"/>
        <v>M</v>
      </c>
      <c r="L22" s="673"/>
      <c r="M22" s="673"/>
      <c r="N22" s="673"/>
      <c r="O22" s="662">
        <f>U1-CONCATENATE(19,+LEFT(C22,2))</f>
        <v>30</v>
      </c>
      <c r="P22" s="674">
        <f t="shared" si="1"/>
        <v>1</v>
      </c>
      <c r="Q22" s="674">
        <f t="shared" si="2"/>
        <v>0</v>
      </c>
      <c r="R22" s="674">
        <f t="shared" si="3"/>
        <v>0</v>
      </c>
      <c r="S22" s="674">
        <f t="shared" si="4"/>
        <v>0</v>
      </c>
    </row>
    <row r="23" spans="1:19">
      <c r="A23" s="669">
        <v>22</v>
      </c>
      <c r="B23" s="670" t="s">
        <v>1361</v>
      </c>
      <c r="C23" s="671" t="s">
        <v>1694</v>
      </c>
      <c r="D23" s="672" t="s">
        <v>616</v>
      </c>
      <c r="E23" s="673"/>
      <c r="F23" s="673"/>
      <c r="G23" s="673"/>
      <c r="H23" s="673"/>
      <c r="I23" s="673"/>
      <c r="J23" s="673"/>
      <c r="K23" s="662" t="str">
        <f t="shared" si="0"/>
        <v>M</v>
      </c>
      <c r="L23" s="673"/>
      <c r="M23" s="673"/>
      <c r="N23" s="673"/>
      <c r="O23" s="662">
        <f>U1-CONCATENATE(19,+LEFT(C23,2))</f>
        <v>28</v>
      </c>
      <c r="P23" s="674">
        <f t="shared" si="1"/>
        <v>1</v>
      </c>
      <c r="Q23" s="674">
        <f t="shared" si="2"/>
        <v>0</v>
      </c>
      <c r="R23" s="674">
        <f t="shared" si="3"/>
        <v>0</v>
      </c>
      <c r="S23" s="674">
        <f t="shared" si="4"/>
        <v>0</v>
      </c>
    </row>
    <row r="24" spans="1:19">
      <c r="A24" s="669">
        <v>23</v>
      </c>
      <c r="B24" s="670" t="s">
        <v>1362</v>
      </c>
      <c r="C24" s="671" t="s">
        <v>1695</v>
      </c>
      <c r="D24" s="672" t="s">
        <v>616</v>
      </c>
      <c r="E24" s="673"/>
      <c r="F24" s="673"/>
      <c r="G24" s="673"/>
      <c r="H24" s="673"/>
      <c r="I24" s="673"/>
      <c r="J24" s="673"/>
      <c r="K24" s="662" t="str">
        <f t="shared" si="0"/>
        <v>F</v>
      </c>
      <c r="L24" s="673"/>
      <c r="M24" s="673"/>
      <c r="N24" s="673"/>
      <c r="O24" s="662">
        <f>U1-CONCATENATE(19,+LEFT(C24,2))</f>
        <v>24</v>
      </c>
      <c r="P24" s="674">
        <f t="shared" si="1"/>
        <v>1</v>
      </c>
      <c r="Q24" s="674">
        <f t="shared" si="2"/>
        <v>0</v>
      </c>
      <c r="R24" s="674">
        <f t="shared" si="3"/>
        <v>0</v>
      </c>
      <c r="S24" s="674">
        <f t="shared" si="4"/>
        <v>0</v>
      </c>
    </row>
    <row r="25" spans="1:19">
      <c r="A25" s="669">
        <v>24</v>
      </c>
      <c r="B25" s="670" t="s">
        <v>1363</v>
      </c>
      <c r="C25" s="671" t="s">
        <v>1696</v>
      </c>
      <c r="D25" s="672" t="s">
        <v>616</v>
      </c>
      <c r="E25" s="673"/>
      <c r="F25" s="673"/>
      <c r="G25" s="673"/>
      <c r="H25" s="673"/>
      <c r="I25" s="673"/>
      <c r="J25" s="673"/>
      <c r="K25" s="662" t="str">
        <f t="shared" si="0"/>
        <v>F</v>
      </c>
      <c r="L25" s="673"/>
      <c r="M25" s="673"/>
      <c r="N25" s="673"/>
      <c r="O25" s="662">
        <f>U1-CONCATENATE(19,+LEFT(C25,2))</f>
        <v>23</v>
      </c>
      <c r="P25" s="674">
        <f t="shared" si="1"/>
        <v>1</v>
      </c>
      <c r="Q25" s="674">
        <f t="shared" si="2"/>
        <v>0</v>
      </c>
      <c r="R25" s="674">
        <f t="shared" si="3"/>
        <v>0</v>
      </c>
      <c r="S25" s="674">
        <f t="shared" si="4"/>
        <v>0</v>
      </c>
    </row>
    <row r="26" spans="1:19">
      <c r="A26" s="669">
        <v>25</v>
      </c>
      <c r="B26" s="670" t="s">
        <v>1364</v>
      </c>
      <c r="C26" s="671" t="s">
        <v>1697</v>
      </c>
      <c r="D26" s="672" t="s">
        <v>616</v>
      </c>
      <c r="E26" s="673"/>
      <c r="F26" s="673"/>
      <c r="G26" s="673"/>
      <c r="H26" s="673"/>
      <c r="I26" s="673"/>
      <c r="J26" s="673"/>
      <c r="K26" s="662" t="str">
        <f t="shared" ref="K26:K42" si="5">IF(MOD(LEFT(+RIGHT(C26,2),1),2)=0,"M","F")</f>
        <v>M</v>
      </c>
      <c r="L26" s="673"/>
      <c r="M26" s="673"/>
      <c r="N26" s="673"/>
      <c r="O26" s="662">
        <f>U1-CONCATENATE(19,+LEFT(C26,2))</f>
        <v>23</v>
      </c>
      <c r="P26" s="674">
        <f t="shared" ref="P26:P42" si="6">IF(O26&gt;=55,0,IF(AND(O26&gt;=46,O26&lt;55),0,IF(AND(O26&gt;=31,O26&lt;45),0,IF(O26&lt;=30,1,0))))</f>
        <v>1</v>
      </c>
      <c r="Q26" s="674">
        <f t="shared" ref="Q26:Q42" si="7">IF(O26&gt;=55,0,IF(AND(O26&gt;=46,O26&lt;55),0,IF(AND(O26&gt;=31,O26&lt;=45),1,IF(O26&lt;=30,0,0))))</f>
        <v>0</v>
      </c>
      <c r="R26" s="674">
        <f t="shared" ref="R26:R42" si="8">IF(O26&gt;=55,0,IF(AND(O26&gt;=46,O26&lt;55),1,IF(AND(O26&gt;=31,O26&lt;=45),0,IF(O26&lt;=30,0,0))))</f>
        <v>0</v>
      </c>
      <c r="S26" s="674">
        <f t="shared" ref="S26:S42" si="9">IF(O26&gt;=55,1,IF(AND(O26&gt;=46,O26&lt;55),0,IF(AND(O26&gt;=31,O26&lt;45),0,IF(O26&lt;=30,0,0))))</f>
        <v>0</v>
      </c>
    </row>
    <row r="27" spans="1:19">
      <c r="A27" s="669">
        <v>26</v>
      </c>
      <c r="B27" s="670" t="s">
        <v>1365</v>
      </c>
      <c r="C27" s="671" t="s">
        <v>1698</v>
      </c>
      <c r="D27" s="672" t="s">
        <v>616</v>
      </c>
      <c r="E27" s="673"/>
      <c r="F27" s="673"/>
      <c r="G27" s="673"/>
      <c r="H27" s="673"/>
      <c r="I27" s="673"/>
      <c r="J27" s="673"/>
      <c r="K27" s="662" t="str">
        <f t="shared" si="5"/>
        <v>M</v>
      </c>
      <c r="L27" s="673"/>
      <c r="M27" s="673"/>
      <c r="N27" s="673"/>
      <c r="O27" s="662">
        <f>U1-CONCATENATE(19,+LEFT(C27,2))</f>
        <v>33</v>
      </c>
      <c r="P27" s="674">
        <f t="shared" si="6"/>
        <v>0</v>
      </c>
      <c r="Q27" s="674">
        <f t="shared" si="7"/>
        <v>1</v>
      </c>
      <c r="R27" s="674">
        <f t="shared" si="8"/>
        <v>0</v>
      </c>
      <c r="S27" s="674">
        <f t="shared" si="9"/>
        <v>0</v>
      </c>
    </row>
    <row r="28" spans="1:19">
      <c r="A28" s="669">
        <v>27</v>
      </c>
      <c r="B28" s="670" t="s">
        <v>1366</v>
      </c>
      <c r="C28" s="671" t="s">
        <v>1699</v>
      </c>
      <c r="D28" s="672" t="s">
        <v>616</v>
      </c>
      <c r="E28" s="673"/>
      <c r="F28" s="673"/>
      <c r="G28" s="673"/>
      <c r="H28" s="673"/>
      <c r="I28" s="673"/>
      <c r="J28" s="673"/>
      <c r="K28" s="662" t="str">
        <f t="shared" si="5"/>
        <v>F</v>
      </c>
      <c r="L28" s="673"/>
      <c r="M28" s="673"/>
      <c r="N28" s="673"/>
      <c r="O28" s="662">
        <f>U1-CONCATENATE(19,+LEFT(C28,2))</f>
        <v>25</v>
      </c>
      <c r="P28" s="674">
        <f t="shared" si="6"/>
        <v>1</v>
      </c>
      <c r="Q28" s="674">
        <f t="shared" si="7"/>
        <v>0</v>
      </c>
      <c r="R28" s="674">
        <f t="shared" si="8"/>
        <v>0</v>
      </c>
      <c r="S28" s="674">
        <f t="shared" si="9"/>
        <v>0</v>
      </c>
    </row>
    <row r="29" spans="1:19">
      <c r="A29" s="669">
        <v>28</v>
      </c>
      <c r="B29" s="670" t="s">
        <v>1367</v>
      </c>
      <c r="C29" s="671" t="s">
        <v>1700</v>
      </c>
      <c r="D29" s="672" t="s">
        <v>616</v>
      </c>
      <c r="E29" s="673"/>
      <c r="F29" s="673"/>
      <c r="G29" s="673"/>
      <c r="H29" s="673"/>
      <c r="I29" s="673"/>
      <c r="J29" s="673"/>
      <c r="K29" s="662" t="str">
        <f t="shared" si="5"/>
        <v>M</v>
      </c>
      <c r="L29" s="673"/>
      <c r="M29" s="673"/>
      <c r="N29" s="673"/>
      <c r="O29" s="662">
        <f>U1-CONCATENATE(19,+LEFT(C29,2))</f>
        <v>31</v>
      </c>
      <c r="P29" s="674">
        <f t="shared" si="6"/>
        <v>0</v>
      </c>
      <c r="Q29" s="674">
        <f t="shared" si="7"/>
        <v>1</v>
      </c>
      <c r="R29" s="674">
        <f t="shared" si="8"/>
        <v>0</v>
      </c>
      <c r="S29" s="674">
        <f t="shared" si="9"/>
        <v>0</v>
      </c>
    </row>
    <row r="30" spans="1:19">
      <c r="A30" s="669">
        <v>29</v>
      </c>
      <c r="B30" s="670" t="s">
        <v>1368</v>
      </c>
      <c r="C30" s="671" t="s">
        <v>1701</v>
      </c>
      <c r="D30" s="672" t="s">
        <v>616</v>
      </c>
      <c r="E30" s="673"/>
      <c r="F30" s="673"/>
      <c r="G30" s="673"/>
      <c r="H30" s="673"/>
      <c r="I30" s="673"/>
      <c r="J30" s="673"/>
      <c r="K30" s="662" t="str">
        <f t="shared" si="5"/>
        <v>M</v>
      </c>
      <c r="L30" s="673"/>
      <c r="M30" s="673"/>
      <c r="N30" s="673"/>
      <c r="O30" s="662">
        <f>U1-CONCATENATE(19,+LEFT(C30,2))</f>
        <v>25</v>
      </c>
      <c r="P30" s="674">
        <f t="shared" si="6"/>
        <v>1</v>
      </c>
      <c r="Q30" s="674">
        <f t="shared" si="7"/>
        <v>0</v>
      </c>
      <c r="R30" s="674">
        <f t="shared" si="8"/>
        <v>0</v>
      </c>
      <c r="S30" s="674">
        <f t="shared" si="9"/>
        <v>0</v>
      </c>
    </row>
    <row r="31" spans="1:19">
      <c r="A31" s="669">
        <v>30</v>
      </c>
      <c r="B31" s="670" t="s">
        <v>1369</v>
      </c>
      <c r="C31" s="671" t="s">
        <v>1702</v>
      </c>
      <c r="D31" s="672" t="s">
        <v>616</v>
      </c>
      <c r="E31" s="673"/>
      <c r="F31" s="673"/>
      <c r="G31" s="673"/>
      <c r="H31" s="673"/>
      <c r="I31" s="673"/>
      <c r="J31" s="673"/>
      <c r="K31" s="662" t="str">
        <f t="shared" si="5"/>
        <v>M</v>
      </c>
      <c r="L31" s="673"/>
      <c r="M31" s="673"/>
      <c r="N31" s="673"/>
      <c r="O31" s="662">
        <f>U1-CONCATENATE(19,+LEFT(C31,2))</f>
        <v>26</v>
      </c>
      <c r="P31" s="674">
        <f t="shared" si="6"/>
        <v>1</v>
      </c>
      <c r="Q31" s="674">
        <f t="shared" si="7"/>
        <v>0</v>
      </c>
      <c r="R31" s="674">
        <f t="shared" si="8"/>
        <v>0</v>
      </c>
      <c r="S31" s="674">
        <f t="shared" si="9"/>
        <v>0</v>
      </c>
    </row>
    <row r="32" spans="1:19">
      <c r="A32" s="669">
        <v>31</v>
      </c>
      <c r="B32" s="670" t="s">
        <v>1370</v>
      </c>
      <c r="C32" s="671" t="s">
        <v>1703</v>
      </c>
      <c r="D32" s="672" t="s">
        <v>616</v>
      </c>
      <c r="E32" s="673"/>
      <c r="F32" s="673"/>
      <c r="G32" s="673"/>
      <c r="H32" s="673"/>
      <c r="I32" s="673"/>
      <c r="J32" s="673"/>
      <c r="K32" s="662" t="str">
        <f t="shared" si="5"/>
        <v>F</v>
      </c>
      <c r="L32" s="673"/>
      <c r="M32" s="673"/>
      <c r="N32" s="673"/>
      <c r="O32" s="662">
        <f>U1-CONCATENATE(19,+LEFT(C32,2))</f>
        <v>22</v>
      </c>
      <c r="P32" s="674">
        <f t="shared" si="6"/>
        <v>1</v>
      </c>
      <c r="Q32" s="674">
        <f t="shared" si="7"/>
        <v>0</v>
      </c>
      <c r="R32" s="674">
        <f t="shared" si="8"/>
        <v>0</v>
      </c>
      <c r="S32" s="674">
        <f t="shared" si="9"/>
        <v>0</v>
      </c>
    </row>
    <row r="33" spans="1:19">
      <c r="A33" s="669">
        <v>32</v>
      </c>
      <c r="B33" s="670" t="s">
        <v>1371</v>
      </c>
      <c r="C33" s="671" t="s">
        <v>1704</v>
      </c>
      <c r="D33" s="672" t="s">
        <v>616</v>
      </c>
      <c r="E33" s="673"/>
      <c r="F33" s="673"/>
      <c r="G33" s="673"/>
      <c r="H33" s="673"/>
      <c r="I33" s="673"/>
      <c r="J33" s="673"/>
      <c r="K33" s="662" t="str">
        <f t="shared" si="5"/>
        <v>F</v>
      </c>
      <c r="L33" s="673"/>
      <c r="M33" s="673"/>
      <c r="N33" s="673"/>
      <c r="O33" s="662">
        <f>U1-CONCATENATE(19,+LEFT(C33,2))</f>
        <v>29</v>
      </c>
      <c r="P33" s="674">
        <f t="shared" si="6"/>
        <v>1</v>
      </c>
      <c r="Q33" s="674">
        <f t="shared" si="7"/>
        <v>0</v>
      </c>
      <c r="R33" s="674">
        <f t="shared" si="8"/>
        <v>0</v>
      </c>
      <c r="S33" s="674">
        <f t="shared" si="9"/>
        <v>0</v>
      </c>
    </row>
    <row r="34" spans="1:19">
      <c r="A34" s="669">
        <v>33</v>
      </c>
      <c r="B34" s="670" t="s">
        <v>1372</v>
      </c>
      <c r="C34" s="671" t="s">
        <v>1705</v>
      </c>
      <c r="D34" s="672" t="s">
        <v>616</v>
      </c>
      <c r="E34" s="673"/>
      <c r="F34" s="673"/>
      <c r="G34" s="673"/>
      <c r="H34" s="673"/>
      <c r="I34" s="673"/>
      <c r="J34" s="673"/>
      <c r="K34" s="662" t="str">
        <f t="shared" si="5"/>
        <v>M</v>
      </c>
      <c r="L34" s="673"/>
      <c r="M34" s="673"/>
      <c r="N34" s="673"/>
      <c r="O34" s="662">
        <f>U1-CONCATENATE(19,+LEFT(C34,2))</f>
        <v>30</v>
      </c>
      <c r="P34" s="674">
        <f t="shared" si="6"/>
        <v>1</v>
      </c>
      <c r="Q34" s="674">
        <f t="shared" si="7"/>
        <v>0</v>
      </c>
      <c r="R34" s="674">
        <f t="shared" si="8"/>
        <v>0</v>
      </c>
      <c r="S34" s="674">
        <f t="shared" si="9"/>
        <v>0</v>
      </c>
    </row>
    <row r="35" spans="1:19">
      <c r="A35" s="669">
        <v>34</v>
      </c>
      <c r="B35" s="670" t="s">
        <v>1373</v>
      </c>
      <c r="C35" s="671" t="s">
        <v>1706</v>
      </c>
      <c r="D35" s="672" t="s">
        <v>616</v>
      </c>
      <c r="E35" s="673"/>
      <c r="F35" s="673"/>
      <c r="G35" s="673"/>
      <c r="H35" s="673"/>
      <c r="I35" s="673"/>
      <c r="J35" s="673"/>
      <c r="K35" s="662" t="str">
        <f t="shared" si="5"/>
        <v>M</v>
      </c>
      <c r="L35" s="673"/>
      <c r="M35" s="673"/>
      <c r="N35" s="673"/>
      <c r="O35" s="662">
        <f>U1-CONCATENATE(19,+LEFT(C35,2))</f>
        <v>22</v>
      </c>
      <c r="P35" s="674">
        <f t="shared" si="6"/>
        <v>1</v>
      </c>
      <c r="Q35" s="674">
        <f t="shared" si="7"/>
        <v>0</v>
      </c>
      <c r="R35" s="674">
        <f t="shared" si="8"/>
        <v>0</v>
      </c>
      <c r="S35" s="674">
        <f t="shared" si="9"/>
        <v>0</v>
      </c>
    </row>
    <row r="36" spans="1:19">
      <c r="A36" s="669">
        <v>35</v>
      </c>
      <c r="B36" s="670" t="s">
        <v>1374</v>
      </c>
      <c r="C36" s="671" t="s">
        <v>1707</v>
      </c>
      <c r="D36" s="672" t="s">
        <v>616</v>
      </c>
      <c r="E36" s="673"/>
      <c r="F36" s="673"/>
      <c r="G36" s="673"/>
      <c r="H36" s="673"/>
      <c r="I36" s="673"/>
      <c r="J36" s="673"/>
      <c r="K36" s="662" t="str">
        <f t="shared" si="5"/>
        <v>F</v>
      </c>
      <c r="L36" s="673"/>
      <c r="M36" s="673"/>
      <c r="N36" s="673"/>
      <c r="O36" s="662">
        <f>U1-CONCATENATE(19,+LEFT(C36,2))</f>
        <v>21</v>
      </c>
      <c r="P36" s="674">
        <f t="shared" si="6"/>
        <v>1</v>
      </c>
      <c r="Q36" s="674">
        <f t="shared" si="7"/>
        <v>0</v>
      </c>
      <c r="R36" s="674">
        <f t="shared" si="8"/>
        <v>0</v>
      </c>
      <c r="S36" s="674">
        <f t="shared" si="9"/>
        <v>0</v>
      </c>
    </row>
    <row r="37" spans="1:19">
      <c r="A37" s="669">
        <v>36</v>
      </c>
      <c r="B37" s="670" t="s">
        <v>1375</v>
      </c>
      <c r="C37" s="671" t="s">
        <v>1708</v>
      </c>
      <c r="D37" s="672" t="s">
        <v>616</v>
      </c>
      <c r="E37" s="673"/>
      <c r="F37" s="673"/>
      <c r="G37" s="673"/>
      <c r="H37" s="673"/>
      <c r="I37" s="673"/>
      <c r="J37" s="673"/>
      <c r="K37" s="662" t="str">
        <f t="shared" si="5"/>
        <v>F</v>
      </c>
      <c r="L37" s="673"/>
      <c r="M37" s="673"/>
      <c r="N37" s="673"/>
      <c r="O37" s="662">
        <f>U1-CONCATENATE(19,+LEFT(C37,2))</f>
        <v>19</v>
      </c>
      <c r="P37" s="674">
        <f t="shared" si="6"/>
        <v>1</v>
      </c>
      <c r="Q37" s="674">
        <f t="shared" si="7"/>
        <v>0</v>
      </c>
      <c r="R37" s="674">
        <f t="shared" si="8"/>
        <v>0</v>
      </c>
      <c r="S37" s="674">
        <f t="shared" si="9"/>
        <v>0</v>
      </c>
    </row>
    <row r="38" spans="1:19">
      <c r="A38" s="669">
        <v>37</v>
      </c>
      <c r="B38" s="670" t="s">
        <v>1376</v>
      </c>
      <c r="C38" s="671" t="s">
        <v>1709</v>
      </c>
      <c r="D38" s="672" t="s">
        <v>616</v>
      </c>
      <c r="E38" s="673"/>
      <c r="F38" s="673"/>
      <c r="G38" s="673"/>
      <c r="H38" s="673"/>
      <c r="I38" s="673"/>
      <c r="J38" s="673"/>
      <c r="K38" s="662" t="str">
        <f t="shared" si="5"/>
        <v>F</v>
      </c>
      <c r="L38" s="673"/>
      <c r="M38" s="673"/>
      <c r="N38" s="673"/>
      <c r="O38" s="662">
        <f>U1-CONCATENATE(19,+LEFT(C38,2))</f>
        <v>25</v>
      </c>
      <c r="P38" s="674">
        <f t="shared" si="6"/>
        <v>1</v>
      </c>
      <c r="Q38" s="674">
        <f t="shared" si="7"/>
        <v>0</v>
      </c>
      <c r="R38" s="674">
        <f t="shared" si="8"/>
        <v>0</v>
      </c>
      <c r="S38" s="674">
        <f t="shared" si="9"/>
        <v>0</v>
      </c>
    </row>
    <row r="39" spans="1:19">
      <c r="A39" s="669">
        <v>38</v>
      </c>
      <c r="B39" s="670" t="s">
        <v>1377</v>
      </c>
      <c r="C39" s="671" t="s">
        <v>1710</v>
      </c>
      <c r="D39" s="672" t="s">
        <v>616</v>
      </c>
      <c r="E39" s="673"/>
      <c r="F39" s="673"/>
      <c r="G39" s="673"/>
      <c r="H39" s="673"/>
      <c r="I39" s="673"/>
      <c r="J39" s="673"/>
      <c r="K39" s="662" t="str">
        <f t="shared" si="5"/>
        <v>F</v>
      </c>
      <c r="L39" s="673"/>
      <c r="M39" s="673"/>
      <c r="N39" s="673"/>
      <c r="O39" s="662">
        <f>U1-CONCATENATE(19,+LEFT(C39,2))</f>
        <v>31</v>
      </c>
      <c r="P39" s="674">
        <f t="shared" si="6"/>
        <v>0</v>
      </c>
      <c r="Q39" s="674">
        <f t="shared" si="7"/>
        <v>1</v>
      </c>
      <c r="R39" s="674">
        <f t="shared" si="8"/>
        <v>0</v>
      </c>
      <c r="S39" s="674">
        <f t="shared" si="9"/>
        <v>0</v>
      </c>
    </row>
    <row r="40" spans="1:19">
      <c r="A40" s="669">
        <v>39</v>
      </c>
      <c r="B40" s="670" t="s">
        <v>1378</v>
      </c>
      <c r="C40" s="671" t="s">
        <v>1711</v>
      </c>
      <c r="D40" s="672" t="s">
        <v>616</v>
      </c>
      <c r="E40" s="673"/>
      <c r="F40" s="673"/>
      <c r="G40" s="673"/>
      <c r="H40" s="673"/>
      <c r="I40" s="673"/>
      <c r="J40" s="673"/>
      <c r="K40" s="662" t="str">
        <f t="shared" si="5"/>
        <v>M</v>
      </c>
      <c r="L40" s="673"/>
      <c r="M40" s="673"/>
      <c r="N40" s="673"/>
      <c r="O40" s="662">
        <f>U1-CONCATENATE(19,+LEFT(C40,2))</f>
        <v>24</v>
      </c>
      <c r="P40" s="674">
        <f t="shared" si="6"/>
        <v>1</v>
      </c>
      <c r="Q40" s="674">
        <f t="shared" si="7"/>
        <v>0</v>
      </c>
      <c r="R40" s="674">
        <f t="shared" si="8"/>
        <v>0</v>
      </c>
      <c r="S40" s="674">
        <f t="shared" si="9"/>
        <v>0</v>
      </c>
    </row>
    <row r="41" spans="1:19">
      <c r="A41" s="669">
        <v>40</v>
      </c>
      <c r="B41" s="670" t="s">
        <v>1379</v>
      </c>
      <c r="C41" s="671" t="s">
        <v>1712</v>
      </c>
      <c r="D41" s="672" t="s">
        <v>616</v>
      </c>
      <c r="E41" s="673"/>
      <c r="F41" s="673"/>
      <c r="G41" s="673"/>
      <c r="H41" s="673"/>
      <c r="I41" s="673"/>
      <c r="J41" s="673"/>
      <c r="K41" s="662" t="str">
        <f t="shared" si="5"/>
        <v>F</v>
      </c>
      <c r="L41" s="673"/>
      <c r="M41" s="673"/>
      <c r="N41" s="673"/>
      <c r="O41" s="662">
        <f>U1-CONCATENATE(19,+LEFT(C41,2))</f>
        <v>26</v>
      </c>
      <c r="P41" s="674">
        <f t="shared" si="6"/>
        <v>1</v>
      </c>
      <c r="Q41" s="674">
        <f t="shared" si="7"/>
        <v>0</v>
      </c>
      <c r="R41" s="674">
        <f t="shared" si="8"/>
        <v>0</v>
      </c>
      <c r="S41" s="674">
        <f t="shared" si="9"/>
        <v>0</v>
      </c>
    </row>
    <row r="42" spans="1:19">
      <c r="A42" s="669">
        <v>41</v>
      </c>
      <c r="B42" s="670" t="s">
        <v>1380</v>
      </c>
      <c r="C42" s="671" t="s">
        <v>1713</v>
      </c>
      <c r="D42" s="672" t="s">
        <v>616</v>
      </c>
      <c r="E42" s="673"/>
      <c r="F42" s="673"/>
      <c r="G42" s="673"/>
      <c r="H42" s="673"/>
      <c r="I42" s="673"/>
      <c r="J42" s="673"/>
      <c r="K42" s="662" t="str">
        <f t="shared" si="5"/>
        <v>M</v>
      </c>
      <c r="L42" s="673"/>
      <c r="M42" s="673"/>
      <c r="N42" s="673"/>
      <c r="O42" s="662">
        <f>U1-CONCATENATE(19,+LEFT(C42,2))</f>
        <v>26</v>
      </c>
      <c r="P42" s="674">
        <f t="shared" si="6"/>
        <v>1</v>
      </c>
      <c r="Q42" s="674">
        <f t="shared" si="7"/>
        <v>0</v>
      </c>
      <c r="R42" s="674">
        <f t="shared" si="8"/>
        <v>0</v>
      </c>
      <c r="S42" s="674">
        <f t="shared" si="9"/>
        <v>0</v>
      </c>
    </row>
    <row r="43" spans="1:19">
      <c r="A43" s="669">
        <v>42</v>
      </c>
      <c r="B43" s="670" t="s">
        <v>1381</v>
      </c>
      <c r="C43" s="671" t="s">
        <v>1714</v>
      </c>
      <c r="D43" s="672" t="s">
        <v>618</v>
      </c>
      <c r="E43" s="673"/>
      <c r="F43" s="673"/>
      <c r="G43" s="673"/>
      <c r="H43" s="676"/>
      <c r="I43" s="673"/>
      <c r="J43" s="673"/>
      <c r="K43" s="662" t="str">
        <f t="shared" ref="K43:K50" si="10">IF(MOD(LEFT(+RIGHT(C43,2),1),2)=0,"M","F")</f>
        <v>F</v>
      </c>
      <c r="L43" s="673"/>
      <c r="M43" s="673"/>
      <c r="N43" s="673"/>
      <c r="O43" s="662">
        <f>U1-CONCATENATE(19,+LEFT(C43,2))</f>
        <v>25</v>
      </c>
      <c r="P43" s="674">
        <f t="shared" ref="P43:P50" si="11">IF(O43&gt;=55,0,IF(AND(O43&gt;=46,O43&lt;55),0,IF(AND(O43&gt;=31,O43&lt;45),0,IF(O43&lt;=30,1,0))))</f>
        <v>1</v>
      </c>
      <c r="Q43" s="674">
        <f t="shared" ref="Q43:Q50" si="12">IF(O43&gt;=55,0,IF(AND(O43&gt;=46,O43&lt;55),0,IF(AND(O43&gt;=31,O43&lt;=45),1,IF(O43&lt;=30,0,0))))</f>
        <v>0</v>
      </c>
      <c r="R43" s="674">
        <f t="shared" ref="R43:R50" si="13">IF(O43&gt;=55,0,IF(AND(O43&gt;=46,O43&lt;55),1,IF(AND(O43&gt;=31,O43&lt;=45),0,IF(O43&lt;=30,0,0))))</f>
        <v>0</v>
      </c>
      <c r="S43" s="674">
        <f t="shared" ref="S43:S50" si="14">IF(O43&gt;=55,1,IF(AND(O43&gt;=46,O43&lt;55),0,IF(AND(O43&gt;=31,O43&lt;45),0,IF(O43&lt;=30,0,0))))</f>
        <v>0</v>
      </c>
    </row>
    <row r="44" spans="1:19">
      <c r="A44" s="669">
        <v>43</v>
      </c>
      <c r="B44" s="677" t="s">
        <v>1382</v>
      </c>
      <c r="C44" s="671" t="s">
        <v>1715</v>
      </c>
      <c r="D44" s="672" t="s">
        <v>616</v>
      </c>
      <c r="E44" s="673"/>
      <c r="F44" s="673"/>
      <c r="G44" s="673"/>
      <c r="H44" s="673"/>
      <c r="I44" s="673"/>
      <c r="J44" s="673"/>
      <c r="K44" s="662" t="str">
        <f t="shared" si="10"/>
        <v>M</v>
      </c>
      <c r="L44" s="673"/>
      <c r="M44" s="673"/>
      <c r="N44" s="673"/>
      <c r="O44" s="662">
        <f>U1-CONCATENATE(19,+LEFT(C44,2))</f>
        <v>23</v>
      </c>
      <c r="P44" s="674">
        <f t="shared" si="11"/>
        <v>1</v>
      </c>
      <c r="Q44" s="674">
        <f t="shared" si="12"/>
        <v>0</v>
      </c>
      <c r="R44" s="674">
        <f t="shared" si="13"/>
        <v>0</v>
      </c>
      <c r="S44" s="674">
        <f t="shared" si="14"/>
        <v>0</v>
      </c>
    </row>
    <row r="45" spans="1:19">
      <c r="A45" s="669">
        <v>44</v>
      </c>
      <c r="B45" s="677" t="s">
        <v>1383</v>
      </c>
      <c r="C45" s="671" t="s">
        <v>1716</v>
      </c>
      <c r="D45" s="672" t="s">
        <v>616</v>
      </c>
      <c r="E45" s="673"/>
      <c r="F45" s="673"/>
      <c r="G45" s="673"/>
      <c r="H45" s="673"/>
      <c r="I45" s="673"/>
      <c r="J45" s="673"/>
      <c r="K45" s="662" t="str">
        <f t="shared" si="10"/>
        <v>M</v>
      </c>
      <c r="L45" s="673"/>
      <c r="M45" s="673"/>
      <c r="N45" s="673"/>
      <c r="O45" s="662">
        <f>U1-CONCATENATE(19,+LEFT(C45,2))</f>
        <v>28</v>
      </c>
      <c r="P45" s="674">
        <f t="shared" si="11"/>
        <v>1</v>
      </c>
      <c r="Q45" s="674">
        <f t="shared" si="12"/>
        <v>0</v>
      </c>
      <c r="R45" s="674">
        <f t="shared" si="13"/>
        <v>0</v>
      </c>
      <c r="S45" s="674">
        <f t="shared" si="14"/>
        <v>0</v>
      </c>
    </row>
    <row r="46" spans="1:19">
      <c r="A46" s="669">
        <v>45</v>
      </c>
      <c r="B46" s="677" t="s">
        <v>1384</v>
      </c>
      <c r="C46" s="671" t="s">
        <v>1717</v>
      </c>
      <c r="D46" s="672" t="s">
        <v>616</v>
      </c>
      <c r="E46" s="673"/>
      <c r="F46" s="673"/>
      <c r="G46" s="673"/>
      <c r="H46" s="673"/>
      <c r="I46" s="673"/>
      <c r="J46" s="673"/>
      <c r="K46" s="662" t="str">
        <f t="shared" si="10"/>
        <v>M</v>
      </c>
      <c r="L46" s="673"/>
      <c r="M46" s="673"/>
      <c r="N46" s="673"/>
      <c r="O46" s="662">
        <f>U1-CONCATENATE(19,+LEFT(C46,2))</f>
        <v>23</v>
      </c>
      <c r="P46" s="674">
        <f t="shared" si="11"/>
        <v>1</v>
      </c>
      <c r="Q46" s="674">
        <f t="shared" si="12"/>
        <v>0</v>
      </c>
      <c r="R46" s="674">
        <f t="shared" si="13"/>
        <v>0</v>
      </c>
      <c r="S46" s="674">
        <f t="shared" si="14"/>
        <v>0</v>
      </c>
    </row>
    <row r="47" spans="1:19">
      <c r="A47" s="669">
        <v>46</v>
      </c>
      <c r="B47" s="677" t="s">
        <v>1385</v>
      </c>
      <c r="C47" s="671" t="s">
        <v>1718</v>
      </c>
      <c r="D47" s="672" t="s">
        <v>616</v>
      </c>
      <c r="E47" s="673"/>
      <c r="F47" s="673"/>
      <c r="G47" s="673"/>
      <c r="H47" s="673"/>
      <c r="I47" s="673"/>
      <c r="J47" s="673"/>
      <c r="K47" s="662" t="str">
        <f t="shared" si="10"/>
        <v>M</v>
      </c>
      <c r="L47" s="673"/>
      <c r="M47" s="673"/>
      <c r="N47" s="673"/>
      <c r="O47" s="662">
        <f>U1-CONCATENATE(19,+LEFT(C47,2))</f>
        <v>24</v>
      </c>
      <c r="P47" s="674">
        <f t="shared" si="11"/>
        <v>1</v>
      </c>
      <c r="Q47" s="674">
        <f t="shared" si="12"/>
        <v>0</v>
      </c>
      <c r="R47" s="674">
        <f t="shared" si="13"/>
        <v>0</v>
      </c>
      <c r="S47" s="674">
        <f t="shared" si="14"/>
        <v>0</v>
      </c>
    </row>
    <row r="48" spans="1:19">
      <c r="A48" s="669">
        <v>47</v>
      </c>
      <c r="B48" s="677" t="s">
        <v>1386</v>
      </c>
      <c r="C48" s="671" t="s">
        <v>1719</v>
      </c>
      <c r="D48" s="672" t="s">
        <v>616</v>
      </c>
      <c r="E48" s="673"/>
      <c r="F48" s="673"/>
      <c r="G48" s="673"/>
      <c r="H48" s="673"/>
      <c r="I48" s="673"/>
      <c r="J48" s="673"/>
      <c r="K48" s="662" t="str">
        <f t="shared" si="10"/>
        <v>F</v>
      </c>
      <c r="L48" s="673"/>
      <c r="M48" s="673"/>
      <c r="N48" s="673"/>
      <c r="O48" s="662">
        <f>U1-CONCATENATE(19,+LEFT(C48,2))</f>
        <v>23</v>
      </c>
      <c r="P48" s="674">
        <f t="shared" si="11"/>
        <v>1</v>
      </c>
      <c r="Q48" s="674">
        <f t="shared" si="12"/>
        <v>0</v>
      </c>
      <c r="R48" s="674">
        <f t="shared" si="13"/>
        <v>0</v>
      </c>
      <c r="S48" s="674">
        <f t="shared" si="14"/>
        <v>0</v>
      </c>
    </row>
    <row r="49" spans="1:19">
      <c r="A49" s="669">
        <v>48</v>
      </c>
      <c r="B49" s="677" t="s">
        <v>1387</v>
      </c>
      <c r="C49" s="671" t="s">
        <v>1720</v>
      </c>
      <c r="D49" s="672" t="s">
        <v>616</v>
      </c>
      <c r="E49" s="673"/>
      <c r="F49" s="673"/>
      <c r="G49" s="673"/>
      <c r="H49" s="673"/>
      <c r="I49" s="673"/>
      <c r="J49" s="673"/>
      <c r="K49" s="662" t="str">
        <f t="shared" si="10"/>
        <v>F</v>
      </c>
      <c r="L49" s="673"/>
      <c r="M49" s="673"/>
      <c r="N49" s="673"/>
      <c r="O49" s="662">
        <f>U1-CONCATENATE(19,+LEFT(C49,2))</f>
        <v>25</v>
      </c>
      <c r="P49" s="674">
        <f t="shared" si="11"/>
        <v>1</v>
      </c>
      <c r="Q49" s="674">
        <f t="shared" si="12"/>
        <v>0</v>
      </c>
      <c r="R49" s="674">
        <f t="shared" si="13"/>
        <v>0</v>
      </c>
      <c r="S49" s="674">
        <f t="shared" si="14"/>
        <v>0</v>
      </c>
    </row>
    <row r="50" spans="1:19">
      <c r="A50" s="669">
        <v>49</v>
      </c>
      <c r="B50" s="677" t="s">
        <v>1388</v>
      </c>
      <c r="C50" s="671" t="s">
        <v>1721</v>
      </c>
      <c r="D50" s="672" t="s">
        <v>616</v>
      </c>
      <c r="E50" s="673"/>
      <c r="F50" s="673"/>
      <c r="G50" s="673"/>
      <c r="H50" s="673"/>
      <c r="I50" s="673"/>
      <c r="J50" s="673"/>
      <c r="K50" s="662" t="str">
        <f t="shared" si="10"/>
        <v>F</v>
      </c>
      <c r="L50" s="673"/>
      <c r="M50" s="673"/>
      <c r="N50" s="673"/>
      <c r="O50" s="662">
        <f>U1-CONCATENATE(19,+LEFT(C50,2))</f>
        <v>28</v>
      </c>
      <c r="P50" s="674">
        <f t="shared" si="11"/>
        <v>1</v>
      </c>
      <c r="Q50" s="674">
        <f t="shared" si="12"/>
        <v>0</v>
      </c>
      <c r="R50" s="674">
        <f t="shared" si="13"/>
        <v>0</v>
      </c>
      <c r="S50" s="674">
        <f t="shared" si="14"/>
        <v>0</v>
      </c>
    </row>
    <row r="51" spans="1:19">
      <c r="A51" s="669">
        <v>50</v>
      </c>
      <c r="B51" s="677" t="s">
        <v>1389</v>
      </c>
      <c r="C51" s="671" t="s">
        <v>1722</v>
      </c>
      <c r="D51" s="672" t="s">
        <v>616</v>
      </c>
      <c r="E51" s="673"/>
      <c r="F51" s="673"/>
      <c r="G51" s="673"/>
      <c r="H51" s="673"/>
      <c r="I51" s="673"/>
      <c r="J51" s="673"/>
      <c r="K51" s="662" t="str">
        <f t="shared" ref="K51:K58" si="15">IF(MOD(LEFT(+RIGHT(C51,2),1),2)=0,"M","F")</f>
        <v>M</v>
      </c>
      <c r="L51" s="673"/>
      <c r="M51" s="673"/>
      <c r="N51" s="673"/>
      <c r="O51" s="662">
        <f>U1-CONCATENATE(19,+LEFT(C51,2))</f>
        <v>24</v>
      </c>
      <c r="P51" s="674">
        <f t="shared" ref="P51:P58" si="16">IF(O51&gt;=55,0,IF(AND(O51&gt;=46,O51&lt;55),0,IF(AND(O51&gt;=31,O51&lt;45),0,IF(O51&lt;=30,1,0))))</f>
        <v>1</v>
      </c>
      <c r="Q51" s="674">
        <f t="shared" ref="Q51:Q58" si="17">IF(O51&gt;=55,0,IF(AND(O51&gt;=46,O51&lt;55),0,IF(AND(O51&gt;=31,O51&lt;=45),1,IF(O51&lt;=30,0,0))))</f>
        <v>0</v>
      </c>
      <c r="R51" s="674">
        <f t="shared" ref="R51:R58" si="18">IF(O51&gt;=55,0,IF(AND(O51&gt;=46,O51&lt;55),1,IF(AND(O51&gt;=31,O51&lt;=45),0,IF(O51&lt;=30,0,0))))</f>
        <v>0</v>
      </c>
      <c r="S51" s="674">
        <f t="shared" ref="S51:S58" si="19">IF(O51&gt;=55,1,IF(AND(O51&gt;=46,O51&lt;55),0,IF(AND(O51&gt;=31,O51&lt;45),0,IF(O51&lt;=30,0,0))))</f>
        <v>0</v>
      </c>
    </row>
    <row r="52" spans="1:19">
      <c r="A52" s="669">
        <v>51</v>
      </c>
      <c r="B52" s="677" t="s">
        <v>1390</v>
      </c>
      <c r="C52" s="671" t="s">
        <v>1723</v>
      </c>
      <c r="D52" s="672" t="s">
        <v>616</v>
      </c>
      <c r="E52" s="673"/>
      <c r="F52" s="673"/>
      <c r="G52" s="673"/>
      <c r="H52" s="673"/>
      <c r="I52" s="673"/>
      <c r="J52" s="673"/>
      <c r="K52" s="662" t="str">
        <f t="shared" si="15"/>
        <v>F</v>
      </c>
      <c r="L52" s="673"/>
      <c r="M52" s="673"/>
      <c r="N52" s="673"/>
      <c r="O52" s="662">
        <f>U1-CONCATENATE(19,+LEFT(C52,2))</f>
        <v>37</v>
      </c>
      <c r="P52" s="674">
        <f t="shared" si="16"/>
        <v>0</v>
      </c>
      <c r="Q52" s="674">
        <f t="shared" si="17"/>
        <v>1</v>
      </c>
      <c r="R52" s="674">
        <f t="shared" si="18"/>
        <v>0</v>
      </c>
      <c r="S52" s="674">
        <f t="shared" si="19"/>
        <v>0</v>
      </c>
    </row>
    <row r="53" spans="1:19">
      <c r="A53" s="669">
        <v>52</v>
      </c>
      <c r="B53" s="677" t="s">
        <v>1391</v>
      </c>
      <c r="C53" s="671" t="s">
        <v>1724</v>
      </c>
      <c r="D53" s="672" t="s">
        <v>616</v>
      </c>
      <c r="E53" s="673"/>
      <c r="F53" s="673"/>
      <c r="G53" s="673"/>
      <c r="H53" s="673"/>
      <c r="I53" s="673"/>
      <c r="J53" s="673"/>
      <c r="K53" s="662" t="str">
        <f t="shared" si="15"/>
        <v>M</v>
      </c>
      <c r="L53" s="673"/>
      <c r="M53" s="673"/>
      <c r="N53" s="673"/>
      <c r="O53" s="662">
        <f>U1-CONCATENATE(19,+LEFT(C53,2))</f>
        <v>28</v>
      </c>
      <c r="P53" s="674">
        <f t="shared" si="16"/>
        <v>1</v>
      </c>
      <c r="Q53" s="674">
        <f t="shared" si="17"/>
        <v>0</v>
      </c>
      <c r="R53" s="674">
        <f t="shared" si="18"/>
        <v>0</v>
      </c>
      <c r="S53" s="674">
        <f t="shared" si="19"/>
        <v>0</v>
      </c>
    </row>
    <row r="54" spans="1:19">
      <c r="A54" s="669">
        <v>53</v>
      </c>
      <c r="B54" s="677" t="s">
        <v>1392</v>
      </c>
      <c r="C54" s="671" t="s">
        <v>1725</v>
      </c>
      <c r="D54" s="672" t="s">
        <v>616</v>
      </c>
      <c r="E54" s="673"/>
      <c r="F54" s="673"/>
      <c r="G54" s="673"/>
      <c r="H54" s="673"/>
      <c r="I54" s="673"/>
      <c r="J54" s="673"/>
      <c r="K54" s="662" t="str">
        <f t="shared" si="15"/>
        <v>M</v>
      </c>
      <c r="L54" s="673"/>
      <c r="M54" s="673"/>
      <c r="N54" s="673"/>
      <c r="O54" s="662">
        <f>U1-CONCATENATE(19,+LEFT(C54,2))</f>
        <v>27</v>
      </c>
      <c r="P54" s="674">
        <f t="shared" si="16"/>
        <v>1</v>
      </c>
      <c r="Q54" s="674">
        <f t="shared" si="17"/>
        <v>0</v>
      </c>
      <c r="R54" s="674">
        <f t="shared" si="18"/>
        <v>0</v>
      </c>
      <c r="S54" s="674">
        <f t="shared" si="19"/>
        <v>0</v>
      </c>
    </row>
    <row r="55" spans="1:19">
      <c r="A55" s="669">
        <v>54</v>
      </c>
      <c r="B55" s="677" t="s">
        <v>1393</v>
      </c>
      <c r="C55" s="671" t="s">
        <v>1726</v>
      </c>
      <c r="D55" s="672" t="s">
        <v>616</v>
      </c>
      <c r="E55" s="673"/>
      <c r="F55" s="673"/>
      <c r="G55" s="673"/>
      <c r="H55" s="673"/>
      <c r="I55" s="673"/>
      <c r="J55" s="673"/>
      <c r="K55" s="662" t="str">
        <f t="shared" si="15"/>
        <v>M</v>
      </c>
      <c r="L55" s="673"/>
      <c r="M55" s="673"/>
      <c r="N55" s="673"/>
      <c r="O55" s="662">
        <f>U1-CONCATENATE(19,+LEFT(C55,2))</f>
        <v>26</v>
      </c>
      <c r="P55" s="674">
        <f t="shared" si="16"/>
        <v>1</v>
      </c>
      <c r="Q55" s="674">
        <f t="shared" si="17"/>
        <v>0</v>
      </c>
      <c r="R55" s="674">
        <f t="shared" si="18"/>
        <v>0</v>
      </c>
      <c r="S55" s="674">
        <f t="shared" si="19"/>
        <v>0</v>
      </c>
    </row>
    <row r="56" spans="1:19">
      <c r="A56" s="669">
        <v>55</v>
      </c>
      <c r="B56" s="677" t="s">
        <v>1394</v>
      </c>
      <c r="C56" s="671" t="s">
        <v>1727</v>
      </c>
      <c r="D56" s="672" t="s">
        <v>616</v>
      </c>
      <c r="E56" s="673"/>
      <c r="F56" s="673"/>
      <c r="G56" s="673"/>
      <c r="H56" s="673"/>
      <c r="I56" s="673"/>
      <c r="J56" s="673"/>
      <c r="K56" s="662" t="str">
        <f t="shared" si="15"/>
        <v>F</v>
      </c>
      <c r="L56" s="673"/>
      <c r="M56" s="673"/>
      <c r="N56" s="673"/>
      <c r="O56" s="662">
        <f>U1-CONCATENATE(19,+LEFT(C56,2))</f>
        <v>21</v>
      </c>
      <c r="P56" s="674">
        <f t="shared" si="16"/>
        <v>1</v>
      </c>
      <c r="Q56" s="674">
        <f t="shared" si="17"/>
        <v>0</v>
      </c>
      <c r="R56" s="674">
        <f t="shared" si="18"/>
        <v>0</v>
      </c>
      <c r="S56" s="674">
        <f t="shared" si="19"/>
        <v>0</v>
      </c>
    </row>
    <row r="57" spans="1:19">
      <c r="A57" s="669">
        <v>56</v>
      </c>
      <c r="B57" s="677" t="s">
        <v>1395</v>
      </c>
      <c r="C57" s="671" t="s">
        <v>1728</v>
      </c>
      <c r="D57" s="672" t="s">
        <v>616</v>
      </c>
      <c r="E57" s="673"/>
      <c r="F57" s="673"/>
      <c r="G57" s="673"/>
      <c r="H57" s="678"/>
      <c r="I57" s="673"/>
      <c r="J57" s="673"/>
      <c r="K57" s="662" t="str">
        <f t="shared" si="15"/>
        <v>F</v>
      </c>
      <c r="L57" s="673"/>
      <c r="M57" s="673"/>
      <c r="N57" s="673"/>
      <c r="O57" s="662">
        <f>U1-CONCATENATE(19,+LEFT(C57,2))</f>
        <v>27</v>
      </c>
      <c r="P57" s="674">
        <f t="shared" si="16"/>
        <v>1</v>
      </c>
      <c r="Q57" s="674">
        <f t="shared" si="17"/>
        <v>0</v>
      </c>
      <c r="R57" s="674">
        <f t="shared" si="18"/>
        <v>0</v>
      </c>
      <c r="S57" s="674">
        <f t="shared" si="19"/>
        <v>0</v>
      </c>
    </row>
    <row r="58" spans="1:19">
      <c r="A58" s="669">
        <v>57</v>
      </c>
      <c r="B58" s="677" t="s">
        <v>1396</v>
      </c>
      <c r="C58" s="671" t="s">
        <v>1729</v>
      </c>
      <c r="D58" s="672" t="s">
        <v>616</v>
      </c>
      <c r="E58" s="673"/>
      <c r="F58" s="673"/>
      <c r="G58" s="673"/>
      <c r="H58" s="673"/>
      <c r="I58" s="673"/>
      <c r="J58" s="673"/>
      <c r="K58" s="662" t="str">
        <f t="shared" si="15"/>
        <v>M</v>
      </c>
      <c r="L58" s="673"/>
      <c r="M58" s="673"/>
      <c r="N58" s="673"/>
      <c r="O58" s="662">
        <f>U1-CONCATENATE(19,+LEFT(C58,2))</f>
        <v>25</v>
      </c>
      <c r="P58" s="674">
        <f t="shared" si="16"/>
        <v>1</v>
      </c>
      <c r="Q58" s="674">
        <f t="shared" si="17"/>
        <v>0</v>
      </c>
      <c r="R58" s="674">
        <f t="shared" si="18"/>
        <v>0</v>
      </c>
      <c r="S58" s="674">
        <f t="shared" si="19"/>
        <v>0</v>
      </c>
    </row>
    <row r="59" spans="1:19">
      <c r="A59" s="669">
        <v>58</v>
      </c>
      <c r="B59" s="677" t="s">
        <v>1397</v>
      </c>
      <c r="C59" s="671" t="s">
        <v>1730</v>
      </c>
      <c r="D59" s="672" t="s">
        <v>616</v>
      </c>
      <c r="E59" s="673"/>
      <c r="F59" s="673"/>
      <c r="G59" s="673"/>
      <c r="H59" s="673"/>
      <c r="I59" s="673"/>
      <c r="J59" s="673"/>
      <c r="K59" s="662" t="str">
        <f t="shared" ref="K59:K83" si="20">IF(MOD(LEFT(+RIGHT(C59,2),1),2)=0,"M","F")</f>
        <v>M</v>
      </c>
      <c r="L59" s="673"/>
      <c r="M59" s="673"/>
      <c r="N59" s="673"/>
      <c r="O59" s="662">
        <f>U1-CONCATENATE(19,+LEFT(C59,2))</f>
        <v>30</v>
      </c>
      <c r="P59" s="674">
        <f t="shared" ref="P59:P83" si="21">IF(O59&gt;=55,0,IF(AND(O59&gt;=46,O59&lt;55),0,IF(AND(O59&gt;=31,O59&lt;45),0,IF(O59&lt;=30,1,0))))</f>
        <v>1</v>
      </c>
      <c r="Q59" s="674">
        <f t="shared" ref="Q59:Q83" si="22">IF(O59&gt;=55,0,IF(AND(O59&gt;=46,O59&lt;55),0,IF(AND(O59&gt;=31,O59&lt;=45),1,IF(O59&lt;=30,0,0))))</f>
        <v>0</v>
      </c>
      <c r="R59" s="674">
        <f t="shared" ref="R59:R83" si="23">IF(O59&gt;=55,0,IF(AND(O59&gt;=46,O59&lt;55),1,IF(AND(O59&gt;=31,O59&lt;=45),0,IF(O59&lt;=30,0,0))))</f>
        <v>0</v>
      </c>
      <c r="S59" s="674">
        <f t="shared" ref="S59:S83" si="24">IF(O59&gt;=55,1,IF(AND(O59&gt;=46,O59&lt;55),0,IF(AND(O59&gt;=31,O59&lt;45),0,IF(O59&lt;=30,0,0))))</f>
        <v>0</v>
      </c>
    </row>
    <row r="60" spans="1:19">
      <c r="A60" s="669">
        <v>59</v>
      </c>
      <c r="B60" s="677" t="s">
        <v>1398</v>
      </c>
      <c r="C60" s="671" t="s">
        <v>1731</v>
      </c>
      <c r="D60" s="672" t="s">
        <v>616</v>
      </c>
      <c r="E60" s="673"/>
      <c r="F60" s="673"/>
      <c r="G60" s="673"/>
      <c r="H60" s="673"/>
      <c r="I60" s="673"/>
      <c r="J60" s="673"/>
      <c r="K60" s="662" t="str">
        <f t="shared" si="20"/>
        <v>M</v>
      </c>
      <c r="L60" s="673"/>
      <c r="M60" s="673"/>
      <c r="N60" s="673"/>
      <c r="O60" s="662">
        <f>U1-CONCATENATE(19,+LEFT(C60,2))</f>
        <v>24</v>
      </c>
      <c r="P60" s="674">
        <f t="shared" si="21"/>
        <v>1</v>
      </c>
      <c r="Q60" s="674">
        <f t="shared" si="22"/>
        <v>0</v>
      </c>
      <c r="R60" s="674">
        <f t="shared" si="23"/>
        <v>0</v>
      </c>
      <c r="S60" s="674">
        <f t="shared" si="24"/>
        <v>0</v>
      </c>
    </row>
    <row r="61" spans="1:19">
      <c r="A61" s="669">
        <v>60</v>
      </c>
      <c r="B61" s="677" t="s">
        <v>1399</v>
      </c>
      <c r="C61" s="671" t="s">
        <v>1732</v>
      </c>
      <c r="D61" s="672" t="s">
        <v>616</v>
      </c>
      <c r="E61" s="673"/>
      <c r="F61" s="673"/>
      <c r="G61" s="679"/>
      <c r="H61" s="680"/>
      <c r="I61" s="673"/>
      <c r="J61" s="673"/>
      <c r="K61" s="662" t="str">
        <f t="shared" si="20"/>
        <v>F</v>
      </c>
      <c r="L61" s="681"/>
      <c r="M61" s="673"/>
      <c r="N61" s="673"/>
      <c r="O61" s="662">
        <f>U1-CONCATENATE(19,+LEFT(C61,2))</f>
        <v>31</v>
      </c>
      <c r="P61" s="674">
        <f t="shared" si="21"/>
        <v>0</v>
      </c>
      <c r="Q61" s="674">
        <f t="shared" si="22"/>
        <v>1</v>
      </c>
      <c r="R61" s="674">
        <f t="shared" si="23"/>
        <v>0</v>
      </c>
      <c r="S61" s="674">
        <f t="shared" si="24"/>
        <v>0</v>
      </c>
    </row>
    <row r="62" spans="1:19">
      <c r="A62" s="669">
        <v>61</v>
      </c>
      <c r="B62" s="677" t="s">
        <v>1400</v>
      </c>
      <c r="C62" s="671" t="s">
        <v>1733</v>
      </c>
      <c r="D62" s="672" t="s">
        <v>616</v>
      </c>
      <c r="E62" s="673"/>
      <c r="F62" s="673"/>
      <c r="G62" s="673"/>
      <c r="H62" s="673"/>
      <c r="I62" s="673"/>
      <c r="J62" s="673"/>
      <c r="K62" s="662" t="str">
        <f t="shared" si="20"/>
        <v>M</v>
      </c>
      <c r="L62" s="673"/>
      <c r="M62" s="673"/>
      <c r="N62" s="673"/>
      <c r="O62" s="662">
        <f>U1-CONCATENATE(19,+LEFT(C62,2))</f>
        <v>23</v>
      </c>
      <c r="P62" s="674">
        <f t="shared" si="21"/>
        <v>1</v>
      </c>
      <c r="Q62" s="674">
        <f t="shared" si="22"/>
        <v>0</v>
      </c>
      <c r="R62" s="674">
        <f t="shared" si="23"/>
        <v>0</v>
      </c>
      <c r="S62" s="674">
        <f t="shared" si="24"/>
        <v>0</v>
      </c>
    </row>
    <row r="63" spans="1:19">
      <c r="A63" s="669">
        <v>62</v>
      </c>
      <c r="B63" s="677" t="s">
        <v>1401</v>
      </c>
      <c r="C63" s="671" t="s">
        <v>1734</v>
      </c>
      <c r="D63" s="672" t="s">
        <v>616</v>
      </c>
      <c r="E63" s="673"/>
      <c r="F63" s="673"/>
      <c r="G63" s="673"/>
      <c r="H63" s="673"/>
      <c r="I63" s="673"/>
      <c r="J63" s="673"/>
      <c r="K63" s="662" t="str">
        <f t="shared" si="20"/>
        <v>M</v>
      </c>
      <c r="L63" s="673"/>
      <c r="M63" s="673"/>
      <c r="N63" s="673"/>
      <c r="O63" s="662">
        <f>U1-CONCATENATE(19,+LEFT(C63,2))</f>
        <v>22</v>
      </c>
      <c r="P63" s="674">
        <f t="shared" si="21"/>
        <v>1</v>
      </c>
      <c r="Q63" s="674">
        <f t="shared" si="22"/>
        <v>0</v>
      </c>
      <c r="R63" s="674">
        <f t="shared" si="23"/>
        <v>0</v>
      </c>
      <c r="S63" s="674">
        <f t="shared" si="24"/>
        <v>0</v>
      </c>
    </row>
    <row r="64" spans="1:19">
      <c r="A64" s="669">
        <v>63</v>
      </c>
      <c r="B64" s="677" t="s">
        <v>1402</v>
      </c>
      <c r="C64" s="671" t="s">
        <v>1735</v>
      </c>
      <c r="D64" s="672" t="s">
        <v>616</v>
      </c>
      <c r="E64" s="673"/>
      <c r="F64" s="673"/>
      <c r="G64" s="673"/>
      <c r="H64" s="673"/>
      <c r="I64" s="673"/>
      <c r="J64" s="673"/>
      <c r="K64" s="662" t="str">
        <f t="shared" si="20"/>
        <v>F</v>
      </c>
      <c r="L64" s="673"/>
      <c r="M64" s="673"/>
      <c r="N64" s="673"/>
      <c r="O64" s="662">
        <f>U1-CONCATENATE(19,+LEFT(C64,2))</f>
        <v>30</v>
      </c>
      <c r="P64" s="674">
        <f t="shared" si="21"/>
        <v>1</v>
      </c>
      <c r="Q64" s="674">
        <f t="shared" si="22"/>
        <v>0</v>
      </c>
      <c r="R64" s="674">
        <f t="shared" si="23"/>
        <v>0</v>
      </c>
      <c r="S64" s="674">
        <f t="shared" si="24"/>
        <v>0</v>
      </c>
    </row>
    <row r="65" spans="1:19">
      <c r="A65" s="669">
        <v>64</v>
      </c>
      <c r="B65" s="677" t="s">
        <v>1403</v>
      </c>
      <c r="C65" s="671" t="s">
        <v>1736</v>
      </c>
      <c r="D65" s="672" t="s">
        <v>616</v>
      </c>
      <c r="E65" s="673"/>
      <c r="F65" s="673"/>
      <c r="G65" s="673"/>
      <c r="H65" s="673"/>
      <c r="I65" s="673"/>
      <c r="J65" s="673"/>
      <c r="K65" s="662" t="str">
        <f t="shared" si="20"/>
        <v>M</v>
      </c>
      <c r="L65" s="673"/>
      <c r="M65" s="673"/>
      <c r="N65" s="673"/>
      <c r="O65" s="662">
        <f>U1-CONCATENATE(19,+LEFT(C65,2))</f>
        <v>30</v>
      </c>
      <c r="P65" s="674">
        <f t="shared" si="21"/>
        <v>1</v>
      </c>
      <c r="Q65" s="674">
        <f t="shared" si="22"/>
        <v>0</v>
      </c>
      <c r="R65" s="674">
        <f t="shared" si="23"/>
        <v>0</v>
      </c>
      <c r="S65" s="674">
        <f t="shared" si="24"/>
        <v>0</v>
      </c>
    </row>
    <row r="66" spans="1:19">
      <c r="A66" s="669">
        <v>65</v>
      </c>
      <c r="B66" s="677" t="s">
        <v>1404</v>
      </c>
      <c r="C66" s="671" t="s">
        <v>1737</v>
      </c>
      <c r="D66" s="672" t="s">
        <v>616</v>
      </c>
      <c r="E66" s="673"/>
      <c r="F66" s="673"/>
      <c r="G66" s="673"/>
      <c r="H66" s="673"/>
      <c r="I66" s="673"/>
      <c r="J66" s="673"/>
      <c r="K66" s="662" t="str">
        <f t="shared" si="20"/>
        <v>M</v>
      </c>
      <c r="L66" s="673"/>
      <c r="M66" s="673"/>
      <c r="N66" s="673"/>
      <c r="O66" s="662">
        <f>U1-CONCATENATE(19,+LEFT(C66,2))</f>
        <v>32</v>
      </c>
      <c r="P66" s="674">
        <f t="shared" si="21"/>
        <v>0</v>
      </c>
      <c r="Q66" s="674">
        <f t="shared" si="22"/>
        <v>1</v>
      </c>
      <c r="R66" s="674">
        <f t="shared" si="23"/>
        <v>0</v>
      </c>
      <c r="S66" s="674">
        <f t="shared" si="24"/>
        <v>0</v>
      </c>
    </row>
    <row r="67" spans="1:19">
      <c r="A67" s="669">
        <v>66</v>
      </c>
      <c r="B67" s="677" t="s">
        <v>1405</v>
      </c>
      <c r="C67" s="671" t="s">
        <v>1738</v>
      </c>
      <c r="D67" s="672" t="s">
        <v>616</v>
      </c>
      <c r="E67" s="673"/>
      <c r="F67" s="673"/>
      <c r="G67" s="673"/>
      <c r="H67" s="673"/>
      <c r="I67" s="673"/>
      <c r="J67" s="673"/>
      <c r="K67" s="662" t="str">
        <f t="shared" si="20"/>
        <v>M</v>
      </c>
      <c r="L67" s="673"/>
      <c r="M67" s="673"/>
      <c r="N67" s="673"/>
      <c r="O67" s="662">
        <f>U1-CONCATENATE(19,+LEFT(C67,2))</f>
        <v>23</v>
      </c>
      <c r="P67" s="674">
        <f t="shared" si="21"/>
        <v>1</v>
      </c>
      <c r="Q67" s="674">
        <f t="shared" si="22"/>
        <v>0</v>
      </c>
      <c r="R67" s="674">
        <f t="shared" si="23"/>
        <v>0</v>
      </c>
      <c r="S67" s="674">
        <f t="shared" si="24"/>
        <v>0</v>
      </c>
    </row>
    <row r="68" spans="1:19">
      <c r="A68" s="669">
        <v>67</v>
      </c>
      <c r="B68" s="677" t="s">
        <v>1406</v>
      </c>
      <c r="C68" s="671" t="s">
        <v>1739</v>
      </c>
      <c r="D68" s="672" t="s">
        <v>616</v>
      </c>
      <c r="E68" s="673"/>
      <c r="F68" s="673"/>
      <c r="G68" s="673"/>
      <c r="H68" s="673"/>
      <c r="I68" s="673"/>
      <c r="J68" s="673"/>
      <c r="K68" s="662" t="str">
        <f t="shared" si="20"/>
        <v>F</v>
      </c>
      <c r="L68" s="673"/>
      <c r="M68" s="673"/>
      <c r="N68" s="673"/>
      <c r="O68" s="662">
        <f>U1-CONCATENATE(19,+LEFT(C68,2))</f>
        <v>31</v>
      </c>
      <c r="P68" s="674">
        <f t="shared" si="21"/>
        <v>0</v>
      </c>
      <c r="Q68" s="674">
        <f t="shared" si="22"/>
        <v>1</v>
      </c>
      <c r="R68" s="674">
        <f t="shared" si="23"/>
        <v>0</v>
      </c>
      <c r="S68" s="674">
        <f t="shared" si="24"/>
        <v>0</v>
      </c>
    </row>
    <row r="69" spans="1:19">
      <c r="A69" s="669">
        <v>68</v>
      </c>
      <c r="B69" s="677" t="s">
        <v>1407</v>
      </c>
      <c r="C69" s="671" t="s">
        <v>1740</v>
      </c>
      <c r="D69" s="672" t="s">
        <v>616</v>
      </c>
      <c r="E69" s="673"/>
      <c r="F69" s="673"/>
      <c r="G69" s="673"/>
      <c r="H69" s="673"/>
      <c r="I69" s="673"/>
      <c r="J69" s="673"/>
      <c r="K69" s="662" t="str">
        <f t="shared" si="20"/>
        <v>F</v>
      </c>
      <c r="L69" s="673"/>
      <c r="M69" s="673"/>
      <c r="N69" s="673"/>
      <c r="O69" s="662">
        <f>U1-CONCATENATE(19,+LEFT(C69,2))</f>
        <v>26</v>
      </c>
      <c r="P69" s="674">
        <f t="shared" si="21"/>
        <v>1</v>
      </c>
      <c r="Q69" s="674">
        <f t="shared" si="22"/>
        <v>0</v>
      </c>
      <c r="R69" s="674">
        <f t="shared" si="23"/>
        <v>0</v>
      </c>
      <c r="S69" s="674">
        <f t="shared" si="24"/>
        <v>0</v>
      </c>
    </row>
    <row r="70" spans="1:19">
      <c r="A70" s="669">
        <v>69</v>
      </c>
      <c r="B70" s="677" t="s">
        <v>1408</v>
      </c>
      <c r="C70" s="671" t="s">
        <v>1741</v>
      </c>
      <c r="D70" s="672" t="s">
        <v>616</v>
      </c>
      <c r="E70" s="673"/>
      <c r="F70" s="673"/>
      <c r="G70" s="673"/>
      <c r="H70" s="673"/>
      <c r="I70" s="673"/>
      <c r="J70" s="673"/>
      <c r="K70" s="662" t="str">
        <f t="shared" si="20"/>
        <v>F</v>
      </c>
      <c r="L70" s="673"/>
      <c r="M70" s="673"/>
      <c r="N70" s="673"/>
      <c r="O70" s="662">
        <f>U1-CONCATENATE(19,+LEFT(C70,2))</f>
        <v>25</v>
      </c>
      <c r="P70" s="674">
        <f t="shared" si="21"/>
        <v>1</v>
      </c>
      <c r="Q70" s="674">
        <f t="shared" si="22"/>
        <v>0</v>
      </c>
      <c r="R70" s="674">
        <f t="shared" si="23"/>
        <v>0</v>
      </c>
      <c r="S70" s="674">
        <f t="shared" si="24"/>
        <v>0</v>
      </c>
    </row>
    <row r="71" spans="1:19">
      <c r="A71" s="669">
        <v>70</v>
      </c>
      <c r="B71" s="677" t="s">
        <v>1409</v>
      </c>
      <c r="C71" s="671" t="s">
        <v>1742</v>
      </c>
      <c r="D71" s="672" t="s">
        <v>616</v>
      </c>
      <c r="E71" s="673"/>
      <c r="F71" s="673"/>
      <c r="G71" s="673"/>
      <c r="H71" s="673"/>
      <c r="I71" s="673"/>
      <c r="J71" s="673"/>
      <c r="K71" s="662" t="str">
        <f t="shared" si="20"/>
        <v>F</v>
      </c>
      <c r="L71" s="673"/>
      <c r="M71" s="673"/>
      <c r="N71" s="673"/>
      <c r="O71" s="662">
        <f>U1-CONCATENATE(19,+LEFT(C71,2))</f>
        <v>25</v>
      </c>
      <c r="P71" s="674">
        <f t="shared" si="21"/>
        <v>1</v>
      </c>
      <c r="Q71" s="674">
        <f t="shared" si="22"/>
        <v>0</v>
      </c>
      <c r="R71" s="674">
        <f t="shared" si="23"/>
        <v>0</v>
      </c>
      <c r="S71" s="674">
        <f t="shared" si="24"/>
        <v>0</v>
      </c>
    </row>
    <row r="72" spans="1:19">
      <c r="A72" s="669">
        <v>71</v>
      </c>
      <c r="B72" s="677" t="s">
        <v>1410</v>
      </c>
      <c r="C72" s="671" t="s">
        <v>1743</v>
      </c>
      <c r="D72" s="672" t="s">
        <v>616</v>
      </c>
      <c r="E72" s="673"/>
      <c r="F72" s="673"/>
      <c r="G72" s="673"/>
      <c r="H72" s="673"/>
      <c r="I72" s="673"/>
      <c r="J72" s="673"/>
      <c r="K72" s="662" t="str">
        <f t="shared" si="20"/>
        <v>F</v>
      </c>
      <c r="L72" s="673"/>
      <c r="M72" s="673"/>
      <c r="N72" s="673"/>
      <c r="O72" s="662">
        <f>U1-CONCATENATE(19,+LEFT(C72,2))</f>
        <v>27</v>
      </c>
      <c r="P72" s="674">
        <f t="shared" si="21"/>
        <v>1</v>
      </c>
      <c r="Q72" s="674">
        <f t="shared" si="22"/>
        <v>0</v>
      </c>
      <c r="R72" s="674">
        <f t="shared" si="23"/>
        <v>0</v>
      </c>
      <c r="S72" s="674">
        <f t="shared" si="24"/>
        <v>0</v>
      </c>
    </row>
    <row r="73" spans="1:19">
      <c r="A73" s="669">
        <v>72</v>
      </c>
      <c r="B73" s="677" t="s">
        <v>1411</v>
      </c>
      <c r="C73" s="671" t="s">
        <v>1744</v>
      </c>
      <c r="D73" s="672" t="s">
        <v>616</v>
      </c>
      <c r="E73" s="673"/>
      <c r="F73" s="673"/>
      <c r="G73" s="673"/>
      <c r="H73" s="673"/>
      <c r="I73" s="673"/>
      <c r="J73" s="673"/>
      <c r="K73" s="662" t="str">
        <f t="shared" si="20"/>
        <v>M</v>
      </c>
      <c r="L73" s="673"/>
      <c r="M73" s="673"/>
      <c r="N73" s="673"/>
      <c r="O73" s="662">
        <f>U1-CONCATENATE(19,+LEFT(C73,2))</f>
        <v>31</v>
      </c>
      <c r="P73" s="674">
        <f t="shared" si="21"/>
        <v>0</v>
      </c>
      <c r="Q73" s="674">
        <f t="shared" si="22"/>
        <v>1</v>
      </c>
      <c r="R73" s="674">
        <f t="shared" si="23"/>
        <v>0</v>
      </c>
      <c r="S73" s="674">
        <f t="shared" si="24"/>
        <v>0</v>
      </c>
    </row>
    <row r="74" spans="1:19">
      <c r="A74" s="669">
        <v>73</v>
      </c>
      <c r="B74" s="677" t="s">
        <v>1412</v>
      </c>
      <c r="C74" s="671" t="s">
        <v>1745</v>
      </c>
      <c r="D74" s="672" t="s">
        <v>616</v>
      </c>
      <c r="E74" s="673"/>
      <c r="F74" s="673"/>
      <c r="G74" s="673"/>
      <c r="H74" s="673"/>
      <c r="I74" s="673"/>
      <c r="J74" s="673"/>
      <c r="K74" s="662" t="str">
        <f t="shared" si="20"/>
        <v>M</v>
      </c>
      <c r="L74" s="673"/>
      <c r="M74" s="673"/>
      <c r="N74" s="673"/>
      <c r="O74" s="662">
        <f>U1-CONCATENATE(19,+LEFT(C74,2))</f>
        <v>27</v>
      </c>
      <c r="P74" s="674">
        <f t="shared" si="21"/>
        <v>1</v>
      </c>
      <c r="Q74" s="674">
        <f t="shared" si="22"/>
        <v>0</v>
      </c>
      <c r="R74" s="674">
        <f t="shared" si="23"/>
        <v>0</v>
      </c>
      <c r="S74" s="674">
        <f t="shared" si="24"/>
        <v>0</v>
      </c>
    </row>
    <row r="75" spans="1:19">
      <c r="A75" s="669">
        <v>74</v>
      </c>
      <c r="B75" s="677" t="s">
        <v>1413</v>
      </c>
      <c r="C75" s="671" t="s">
        <v>1746</v>
      </c>
      <c r="D75" s="672" t="s">
        <v>616</v>
      </c>
      <c r="E75" s="673"/>
      <c r="F75" s="673"/>
      <c r="G75" s="673"/>
      <c r="H75" s="673"/>
      <c r="I75" s="673"/>
      <c r="J75" s="673"/>
      <c r="K75" s="662" t="str">
        <f t="shared" si="20"/>
        <v>M</v>
      </c>
      <c r="L75" s="673"/>
      <c r="M75" s="673"/>
      <c r="N75" s="673"/>
      <c r="O75" s="662">
        <f>U1-CONCATENATE(19,+LEFT(C75,2))</f>
        <v>32</v>
      </c>
      <c r="P75" s="674">
        <f t="shared" si="21"/>
        <v>0</v>
      </c>
      <c r="Q75" s="674">
        <f t="shared" si="22"/>
        <v>1</v>
      </c>
      <c r="R75" s="674">
        <f t="shared" si="23"/>
        <v>0</v>
      </c>
      <c r="S75" s="674">
        <f t="shared" si="24"/>
        <v>0</v>
      </c>
    </row>
    <row r="76" spans="1:19">
      <c r="A76" s="669">
        <v>75</v>
      </c>
      <c r="B76" s="677" t="s">
        <v>1414</v>
      </c>
      <c r="C76" s="671" t="s">
        <v>1747</v>
      </c>
      <c r="D76" s="672" t="s">
        <v>616</v>
      </c>
      <c r="E76" s="673"/>
      <c r="F76" s="673"/>
      <c r="G76" s="673"/>
      <c r="H76" s="673"/>
      <c r="I76" s="673"/>
      <c r="J76" s="673"/>
      <c r="K76" s="662" t="str">
        <f t="shared" si="20"/>
        <v>F</v>
      </c>
      <c r="L76" s="673"/>
      <c r="M76" s="673"/>
      <c r="N76" s="673"/>
      <c r="O76" s="662">
        <f>U1-CONCATENATE(19,+LEFT(C76,2))</f>
        <v>27</v>
      </c>
      <c r="P76" s="674">
        <f t="shared" si="21"/>
        <v>1</v>
      </c>
      <c r="Q76" s="674">
        <f t="shared" si="22"/>
        <v>0</v>
      </c>
      <c r="R76" s="674">
        <f t="shared" si="23"/>
        <v>0</v>
      </c>
      <c r="S76" s="674">
        <f t="shared" si="24"/>
        <v>0</v>
      </c>
    </row>
    <row r="77" spans="1:19">
      <c r="A77" s="669">
        <v>76</v>
      </c>
      <c r="B77" s="677" t="s">
        <v>1415</v>
      </c>
      <c r="C77" s="671" t="s">
        <v>1748</v>
      </c>
      <c r="D77" s="672" t="s">
        <v>616</v>
      </c>
      <c r="E77" s="673"/>
      <c r="F77" s="673"/>
      <c r="G77" s="673"/>
      <c r="H77" s="673"/>
      <c r="I77" s="673"/>
      <c r="J77" s="673"/>
      <c r="K77" s="662" t="str">
        <f t="shared" si="20"/>
        <v>M</v>
      </c>
      <c r="L77" s="673"/>
      <c r="M77" s="673"/>
      <c r="N77" s="673"/>
      <c r="O77" s="662">
        <f>U1-CONCATENATE(19,+LEFT(C77,2))</f>
        <v>22</v>
      </c>
      <c r="P77" s="674">
        <f t="shared" si="21"/>
        <v>1</v>
      </c>
      <c r="Q77" s="674">
        <f t="shared" si="22"/>
        <v>0</v>
      </c>
      <c r="R77" s="674">
        <f t="shared" si="23"/>
        <v>0</v>
      </c>
      <c r="S77" s="674">
        <f t="shared" si="24"/>
        <v>0</v>
      </c>
    </row>
    <row r="78" spans="1:19">
      <c r="A78" s="669">
        <v>77</v>
      </c>
      <c r="B78" s="677" t="s">
        <v>1416</v>
      </c>
      <c r="C78" s="671" t="s">
        <v>1749</v>
      </c>
      <c r="D78" s="672" t="s">
        <v>616</v>
      </c>
      <c r="E78" s="673"/>
      <c r="F78" s="673"/>
      <c r="G78" s="673"/>
      <c r="H78" s="673"/>
      <c r="I78" s="673"/>
      <c r="J78" s="673"/>
      <c r="K78" s="662" t="str">
        <f t="shared" si="20"/>
        <v>F</v>
      </c>
      <c r="L78" s="673"/>
      <c r="M78" s="673"/>
      <c r="N78" s="673"/>
      <c r="O78" s="662">
        <f>U1-CONCATENATE(19,+LEFT(C78,2))</f>
        <v>24</v>
      </c>
      <c r="P78" s="674">
        <f t="shared" si="21"/>
        <v>1</v>
      </c>
      <c r="Q78" s="674">
        <f t="shared" si="22"/>
        <v>0</v>
      </c>
      <c r="R78" s="674">
        <f t="shared" si="23"/>
        <v>0</v>
      </c>
      <c r="S78" s="674">
        <f t="shared" si="24"/>
        <v>0</v>
      </c>
    </row>
    <row r="79" spans="1:19">
      <c r="A79" s="669">
        <v>78</v>
      </c>
      <c r="B79" s="677" t="s">
        <v>1417</v>
      </c>
      <c r="C79" s="671" t="s">
        <v>1750</v>
      </c>
      <c r="D79" s="672" t="s">
        <v>616</v>
      </c>
      <c r="E79" s="673"/>
      <c r="F79" s="673"/>
      <c r="G79" s="673"/>
      <c r="H79" s="673"/>
      <c r="I79" s="673"/>
      <c r="J79" s="673"/>
      <c r="K79" s="662" t="str">
        <f t="shared" si="20"/>
        <v>M</v>
      </c>
      <c r="L79" s="673"/>
      <c r="M79" s="673"/>
      <c r="N79" s="673"/>
      <c r="O79" s="662">
        <f>U1-CONCATENATE(19,+LEFT(C79,2))</f>
        <v>31</v>
      </c>
      <c r="P79" s="674">
        <f t="shared" si="21"/>
        <v>0</v>
      </c>
      <c r="Q79" s="674">
        <f t="shared" si="22"/>
        <v>1</v>
      </c>
      <c r="R79" s="674">
        <f t="shared" si="23"/>
        <v>0</v>
      </c>
      <c r="S79" s="674">
        <f t="shared" si="24"/>
        <v>0</v>
      </c>
    </row>
    <row r="80" spans="1:19">
      <c r="A80" s="669">
        <v>79</v>
      </c>
      <c r="B80" s="677" t="s">
        <v>1418</v>
      </c>
      <c r="C80" s="671" t="s">
        <v>1751</v>
      </c>
      <c r="D80" s="672" t="s">
        <v>616</v>
      </c>
      <c r="E80" s="673"/>
      <c r="F80" s="673"/>
      <c r="G80" s="673"/>
      <c r="H80" s="673"/>
      <c r="I80" s="673"/>
      <c r="J80" s="673"/>
      <c r="K80" s="662" t="str">
        <f t="shared" si="20"/>
        <v>M</v>
      </c>
      <c r="L80" s="673"/>
      <c r="M80" s="673"/>
      <c r="N80" s="673"/>
      <c r="O80" s="662">
        <f>U1-CONCATENATE(19,+LEFT(C80,2))</f>
        <v>27</v>
      </c>
      <c r="P80" s="674">
        <f t="shared" si="21"/>
        <v>1</v>
      </c>
      <c r="Q80" s="674">
        <f t="shared" si="22"/>
        <v>0</v>
      </c>
      <c r="R80" s="674">
        <f t="shared" si="23"/>
        <v>0</v>
      </c>
      <c r="S80" s="674">
        <f t="shared" si="24"/>
        <v>0</v>
      </c>
    </row>
    <row r="81" spans="1:19">
      <c r="A81" s="669">
        <v>80</v>
      </c>
      <c r="B81" s="677" t="s">
        <v>1419</v>
      </c>
      <c r="C81" s="671" t="s">
        <v>1752</v>
      </c>
      <c r="D81" s="672" t="s">
        <v>616</v>
      </c>
      <c r="E81" s="673"/>
      <c r="F81" s="673"/>
      <c r="G81" s="673"/>
      <c r="H81" s="673"/>
      <c r="I81" s="673"/>
      <c r="J81" s="673"/>
      <c r="K81" s="662" t="str">
        <f t="shared" si="20"/>
        <v>M</v>
      </c>
      <c r="L81" s="673"/>
      <c r="M81" s="673"/>
      <c r="N81" s="673"/>
      <c r="O81" s="662">
        <f>U1-CONCATENATE(19,+LEFT(C81,2))</f>
        <v>26</v>
      </c>
      <c r="P81" s="674">
        <f t="shared" si="21"/>
        <v>1</v>
      </c>
      <c r="Q81" s="674">
        <f t="shared" si="22"/>
        <v>0</v>
      </c>
      <c r="R81" s="674">
        <f t="shared" si="23"/>
        <v>0</v>
      </c>
      <c r="S81" s="674">
        <f t="shared" si="24"/>
        <v>0</v>
      </c>
    </row>
    <row r="82" spans="1:19">
      <c r="A82" s="669">
        <v>81</v>
      </c>
      <c r="B82" s="677" t="s">
        <v>1420</v>
      </c>
      <c r="C82" s="671" t="s">
        <v>1753</v>
      </c>
      <c r="D82" s="672" t="s">
        <v>616</v>
      </c>
      <c r="E82" s="673"/>
      <c r="F82" s="673"/>
      <c r="G82" s="673"/>
      <c r="H82" s="673"/>
      <c r="I82" s="673"/>
      <c r="J82" s="673"/>
      <c r="K82" s="662" t="str">
        <f t="shared" si="20"/>
        <v>M</v>
      </c>
      <c r="L82" s="673"/>
      <c r="M82" s="673"/>
      <c r="N82" s="673"/>
      <c r="O82" s="662">
        <f>U1-CONCATENATE(19,+LEFT(C82,2))</f>
        <v>23</v>
      </c>
      <c r="P82" s="674">
        <f t="shared" si="21"/>
        <v>1</v>
      </c>
      <c r="Q82" s="674">
        <f t="shared" si="22"/>
        <v>0</v>
      </c>
      <c r="R82" s="674">
        <f t="shared" si="23"/>
        <v>0</v>
      </c>
      <c r="S82" s="674">
        <f t="shared" si="24"/>
        <v>0</v>
      </c>
    </row>
    <row r="83" spans="1:19">
      <c r="A83" s="669">
        <v>82</v>
      </c>
      <c r="B83" s="677" t="s">
        <v>1421</v>
      </c>
      <c r="C83" s="671" t="s">
        <v>1754</v>
      </c>
      <c r="D83" s="672" t="s">
        <v>616</v>
      </c>
      <c r="E83" s="673"/>
      <c r="F83" s="673"/>
      <c r="G83" s="673"/>
      <c r="H83" s="676"/>
      <c r="I83" s="673"/>
      <c r="J83" s="673"/>
      <c r="K83" s="662" t="str">
        <f t="shared" si="20"/>
        <v>M</v>
      </c>
      <c r="L83" s="673"/>
      <c r="M83" s="673"/>
      <c r="N83" s="673"/>
      <c r="O83" s="662">
        <f>U1-CONCATENATE(19,+LEFT(C83,2))</f>
        <v>30</v>
      </c>
      <c r="P83" s="674">
        <f t="shared" si="21"/>
        <v>1</v>
      </c>
      <c r="Q83" s="674">
        <f t="shared" si="22"/>
        <v>0</v>
      </c>
      <c r="R83" s="674">
        <f t="shared" si="23"/>
        <v>0</v>
      </c>
      <c r="S83" s="674">
        <f t="shared" si="24"/>
        <v>0</v>
      </c>
    </row>
    <row r="84" spans="1:19">
      <c r="A84" s="669">
        <v>83</v>
      </c>
      <c r="B84" s="677" t="s">
        <v>1422</v>
      </c>
      <c r="C84" s="671" t="s">
        <v>1755</v>
      </c>
      <c r="D84" s="672" t="s">
        <v>616</v>
      </c>
      <c r="E84" s="673"/>
      <c r="F84" s="673"/>
      <c r="G84" s="673"/>
      <c r="H84" s="673"/>
      <c r="I84" s="673"/>
      <c r="J84" s="673"/>
      <c r="K84" s="662" t="str">
        <f t="shared" ref="K84:K110" si="25">IF(MOD(LEFT(+RIGHT(C84,2),1),2)=0,"M","F")</f>
        <v>M</v>
      </c>
      <c r="L84" s="673"/>
      <c r="M84" s="673"/>
      <c r="N84" s="673"/>
      <c r="O84" s="662">
        <f>U1-CONCATENATE(19,+LEFT(C84,2))</f>
        <v>24</v>
      </c>
      <c r="P84" s="674">
        <f t="shared" ref="P84:P110" si="26">IF(O84&gt;=55,0,IF(AND(O84&gt;=46,O84&lt;55),0,IF(AND(O84&gt;=31,O84&lt;45),0,IF(O84&lt;=30,1,0))))</f>
        <v>1</v>
      </c>
      <c r="Q84" s="674">
        <f t="shared" ref="Q84:Q110" si="27">IF(O84&gt;=55,0,IF(AND(O84&gt;=46,O84&lt;55),0,IF(AND(O84&gt;=31,O84&lt;=45),1,IF(O84&lt;=30,0,0))))</f>
        <v>0</v>
      </c>
      <c r="R84" s="674">
        <f t="shared" ref="R84:R110" si="28">IF(O84&gt;=55,0,IF(AND(O84&gt;=46,O84&lt;55),1,IF(AND(O84&gt;=31,O84&lt;=45),0,IF(O84&lt;=30,0,0))))</f>
        <v>0</v>
      </c>
      <c r="S84" s="674">
        <f t="shared" ref="S84:S110" si="29">IF(O84&gt;=55,1,IF(AND(O84&gt;=46,O84&lt;55),0,IF(AND(O84&gt;=31,O84&lt;45),0,IF(O84&lt;=30,0,0))))</f>
        <v>0</v>
      </c>
    </row>
    <row r="85" spans="1:19">
      <c r="A85" s="669">
        <v>84</v>
      </c>
      <c r="B85" s="677" t="s">
        <v>1423</v>
      </c>
      <c r="C85" s="671" t="s">
        <v>1756</v>
      </c>
      <c r="D85" s="672" t="s">
        <v>616</v>
      </c>
      <c r="E85" s="673"/>
      <c r="F85" s="673"/>
      <c r="G85" s="673"/>
      <c r="H85" s="673"/>
      <c r="I85" s="673"/>
      <c r="J85" s="673"/>
      <c r="K85" s="662" t="str">
        <f t="shared" si="25"/>
        <v>M</v>
      </c>
      <c r="L85" s="673"/>
      <c r="M85" s="673"/>
      <c r="N85" s="673"/>
      <c r="O85" s="662">
        <f>U1-CONCATENATE(19,+LEFT(C85,2))</f>
        <v>24</v>
      </c>
      <c r="P85" s="674">
        <f t="shared" si="26"/>
        <v>1</v>
      </c>
      <c r="Q85" s="674">
        <f t="shared" si="27"/>
        <v>0</v>
      </c>
      <c r="R85" s="674">
        <f t="shared" si="28"/>
        <v>0</v>
      </c>
      <c r="S85" s="674">
        <f t="shared" si="29"/>
        <v>0</v>
      </c>
    </row>
    <row r="86" spans="1:19">
      <c r="A86" s="669">
        <v>85</v>
      </c>
      <c r="B86" s="677" t="s">
        <v>1424</v>
      </c>
      <c r="C86" s="671" t="s">
        <v>1757</v>
      </c>
      <c r="D86" s="672" t="s">
        <v>616</v>
      </c>
      <c r="E86" s="673"/>
      <c r="F86" s="673"/>
      <c r="G86" s="673"/>
      <c r="H86" s="673"/>
      <c r="I86" s="673"/>
      <c r="J86" s="673"/>
      <c r="K86" s="662" t="str">
        <f t="shared" si="25"/>
        <v>M</v>
      </c>
      <c r="L86" s="673"/>
      <c r="M86" s="673"/>
      <c r="N86" s="673"/>
      <c r="O86" s="662">
        <f>U1-CONCATENATE(19,+LEFT(C86,2))</f>
        <v>30</v>
      </c>
      <c r="P86" s="674">
        <f t="shared" si="26"/>
        <v>1</v>
      </c>
      <c r="Q86" s="674">
        <f t="shared" si="27"/>
        <v>0</v>
      </c>
      <c r="R86" s="674">
        <f t="shared" si="28"/>
        <v>0</v>
      </c>
      <c r="S86" s="674">
        <f t="shared" si="29"/>
        <v>0</v>
      </c>
    </row>
    <row r="87" spans="1:19">
      <c r="A87" s="669">
        <v>86</v>
      </c>
      <c r="B87" s="677" t="s">
        <v>1425</v>
      </c>
      <c r="C87" s="671" t="s">
        <v>1758</v>
      </c>
      <c r="D87" s="672" t="s">
        <v>616</v>
      </c>
      <c r="E87" s="673"/>
      <c r="F87" s="673"/>
      <c r="G87" s="673"/>
      <c r="H87" s="673"/>
      <c r="I87" s="673"/>
      <c r="J87" s="673"/>
      <c r="K87" s="662" t="str">
        <f t="shared" si="25"/>
        <v>M</v>
      </c>
      <c r="L87" s="673"/>
      <c r="M87" s="673"/>
      <c r="N87" s="673"/>
      <c r="O87" s="662">
        <f>U1-CONCATENATE(19,+LEFT(C87,2))</f>
        <v>24</v>
      </c>
      <c r="P87" s="674">
        <f t="shared" si="26"/>
        <v>1</v>
      </c>
      <c r="Q87" s="674">
        <f t="shared" si="27"/>
        <v>0</v>
      </c>
      <c r="R87" s="674">
        <f t="shared" si="28"/>
        <v>0</v>
      </c>
      <c r="S87" s="674">
        <f t="shared" si="29"/>
        <v>0</v>
      </c>
    </row>
    <row r="88" spans="1:19">
      <c r="A88" s="669">
        <v>87</v>
      </c>
      <c r="B88" s="677" t="s">
        <v>1426</v>
      </c>
      <c r="C88" s="671" t="s">
        <v>1759</v>
      </c>
      <c r="D88" s="672" t="s">
        <v>616</v>
      </c>
      <c r="E88" s="673"/>
      <c r="F88" s="673"/>
      <c r="G88" s="673"/>
      <c r="H88" s="673"/>
      <c r="I88" s="673"/>
      <c r="J88" s="673"/>
      <c r="K88" s="662" t="str">
        <f t="shared" si="25"/>
        <v>M</v>
      </c>
      <c r="L88" s="673"/>
      <c r="M88" s="673"/>
      <c r="N88" s="673"/>
      <c r="O88" s="662">
        <f>U1-CONCATENATE(19,+LEFT(C88,2))</f>
        <v>23</v>
      </c>
      <c r="P88" s="674">
        <f t="shared" si="26"/>
        <v>1</v>
      </c>
      <c r="Q88" s="674">
        <f t="shared" si="27"/>
        <v>0</v>
      </c>
      <c r="R88" s="674">
        <f t="shared" si="28"/>
        <v>0</v>
      </c>
      <c r="S88" s="674">
        <f t="shared" si="29"/>
        <v>0</v>
      </c>
    </row>
    <row r="89" spans="1:19">
      <c r="A89" s="669">
        <v>88</v>
      </c>
      <c r="B89" s="677" t="s">
        <v>1427</v>
      </c>
      <c r="C89" s="671" t="s">
        <v>1760</v>
      </c>
      <c r="D89" s="672" t="s">
        <v>616</v>
      </c>
      <c r="E89" s="673"/>
      <c r="F89" s="673"/>
      <c r="G89" s="673"/>
      <c r="H89" s="673"/>
      <c r="I89" s="673"/>
      <c r="J89" s="673"/>
      <c r="K89" s="662" t="str">
        <f t="shared" si="25"/>
        <v>M</v>
      </c>
      <c r="L89" s="673"/>
      <c r="M89" s="673"/>
      <c r="N89" s="673"/>
      <c r="O89" s="662">
        <f>U1-CONCATENATE(19,+LEFT(C89,2))</f>
        <v>23</v>
      </c>
      <c r="P89" s="674">
        <f t="shared" si="26"/>
        <v>1</v>
      </c>
      <c r="Q89" s="674">
        <f t="shared" si="27"/>
        <v>0</v>
      </c>
      <c r="R89" s="674">
        <f t="shared" si="28"/>
        <v>0</v>
      </c>
      <c r="S89" s="674">
        <f t="shared" si="29"/>
        <v>0</v>
      </c>
    </row>
    <row r="90" spans="1:19">
      <c r="A90" s="669">
        <v>89</v>
      </c>
      <c r="B90" s="677" t="s">
        <v>1428</v>
      </c>
      <c r="C90" s="671" t="s">
        <v>1761</v>
      </c>
      <c r="D90" s="672" t="s">
        <v>616</v>
      </c>
      <c r="E90" s="673"/>
      <c r="F90" s="673"/>
      <c r="G90" s="673"/>
      <c r="H90" s="673"/>
      <c r="I90" s="673"/>
      <c r="J90" s="673"/>
      <c r="K90" s="662" t="str">
        <f t="shared" si="25"/>
        <v>M</v>
      </c>
      <c r="L90" s="673"/>
      <c r="M90" s="673"/>
      <c r="N90" s="673"/>
      <c r="O90" s="662">
        <f>U1-CONCATENATE(19,+LEFT(C90,2))</f>
        <v>22</v>
      </c>
      <c r="P90" s="674">
        <f t="shared" si="26"/>
        <v>1</v>
      </c>
      <c r="Q90" s="674">
        <f t="shared" si="27"/>
        <v>0</v>
      </c>
      <c r="R90" s="674">
        <f t="shared" si="28"/>
        <v>0</v>
      </c>
      <c r="S90" s="674">
        <f t="shared" si="29"/>
        <v>0</v>
      </c>
    </row>
    <row r="91" spans="1:19">
      <c r="A91" s="669">
        <v>90</v>
      </c>
      <c r="B91" s="677" t="s">
        <v>1429</v>
      </c>
      <c r="C91" s="671" t="s">
        <v>1762</v>
      </c>
      <c r="D91" s="672" t="s">
        <v>616</v>
      </c>
      <c r="E91" s="673"/>
      <c r="F91" s="673"/>
      <c r="G91" s="673"/>
      <c r="H91" s="673"/>
      <c r="I91" s="673"/>
      <c r="J91" s="673"/>
      <c r="K91" s="662" t="str">
        <f t="shared" si="25"/>
        <v>M</v>
      </c>
      <c r="L91" s="673"/>
      <c r="M91" s="673"/>
      <c r="N91" s="673"/>
      <c r="O91" s="662">
        <f>U1-CONCATENATE(19,+LEFT(C91,2))</f>
        <v>25</v>
      </c>
      <c r="P91" s="674">
        <f t="shared" si="26"/>
        <v>1</v>
      </c>
      <c r="Q91" s="674">
        <f t="shared" si="27"/>
        <v>0</v>
      </c>
      <c r="R91" s="674">
        <f t="shared" si="28"/>
        <v>0</v>
      </c>
      <c r="S91" s="674">
        <f t="shared" si="29"/>
        <v>0</v>
      </c>
    </row>
    <row r="92" spans="1:19">
      <c r="A92" s="669">
        <v>91</v>
      </c>
      <c r="B92" s="677" t="s">
        <v>1430</v>
      </c>
      <c r="C92" s="671" t="s">
        <v>1763</v>
      </c>
      <c r="D92" s="672" t="s">
        <v>616</v>
      </c>
      <c r="E92" s="673"/>
      <c r="F92" s="673"/>
      <c r="G92" s="673"/>
      <c r="H92" s="673"/>
      <c r="I92" s="673"/>
      <c r="J92" s="673"/>
      <c r="K92" s="662" t="str">
        <f t="shared" si="25"/>
        <v>F</v>
      </c>
      <c r="L92" s="673"/>
      <c r="M92" s="673"/>
      <c r="N92" s="673"/>
      <c r="O92" s="662">
        <f>U1-CONCATENATE(19,+LEFT(C92,2))</f>
        <v>26</v>
      </c>
      <c r="P92" s="674">
        <f t="shared" si="26"/>
        <v>1</v>
      </c>
      <c r="Q92" s="674">
        <f t="shared" si="27"/>
        <v>0</v>
      </c>
      <c r="R92" s="674">
        <f t="shared" si="28"/>
        <v>0</v>
      </c>
      <c r="S92" s="674">
        <f t="shared" si="29"/>
        <v>0</v>
      </c>
    </row>
    <row r="93" spans="1:19">
      <c r="A93" s="669">
        <v>92</v>
      </c>
      <c r="B93" s="677" t="s">
        <v>1431</v>
      </c>
      <c r="C93" s="671" t="s">
        <v>1764</v>
      </c>
      <c r="D93" s="672" t="s">
        <v>616</v>
      </c>
      <c r="E93" s="673"/>
      <c r="F93" s="673"/>
      <c r="G93" s="673"/>
      <c r="H93" s="673"/>
      <c r="I93" s="673"/>
      <c r="J93" s="673"/>
      <c r="K93" s="662" t="str">
        <f t="shared" si="25"/>
        <v>F</v>
      </c>
      <c r="L93" s="673"/>
      <c r="M93" s="673"/>
      <c r="N93" s="673"/>
      <c r="O93" s="662">
        <f>U1-CONCATENATE(19,+LEFT(C93,2))</f>
        <v>23</v>
      </c>
      <c r="P93" s="674">
        <f t="shared" si="26"/>
        <v>1</v>
      </c>
      <c r="Q93" s="674">
        <f t="shared" si="27"/>
        <v>0</v>
      </c>
      <c r="R93" s="674">
        <f t="shared" si="28"/>
        <v>0</v>
      </c>
      <c r="S93" s="674">
        <f t="shared" si="29"/>
        <v>0</v>
      </c>
    </row>
    <row r="94" spans="1:19">
      <c r="A94" s="669">
        <v>93</v>
      </c>
      <c r="B94" s="677" t="s">
        <v>1432</v>
      </c>
      <c r="C94" s="671" t="s">
        <v>1765</v>
      </c>
      <c r="D94" s="672" t="s">
        <v>616</v>
      </c>
      <c r="E94" s="673"/>
      <c r="F94" s="673"/>
      <c r="G94" s="673"/>
      <c r="H94" s="673"/>
      <c r="I94" s="673"/>
      <c r="J94" s="673"/>
      <c r="K94" s="662" t="str">
        <f t="shared" si="25"/>
        <v>F</v>
      </c>
      <c r="L94" s="673"/>
      <c r="M94" s="673"/>
      <c r="N94" s="673"/>
      <c r="O94" s="662">
        <f>U1-CONCATENATE(19,+LEFT(C94,2))</f>
        <v>22</v>
      </c>
      <c r="P94" s="674">
        <f t="shared" si="26"/>
        <v>1</v>
      </c>
      <c r="Q94" s="674">
        <f t="shared" si="27"/>
        <v>0</v>
      </c>
      <c r="R94" s="674">
        <f t="shared" si="28"/>
        <v>0</v>
      </c>
      <c r="S94" s="674">
        <f t="shared" si="29"/>
        <v>0</v>
      </c>
    </row>
    <row r="95" spans="1:19">
      <c r="A95" s="669">
        <v>94</v>
      </c>
      <c r="B95" s="677" t="s">
        <v>1433</v>
      </c>
      <c r="C95" s="671" t="s">
        <v>1766</v>
      </c>
      <c r="D95" s="672" t="s">
        <v>616</v>
      </c>
      <c r="E95" s="673"/>
      <c r="F95" s="673"/>
      <c r="G95" s="673"/>
      <c r="H95" s="673"/>
      <c r="I95" s="673"/>
      <c r="J95" s="673"/>
      <c r="K95" s="662" t="str">
        <f t="shared" si="25"/>
        <v>F</v>
      </c>
      <c r="L95" s="673"/>
      <c r="M95" s="673"/>
      <c r="N95" s="673"/>
      <c r="O95" s="662">
        <f>U1-CONCATENATE(19,+LEFT(C95,2))</f>
        <v>25</v>
      </c>
      <c r="P95" s="674">
        <f t="shared" si="26"/>
        <v>1</v>
      </c>
      <c r="Q95" s="674">
        <f t="shared" si="27"/>
        <v>0</v>
      </c>
      <c r="R95" s="674">
        <f t="shared" si="28"/>
        <v>0</v>
      </c>
      <c r="S95" s="674">
        <f t="shared" si="29"/>
        <v>0</v>
      </c>
    </row>
    <row r="96" spans="1:19">
      <c r="A96" s="669">
        <v>95</v>
      </c>
      <c r="B96" s="677" t="s">
        <v>1434</v>
      </c>
      <c r="C96" s="671" t="s">
        <v>1767</v>
      </c>
      <c r="D96" s="672" t="s">
        <v>616</v>
      </c>
      <c r="E96" s="673"/>
      <c r="F96" s="673"/>
      <c r="G96" s="673"/>
      <c r="H96" s="673"/>
      <c r="I96" s="673"/>
      <c r="J96" s="673"/>
      <c r="K96" s="662" t="str">
        <f t="shared" si="25"/>
        <v>M</v>
      </c>
      <c r="L96" s="673"/>
      <c r="M96" s="673"/>
      <c r="N96" s="673"/>
      <c r="O96" s="662">
        <f>U1-CONCATENATE(19,+LEFT(C96,2))</f>
        <v>30</v>
      </c>
      <c r="P96" s="674">
        <f t="shared" si="26"/>
        <v>1</v>
      </c>
      <c r="Q96" s="674">
        <f t="shared" si="27"/>
        <v>0</v>
      </c>
      <c r="R96" s="674">
        <f t="shared" si="28"/>
        <v>0</v>
      </c>
      <c r="S96" s="674">
        <f t="shared" si="29"/>
        <v>0</v>
      </c>
    </row>
    <row r="97" spans="1:19">
      <c r="A97" s="669">
        <v>96</v>
      </c>
      <c r="B97" s="677" t="s">
        <v>1435</v>
      </c>
      <c r="C97" s="671" t="s">
        <v>1768</v>
      </c>
      <c r="D97" s="672" t="s">
        <v>616</v>
      </c>
      <c r="E97" s="673"/>
      <c r="F97" s="673"/>
      <c r="G97" s="673"/>
      <c r="H97" s="673"/>
      <c r="I97" s="673"/>
      <c r="J97" s="673"/>
      <c r="K97" s="662" t="str">
        <f t="shared" si="25"/>
        <v>M</v>
      </c>
      <c r="L97" s="673"/>
      <c r="M97" s="673"/>
      <c r="N97" s="673"/>
      <c r="O97" s="662">
        <f>U1-CONCATENATE(19,+LEFT(C97,2))</f>
        <v>23</v>
      </c>
      <c r="P97" s="674">
        <f t="shared" si="26"/>
        <v>1</v>
      </c>
      <c r="Q97" s="674">
        <f t="shared" si="27"/>
        <v>0</v>
      </c>
      <c r="R97" s="674">
        <f t="shared" si="28"/>
        <v>0</v>
      </c>
      <c r="S97" s="674">
        <f t="shared" si="29"/>
        <v>0</v>
      </c>
    </row>
    <row r="98" spans="1:19">
      <c r="A98" s="669">
        <v>97</v>
      </c>
      <c r="B98" s="677" t="s">
        <v>1436</v>
      </c>
      <c r="C98" s="671" t="s">
        <v>1769</v>
      </c>
      <c r="D98" s="672" t="s">
        <v>616</v>
      </c>
      <c r="E98" s="673"/>
      <c r="F98" s="673"/>
      <c r="G98" s="673"/>
      <c r="H98" s="673"/>
      <c r="I98" s="673"/>
      <c r="J98" s="673"/>
      <c r="K98" s="662" t="str">
        <f t="shared" si="25"/>
        <v>F</v>
      </c>
      <c r="L98" s="673"/>
      <c r="M98" s="673"/>
      <c r="N98" s="673"/>
      <c r="O98" s="662">
        <f>U1-CONCATENATE(19,+LEFT(C98,2))</f>
        <v>25</v>
      </c>
      <c r="P98" s="674">
        <f t="shared" si="26"/>
        <v>1</v>
      </c>
      <c r="Q98" s="674">
        <f t="shared" si="27"/>
        <v>0</v>
      </c>
      <c r="R98" s="674">
        <f t="shared" si="28"/>
        <v>0</v>
      </c>
      <c r="S98" s="674">
        <f t="shared" si="29"/>
        <v>0</v>
      </c>
    </row>
    <row r="99" spans="1:19">
      <c r="A99" s="669">
        <v>98</v>
      </c>
      <c r="B99" s="677" t="s">
        <v>1437</v>
      </c>
      <c r="C99" s="671" t="s">
        <v>1770</v>
      </c>
      <c r="D99" s="672" t="s">
        <v>616</v>
      </c>
      <c r="E99" s="673"/>
      <c r="F99" s="673"/>
      <c r="G99" s="673"/>
      <c r="H99" s="673"/>
      <c r="I99" s="673"/>
      <c r="J99" s="673"/>
      <c r="K99" s="662" t="str">
        <f t="shared" si="25"/>
        <v>F</v>
      </c>
      <c r="L99" s="673"/>
      <c r="M99" s="673"/>
      <c r="N99" s="673"/>
      <c r="O99" s="662">
        <f>U1-CONCATENATE(19,+LEFT(C99,2))</f>
        <v>24</v>
      </c>
      <c r="P99" s="674">
        <f t="shared" si="26"/>
        <v>1</v>
      </c>
      <c r="Q99" s="674">
        <f t="shared" si="27"/>
        <v>0</v>
      </c>
      <c r="R99" s="674">
        <f t="shared" si="28"/>
        <v>0</v>
      </c>
      <c r="S99" s="674">
        <f t="shared" si="29"/>
        <v>0</v>
      </c>
    </row>
    <row r="100" spans="1:19">
      <c r="A100" s="669">
        <v>99</v>
      </c>
      <c r="B100" s="677" t="s">
        <v>1438</v>
      </c>
      <c r="C100" s="671" t="s">
        <v>1771</v>
      </c>
      <c r="D100" s="672" t="s">
        <v>616</v>
      </c>
      <c r="E100" s="673"/>
      <c r="F100" s="673"/>
      <c r="G100" s="673"/>
      <c r="H100" s="673"/>
      <c r="I100" s="673"/>
      <c r="J100" s="673"/>
      <c r="K100" s="662" t="str">
        <f t="shared" si="25"/>
        <v>M</v>
      </c>
      <c r="L100" s="673"/>
      <c r="M100" s="673"/>
      <c r="N100" s="673"/>
      <c r="O100" s="662">
        <f>U1-CONCATENATE(19,+LEFT(C100,2))</f>
        <v>28</v>
      </c>
      <c r="P100" s="674">
        <f t="shared" si="26"/>
        <v>1</v>
      </c>
      <c r="Q100" s="674">
        <f t="shared" si="27"/>
        <v>0</v>
      </c>
      <c r="R100" s="674">
        <f t="shared" si="28"/>
        <v>0</v>
      </c>
      <c r="S100" s="674">
        <f t="shared" si="29"/>
        <v>0</v>
      </c>
    </row>
    <row r="101" spans="1:19">
      <c r="A101" s="669">
        <v>100</v>
      </c>
      <c r="B101" s="677" t="s">
        <v>1439</v>
      </c>
      <c r="C101" s="671" t="s">
        <v>1772</v>
      </c>
      <c r="D101" s="672" t="s">
        <v>616</v>
      </c>
      <c r="E101" s="673"/>
      <c r="F101" s="673"/>
      <c r="G101" s="673"/>
      <c r="H101" s="673"/>
      <c r="I101" s="673"/>
      <c r="J101" s="673"/>
      <c r="K101" s="662" t="str">
        <f t="shared" si="25"/>
        <v>M</v>
      </c>
      <c r="L101" s="673"/>
      <c r="M101" s="673"/>
      <c r="N101" s="673"/>
      <c r="O101" s="662">
        <f>U1-CONCATENATE(19,+LEFT(C101,2))</f>
        <v>26</v>
      </c>
      <c r="P101" s="674">
        <f t="shared" si="26"/>
        <v>1</v>
      </c>
      <c r="Q101" s="674">
        <f t="shared" si="27"/>
        <v>0</v>
      </c>
      <c r="R101" s="674">
        <f t="shared" si="28"/>
        <v>0</v>
      </c>
      <c r="S101" s="674">
        <f t="shared" si="29"/>
        <v>0</v>
      </c>
    </row>
    <row r="102" spans="1:19">
      <c r="A102" s="669">
        <v>101</v>
      </c>
      <c r="B102" s="677" t="s">
        <v>1440</v>
      </c>
      <c r="C102" s="671" t="s">
        <v>1773</v>
      </c>
      <c r="D102" s="672" t="s">
        <v>616</v>
      </c>
      <c r="E102" s="673"/>
      <c r="F102" s="673"/>
      <c r="G102" s="673"/>
      <c r="H102" s="673"/>
      <c r="I102" s="673"/>
      <c r="J102" s="673"/>
      <c r="K102" s="662" t="str">
        <f t="shared" si="25"/>
        <v>M</v>
      </c>
      <c r="L102" s="673"/>
      <c r="M102" s="673"/>
      <c r="N102" s="673"/>
      <c r="O102" s="662">
        <f>U1-CONCATENATE(19,+LEFT(C102,2))</f>
        <v>23</v>
      </c>
      <c r="P102" s="674">
        <f t="shared" si="26"/>
        <v>1</v>
      </c>
      <c r="Q102" s="674">
        <f t="shared" si="27"/>
        <v>0</v>
      </c>
      <c r="R102" s="674">
        <f t="shared" si="28"/>
        <v>0</v>
      </c>
      <c r="S102" s="674">
        <f t="shared" si="29"/>
        <v>0</v>
      </c>
    </row>
    <row r="103" spans="1:19">
      <c r="A103" s="669">
        <v>102</v>
      </c>
      <c r="B103" s="677" t="s">
        <v>1441</v>
      </c>
      <c r="C103" s="671" t="s">
        <v>1774</v>
      </c>
      <c r="D103" s="672" t="s">
        <v>616</v>
      </c>
      <c r="E103" s="673"/>
      <c r="F103" s="673"/>
      <c r="G103" s="673"/>
      <c r="H103" s="673"/>
      <c r="I103" s="673"/>
      <c r="J103" s="673"/>
      <c r="K103" s="662" t="str">
        <f t="shared" si="25"/>
        <v>M</v>
      </c>
      <c r="L103" s="673"/>
      <c r="M103" s="673"/>
      <c r="N103" s="673"/>
      <c r="O103" s="662">
        <f>U1-CONCATENATE(19,+LEFT(C103,2))</f>
        <v>25</v>
      </c>
      <c r="P103" s="674">
        <f t="shared" si="26"/>
        <v>1</v>
      </c>
      <c r="Q103" s="674">
        <f t="shared" si="27"/>
        <v>0</v>
      </c>
      <c r="R103" s="674">
        <f t="shared" si="28"/>
        <v>0</v>
      </c>
      <c r="S103" s="674">
        <f t="shared" si="29"/>
        <v>0</v>
      </c>
    </row>
    <row r="104" spans="1:19">
      <c r="A104" s="669">
        <v>103</v>
      </c>
      <c r="B104" s="677" t="s">
        <v>1442</v>
      </c>
      <c r="C104" s="671" t="s">
        <v>1775</v>
      </c>
      <c r="D104" s="672" t="s">
        <v>616</v>
      </c>
      <c r="E104" s="673"/>
      <c r="F104" s="673"/>
      <c r="G104" s="673"/>
      <c r="H104" s="673"/>
      <c r="I104" s="673"/>
      <c r="J104" s="673"/>
      <c r="K104" s="662" t="str">
        <f t="shared" si="25"/>
        <v>M</v>
      </c>
      <c r="L104" s="673"/>
      <c r="M104" s="673"/>
      <c r="N104" s="673"/>
      <c r="O104" s="662">
        <f>U1-CONCATENATE(19,+LEFT(C104,2))</f>
        <v>22</v>
      </c>
      <c r="P104" s="674">
        <f t="shared" si="26"/>
        <v>1</v>
      </c>
      <c r="Q104" s="674">
        <f t="shared" si="27"/>
        <v>0</v>
      </c>
      <c r="R104" s="674">
        <f t="shared" si="28"/>
        <v>0</v>
      </c>
      <c r="S104" s="674">
        <f t="shared" si="29"/>
        <v>0</v>
      </c>
    </row>
    <row r="105" spans="1:19">
      <c r="A105" s="669">
        <v>104</v>
      </c>
      <c r="B105" s="677" t="s">
        <v>1443</v>
      </c>
      <c r="C105" s="671" t="s">
        <v>1776</v>
      </c>
      <c r="D105" s="672" t="s">
        <v>616</v>
      </c>
      <c r="E105" s="673"/>
      <c r="F105" s="673"/>
      <c r="G105" s="673"/>
      <c r="H105" s="673"/>
      <c r="I105" s="673"/>
      <c r="J105" s="673"/>
      <c r="K105" s="662" t="str">
        <f t="shared" si="25"/>
        <v>M</v>
      </c>
      <c r="L105" s="673"/>
      <c r="M105" s="673"/>
      <c r="N105" s="673"/>
      <c r="O105" s="662">
        <f>U1-CONCATENATE(19,+LEFT(C105,2))</f>
        <v>23</v>
      </c>
      <c r="P105" s="674">
        <f t="shared" si="26"/>
        <v>1</v>
      </c>
      <c r="Q105" s="674">
        <f t="shared" si="27"/>
        <v>0</v>
      </c>
      <c r="R105" s="674">
        <f t="shared" si="28"/>
        <v>0</v>
      </c>
      <c r="S105" s="674">
        <f t="shared" si="29"/>
        <v>0</v>
      </c>
    </row>
    <row r="106" spans="1:19">
      <c r="A106" s="669">
        <v>105</v>
      </c>
      <c r="B106" s="677" t="s">
        <v>1444</v>
      </c>
      <c r="C106" s="671" t="s">
        <v>1777</v>
      </c>
      <c r="D106" s="672" t="s">
        <v>616</v>
      </c>
      <c r="E106" s="673"/>
      <c r="F106" s="673"/>
      <c r="G106" s="673"/>
      <c r="H106" s="673"/>
      <c r="I106" s="673"/>
      <c r="J106" s="673"/>
      <c r="K106" s="662" t="str">
        <f t="shared" si="25"/>
        <v>M</v>
      </c>
      <c r="L106" s="673"/>
      <c r="M106" s="673"/>
      <c r="N106" s="673"/>
      <c r="O106" s="662">
        <f>U1-CONCATENATE(19,+LEFT(C106,2))</f>
        <v>27</v>
      </c>
      <c r="P106" s="674">
        <f t="shared" si="26"/>
        <v>1</v>
      </c>
      <c r="Q106" s="674">
        <f t="shared" si="27"/>
        <v>0</v>
      </c>
      <c r="R106" s="674">
        <f t="shared" si="28"/>
        <v>0</v>
      </c>
      <c r="S106" s="674">
        <f t="shared" si="29"/>
        <v>0</v>
      </c>
    </row>
    <row r="107" spans="1:19">
      <c r="A107" s="669">
        <v>106</v>
      </c>
      <c r="B107" s="677" t="s">
        <v>1445</v>
      </c>
      <c r="C107" s="671" t="s">
        <v>1778</v>
      </c>
      <c r="D107" s="672" t="s">
        <v>616</v>
      </c>
      <c r="E107" s="673"/>
      <c r="F107" s="673"/>
      <c r="G107" s="673"/>
      <c r="H107" s="673"/>
      <c r="I107" s="673"/>
      <c r="J107" s="673"/>
      <c r="K107" s="662" t="str">
        <f t="shared" si="25"/>
        <v>F</v>
      </c>
      <c r="L107" s="673"/>
      <c r="M107" s="673"/>
      <c r="N107" s="673"/>
      <c r="O107" s="662">
        <f>U1-CONCATENATE(19,+LEFT(C107,2))</f>
        <v>31</v>
      </c>
      <c r="P107" s="674">
        <f t="shared" si="26"/>
        <v>0</v>
      </c>
      <c r="Q107" s="674">
        <f t="shared" si="27"/>
        <v>1</v>
      </c>
      <c r="R107" s="674">
        <f t="shared" si="28"/>
        <v>0</v>
      </c>
      <c r="S107" s="674">
        <f t="shared" si="29"/>
        <v>0</v>
      </c>
    </row>
    <row r="108" spans="1:19">
      <c r="A108" s="669">
        <v>107</v>
      </c>
      <c r="B108" s="677" t="s">
        <v>1446</v>
      </c>
      <c r="C108" s="671" t="s">
        <v>1779</v>
      </c>
      <c r="D108" s="672" t="s">
        <v>616</v>
      </c>
      <c r="E108" s="673"/>
      <c r="F108" s="673"/>
      <c r="G108" s="673"/>
      <c r="H108" s="673"/>
      <c r="I108" s="673"/>
      <c r="J108" s="673"/>
      <c r="K108" s="662" t="str">
        <f t="shared" si="25"/>
        <v>M</v>
      </c>
      <c r="L108" s="673"/>
      <c r="M108" s="673"/>
      <c r="N108" s="673"/>
      <c r="O108" s="662">
        <f>U1-CONCATENATE(19,+LEFT(C108,2))</f>
        <v>24</v>
      </c>
      <c r="P108" s="674">
        <f t="shared" si="26"/>
        <v>1</v>
      </c>
      <c r="Q108" s="674">
        <f t="shared" si="27"/>
        <v>0</v>
      </c>
      <c r="R108" s="674">
        <f t="shared" si="28"/>
        <v>0</v>
      </c>
      <c r="S108" s="674">
        <f t="shared" si="29"/>
        <v>0</v>
      </c>
    </row>
    <row r="109" spans="1:19">
      <c r="A109" s="669">
        <v>108</v>
      </c>
      <c r="B109" s="677" t="s">
        <v>1447</v>
      </c>
      <c r="C109" s="671" t="s">
        <v>1780</v>
      </c>
      <c r="D109" s="672" t="s">
        <v>616</v>
      </c>
      <c r="E109" s="673"/>
      <c r="F109" s="673"/>
      <c r="G109" s="673"/>
      <c r="H109" s="673"/>
      <c r="I109" s="673"/>
      <c r="J109" s="673"/>
      <c r="K109" s="662" t="str">
        <f t="shared" si="25"/>
        <v>M</v>
      </c>
      <c r="L109" s="673"/>
      <c r="M109" s="673"/>
      <c r="N109" s="673"/>
      <c r="O109" s="662">
        <f>U1-CONCATENATE(19,+LEFT(C109,2))</f>
        <v>30</v>
      </c>
      <c r="P109" s="674">
        <f t="shared" si="26"/>
        <v>1</v>
      </c>
      <c r="Q109" s="674">
        <f t="shared" si="27"/>
        <v>0</v>
      </c>
      <c r="R109" s="674">
        <f t="shared" si="28"/>
        <v>0</v>
      </c>
      <c r="S109" s="674">
        <f t="shared" si="29"/>
        <v>0</v>
      </c>
    </row>
    <row r="110" spans="1:19">
      <c r="A110" s="669">
        <v>109</v>
      </c>
      <c r="B110" s="677" t="s">
        <v>1448</v>
      </c>
      <c r="C110" s="671" t="s">
        <v>1781</v>
      </c>
      <c r="D110" s="672" t="s">
        <v>616</v>
      </c>
      <c r="E110" s="673"/>
      <c r="F110" s="673"/>
      <c r="G110" s="673"/>
      <c r="H110" s="673"/>
      <c r="I110" s="673"/>
      <c r="J110" s="673"/>
      <c r="K110" s="662" t="str">
        <f t="shared" si="25"/>
        <v>M</v>
      </c>
      <c r="L110" s="673"/>
      <c r="M110" s="673"/>
      <c r="N110" s="673"/>
      <c r="O110" s="662">
        <f>U1-CONCATENATE(19,+LEFT(C110,2))</f>
        <v>31</v>
      </c>
      <c r="P110" s="674">
        <f t="shared" si="26"/>
        <v>0</v>
      </c>
      <c r="Q110" s="674">
        <f t="shared" si="27"/>
        <v>1</v>
      </c>
      <c r="R110" s="674">
        <f t="shared" si="28"/>
        <v>0</v>
      </c>
      <c r="S110" s="674">
        <f t="shared" si="29"/>
        <v>0</v>
      </c>
    </row>
    <row r="111" spans="1:19">
      <c r="A111" s="669">
        <v>110</v>
      </c>
      <c r="B111" s="677" t="s">
        <v>1449</v>
      </c>
      <c r="C111" s="671" t="s">
        <v>1782</v>
      </c>
      <c r="D111" s="672" t="s">
        <v>616</v>
      </c>
      <c r="E111" s="673"/>
      <c r="F111" s="673"/>
      <c r="G111" s="673"/>
      <c r="H111" s="673"/>
      <c r="I111" s="673"/>
      <c r="J111" s="673"/>
      <c r="K111" s="662" t="str">
        <f t="shared" ref="K111:K129" si="30">IF(MOD(LEFT(+RIGHT(C111,2),1),2)=0,"M","F")</f>
        <v>F</v>
      </c>
      <c r="L111" s="673"/>
      <c r="M111" s="673"/>
      <c r="N111" s="673"/>
      <c r="O111" s="662">
        <f>U1-CONCATENATE(19,+LEFT(C111,2))</f>
        <v>28</v>
      </c>
      <c r="P111" s="674">
        <f>IF(O111&gt;=55,0,IF(AND(O111&gt;=46,O111&lt;55),0,IF(AND(O111&gt;=31,O111&lt;45),0,IF(O111&lt;=30,1,0))))</f>
        <v>1</v>
      </c>
      <c r="Q111" s="674">
        <f>IF(O111&gt;=55,0,IF(AND(O111&gt;=46,O111&lt;55),0,IF(AND(O111&gt;=31,O111&lt;=45),1,IF(O111&lt;=30,0,0))))</f>
        <v>0</v>
      </c>
      <c r="R111" s="674">
        <f>IF(O111&gt;=55,0,IF(AND(O111&gt;=46,O111&lt;55),1,IF(AND(O111&gt;=31,O111&lt;=45),0,IF(O111&lt;=30,0,0))))</f>
        <v>0</v>
      </c>
      <c r="S111" s="674">
        <f>IF(O111&gt;=55,1,IF(AND(O111&gt;=46,O111&lt;55),0,IF(AND(O111&gt;=31,O111&lt;45),0,IF(O111&lt;=30,0,0))))</f>
        <v>0</v>
      </c>
    </row>
    <row r="112" spans="1:19">
      <c r="A112" s="669">
        <v>111</v>
      </c>
      <c r="B112" s="677" t="s">
        <v>1450</v>
      </c>
      <c r="C112" s="671" t="s">
        <v>1783</v>
      </c>
      <c r="D112" s="672" t="s">
        <v>616</v>
      </c>
      <c r="E112" s="673"/>
      <c r="F112" s="673"/>
      <c r="G112" s="673"/>
      <c r="H112" s="673"/>
      <c r="I112" s="673"/>
      <c r="J112" s="673"/>
      <c r="K112" s="662" t="str">
        <f t="shared" si="30"/>
        <v>F</v>
      </c>
      <c r="L112" s="673"/>
      <c r="M112" s="673"/>
      <c r="N112" s="673"/>
      <c r="O112" s="662">
        <f>U1-CONCATENATE(19,+LEFT(C112,2))</f>
        <v>24</v>
      </c>
      <c r="P112" s="674">
        <f>IF(O112&gt;=55,0,IF(AND(O112&gt;=46,O112&lt;55),0,IF(AND(O112&gt;=31,O112&lt;45),0,IF(O112&lt;=30,1,0))))</f>
        <v>1</v>
      </c>
      <c r="Q112" s="674">
        <f>IF(O112&gt;=55,0,IF(AND(O112&gt;=46,O112&lt;55),0,IF(AND(O112&gt;=31,O112&lt;=45),1,IF(O112&lt;=30,0,0))))</f>
        <v>0</v>
      </c>
      <c r="R112" s="674">
        <f>IF(O112&gt;=55,0,IF(AND(O112&gt;=46,O112&lt;55),1,IF(AND(O112&gt;=31,O112&lt;=45),0,IF(O112&lt;=30,0,0))))</f>
        <v>0</v>
      </c>
      <c r="S112" s="674">
        <f>IF(O112&gt;=55,1,IF(AND(O112&gt;=46,O112&lt;55),0,IF(AND(O112&gt;=31,O112&lt;45),0,IF(O112&lt;=30,0,0))))</f>
        <v>0</v>
      </c>
    </row>
    <row r="113" spans="1:19">
      <c r="A113" s="669">
        <v>112</v>
      </c>
      <c r="B113" s="677" t="s">
        <v>1451</v>
      </c>
      <c r="C113" s="671" t="s">
        <v>1784</v>
      </c>
      <c r="D113" s="672" t="s">
        <v>616</v>
      </c>
      <c r="E113" s="673"/>
      <c r="F113" s="673"/>
      <c r="G113" s="673"/>
      <c r="H113" s="673"/>
      <c r="I113" s="673"/>
      <c r="J113" s="673"/>
      <c r="K113" s="662" t="str">
        <f t="shared" si="30"/>
        <v>F</v>
      </c>
      <c r="L113" s="673"/>
      <c r="M113" s="673"/>
      <c r="N113" s="673"/>
      <c r="O113" s="662">
        <f>U1-CONCATENATE(19,+LEFT(C113,2))</f>
        <v>29</v>
      </c>
      <c r="P113" s="674">
        <f>IF(O113&gt;=55,0,IF(AND(O113&gt;=46,O113&lt;55),0,IF(AND(O113&gt;=31,O113&lt;45),0,IF(O113&lt;=30,1,0))))</f>
        <v>1</v>
      </c>
      <c r="Q113" s="674">
        <f>IF(O113&gt;=55,0,IF(AND(O113&gt;=46,O113&lt;55),0,IF(AND(O113&gt;=31,O113&lt;=45),1,IF(O113&lt;=30,0,0))))</f>
        <v>0</v>
      </c>
      <c r="R113" s="674">
        <f>IF(O113&gt;=55,0,IF(AND(O113&gt;=46,O113&lt;55),1,IF(AND(O113&gt;=31,O113&lt;=45),0,IF(O113&lt;=30,0,0))))</f>
        <v>0</v>
      </c>
      <c r="S113" s="674">
        <f>IF(O113&gt;=55,1,IF(AND(O113&gt;=46,O113&lt;55),0,IF(AND(O113&gt;=31,O113&lt;45),0,IF(O113&lt;=30,0,0))))</f>
        <v>0</v>
      </c>
    </row>
    <row r="114" spans="1:19">
      <c r="A114" s="669">
        <v>113</v>
      </c>
      <c r="B114" s="677" t="s">
        <v>1452</v>
      </c>
      <c r="C114" s="671" t="s">
        <v>1785</v>
      </c>
      <c r="D114" s="672" t="s">
        <v>618</v>
      </c>
      <c r="E114" s="673"/>
      <c r="F114" s="673"/>
      <c r="G114" s="673"/>
      <c r="H114" s="678"/>
      <c r="I114" s="673"/>
      <c r="J114" s="673"/>
      <c r="K114" s="662" t="str">
        <f t="shared" si="30"/>
        <v>F</v>
      </c>
      <c r="L114" s="673"/>
      <c r="M114" s="673"/>
      <c r="N114" s="673"/>
      <c r="O114" s="662">
        <f>U1-CONCATENATE(19,+LEFT(C114,2))</f>
        <v>24</v>
      </c>
      <c r="P114" s="674">
        <v>1</v>
      </c>
      <c r="Q114" s="674">
        <v>0</v>
      </c>
      <c r="R114" s="674">
        <v>0</v>
      </c>
      <c r="S114" s="674">
        <v>0</v>
      </c>
    </row>
    <row r="115" spans="1:19">
      <c r="A115" s="669">
        <v>114</v>
      </c>
      <c r="B115" s="677" t="s">
        <v>1453</v>
      </c>
      <c r="C115" s="671" t="s">
        <v>1786</v>
      </c>
      <c r="D115" s="672" t="s">
        <v>616</v>
      </c>
      <c r="E115" s="673"/>
      <c r="F115" s="673"/>
      <c r="G115" s="673"/>
      <c r="H115" s="673"/>
      <c r="I115" s="673"/>
      <c r="J115" s="673"/>
      <c r="K115" s="662" t="str">
        <f t="shared" si="30"/>
        <v>F</v>
      </c>
      <c r="L115" s="673"/>
      <c r="M115" s="673"/>
      <c r="N115" s="673"/>
      <c r="O115" s="662">
        <f>U1-CONCATENATE(19,+LEFT(C115,2))</f>
        <v>25</v>
      </c>
      <c r="P115" s="674">
        <f t="shared" ref="P115:P121" si="31">IF(O115&gt;=55,0,IF(AND(O115&gt;=46,O115&lt;55),0,IF(AND(O115&gt;=31,O115&lt;45),0,IF(O115&lt;=30,1,0))))</f>
        <v>1</v>
      </c>
      <c r="Q115" s="674">
        <f t="shared" ref="Q115:Q121" si="32">IF(O115&gt;=55,0,IF(AND(O115&gt;=46,O115&lt;55),0,IF(AND(O115&gt;=31,O115&lt;=45),1,IF(O115&lt;=30,0,0))))</f>
        <v>0</v>
      </c>
      <c r="R115" s="674">
        <f t="shared" ref="R115:R121" si="33">IF(O115&gt;=55,0,IF(AND(O115&gt;=46,O115&lt;55),1,IF(AND(O115&gt;=31,O115&lt;=45),0,IF(O115&lt;=30,0,0))))</f>
        <v>0</v>
      </c>
      <c r="S115" s="674">
        <f t="shared" ref="S115:S121" si="34">IF(O115&gt;=55,1,IF(AND(O115&gt;=46,O115&lt;55),0,IF(AND(O115&gt;=31,O115&lt;45),0,IF(O115&lt;=30,0,0))))</f>
        <v>0</v>
      </c>
    </row>
    <row r="116" spans="1:19">
      <c r="A116" s="669">
        <v>115</v>
      </c>
      <c r="B116" s="677" t="s">
        <v>1454</v>
      </c>
      <c r="C116" s="671" t="s">
        <v>1787</v>
      </c>
      <c r="D116" s="672" t="s">
        <v>618</v>
      </c>
      <c r="E116" s="673"/>
      <c r="F116" s="673"/>
      <c r="G116" s="673"/>
      <c r="H116" s="673"/>
      <c r="I116" s="673"/>
      <c r="J116" s="673"/>
      <c r="K116" s="662" t="str">
        <f t="shared" si="30"/>
        <v>F</v>
      </c>
      <c r="L116" s="673"/>
      <c r="M116" s="673"/>
      <c r="N116" s="673"/>
      <c r="O116" s="662">
        <f>U1-CONCATENATE(19,+LEFT(C116,2))</f>
        <v>24</v>
      </c>
      <c r="P116" s="674">
        <f t="shared" si="31"/>
        <v>1</v>
      </c>
      <c r="Q116" s="674">
        <f t="shared" si="32"/>
        <v>0</v>
      </c>
      <c r="R116" s="674">
        <f t="shared" si="33"/>
        <v>0</v>
      </c>
      <c r="S116" s="674">
        <f t="shared" si="34"/>
        <v>0</v>
      </c>
    </row>
    <row r="117" spans="1:19">
      <c r="A117" s="669">
        <v>116</v>
      </c>
      <c r="B117" s="677" t="s">
        <v>1455</v>
      </c>
      <c r="C117" s="671" t="s">
        <v>1788</v>
      </c>
      <c r="D117" s="672" t="s">
        <v>616</v>
      </c>
      <c r="E117" s="673"/>
      <c r="F117" s="673"/>
      <c r="G117" s="673"/>
      <c r="H117" s="673"/>
      <c r="I117" s="673"/>
      <c r="J117" s="673"/>
      <c r="K117" s="662" t="str">
        <f t="shared" si="30"/>
        <v>F</v>
      </c>
      <c r="L117" s="673"/>
      <c r="M117" s="673"/>
      <c r="N117" s="673"/>
      <c r="O117" s="662">
        <f>U1-CONCATENATE(19,+LEFT(C117,2))</f>
        <v>25</v>
      </c>
      <c r="P117" s="674">
        <f t="shared" si="31"/>
        <v>1</v>
      </c>
      <c r="Q117" s="674">
        <f t="shared" si="32"/>
        <v>0</v>
      </c>
      <c r="R117" s="674">
        <f t="shared" si="33"/>
        <v>0</v>
      </c>
      <c r="S117" s="674">
        <f t="shared" si="34"/>
        <v>0</v>
      </c>
    </row>
    <row r="118" spans="1:19">
      <c r="A118" s="669">
        <v>117</v>
      </c>
      <c r="B118" s="677" t="s">
        <v>1456</v>
      </c>
      <c r="C118" s="671" t="s">
        <v>1789</v>
      </c>
      <c r="D118" s="672" t="s">
        <v>616</v>
      </c>
      <c r="E118" s="673"/>
      <c r="F118" s="673"/>
      <c r="G118" s="673"/>
      <c r="H118" s="673"/>
      <c r="I118" s="673"/>
      <c r="J118" s="673"/>
      <c r="K118" s="662" t="str">
        <f t="shared" si="30"/>
        <v>M</v>
      </c>
      <c r="L118" s="673"/>
      <c r="M118" s="673"/>
      <c r="N118" s="673"/>
      <c r="O118" s="662">
        <f>U1-CONCATENATE(19,+LEFT(C118,2))</f>
        <v>31</v>
      </c>
      <c r="P118" s="674">
        <f t="shared" si="31"/>
        <v>0</v>
      </c>
      <c r="Q118" s="674">
        <f t="shared" si="32"/>
        <v>1</v>
      </c>
      <c r="R118" s="674">
        <f t="shared" si="33"/>
        <v>0</v>
      </c>
      <c r="S118" s="674">
        <f t="shared" si="34"/>
        <v>0</v>
      </c>
    </row>
    <row r="119" spans="1:19">
      <c r="A119" s="669">
        <v>118</v>
      </c>
      <c r="B119" s="677" t="s">
        <v>1457</v>
      </c>
      <c r="C119" s="671" t="s">
        <v>1790</v>
      </c>
      <c r="D119" s="672" t="s">
        <v>616</v>
      </c>
      <c r="E119" s="673"/>
      <c r="F119" s="673"/>
      <c r="G119" s="673"/>
      <c r="H119" s="673"/>
      <c r="I119" s="673"/>
      <c r="J119" s="673"/>
      <c r="K119" s="662" t="str">
        <f t="shared" si="30"/>
        <v>F</v>
      </c>
      <c r="L119" s="673"/>
      <c r="M119" s="673"/>
      <c r="N119" s="673"/>
      <c r="O119" s="662">
        <f>U1-CONCATENATE(19,+LEFT(C119,2))</f>
        <v>24</v>
      </c>
      <c r="P119" s="674">
        <f t="shared" si="31"/>
        <v>1</v>
      </c>
      <c r="Q119" s="674">
        <f t="shared" si="32"/>
        <v>0</v>
      </c>
      <c r="R119" s="674">
        <f t="shared" si="33"/>
        <v>0</v>
      </c>
      <c r="S119" s="674">
        <f t="shared" si="34"/>
        <v>0</v>
      </c>
    </row>
    <row r="120" spans="1:19">
      <c r="A120" s="669">
        <v>119</v>
      </c>
      <c r="B120" s="677" t="s">
        <v>1458</v>
      </c>
      <c r="C120" s="671" t="s">
        <v>1791</v>
      </c>
      <c r="D120" s="672" t="s">
        <v>616</v>
      </c>
      <c r="E120" s="673"/>
      <c r="F120" s="673"/>
      <c r="G120" s="673"/>
      <c r="H120" s="673"/>
      <c r="I120" s="673"/>
      <c r="J120" s="673"/>
      <c r="K120" s="662" t="str">
        <f t="shared" si="30"/>
        <v>M</v>
      </c>
      <c r="L120" s="673"/>
      <c r="M120" s="673"/>
      <c r="N120" s="673"/>
      <c r="O120" s="662">
        <f>U1-CONCATENATE(19,+LEFT(C120,2))</f>
        <v>23</v>
      </c>
      <c r="P120" s="674">
        <f t="shared" si="31"/>
        <v>1</v>
      </c>
      <c r="Q120" s="674">
        <f t="shared" si="32"/>
        <v>0</v>
      </c>
      <c r="R120" s="674">
        <f t="shared" si="33"/>
        <v>0</v>
      </c>
      <c r="S120" s="674">
        <f t="shared" si="34"/>
        <v>0</v>
      </c>
    </row>
    <row r="121" spans="1:19">
      <c r="A121" s="669">
        <v>120</v>
      </c>
      <c r="B121" s="677" t="s">
        <v>1459</v>
      </c>
      <c r="C121" s="671" t="s">
        <v>1792</v>
      </c>
      <c r="D121" s="672" t="s">
        <v>616</v>
      </c>
      <c r="E121" s="673"/>
      <c r="F121" s="673"/>
      <c r="G121" s="673"/>
      <c r="H121" s="673"/>
      <c r="I121" s="673"/>
      <c r="J121" s="673"/>
      <c r="K121" s="662" t="str">
        <f t="shared" si="30"/>
        <v>M</v>
      </c>
      <c r="L121" s="673"/>
      <c r="M121" s="673"/>
      <c r="N121" s="673"/>
      <c r="O121" s="662">
        <f>U1-CONCATENATE(19,+LEFT(C121,2))</f>
        <v>24</v>
      </c>
      <c r="P121" s="674">
        <f t="shared" si="31"/>
        <v>1</v>
      </c>
      <c r="Q121" s="674">
        <f t="shared" si="32"/>
        <v>0</v>
      </c>
      <c r="R121" s="674">
        <f t="shared" si="33"/>
        <v>0</v>
      </c>
      <c r="S121" s="674">
        <f t="shared" si="34"/>
        <v>0</v>
      </c>
    </row>
    <row r="122" spans="1:19">
      <c r="A122" s="669">
        <v>121</v>
      </c>
      <c r="B122" s="677" t="s">
        <v>1460</v>
      </c>
      <c r="C122" s="671" t="s">
        <v>1793</v>
      </c>
      <c r="D122" s="672" t="s">
        <v>616</v>
      </c>
      <c r="E122" s="673"/>
      <c r="F122" s="673"/>
      <c r="G122" s="673"/>
      <c r="H122" s="673"/>
      <c r="I122" s="673"/>
      <c r="J122" s="673"/>
      <c r="K122" s="662" t="str">
        <f t="shared" si="30"/>
        <v>M</v>
      </c>
      <c r="L122" s="673"/>
      <c r="M122" s="673"/>
      <c r="N122" s="673"/>
      <c r="O122" s="662">
        <f>U1-CONCATENATE(19,+LEFT(C122,2))</f>
        <v>27</v>
      </c>
      <c r="P122" s="674">
        <f t="shared" ref="P122:P138" si="35">IF(O122&gt;=55,0,IF(AND(O122&gt;=46,O122&lt;55),0,IF(AND(O122&gt;=31,O122&lt;45),0,IF(O122&lt;=30,1,0))))</f>
        <v>1</v>
      </c>
      <c r="Q122" s="674">
        <f t="shared" ref="Q122:Q138" si="36">IF(O122&gt;=55,0,IF(AND(O122&gt;=46,O122&lt;55),0,IF(AND(O122&gt;=31,O122&lt;=45),1,IF(O122&lt;=30,0,0))))</f>
        <v>0</v>
      </c>
      <c r="R122" s="674">
        <f t="shared" ref="R122:R138" si="37">IF(O122&gt;=55,0,IF(AND(O122&gt;=46,O122&lt;55),1,IF(AND(O122&gt;=31,O122&lt;=45),0,IF(O122&lt;=30,0,0))))</f>
        <v>0</v>
      </c>
      <c r="S122" s="674">
        <f t="shared" ref="S122:S138" si="38">IF(O122&gt;=55,1,IF(AND(O122&gt;=46,O122&lt;55),0,IF(AND(O122&gt;=31,O122&lt;45),0,IF(O122&lt;=30,0,0))))</f>
        <v>0</v>
      </c>
    </row>
    <row r="123" spans="1:19">
      <c r="A123" s="669">
        <v>122</v>
      </c>
      <c r="B123" s="677" t="s">
        <v>1461</v>
      </c>
      <c r="C123" s="671" t="s">
        <v>1794</v>
      </c>
      <c r="D123" s="672" t="s">
        <v>616</v>
      </c>
      <c r="E123" s="673"/>
      <c r="F123" s="673"/>
      <c r="G123" s="673"/>
      <c r="H123" s="673"/>
      <c r="I123" s="673"/>
      <c r="J123" s="673"/>
      <c r="K123" s="662" t="str">
        <f t="shared" si="30"/>
        <v>M</v>
      </c>
      <c r="L123" s="673"/>
      <c r="M123" s="673"/>
      <c r="N123" s="673"/>
      <c r="O123" s="662">
        <f>U1-CONCATENATE(19,+LEFT(C123,2))</f>
        <v>24</v>
      </c>
      <c r="P123" s="674">
        <f t="shared" si="35"/>
        <v>1</v>
      </c>
      <c r="Q123" s="674">
        <f t="shared" si="36"/>
        <v>0</v>
      </c>
      <c r="R123" s="674">
        <f t="shared" si="37"/>
        <v>0</v>
      </c>
      <c r="S123" s="674">
        <f t="shared" si="38"/>
        <v>0</v>
      </c>
    </row>
    <row r="124" spans="1:19">
      <c r="A124" s="669">
        <v>123</v>
      </c>
      <c r="B124" s="677" t="s">
        <v>1462</v>
      </c>
      <c r="C124" s="671" t="s">
        <v>1795</v>
      </c>
      <c r="D124" s="672" t="s">
        <v>616</v>
      </c>
      <c r="E124" s="673"/>
      <c r="F124" s="673"/>
      <c r="G124" s="673"/>
      <c r="H124" s="673"/>
      <c r="I124" s="673"/>
      <c r="J124" s="673"/>
      <c r="K124" s="662" t="str">
        <f t="shared" si="30"/>
        <v>M</v>
      </c>
      <c r="L124" s="673"/>
      <c r="M124" s="673"/>
      <c r="N124" s="673"/>
      <c r="O124" s="662">
        <f>U1-CONCATENATE(19,+LEFT(C124,2))</f>
        <v>24</v>
      </c>
      <c r="P124" s="674">
        <f t="shared" si="35"/>
        <v>1</v>
      </c>
      <c r="Q124" s="674">
        <f t="shared" si="36"/>
        <v>0</v>
      </c>
      <c r="R124" s="674">
        <f t="shared" si="37"/>
        <v>0</v>
      </c>
      <c r="S124" s="674">
        <f t="shared" si="38"/>
        <v>0</v>
      </c>
    </row>
    <row r="125" spans="1:19">
      <c r="A125" s="669">
        <v>124</v>
      </c>
      <c r="B125" s="677" t="s">
        <v>1463</v>
      </c>
      <c r="C125" s="671" t="s">
        <v>1796</v>
      </c>
      <c r="D125" s="672" t="s">
        <v>616</v>
      </c>
      <c r="E125" s="673"/>
      <c r="F125" s="673"/>
      <c r="G125" s="673"/>
      <c r="H125" s="673"/>
      <c r="I125" s="673"/>
      <c r="J125" s="673"/>
      <c r="K125" s="662" t="str">
        <f t="shared" si="30"/>
        <v>F</v>
      </c>
      <c r="L125" s="673"/>
      <c r="M125" s="673"/>
      <c r="N125" s="673"/>
      <c r="O125" s="662">
        <f>U1-CONCATENATE(19,+LEFT(C125,2))</f>
        <v>28</v>
      </c>
      <c r="P125" s="674">
        <f t="shared" si="35"/>
        <v>1</v>
      </c>
      <c r="Q125" s="674">
        <f t="shared" si="36"/>
        <v>0</v>
      </c>
      <c r="R125" s="674">
        <f t="shared" si="37"/>
        <v>0</v>
      </c>
      <c r="S125" s="674">
        <f t="shared" si="38"/>
        <v>0</v>
      </c>
    </row>
    <row r="126" spans="1:19">
      <c r="A126" s="669">
        <v>125</v>
      </c>
      <c r="B126" s="677" t="s">
        <v>1464</v>
      </c>
      <c r="C126" s="671" t="s">
        <v>1797</v>
      </c>
      <c r="D126" s="672" t="s">
        <v>616</v>
      </c>
      <c r="E126" s="673"/>
      <c r="F126" s="673"/>
      <c r="G126" s="673"/>
      <c r="H126" s="673"/>
      <c r="I126" s="673"/>
      <c r="J126" s="673"/>
      <c r="K126" s="662" t="str">
        <f t="shared" si="30"/>
        <v>F</v>
      </c>
      <c r="L126" s="673"/>
      <c r="M126" s="673"/>
      <c r="N126" s="673"/>
      <c r="O126" s="662">
        <f>U1-CONCATENATE(19,+LEFT(C126,2))</f>
        <v>28</v>
      </c>
      <c r="P126" s="674">
        <f t="shared" si="35"/>
        <v>1</v>
      </c>
      <c r="Q126" s="674">
        <f t="shared" si="36"/>
        <v>0</v>
      </c>
      <c r="R126" s="674">
        <f t="shared" si="37"/>
        <v>0</v>
      </c>
      <c r="S126" s="674">
        <f t="shared" si="38"/>
        <v>0</v>
      </c>
    </row>
    <row r="127" spans="1:19">
      <c r="A127" s="669">
        <v>126</v>
      </c>
      <c r="B127" s="682" t="s">
        <v>1465</v>
      </c>
      <c r="C127" s="662" t="s">
        <v>1798</v>
      </c>
      <c r="D127" s="672" t="s">
        <v>616</v>
      </c>
      <c r="E127" s="673"/>
      <c r="F127" s="673"/>
      <c r="G127" s="673"/>
      <c r="H127" s="673"/>
      <c r="I127" s="673"/>
      <c r="J127" s="673"/>
      <c r="K127" s="662" t="str">
        <f t="shared" si="30"/>
        <v>F</v>
      </c>
      <c r="L127" s="673"/>
      <c r="M127" s="673"/>
      <c r="N127" s="673"/>
      <c r="O127" s="662">
        <f>U1-CONCATENATE(19,+LEFT(C127,2))</f>
        <v>39</v>
      </c>
      <c r="P127" s="662">
        <f t="shared" si="35"/>
        <v>0</v>
      </c>
      <c r="Q127" s="662">
        <f t="shared" si="36"/>
        <v>1</v>
      </c>
      <c r="R127" s="662">
        <f t="shared" si="37"/>
        <v>0</v>
      </c>
      <c r="S127" s="662">
        <f t="shared" si="38"/>
        <v>0</v>
      </c>
    </row>
    <row r="128" spans="1:19">
      <c r="A128" s="669">
        <v>127</v>
      </c>
      <c r="B128" s="682" t="s">
        <v>1466</v>
      </c>
      <c r="C128" s="662" t="s">
        <v>1799</v>
      </c>
      <c r="D128" s="672" t="s">
        <v>616</v>
      </c>
      <c r="E128" s="673"/>
      <c r="F128" s="673"/>
      <c r="G128" s="673"/>
      <c r="H128" s="673"/>
      <c r="I128" s="673"/>
      <c r="J128" s="673"/>
      <c r="K128" s="662" t="str">
        <f t="shared" si="30"/>
        <v>F</v>
      </c>
      <c r="L128" s="673"/>
      <c r="M128" s="673"/>
      <c r="N128" s="673"/>
      <c r="O128" s="662">
        <f>U1-CONCATENATE(19,+LEFT(C128,2))</f>
        <v>23</v>
      </c>
      <c r="P128" s="662">
        <f t="shared" si="35"/>
        <v>1</v>
      </c>
      <c r="Q128" s="662">
        <f t="shared" si="36"/>
        <v>0</v>
      </c>
      <c r="R128" s="662">
        <f t="shared" si="37"/>
        <v>0</v>
      </c>
      <c r="S128" s="662">
        <f t="shared" si="38"/>
        <v>0</v>
      </c>
    </row>
    <row r="129" spans="1:19">
      <c r="A129" s="669">
        <v>128</v>
      </c>
      <c r="B129" s="682" t="s">
        <v>1467</v>
      </c>
      <c r="C129" s="662" t="s">
        <v>1800</v>
      </c>
      <c r="D129" s="672" t="s">
        <v>616</v>
      </c>
      <c r="E129" s="673"/>
      <c r="F129" s="673"/>
      <c r="G129" s="673"/>
      <c r="H129" s="673"/>
      <c r="I129" s="673"/>
      <c r="J129" s="673"/>
      <c r="K129" s="662" t="str">
        <f t="shared" si="30"/>
        <v>F</v>
      </c>
      <c r="L129" s="673"/>
      <c r="M129" s="673"/>
      <c r="N129" s="673"/>
      <c r="O129" s="662">
        <f>U1-CONCATENATE(19,+LEFT(C129,2))</f>
        <v>26</v>
      </c>
      <c r="P129" s="662">
        <f t="shared" si="35"/>
        <v>1</v>
      </c>
      <c r="Q129" s="662">
        <f t="shared" si="36"/>
        <v>0</v>
      </c>
      <c r="R129" s="662">
        <f t="shared" si="37"/>
        <v>0</v>
      </c>
      <c r="S129" s="662">
        <f t="shared" si="38"/>
        <v>0</v>
      </c>
    </row>
    <row r="130" spans="1:19">
      <c r="A130" s="669">
        <v>129</v>
      </c>
      <c r="B130" s="682" t="s">
        <v>1468</v>
      </c>
      <c r="C130" s="662" t="s">
        <v>1801</v>
      </c>
      <c r="D130" s="672" t="s">
        <v>616</v>
      </c>
      <c r="E130" s="673"/>
      <c r="F130" s="673"/>
      <c r="G130" s="673"/>
      <c r="H130" s="673"/>
      <c r="I130" s="673"/>
      <c r="J130" s="673"/>
      <c r="K130" s="662" t="str">
        <f t="shared" ref="K130:K139" si="39">IF(MOD(LEFT(+RIGHT(C130,2),1),2)=0,"M","F")</f>
        <v>F</v>
      </c>
      <c r="L130" s="673"/>
      <c r="M130" s="673"/>
      <c r="N130" s="673"/>
      <c r="O130" s="662">
        <f>U1-CONCATENATE(19,+LEFT(C130,2))</f>
        <v>28</v>
      </c>
      <c r="P130" s="662">
        <f t="shared" si="35"/>
        <v>1</v>
      </c>
      <c r="Q130" s="662">
        <f t="shared" si="36"/>
        <v>0</v>
      </c>
      <c r="R130" s="662">
        <f t="shared" si="37"/>
        <v>0</v>
      </c>
      <c r="S130" s="662">
        <f t="shared" si="38"/>
        <v>0</v>
      </c>
    </row>
    <row r="131" spans="1:19">
      <c r="A131" s="669">
        <v>130</v>
      </c>
      <c r="B131" s="682" t="s">
        <v>1469</v>
      </c>
      <c r="C131" s="662" t="s">
        <v>1802</v>
      </c>
      <c r="D131" s="672" t="s">
        <v>616</v>
      </c>
      <c r="E131" s="673"/>
      <c r="F131" s="673"/>
      <c r="G131" s="673"/>
      <c r="H131" s="673"/>
      <c r="I131" s="673"/>
      <c r="J131" s="673"/>
      <c r="K131" s="662" t="str">
        <f t="shared" si="39"/>
        <v>F</v>
      </c>
      <c r="L131" s="673"/>
      <c r="M131" s="673"/>
      <c r="N131" s="673"/>
      <c r="O131" s="662">
        <f>U1-CONCATENATE(19,+LEFT(C131,2))</f>
        <v>24</v>
      </c>
      <c r="P131" s="662">
        <f t="shared" si="35"/>
        <v>1</v>
      </c>
      <c r="Q131" s="662">
        <f t="shared" si="36"/>
        <v>0</v>
      </c>
      <c r="R131" s="662">
        <f t="shared" si="37"/>
        <v>0</v>
      </c>
      <c r="S131" s="662">
        <f t="shared" si="38"/>
        <v>0</v>
      </c>
    </row>
    <row r="132" spans="1:19">
      <c r="A132" s="669">
        <v>131</v>
      </c>
      <c r="B132" s="682" t="s">
        <v>1470</v>
      </c>
      <c r="C132" s="662" t="s">
        <v>1803</v>
      </c>
      <c r="D132" s="672" t="s">
        <v>616</v>
      </c>
      <c r="E132" s="673"/>
      <c r="F132" s="673"/>
      <c r="G132" s="673"/>
      <c r="H132" s="673"/>
      <c r="I132" s="673"/>
      <c r="J132" s="673"/>
      <c r="K132" s="662" t="str">
        <f t="shared" si="39"/>
        <v>F</v>
      </c>
      <c r="L132" s="673"/>
      <c r="M132" s="673"/>
      <c r="N132" s="673"/>
      <c r="O132" s="662">
        <f>U1-CONCATENATE(19,+LEFT(C132,2))</f>
        <v>23</v>
      </c>
      <c r="P132" s="662">
        <f t="shared" si="35"/>
        <v>1</v>
      </c>
      <c r="Q132" s="662">
        <f t="shared" si="36"/>
        <v>0</v>
      </c>
      <c r="R132" s="662">
        <f t="shared" si="37"/>
        <v>0</v>
      </c>
      <c r="S132" s="662">
        <f t="shared" si="38"/>
        <v>0</v>
      </c>
    </row>
    <row r="133" spans="1:19">
      <c r="A133" s="669">
        <v>132</v>
      </c>
      <c r="B133" s="682" t="s">
        <v>1471</v>
      </c>
      <c r="C133" s="662" t="s">
        <v>1804</v>
      </c>
      <c r="D133" s="672" t="s">
        <v>616</v>
      </c>
      <c r="E133" s="673"/>
      <c r="F133" s="673"/>
      <c r="G133" s="673"/>
      <c r="H133" s="673"/>
      <c r="I133" s="673"/>
      <c r="J133" s="673"/>
      <c r="K133" s="662" t="str">
        <f t="shared" si="39"/>
        <v>F</v>
      </c>
      <c r="L133" s="673"/>
      <c r="M133" s="673"/>
      <c r="N133" s="673"/>
      <c r="O133" s="662">
        <f>U1-CONCATENATE(19,+LEFT(C133,2))</f>
        <v>23</v>
      </c>
      <c r="P133" s="662">
        <f t="shared" si="35"/>
        <v>1</v>
      </c>
      <c r="Q133" s="662">
        <f t="shared" si="36"/>
        <v>0</v>
      </c>
      <c r="R133" s="662">
        <f t="shared" si="37"/>
        <v>0</v>
      </c>
      <c r="S133" s="662">
        <f t="shared" si="38"/>
        <v>0</v>
      </c>
    </row>
    <row r="134" spans="1:19">
      <c r="A134" s="669">
        <v>133</v>
      </c>
      <c r="B134" s="682" t="s">
        <v>1472</v>
      </c>
      <c r="C134" s="662" t="s">
        <v>1805</v>
      </c>
      <c r="D134" s="672" t="s">
        <v>616</v>
      </c>
      <c r="E134" s="673"/>
      <c r="F134" s="673"/>
      <c r="G134" s="673"/>
      <c r="H134" s="673"/>
      <c r="I134" s="673"/>
      <c r="J134" s="673"/>
      <c r="K134" s="662" t="str">
        <f t="shared" si="39"/>
        <v>F</v>
      </c>
      <c r="L134" s="673"/>
      <c r="M134" s="673"/>
      <c r="N134" s="673"/>
      <c r="O134" s="662">
        <f>U1-CONCATENATE(19,+LEFT(C134,2))</f>
        <v>23</v>
      </c>
      <c r="P134" s="662">
        <f t="shared" si="35"/>
        <v>1</v>
      </c>
      <c r="Q134" s="662">
        <f t="shared" si="36"/>
        <v>0</v>
      </c>
      <c r="R134" s="662">
        <f t="shared" si="37"/>
        <v>0</v>
      </c>
      <c r="S134" s="662">
        <f t="shared" si="38"/>
        <v>0</v>
      </c>
    </row>
    <row r="135" spans="1:19">
      <c r="A135" s="669">
        <v>134</v>
      </c>
      <c r="B135" s="682" t="s">
        <v>1473</v>
      </c>
      <c r="C135" s="662" t="s">
        <v>1806</v>
      </c>
      <c r="D135" s="672" t="s">
        <v>616</v>
      </c>
      <c r="E135" s="673"/>
      <c r="F135" s="673"/>
      <c r="G135" s="673"/>
      <c r="H135" s="673"/>
      <c r="I135" s="673"/>
      <c r="J135" s="673"/>
      <c r="K135" s="662" t="str">
        <f t="shared" si="39"/>
        <v>F</v>
      </c>
      <c r="L135" s="673"/>
      <c r="M135" s="673"/>
      <c r="N135" s="673"/>
      <c r="O135" s="662">
        <f>U1-CONCATENATE(19,+LEFT(C135,2))</f>
        <v>23</v>
      </c>
      <c r="P135" s="662">
        <f t="shared" si="35"/>
        <v>1</v>
      </c>
      <c r="Q135" s="662">
        <f t="shared" si="36"/>
        <v>0</v>
      </c>
      <c r="R135" s="662">
        <f t="shared" si="37"/>
        <v>0</v>
      </c>
      <c r="S135" s="662">
        <f t="shared" si="38"/>
        <v>0</v>
      </c>
    </row>
    <row r="136" spans="1:19">
      <c r="A136" s="669">
        <v>135</v>
      </c>
      <c r="B136" s="682" t="s">
        <v>1474</v>
      </c>
      <c r="C136" s="662" t="s">
        <v>1807</v>
      </c>
      <c r="D136" s="672" t="s">
        <v>616</v>
      </c>
      <c r="E136" s="673"/>
      <c r="F136" s="673"/>
      <c r="G136" s="673"/>
      <c r="H136" s="673"/>
      <c r="I136" s="673"/>
      <c r="J136" s="673"/>
      <c r="K136" s="662" t="str">
        <f t="shared" si="39"/>
        <v>M</v>
      </c>
      <c r="L136" s="673"/>
      <c r="M136" s="673"/>
      <c r="N136" s="673"/>
      <c r="O136" s="662">
        <f>U1-CONCATENATE(19,+LEFT(C136,2))</f>
        <v>32</v>
      </c>
      <c r="P136" s="662">
        <f t="shared" si="35"/>
        <v>0</v>
      </c>
      <c r="Q136" s="662">
        <f t="shared" si="36"/>
        <v>1</v>
      </c>
      <c r="R136" s="662">
        <f t="shared" si="37"/>
        <v>0</v>
      </c>
      <c r="S136" s="662">
        <f t="shared" si="38"/>
        <v>0</v>
      </c>
    </row>
    <row r="137" spans="1:19">
      <c r="A137" s="669">
        <v>136</v>
      </c>
      <c r="B137" s="682" t="s">
        <v>1475</v>
      </c>
      <c r="C137" s="662" t="s">
        <v>1808</v>
      </c>
      <c r="D137" s="672" t="s">
        <v>616</v>
      </c>
      <c r="E137" s="673"/>
      <c r="F137" s="673"/>
      <c r="G137" s="673"/>
      <c r="H137" s="673"/>
      <c r="I137" s="673"/>
      <c r="J137" s="673"/>
      <c r="K137" s="662" t="str">
        <f t="shared" si="39"/>
        <v>F</v>
      </c>
      <c r="L137" s="673"/>
      <c r="M137" s="673"/>
      <c r="N137" s="673"/>
      <c r="O137" s="662">
        <f>U1-CONCATENATE(19,+LEFT(C137,2))</f>
        <v>28</v>
      </c>
      <c r="P137" s="662">
        <f t="shared" si="35"/>
        <v>1</v>
      </c>
      <c r="Q137" s="662">
        <f t="shared" si="36"/>
        <v>0</v>
      </c>
      <c r="R137" s="662">
        <f t="shared" si="37"/>
        <v>0</v>
      </c>
      <c r="S137" s="662">
        <f t="shared" si="38"/>
        <v>0</v>
      </c>
    </row>
    <row r="138" spans="1:19">
      <c r="A138" s="669">
        <v>137</v>
      </c>
      <c r="B138" s="682" t="s">
        <v>1476</v>
      </c>
      <c r="C138" s="662" t="s">
        <v>1809</v>
      </c>
      <c r="D138" s="672" t="s">
        <v>616</v>
      </c>
      <c r="E138" s="673"/>
      <c r="F138" s="673"/>
      <c r="G138" s="673"/>
      <c r="H138" s="673"/>
      <c r="I138" s="673"/>
      <c r="J138" s="673"/>
      <c r="K138" s="662" t="str">
        <f t="shared" si="39"/>
        <v>F</v>
      </c>
      <c r="L138" s="673"/>
      <c r="M138" s="673"/>
      <c r="N138" s="673"/>
      <c r="O138" s="662">
        <f>U1-CONCATENATE(19,+LEFT(C138,2))</f>
        <v>35</v>
      </c>
      <c r="P138" s="662">
        <f t="shared" si="35"/>
        <v>0</v>
      </c>
      <c r="Q138" s="662">
        <f t="shared" si="36"/>
        <v>1</v>
      </c>
      <c r="R138" s="662">
        <f t="shared" si="37"/>
        <v>0</v>
      </c>
      <c r="S138" s="662">
        <f t="shared" si="38"/>
        <v>0</v>
      </c>
    </row>
    <row r="139" spans="1:19">
      <c r="A139" s="669">
        <v>138</v>
      </c>
      <c r="B139" s="682" t="s">
        <v>1477</v>
      </c>
      <c r="C139" s="662" t="s">
        <v>1810</v>
      </c>
      <c r="D139" s="672" t="s">
        <v>616</v>
      </c>
      <c r="E139" s="673"/>
      <c r="F139" s="673"/>
      <c r="G139" s="673"/>
      <c r="H139" s="673"/>
      <c r="I139" s="673"/>
      <c r="J139" s="673"/>
      <c r="K139" s="662" t="str">
        <f t="shared" si="39"/>
        <v>M</v>
      </c>
      <c r="L139" s="673"/>
      <c r="M139" s="673"/>
      <c r="N139" s="673"/>
      <c r="O139" s="662">
        <f>U1-CONCATENATE(19,+LEFT(C139,2))</f>
        <v>24</v>
      </c>
      <c r="P139" s="662">
        <f t="shared" ref="P139:P178" si="40">IF(O139&gt;=55,0,IF(AND(O139&gt;=46,O139&lt;55),0,IF(AND(O139&gt;=31,O139&lt;45),0,IF(O139&lt;=30,1,0))))</f>
        <v>1</v>
      </c>
      <c r="Q139" s="662">
        <f t="shared" ref="Q139:Q178" si="41">IF(O139&gt;=55,0,IF(AND(O139&gt;=46,O139&lt;55),0,IF(AND(O139&gt;=31,O139&lt;=45),1,IF(O139&lt;=30,0,0))))</f>
        <v>0</v>
      </c>
      <c r="R139" s="662">
        <f t="shared" ref="R139:R178" si="42">IF(O139&gt;=55,0,IF(AND(O139&gt;=46,O139&lt;55),1,IF(AND(O139&gt;=31,O139&lt;=45),0,IF(O139&lt;=30,0,0))))</f>
        <v>0</v>
      </c>
      <c r="S139" s="662">
        <f t="shared" ref="S139:S178" si="43">IF(O139&gt;=55,1,IF(AND(O139&gt;=46,O139&lt;55),0,IF(AND(O139&gt;=31,O139&lt;45),0,IF(O139&lt;=30,0,0))))</f>
        <v>0</v>
      </c>
    </row>
    <row r="140" spans="1:19">
      <c r="A140" s="669">
        <v>139</v>
      </c>
      <c r="B140" s="682" t="s">
        <v>1478</v>
      </c>
      <c r="C140" s="662" t="s">
        <v>1811</v>
      </c>
      <c r="D140" s="672" t="s">
        <v>616</v>
      </c>
      <c r="E140" s="673"/>
      <c r="F140" s="673"/>
      <c r="G140" s="673"/>
      <c r="H140" s="673"/>
      <c r="I140" s="673"/>
      <c r="J140" s="673"/>
      <c r="K140" s="662" t="str">
        <f t="shared" ref="K140:K182" si="44">IF(MOD(LEFT(+RIGHT(C140,2),1),2)=0,"M","F")</f>
        <v>F</v>
      </c>
      <c r="L140" s="673"/>
      <c r="M140" s="673"/>
      <c r="N140" s="673"/>
      <c r="O140" s="662">
        <f>U1-CONCATENATE(19,+LEFT(C140,2))</f>
        <v>29</v>
      </c>
      <c r="P140" s="662">
        <f t="shared" si="40"/>
        <v>1</v>
      </c>
      <c r="Q140" s="662">
        <f t="shared" si="41"/>
        <v>0</v>
      </c>
      <c r="R140" s="662">
        <f t="shared" si="42"/>
        <v>0</v>
      </c>
      <c r="S140" s="662">
        <f t="shared" si="43"/>
        <v>0</v>
      </c>
    </row>
    <row r="141" spans="1:19">
      <c r="A141" s="669">
        <v>140</v>
      </c>
      <c r="B141" s="682" t="s">
        <v>1479</v>
      </c>
      <c r="C141" s="662" t="s">
        <v>1812</v>
      </c>
      <c r="D141" s="672" t="s">
        <v>616</v>
      </c>
      <c r="E141" s="673"/>
      <c r="F141" s="673"/>
      <c r="G141" s="673"/>
      <c r="H141" s="673"/>
      <c r="I141" s="673"/>
      <c r="J141" s="673"/>
      <c r="K141" s="662" t="str">
        <f t="shared" si="44"/>
        <v>F</v>
      </c>
      <c r="L141" s="673"/>
      <c r="M141" s="673"/>
      <c r="N141" s="673"/>
      <c r="O141" s="662">
        <f>U1-CONCATENATE(19,+LEFT(C141,2))</f>
        <v>25</v>
      </c>
      <c r="P141" s="662">
        <f t="shared" si="40"/>
        <v>1</v>
      </c>
      <c r="Q141" s="662">
        <f t="shared" si="41"/>
        <v>0</v>
      </c>
      <c r="R141" s="662">
        <f t="shared" si="42"/>
        <v>0</v>
      </c>
      <c r="S141" s="662">
        <f t="shared" si="43"/>
        <v>0</v>
      </c>
    </row>
    <row r="142" spans="1:19">
      <c r="A142" s="669">
        <v>141</v>
      </c>
      <c r="B142" s="682" t="s">
        <v>1480</v>
      </c>
      <c r="C142" s="662" t="s">
        <v>1813</v>
      </c>
      <c r="D142" s="672" t="s">
        <v>616</v>
      </c>
      <c r="E142" s="673"/>
      <c r="F142" s="673"/>
      <c r="G142" s="673"/>
      <c r="H142" s="673"/>
      <c r="I142" s="673"/>
      <c r="J142" s="673"/>
      <c r="K142" s="662" t="str">
        <f t="shared" si="44"/>
        <v>F</v>
      </c>
      <c r="L142" s="673"/>
      <c r="M142" s="673"/>
      <c r="N142" s="673"/>
      <c r="O142" s="662">
        <f>U1-CONCATENATE(19,+LEFT(C142,2))</f>
        <v>22</v>
      </c>
      <c r="P142" s="662">
        <f t="shared" si="40"/>
        <v>1</v>
      </c>
      <c r="Q142" s="662">
        <f t="shared" si="41"/>
        <v>0</v>
      </c>
      <c r="R142" s="662">
        <f t="shared" si="42"/>
        <v>0</v>
      </c>
      <c r="S142" s="662">
        <f t="shared" si="43"/>
        <v>0</v>
      </c>
    </row>
    <row r="143" spans="1:19">
      <c r="A143" s="669">
        <v>142</v>
      </c>
      <c r="B143" s="682" t="s">
        <v>1481</v>
      </c>
      <c r="C143" s="662" t="s">
        <v>1814</v>
      </c>
      <c r="D143" s="672" t="s">
        <v>616</v>
      </c>
      <c r="E143" s="673"/>
      <c r="F143" s="673"/>
      <c r="G143" s="673"/>
      <c r="H143" s="673"/>
      <c r="I143" s="673"/>
      <c r="J143" s="673"/>
      <c r="K143" s="662" t="str">
        <f t="shared" si="44"/>
        <v>F</v>
      </c>
      <c r="L143" s="673"/>
      <c r="M143" s="673"/>
      <c r="N143" s="673"/>
      <c r="O143" s="662">
        <f>U1-CONCATENATE(19,+LEFT(C143,2))</f>
        <v>28</v>
      </c>
      <c r="P143" s="662">
        <f t="shared" si="40"/>
        <v>1</v>
      </c>
      <c r="Q143" s="662">
        <f t="shared" si="41"/>
        <v>0</v>
      </c>
      <c r="R143" s="662">
        <f t="shared" si="42"/>
        <v>0</v>
      </c>
      <c r="S143" s="662">
        <f t="shared" si="43"/>
        <v>0</v>
      </c>
    </row>
    <row r="144" spans="1:19">
      <c r="A144" s="669">
        <v>143</v>
      </c>
      <c r="B144" s="682" t="s">
        <v>1482</v>
      </c>
      <c r="C144" s="662" t="s">
        <v>1815</v>
      </c>
      <c r="D144" s="672" t="s">
        <v>616</v>
      </c>
      <c r="E144" s="673"/>
      <c r="F144" s="673"/>
      <c r="G144" s="673"/>
      <c r="H144" s="673"/>
      <c r="I144" s="673"/>
      <c r="J144" s="673"/>
      <c r="K144" s="662" t="str">
        <f t="shared" si="44"/>
        <v>F</v>
      </c>
      <c r="L144" s="673"/>
      <c r="M144" s="673"/>
      <c r="N144" s="673"/>
      <c r="O144" s="662">
        <f>U1-CONCATENATE(19,+LEFT(C144,2))</f>
        <v>25</v>
      </c>
      <c r="P144" s="662">
        <f t="shared" si="40"/>
        <v>1</v>
      </c>
      <c r="Q144" s="662">
        <f t="shared" si="41"/>
        <v>0</v>
      </c>
      <c r="R144" s="662">
        <f t="shared" si="42"/>
        <v>0</v>
      </c>
      <c r="S144" s="662">
        <f t="shared" si="43"/>
        <v>0</v>
      </c>
    </row>
    <row r="145" spans="1:19">
      <c r="A145" s="669">
        <v>144</v>
      </c>
      <c r="B145" s="682" t="s">
        <v>1483</v>
      </c>
      <c r="C145" s="662" t="s">
        <v>1816</v>
      </c>
      <c r="D145" s="672" t="s">
        <v>616</v>
      </c>
      <c r="E145" s="673"/>
      <c r="F145" s="673"/>
      <c r="G145" s="673"/>
      <c r="H145" s="673"/>
      <c r="I145" s="673"/>
      <c r="J145" s="673"/>
      <c r="K145" s="662" t="str">
        <f t="shared" si="44"/>
        <v>M</v>
      </c>
      <c r="L145" s="673"/>
      <c r="M145" s="673"/>
      <c r="N145" s="673"/>
      <c r="O145" s="662">
        <f>U1-CONCATENATE(19,+LEFT(C145,2))</f>
        <v>25</v>
      </c>
      <c r="P145" s="662">
        <f t="shared" si="40"/>
        <v>1</v>
      </c>
      <c r="Q145" s="662">
        <f t="shared" si="41"/>
        <v>0</v>
      </c>
      <c r="R145" s="662">
        <f t="shared" si="42"/>
        <v>0</v>
      </c>
      <c r="S145" s="662">
        <f t="shared" si="43"/>
        <v>0</v>
      </c>
    </row>
    <row r="146" spans="1:19">
      <c r="A146" s="669">
        <v>145</v>
      </c>
      <c r="B146" s="682" t="s">
        <v>1484</v>
      </c>
      <c r="C146" s="662" t="s">
        <v>1817</v>
      </c>
      <c r="D146" s="672" t="s">
        <v>616</v>
      </c>
      <c r="E146" s="673"/>
      <c r="F146" s="673"/>
      <c r="G146" s="673"/>
      <c r="H146" s="673"/>
      <c r="I146" s="673"/>
      <c r="J146" s="673"/>
      <c r="K146" s="662" t="str">
        <f t="shared" si="44"/>
        <v>F</v>
      </c>
      <c r="L146" s="673"/>
      <c r="M146" s="673"/>
      <c r="N146" s="673"/>
      <c r="O146" s="662">
        <f>U1-CONCATENATE(19,+LEFT(C146,2))</f>
        <v>19</v>
      </c>
      <c r="P146" s="662">
        <f t="shared" si="40"/>
        <v>1</v>
      </c>
      <c r="Q146" s="662">
        <f t="shared" si="41"/>
        <v>0</v>
      </c>
      <c r="R146" s="662">
        <f t="shared" si="42"/>
        <v>0</v>
      </c>
      <c r="S146" s="662">
        <f t="shared" si="43"/>
        <v>0</v>
      </c>
    </row>
    <row r="147" spans="1:19">
      <c r="A147" s="669">
        <v>146</v>
      </c>
      <c r="B147" s="682" t="s">
        <v>1485</v>
      </c>
      <c r="C147" s="662" t="s">
        <v>1818</v>
      </c>
      <c r="D147" s="672" t="s">
        <v>616</v>
      </c>
      <c r="E147" s="673"/>
      <c r="F147" s="673"/>
      <c r="G147" s="673"/>
      <c r="H147" s="673"/>
      <c r="I147" s="673"/>
      <c r="J147" s="673"/>
      <c r="K147" s="662" t="str">
        <f t="shared" si="44"/>
        <v>F</v>
      </c>
      <c r="L147" s="673"/>
      <c r="M147" s="673"/>
      <c r="N147" s="673"/>
      <c r="O147" s="662">
        <f>U1-CONCATENATE(19,+LEFT(C147,2))</f>
        <v>24</v>
      </c>
      <c r="P147" s="662">
        <f t="shared" si="40"/>
        <v>1</v>
      </c>
      <c r="Q147" s="662">
        <f t="shared" si="41"/>
        <v>0</v>
      </c>
      <c r="R147" s="662">
        <f t="shared" si="42"/>
        <v>0</v>
      </c>
      <c r="S147" s="662">
        <f t="shared" si="43"/>
        <v>0</v>
      </c>
    </row>
    <row r="148" spans="1:19">
      <c r="A148" s="669">
        <v>147</v>
      </c>
      <c r="B148" s="682" t="s">
        <v>1486</v>
      </c>
      <c r="C148" s="662" t="s">
        <v>1819</v>
      </c>
      <c r="D148" s="672" t="s">
        <v>616</v>
      </c>
      <c r="E148" s="673"/>
      <c r="F148" s="673"/>
      <c r="G148" s="673"/>
      <c r="H148" s="673"/>
      <c r="I148" s="673"/>
      <c r="J148" s="673"/>
      <c r="K148" s="662" t="str">
        <f t="shared" si="44"/>
        <v>F</v>
      </c>
      <c r="L148" s="673"/>
      <c r="M148" s="673"/>
      <c r="N148" s="673"/>
      <c r="O148" s="662">
        <f>U1-CONCATENATE(19,+LEFT(C148,2))</f>
        <v>25</v>
      </c>
      <c r="P148" s="662">
        <f t="shared" si="40"/>
        <v>1</v>
      </c>
      <c r="Q148" s="662">
        <f t="shared" si="41"/>
        <v>0</v>
      </c>
      <c r="R148" s="662">
        <f t="shared" si="42"/>
        <v>0</v>
      </c>
      <c r="S148" s="662">
        <f t="shared" si="43"/>
        <v>0</v>
      </c>
    </row>
    <row r="149" spans="1:19">
      <c r="A149" s="669">
        <v>148</v>
      </c>
      <c r="B149" s="682" t="s">
        <v>1487</v>
      </c>
      <c r="C149" s="662" t="s">
        <v>1820</v>
      </c>
      <c r="D149" s="672" t="s">
        <v>616</v>
      </c>
      <c r="E149" s="673"/>
      <c r="F149" s="673"/>
      <c r="G149" s="673"/>
      <c r="H149" s="673"/>
      <c r="I149" s="673"/>
      <c r="J149" s="673"/>
      <c r="K149" s="662" t="str">
        <f t="shared" si="44"/>
        <v>F</v>
      </c>
      <c r="L149" s="673"/>
      <c r="M149" s="673"/>
      <c r="N149" s="673"/>
      <c r="O149" s="662">
        <f>U1-CONCATENATE(19,+LEFT(C149,2))</f>
        <v>22</v>
      </c>
      <c r="P149" s="662">
        <f t="shared" si="40"/>
        <v>1</v>
      </c>
      <c r="Q149" s="662">
        <f t="shared" si="41"/>
        <v>0</v>
      </c>
      <c r="R149" s="662">
        <f t="shared" si="42"/>
        <v>0</v>
      </c>
      <c r="S149" s="662">
        <f t="shared" si="43"/>
        <v>0</v>
      </c>
    </row>
    <row r="150" spans="1:19">
      <c r="A150" s="669">
        <v>149</v>
      </c>
      <c r="B150" s="682" t="s">
        <v>1488</v>
      </c>
      <c r="C150" s="662" t="s">
        <v>1821</v>
      </c>
      <c r="D150" s="672" t="s">
        <v>616</v>
      </c>
      <c r="E150" s="673"/>
      <c r="F150" s="673"/>
      <c r="G150" s="673"/>
      <c r="H150" s="673"/>
      <c r="I150" s="673"/>
      <c r="J150" s="673"/>
      <c r="K150" s="662" t="str">
        <f t="shared" si="44"/>
        <v>F</v>
      </c>
      <c r="L150" s="673"/>
      <c r="M150" s="673"/>
      <c r="N150" s="673"/>
      <c r="O150" s="662">
        <f>U1-CONCATENATE(19,+LEFT(C150,2))</f>
        <v>32</v>
      </c>
      <c r="P150" s="662">
        <f t="shared" si="40"/>
        <v>0</v>
      </c>
      <c r="Q150" s="662">
        <f t="shared" si="41"/>
        <v>1</v>
      </c>
      <c r="R150" s="662">
        <f t="shared" si="42"/>
        <v>0</v>
      </c>
      <c r="S150" s="662">
        <f t="shared" si="43"/>
        <v>0</v>
      </c>
    </row>
    <row r="151" spans="1:19">
      <c r="A151" s="669">
        <v>150</v>
      </c>
      <c r="B151" s="682" t="s">
        <v>1489</v>
      </c>
      <c r="C151" s="662" t="s">
        <v>1822</v>
      </c>
      <c r="D151" s="672" t="s">
        <v>616</v>
      </c>
      <c r="E151" s="673"/>
      <c r="F151" s="673"/>
      <c r="G151" s="673"/>
      <c r="H151" s="673"/>
      <c r="I151" s="673"/>
      <c r="J151" s="673"/>
      <c r="K151" s="662" t="str">
        <f t="shared" si="44"/>
        <v>F</v>
      </c>
      <c r="L151" s="673"/>
      <c r="M151" s="673"/>
      <c r="N151" s="673"/>
      <c r="O151" s="662">
        <f>U1-CONCATENATE(19,+LEFT(C151,2))</f>
        <v>26</v>
      </c>
      <c r="P151" s="662">
        <f t="shared" si="40"/>
        <v>1</v>
      </c>
      <c r="Q151" s="662">
        <f t="shared" si="41"/>
        <v>0</v>
      </c>
      <c r="R151" s="662">
        <f t="shared" si="42"/>
        <v>0</v>
      </c>
      <c r="S151" s="662">
        <f t="shared" si="43"/>
        <v>0</v>
      </c>
    </row>
    <row r="152" spans="1:19">
      <c r="A152" s="669">
        <v>151</v>
      </c>
      <c r="B152" s="682" t="s">
        <v>1490</v>
      </c>
      <c r="C152" s="662" t="s">
        <v>1823</v>
      </c>
      <c r="D152" s="672" t="s">
        <v>616</v>
      </c>
      <c r="E152" s="673"/>
      <c r="F152" s="673"/>
      <c r="G152" s="673"/>
      <c r="H152" s="673"/>
      <c r="I152" s="673"/>
      <c r="J152" s="673"/>
      <c r="K152" s="662" t="e">
        <f t="shared" si="44"/>
        <v>#VALUE!</v>
      </c>
      <c r="L152" s="673"/>
      <c r="M152" s="673"/>
      <c r="N152" s="673"/>
      <c r="O152" s="662">
        <f>U1-CONCATENATE(19,+LEFT(C152,2))</f>
        <v>27</v>
      </c>
      <c r="P152" s="662">
        <f t="shared" si="40"/>
        <v>1</v>
      </c>
      <c r="Q152" s="662">
        <f t="shared" si="41"/>
        <v>0</v>
      </c>
      <c r="R152" s="662">
        <f t="shared" si="42"/>
        <v>0</v>
      </c>
      <c r="S152" s="662">
        <f t="shared" si="43"/>
        <v>0</v>
      </c>
    </row>
    <row r="153" spans="1:19">
      <c r="A153" s="669">
        <v>152</v>
      </c>
      <c r="B153" s="682" t="s">
        <v>1491</v>
      </c>
      <c r="C153" s="662" t="s">
        <v>1824</v>
      </c>
      <c r="D153" s="672" t="s">
        <v>616</v>
      </c>
      <c r="E153" s="673"/>
      <c r="F153" s="673"/>
      <c r="G153" s="673"/>
      <c r="H153" s="673"/>
      <c r="I153" s="673"/>
      <c r="J153" s="673"/>
      <c r="K153" s="662" t="str">
        <f t="shared" si="44"/>
        <v>F</v>
      </c>
      <c r="L153" s="673"/>
      <c r="M153" s="673"/>
      <c r="N153" s="673"/>
      <c r="O153" s="662">
        <f>U1-CONCATENATE(19,+LEFT(C153,2))</f>
        <v>27</v>
      </c>
      <c r="P153" s="662">
        <f t="shared" si="40"/>
        <v>1</v>
      </c>
      <c r="Q153" s="662">
        <f t="shared" si="41"/>
        <v>0</v>
      </c>
      <c r="R153" s="662">
        <f t="shared" si="42"/>
        <v>0</v>
      </c>
      <c r="S153" s="662">
        <f t="shared" si="43"/>
        <v>0</v>
      </c>
    </row>
    <row r="154" spans="1:19">
      <c r="A154" s="669">
        <v>153</v>
      </c>
      <c r="B154" s="682" t="s">
        <v>1492</v>
      </c>
      <c r="C154" s="662" t="s">
        <v>1825</v>
      </c>
      <c r="D154" s="672" t="s">
        <v>616</v>
      </c>
      <c r="E154" s="673"/>
      <c r="F154" s="673"/>
      <c r="G154" s="673"/>
      <c r="H154" s="673"/>
      <c r="I154" s="673"/>
      <c r="J154" s="673"/>
      <c r="K154" s="662" t="str">
        <f t="shared" si="44"/>
        <v>F</v>
      </c>
      <c r="L154" s="673"/>
      <c r="M154" s="673"/>
      <c r="N154" s="673"/>
      <c r="O154" s="662">
        <f>U1-CONCATENATE(19,+LEFT(C154,2))</f>
        <v>25</v>
      </c>
      <c r="P154" s="662">
        <f t="shared" si="40"/>
        <v>1</v>
      </c>
      <c r="Q154" s="662">
        <f t="shared" si="41"/>
        <v>0</v>
      </c>
      <c r="R154" s="662">
        <f t="shared" si="42"/>
        <v>0</v>
      </c>
      <c r="S154" s="662">
        <f t="shared" si="43"/>
        <v>0</v>
      </c>
    </row>
    <row r="155" spans="1:19">
      <c r="A155" s="669">
        <v>154</v>
      </c>
      <c r="B155" s="682" t="s">
        <v>1493</v>
      </c>
      <c r="C155" s="662" t="s">
        <v>1826</v>
      </c>
      <c r="D155" s="672" t="s">
        <v>616</v>
      </c>
      <c r="E155" s="673"/>
      <c r="F155" s="673"/>
      <c r="G155" s="673"/>
      <c r="H155" s="673"/>
      <c r="I155" s="673"/>
      <c r="J155" s="673"/>
      <c r="K155" s="662" t="str">
        <f t="shared" si="44"/>
        <v>F</v>
      </c>
      <c r="L155" s="673"/>
      <c r="M155" s="673"/>
      <c r="N155" s="673"/>
      <c r="O155" s="662">
        <f>U1-CONCATENATE(19,+LEFT(C155,2))</f>
        <v>25</v>
      </c>
      <c r="P155" s="662">
        <f t="shared" si="40"/>
        <v>1</v>
      </c>
      <c r="Q155" s="662">
        <f t="shared" si="41"/>
        <v>0</v>
      </c>
      <c r="R155" s="662">
        <f t="shared" si="42"/>
        <v>0</v>
      </c>
      <c r="S155" s="662">
        <f t="shared" si="43"/>
        <v>0</v>
      </c>
    </row>
    <row r="156" spans="1:19">
      <c r="A156" s="669">
        <v>155</v>
      </c>
      <c r="B156" s="682" t="s">
        <v>1494</v>
      </c>
      <c r="C156" s="662" t="s">
        <v>1827</v>
      </c>
      <c r="D156" s="672" t="s">
        <v>616</v>
      </c>
      <c r="E156" s="673"/>
      <c r="F156" s="673"/>
      <c r="G156" s="673"/>
      <c r="H156" s="673"/>
      <c r="I156" s="673"/>
      <c r="J156" s="673"/>
      <c r="K156" s="662" t="str">
        <f t="shared" si="44"/>
        <v>F</v>
      </c>
      <c r="L156" s="673"/>
      <c r="M156" s="673"/>
      <c r="N156" s="673"/>
      <c r="O156" s="662">
        <f>U1-CONCATENATE(19,+LEFT(C156,2))</f>
        <v>28</v>
      </c>
      <c r="P156" s="662">
        <f t="shared" si="40"/>
        <v>1</v>
      </c>
      <c r="Q156" s="662">
        <f t="shared" si="41"/>
        <v>0</v>
      </c>
      <c r="R156" s="662">
        <f t="shared" si="42"/>
        <v>0</v>
      </c>
      <c r="S156" s="662">
        <f t="shared" si="43"/>
        <v>0</v>
      </c>
    </row>
    <row r="157" spans="1:19">
      <c r="A157" s="669">
        <v>156</v>
      </c>
      <c r="B157" s="682" t="s">
        <v>1495</v>
      </c>
      <c r="C157" s="662" t="s">
        <v>1828</v>
      </c>
      <c r="D157" s="672" t="s">
        <v>616</v>
      </c>
      <c r="E157" s="673"/>
      <c r="F157" s="673"/>
      <c r="G157" s="673"/>
      <c r="H157" s="673"/>
      <c r="I157" s="673"/>
      <c r="J157" s="673"/>
      <c r="K157" s="662" t="str">
        <f t="shared" si="44"/>
        <v>F</v>
      </c>
      <c r="L157" s="673"/>
      <c r="M157" s="673"/>
      <c r="N157" s="673"/>
      <c r="O157" s="662">
        <f>U1-CONCATENATE(19,+LEFT(C157,2))</f>
        <v>23</v>
      </c>
      <c r="P157" s="662">
        <f t="shared" si="40"/>
        <v>1</v>
      </c>
      <c r="Q157" s="662">
        <f t="shared" si="41"/>
        <v>0</v>
      </c>
      <c r="R157" s="662">
        <f t="shared" si="42"/>
        <v>0</v>
      </c>
      <c r="S157" s="662">
        <f t="shared" si="43"/>
        <v>0</v>
      </c>
    </row>
    <row r="158" spans="1:19">
      <c r="A158" s="669">
        <v>157</v>
      </c>
      <c r="B158" s="682" t="s">
        <v>1496</v>
      </c>
      <c r="C158" s="662" t="s">
        <v>1829</v>
      </c>
      <c r="D158" s="672" t="s">
        <v>616</v>
      </c>
      <c r="E158" s="673"/>
      <c r="F158" s="673"/>
      <c r="G158" s="673"/>
      <c r="H158" s="673"/>
      <c r="I158" s="673"/>
      <c r="J158" s="673"/>
      <c r="K158" s="662" t="str">
        <f t="shared" si="44"/>
        <v>M</v>
      </c>
      <c r="L158" s="673"/>
      <c r="M158" s="673"/>
      <c r="N158" s="673"/>
      <c r="O158" s="662">
        <f>U1-CONCATENATE(19,+LEFT(C158,2))</f>
        <v>23</v>
      </c>
      <c r="P158" s="662">
        <f t="shared" si="40"/>
        <v>1</v>
      </c>
      <c r="Q158" s="662">
        <f t="shared" si="41"/>
        <v>0</v>
      </c>
      <c r="R158" s="662">
        <f t="shared" si="42"/>
        <v>0</v>
      </c>
      <c r="S158" s="662">
        <f t="shared" si="43"/>
        <v>0</v>
      </c>
    </row>
    <row r="159" spans="1:19">
      <c r="A159" s="669">
        <v>158</v>
      </c>
      <c r="B159" s="682" t="s">
        <v>1497</v>
      </c>
      <c r="C159" s="662" t="s">
        <v>1830</v>
      </c>
      <c r="D159" s="672" t="s">
        <v>616</v>
      </c>
      <c r="E159" s="673"/>
      <c r="F159" s="673"/>
      <c r="G159" s="673"/>
      <c r="H159" s="673"/>
      <c r="I159" s="673"/>
      <c r="J159" s="673"/>
      <c r="K159" s="662" t="str">
        <f t="shared" si="44"/>
        <v>M</v>
      </c>
      <c r="L159" s="673"/>
      <c r="M159" s="673"/>
      <c r="N159" s="673"/>
      <c r="O159" s="662">
        <f>U1-CONCATENATE(19,+LEFT(C159,2))</f>
        <v>25</v>
      </c>
      <c r="P159" s="662">
        <f t="shared" si="40"/>
        <v>1</v>
      </c>
      <c r="Q159" s="662">
        <f t="shared" si="41"/>
        <v>0</v>
      </c>
      <c r="R159" s="662">
        <f t="shared" si="42"/>
        <v>0</v>
      </c>
      <c r="S159" s="662">
        <f t="shared" si="43"/>
        <v>0</v>
      </c>
    </row>
    <row r="160" spans="1:19">
      <c r="A160" s="669">
        <v>159</v>
      </c>
      <c r="B160" s="682" t="s">
        <v>1498</v>
      </c>
      <c r="C160" s="662" t="s">
        <v>1831</v>
      </c>
      <c r="D160" s="672" t="s">
        <v>616</v>
      </c>
      <c r="E160" s="673"/>
      <c r="F160" s="673"/>
      <c r="G160" s="673"/>
      <c r="H160" s="673"/>
      <c r="I160" s="673"/>
      <c r="J160" s="673"/>
      <c r="K160" s="662" t="str">
        <f t="shared" si="44"/>
        <v>M</v>
      </c>
      <c r="L160" s="673"/>
      <c r="M160" s="673"/>
      <c r="N160" s="673"/>
      <c r="O160" s="662">
        <f>U1-CONCATENATE(19,+LEFT(C160,2))</f>
        <v>24</v>
      </c>
      <c r="P160" s="662">
        <f t="shared" si="40"/>
        <v>1</v>
      </c>
      <c r="Q160" s="662">
        <f t="shared" si="41"/>
        <v>0</v>
      </c>
      <c r="R160" s="662">
        <f t="shared" si="42"/>
        <v>0</v>
      </c>
      <c r="S160" s="662">
        <f t="shared" si="43"/>
        <v>0</v>
      </c>
    </row>
    <row r="161" spans="1:19">
      <c r="A161" s="669">
        <v>160</v>
      </c>
      <c r="B161" s="682" t="s">
        <v>1499</v>
      </c>
      <c r="C161" s="662" t="s">
        <v>1832</v>
      </c>
      <c r="D161" s="672" t="s">
        <v>616</v>
      </c>
      <c r="E161" s="673"/>
      <c r="F161" s="673"/>
      <c r="G161" s="673"/>
      <c r="H161" s="673"/>
      <c r="I161" s="673"/>
      <c r="J161" s="673"/>
      <c r="K161" s="662" t="str">
        <f t="shared" si="44"/>
        <v>M</v>
      </c>
      <c r="L161" s="673"/>
      <c r="M161" s="673"/>
      <c r="N161" s="673"/>
      <c r="O161" s="662">
        <f>U1-CONCATENATE(19,+LEFT(C161,2))</f>
        <v>25</v>
      </c>
      <c r="P161" s="662">
        <f t="shared" si="40"/>
        <v>1</v>
      </c>
      <c r="Q161" s="662">
        <f t="shared" si="41"/>
        <v>0</v>
      </c>
      <c r="R161" s="662">
        <f t="shared" si="42"/>
        <v>0</v>
      </c>
      <c r="S161" s="662">
        <f t="shared" si="43"/>
        <v>0</v>
      </c>
    </row>
    <row r="162" spans="1:19">
      <c r="A162" s="669">
        <v>161</v>
      </c>
      <c r="B162" s="682" t="s">
        <v>1500</v>
      </c>
      <c r="C162" s="662" t="s">
        <v>1833</v>
      </c>
      <c r="D162" s="672" t="s">
        <v>616</v>
      </c>
      <c r="E162" s="673"/>
      <c r="F162" s="673"/>
      <c r="G162" s="673"/>
      <c r="H162" s="673"/>
      <c r="I162" s="673"/>
      <c r="J162" s="673"/>
      <c r="K162" s="662" t="str">
        <f t="shared" si="44"/>
        <v>F</v>
      </c>
      <c r="L162" s="673"/>
      <c r="M162" s="673"/>
      <c r="N162" s="673"/>
      <c r="O162" s="662">
        <f>U1-CONCATENATE(19,+LEFT(C162,2))</f>
        <v>26</v>
      </c>
      <c r="P162" s="662">
        <f t="shared" si="40"/>
        <v>1</v>
      </c>
      <c r="Q162" s="662">
        <f t="shared" si="41"/>
        <v>0</v>
      </c>
      <c r="R162" s="662">
        <f t="shared" si="42"/>
        <v>0</v>
      </c>
      <c r="S162" s="662">
        <f t="shared" si="43"/>
        <v>0</v>
      </c>
    </row>
    <row r="163" spans="1:19">
      <c r="A163" s="669">
        <v>162</v>
      </c>
      <c r="B163" s="682" t="s">
        <v>1501</v>
      </c>
      <c r="C163" s="662" t="s">
        <v>1834</v>
      </c>
      <c r="D163" s="672" t="s">
        <v>616</v>
      </c>
      <c r="E163" s="673"/>
      <c r="F163" s="673"/>
      <c r="G163" s="673"/>
      <c r="H163" s="673"/>
      <c r="I163" s="673"/>
      <c r="J163" s="673"/>
      <c r="K163" s="662" t="str">
        <f t="shared" si="44"/>
        <v>F</v>
      </c>
      <c r="L163" s="673"/>
      <c r="M163" s="673"/>
      <c r="N163" s="673"/>
      <c r="O163" s="662">
        <f>U1-CONCATENATE(19,+LEFT(C163,2))</f>
        <v>28</v>
      </c>
      <c r="P163" s="662">
        <f t="shared" si="40"/>
        <v>1</v>
      </c>
      <c r="Q163" s="662">
        <f t="shared" si="41"/>
        <v>0</v>
      </c>
      <c r="R163" s="662">
        <f t="shared" si="42"/>
        <v>0</v>
      </c>
      <c r="S163" s="662">
        <f t="shared" si="43"/>
        <v>0</v>
      </c>
    </row>
    <row r="164" spans="1:19">
      <c r="A164" s="669">
        <v>163</v>
      </c>
      <c r="B164" s="682" t="s">
        <v>1502</v>
      </c>
      <c r="C164" s="662" t="s">
        <v>1835</v>
      </c>
      <c r="D164" s="672" t="s">
        <v>616</v>
      </c>
      <c r="E164" s="673"/>
      <c r="F164" s="673"/>
      <c r="G164" s="673"/>
      <c r="H164" s="673"/>
      <c r="I164" s="673"/>
      <c r="J164" s="673"/>
      <c r="K164" s="662" t="str">
        <f t="shared" si="44"/>
        <v>F</v>
      </c>
      <c r="L164" s="673"/>
      <c r="M164" s="673"/>
      <c r="N164" s="673"/>
      <c r="O164" s="662">
        <f>U1-CONCATENATE(19,+LEFT(C164,2))</f>
        <v>28</v>
      </c>
      <c r="P164" s="662">
        <f t="shared" si="40"/>
        <v>1</v>
      </c>
      <c r="Q164" s="662">
        <f t="shared" si="41"/>
        <v>0</v>
      </c>
      <c r="R164" s="662">
        <f t="shared" si="42"/>
        <v>0</v>
      </c>
      <c r="S164" s="662">
        <f t="shared" si="43"/>
        <v>0</v>
      </c>
    </row>
    <row r="165" spans="1:19">
      <c r="A165" s="669">
        <v>164</v>
      </c>
      <c r="B165" s="682" t="s">
        <v>1503</v>
      </c>
      <c r="C165" s="662" t="s">
        <v>1836</v>
      </c>
      <c r="D165" s="672" t="s">
        <v>616</v>
      </c>
      <c r="E165" s="673"/>
      <c r="F165" s="673"/>
      <c r="G165" s="673"/>
      <c r="H165" s="673"/>
      <c r="I165" s="673"/>
      <c r="J165" s="673"/>
      <c r="K165" s="662" t="str">
        <f t="shared" si="44"/>
        <v>M</v>
      </c>
      <c r="L165" s="673"/>
      <c r="M165" s="673"/>
      <c r="N165" s="673"/>
      <c r="O165" s="662">
        <f>U1-CONCATENATE(19,+LEFT(C165,2))</f>
        <v>27</v>
      </c>
      <c r="P165" s="662">
        <f t="shared" si="40"/>
        <v>1</v>
      </c>
      <c r="Q165" s="662">
        <f t="shared" si="41"/>
        <v>0</v>
      </c>
      <c r="R165" s="662">
        <f t="shared" si="42"/>
        <v>0</v>
      </c>
      <c r="S165" s="662">
        <f t="shared" si="43"/>
        <v>0</v>
      </c>
    </row>
    <row r="166" spans="1:19">
      <c r="A166" s="669">
        <v>165</v>
      </c>
      <c r="B166" s="682" t="s">
        <v>1504</v>
      </c>
      <c r="C166" s="662" t="s">
        <v>1837</v>
      </c>
      <c r="D166" s="672" t="s">
        <v>616</v>
      </c>
      <c r="E166" s="673"/>
      <c r="F166" s="673"/>
      <c r="G166" s="673"/>
      <c r="H166" s="673"/>
      <c r="I166" s="673"/>
      <c r="J166" s="673"/>
      <c r="K166" s="662" t="str">
        <f t="shared" si="44"/>
        <v>M</v>
      </c>
      <c r="L166" s="673"/>
      <c r="M166" s="673"/>
      <c r="N166" s="673"/>
      <c r="O166" s="662">
        <f>U1-CONCATENATE(19,+LEFT(C166,2))</f>
        <v>23</v>
      </c>
      <c r="P166" s="662">
        <f t="shared" si="40"/>
        <v>1</v>
      </c>
      <c r="Q166" s="662">
        <f t="shared" si="41"/>
        <v>0</v>
      </c>
      <c r="R166" s="662">
        <f t="shared" si="42"/>
        <v>0</v>
      </c>
      <c r="S166" s="662">
        <f t="shared" si="43"/>
        <v>0</v>
      </c>
    </row>
    <row r="167" spans="1:19">
      <c r="A167" s="669">
        <v>166</v>
      </c>
      <c r="B167" s="682" t="s">
        <v>1505</v>
      </c>
      <c r="C167" s="662" t="s">
        <v>1838</v>
      </c>
      <c r="D167" s="672" t="s">
        <v>616</v>
      </c>
      <c r="E167" s="673"/>
      <c r="F167" s="673"/>
      <c r="G167" s="673"/>
      <c r="H167" s="673"/>
      <c r="I167" s="673"/>
      <c r="J167" s="673"/>
      <c r="K167" s="662" t="str">
        <f t="shared" si="44"/>
        <v>M</v>
      </c>
      <c r="L167" s="673"/>
      <c r="M167" s="673"/>
      <c r="N167" s="673"/>
      <c r="O167" s="662">
        <f>U1-CONCATENATE(19,+LEFT(C167,2))</f>
        <v>24</v>
      </c>
      <c r="P167" s="662">
        <f t="shared" si="40"/>
        <v>1</v>
      </c>
      <c r="Q167" s="662">
        <f t="shared" si="41"/>
        <v>0</v>
      </c>
      <c r="R167" s="662">
        <f t="shared" si="42"/>
        <v>0</v>
      </c>
      <c r="S167" s="662">
        <f t="shared" si="43"/>
        <v>0</v>
      </c>
    </row>
    <row r="168" spans="1:19">
      <c r="A168" s="669">
        <v>167</v>
      </c>
      <c r="B168" s="682" t="s">
        <v>1506</v>
      </c>
      <c r="C168" s="662" t="s">
        <v>1839</v>
      </c>
      <c r="D168" s="672" t="s">
        <v>616</v>
      </c>
      <c r="E168" s="673"/>
      <c r="F168" s="673"/>
      <c r="G168" s="673"/>
      <c r="H168" s="673"/>
      <c r="I168" s="673"/>
      <c r="J168" s="673"/>
      <c r="K168" s="662" t="str">
        <f t="shared" si="44"/>
        <v>F</v>
      </c>
      <c r="L168" s="673"/>
      <c r="M168" s="673"/>
      <c r="N168" s="673"/>
      <c r="O168" s="662">
        <f>U1-CONCATENATE(19,+LEFT(C168,2))</f>
        <v>36</v>
      </c>
      <c r="P168" s="662">
        <f t="shared" si="40"/>
        <v>0</v>
      </c>
      <c r="Q168" s="662">
        <f t="shared" si="41"/>
        <v>1</v>
      </c>
      <c r="R168" s="662">
        <f t="shared" si="42"/>
        <v>0</v>
      </c>
      <c r="S168" s="662">
        <f t="shared" si="43"/>
        <v>0</v>
      </c>
    </row>
    <row r="169" spans="1:19">
      <c r="A169" s="669">
        <v>168</v>
      </c>
      <c r="B169" s="682" t="s">
        <v>1507</v>
      </c>
      <c r="C169" s="662" t="s">
        <v>1840</v>
      </c>
      <c r="D169" s="672" t="s">
        <v>616</v>
      </c>
      <c r="E169" s="673"/>
      <c r="F169" s="673"/>
      <c r="G169" s="673"/>
      <c r="H169" s="673"/>
      <c r="I169" s="673"/>
      <c r="J169" s="673"/>
      <c r="K169" s="662" t="str">
        <f t="shared" si="44"/>
        <v>M</v>
      </c>
      <c r="L169" s="673"/>
      <c r="M169" s="673"/>
      <c r="N169" s="673"/>
      <c r="O169" s="662">
        <f>U1-CONCATENATE(19,+LEFT(C169,2))</f>
        <v>23</v>
      </c>
      <c r="P169" s="662">
        <f t="shared" si="40"/>
        <v>1</v>
      </c>
      <c r="Q169" s="662">
        <f t="shared" si="41"/>
        <v>0</v>
      </c>
      <c r="R169" s="662">
        <f t="shared" si="42"/>
        <v>0</v>
      </c>
      <c r="S169" s="662">
        <f t="shared" si="43"/>
        <v>0</v>
      </c>
    </row>
    <row r="170" spans="1:19">
      <c r="A170" s="669">
        <v>169</v>
      </c>
      <c r="B170" s="682" t="s">
        <v>1508</v>
      </c>
      <c r="C170" s="662" t="s">
        <v>1841</v>
      </c>
      <c r="D170" s="672" t="s">
        <v>616</v>
      </c>
      <c r="E170" s="673"/>
      <c r="F170" s="673"/>
      <c r="G170" s="673"/>
      <c r="H170" s="673"/>
      <c r="I170" s="673"/>
      <c r="J170" s="673"/>
      <c r="K170" s="662" t="str">
        <f t="shared" si="44"/>
        <v>M</v>
      </c>
      <c r="L170" s="673"/>
      <c r="M170" s="673"/>
      <c r="N170" s="673"/>
      <c r="O170" s="662">
        <f>U1-CONCATENATE(19,+LEFT(C170,2))</f>
        <v>24</v>
      </c>
      <c r="P170" s="662">
        <f t="shared" si="40"/>
        <v>1</v>
      </c>
      <c r="Q170" s="662">
        <f t="shared" si="41"/>
        <v>0</v>
      </c>
      <c r="R170" s="662">
        <f t="shared" si="42"/>
        <v>0</v>
      </c>
      <c r="S170" s="662">
        <f t="shared" si="43"/>
        <v>0</v>
      </c>
    </row>
    <row r="171" spans="1:19">
      <c r="A171" s="669">
        <v>170</v>
      </c>
      <c r="B171" s="682" t="s">
        <v>1509</v>
      </c>
      <c r="C171" s="662" t="s">
        <v>1842</v>
      </c>
      <c r="D171" s="672" t="s">
        <v>616</v>
      </c>
      <c r="E171" s="673"/>
      <c r="F171" s="673"/>
      <c r="G171" s="673"/>
      <c r="H171" s="673"/>
      <c r="I171" s="673"/>
      <c r="J171" s="673"/>
      <c r="K171" s="662" t="str">
        <f t="shared" si="44"/>
        <v>M</v>
      </c>
      <c r="L171" s="673"/>
      <c r="M171" s="673"/>
      <c r="N171" s="673"/>
      <c r="O171" s="662">
        <f>U1-CONCATENATE(19,+LEFT(C171,2))</f>
        <v>23</v>
      </c>
      <c r="P171" s="662">
        <f t="shared" si="40"/>
        <v>1</v>
      </c>
      <c r="Q171" s="662">
        <f t="shared" si="41"/>
        <v>0</v>
      </c>
      <c r="R171" s="662">
        <f t="shared" si="42"/>
        <v>0</v>
      </c>
      <c r="S171" s="662">
        <f t="shared" si="43"/>
        <v>0</v>
      </c>
    </row>
    <row r="172" spans="1:19">
      <c r="A172" s="669">
        <v>171</v>
      </c>
      <c r="B172" s="682" t="s">
        <v>1510</v>
      </c>
      <c r="C172" s="662" t="s">
        <v>1843</v>
      </c>
      <c r="D172" s="672" t="s">
        <v>616</v>
      </c>
      <c r="E172" s="673"/>
      <c r="F172" s="673"/>
      <c r="G172" s="673"/>
      <c r="H172" s="673"/>
      <c r="I172" s="673"/>
      <c r="J172" s="673"/>
      <c r="K172" s="662" t="str">
        <f t="shared" si="44"/>
        <v>M</v>
      </c>
      <c r="L172" s="673"/>
      <c r="M172" s="673"/>
      <c r="N172" s="673"/>
      <c r="O172" s="662">
        <f>U1-CONCATENATE(19,+LEFT(C172,2))</f>
        <v>25</v>
      </c>
      <c r="P172" s="662">
        <f t="shared" si="40"/>
        <v>1</v>
      </c>
      <c r="Q172" s="662">
        <f t="shared" si="41"/>
        <v>0</v>
      </c>
      <c r="R172" s="662">
        <f t="shared" si="42"/>
        <v>0</v>
      </c>
      <c r="S172" s="662">
        <f t="shared" si="43"/>
        <v>0</v>
      </c>
    </row>
    <row r="173" spans="1:19">
      <c r="A173" s="669">
        <v>172</v>
      </c>
      <c r="B173" s="682" t="s">
        <v>1511</v>
      </c>
      <c r="C173" s="662" t="s">
        <v>1844</v>
      </c>
      <c r="D173" s="672" t="s">
        <v>616</v>
      </c>
      <c r="E173" s="673"/>
      <c r="F173" s="673"/>
      <c r="G173" s="673"/>
      <c r="H173" s="673"/>
      <c r="I173" s="673"/>
      <c r="J173" s="673"/>
      <c r="K173" s="662" t="str">
        <f t="shared" si="44"/>
        <v>M</v>
      </c>
      <c r="L173" s="673"/>
      <c r="M173" s="673"/>
      <c r="N173" s="673"/>
      <c r="O173" s="662">
        <f>U1-CONCATENATE(19,+LEFT(C173,2))</f>
        <v>25</v>
      </c>
      <c r="P173" s="662">
        <f t="shared" si="40"/>
        <v>1</v>
      </c>
      <c r="Q173" s="662">
        <f t="shared" si="41"/>
        <v>0</v>
      </c>
      <c r="R173" s="662">
        <f t="shared" si="42"/>
        <v>0</v>
      </c>
      <c r="S173" s="662">
        <f t="shared" si="43"/>
        <v>0</v>
      </c>
    </row>
    <row r="174" spans="1:19">
      <c r="A174" s="669">
        <v>173</v>
      </c>
      <c r="B174" s="682" t="s">
        <v>1512</v>
      </c>
      <c r="C174" s="662" t="s">
        <v>1845</v>
      </c>
      <c r="D174" s="672" t="s">
        <v>616</v>
      </c>
      <c r="E174" s="673"/>
      <c r="F174" s="673"/>
      <c r="G174" s="673"/>
      <c r="H174" s="673"/>
      <c r="I174" s="673"/>
      <c r="J174" s="673"/>
      <c r="K174" s="662" t="str">
        <f t="shared" si="44"/>
        <v>M</v>
      </c>
      <c r="L174" s="673"/>
      <c r="M174" s="673"/>
      <c r="N174" s="673"/>
      <c r="O174" s="662">
        <f>U1-CONCATENATE(19,+LEFT(C174,2))</f>
        <v>22</v>
      </c>
      <c r="P174" s="662">
        <f t="shared" si="40"/>
        <v>1</v>
      </c>
      <c r="Q174" s="662">
        <f t="shared" si="41"/>
        <v>0</v>
      </c>
      <c r="R174" s="662">
        <f t="shared" si="42"/>
        <v>0</v>
      </c>
      <c r="S174" s="662">
        <f t="shared" si="43"/>
        <v>0</v>
      </c>
    </row>
    <row r="175" spans="1:19">
      <c r="A175" s="669">
        <v>174</v>
      </c>
      <c r="B175" s="682" t="s">
        <v>1513</v>
      </c>
      <c r="C175" s="662" t="s">
        <v>1846</v>
      </c>
      <c r="D175" s="672" t="s">
        <v>616</v>
      </c>
      <c r="E175" s="673"/>
      <c r="F175" s="673"/>
      <c r="G175" s="673"/>
      <c r="H175" s="673"/>
      <c r="I175" s="673"/>
      <c r="J175" s="673"/>
      <c r="K175" s="662" t="str">
        <f t="shared" si="44"/>
        <v>M</v>
      </c>
      <c r="L175" s="673"/>
      <c r="M175" s="673"/>
      <c r="N175" s="673"/>
      <c r="O175" s="662">
        <f>U1-CONCATENATE(19,+LEFT(C175,2))</f>
        <v>25</v>
      </c>
      <c r="P175" s="662">
        <f t="shared" si="40"/>
        <v>1</v>
      </c>
      <c r="Q175" s="662">
        <f t="shared" si="41"/>
        <v>0</v>
      </c>
      <c r="R175" s="662">
        <f t="shared" si="42"/>
        <v>0</v>
      </c>
      <c r="S175" s="662">
        <f t="shared" si="43"/>
        <v>0</v>
      </c>
    </row>
    <row r="176" spans="1:19">
      <c r="A176" s="669">
        <v>175</v>
      </c>
      <c r="B176" s="682" t="s">
        <v>1514</v>
      </c>
      <c r="C176" s="662" t="s">
        <v>1847</v>
      </c>
      <c r="D176" s="672" t="s">
        <v>616</v>
      </c>
      <c r="E176" s="673"/>
      <c r="F176" s="673"/>
      <c r="G176" s="673"/>
      <c r="H176" s="673"/>
      <c r="I176" s="673"/>
      <c r="J176" s="673"/>
      <c r="K176" s="662" t="str">
        <f t="shared" si="44"/>
        <v>M</v>
      </c>
      <c r="L176" s="673"/>
      <c r="M176" s="673"/>
      <c r="N176" s="673"/>
      <c r="O176" s="662">
        <f>U1-CONCATENATE(19,+LEFT(C176,2))</f>
        <v>26</v>
      </c>
      <c r="P176" s="662">
        <f t="shared" si="40"/>
        <v>1</v>
      </c>
      <c r="Q176" s="662">
        <f t="shared" si="41"/>
        <v>0</v>
      </c>
      <c r="R176" s="662">
        <f t="shared" si="42"/>
        <v>0</v>
      </c>
      <c r="S176" s="662">
        <f t="shared" si="43"/>
        <v>0</v>
      </c>
    </row>
    <row r="177" spans="1:19">
      <c r="A177" s="669">
        <v>176</v>
      </c>
      <c r="B177" s="682" t="s">
        <v>1515</v>
      </c>
      <c r="C177" s="662" t="s">
        <v>1848</v>
      </c>
      <c r="D177" s="672" t="s">
        <v>616</v>
      </c>
      <c r="E177" s="673"/>
      <c r="F177" s="673"/>
      <c r="G177" s="673"/>
      <c r="H177" s="673"/>
      <c r="I177" s="673"/>
      <c r="J177" s="673"/>
      <c r="K177" s="662" t="str">
        <f t="shared" si="44"/>
        <v>M</v>
      </c>
      <c r="L177" s="673"/>
      <c r="M177" s="673"/>
      <c r="N177" s="673"/>
      <c r="O177" s="662">
        <f>U1-CONCATENATE(19,+LEFT(C177,2))</f>
        <v>22</v>
      </c>
      <c r="P177" s="662">
        <f t="shared" si="40"/>
        <v>1</v>
      </c>
      <c r="Q177" s="662">
        <f t="shared" si="41"/>
        <v>0</v>
      </c>
      <c r="R177" s="662">
        <f t="shared" si="42"/>
        <v>0</v>
      </c>
      <c r="S177" s="662">
        <f t="shared" si="43"/>
        <v>0</v>
      </c>
    </row>
    <row r="178" spans="1:19">
      <c r="A178" s="669">
        <v>177</v>
      </c>
      <c r="B178" s="682" t="s">
        <v>1516</v>
      </c>
      <c r="C178" s="662" t="s">
        <v>1849</v>
      </c>
      <c r="D178" s="672" t="s">
        <v>616</v>
      </c>
      <c r="E178" s="673"/>
      <c r="F178" s="673"/>
      <c r="G178" s="673"/>
      <c r="H178" s="673"/>
      <c r="I178" s="673"/>
      <c r="J178" s="673"/>
      <c r="K178" s="662" t="str">
        <f t="shared" si="44"/>
        <v>M</v>
      </c>
      <c r="L178" s="673"/>
      <c r="M178" s="673"/>
      <c r="N178" s="673"/>
      <c r="O178" s="662">
        <f>U1-CONCATENATE(19,+LEFT(C178,2))</f>
        <v>27</v>
      </c>
      <c r="P178" s="662">
        <f t="shared" si="40"/>
        <v>1</v>
      </c>
      <c r="Q178" s="662">
        <f t="shared" si="41"/>
        <v>0</v>
      </c>
      <c r="R178" s="662">
        <f t="shared" si="42"/>
        <v>0</v>
      </c>
      <c r="S178" s="662">
        <f t="shared" si="43"/>
        <v>0</v>
      </c>
    </row>
    <row r="179" spans="1:19">
      <c r="A179" s="669">
        <v>178</v>
      </c>
      <c r="B179" s="682" t="s">
        <v>1517</v>
      </c>
      <c r="C179" s="662" t="s">
        <v>1850</v>
      </c>
      <c r="D179" s="672" t="s">
        <v>616</v>
      </c>
      <c r="E179" s="673"/>
      <c r="F179" s="673"/>
      <c r="G179" s="673"/>
      <c r="H179" s="673"/>
      <c r="I179" s="673"/>
      <c r="J179" s="673"/>
      <c r="K179" s="662" t="str">
        <f t="shared" si="44"/>
        <v>M</v>
      </c>
      <c r="L179" s="673"/>
      <c r="M179" s="673"/>
      <c r="N179" s="673"/>
      <c r="O179" s="662">
        <f>U1-CONCATENATE(19,+LEFT(C179,2))</f>
        <v>25</v>
      </c>
      <c r="P179" s="662">
        <f t="shared" ref="P179:P190" si="45">IF(O179&gt;=55,0,IF(AND(O179&gt;=46,O179&lt;55),0,IF(AND(O179&gt;=31,O179&lt;45),0,IF(O179&lt;=30,1,0))))</f>
        <v>1</v>
      </c>
      <c r="Q179" s="662">
        <f t="shared" ref="Q179:Q190" si="46">IF(O179&gt;=55,0,IF(AND(O179&gt;=46,O179&lt;55),0,IF(AND(O179&gt;=31,O179&lt;=45),1,IF(O179&lt;=30,0,0))))</f>
        <v>0</v>
      </c>
      <c r="R179" s="662">
        <f t="shared" ref="R179:R190" si="47">IF(O179&gt;=55,0,IF(AND(O179&gt;=46,O179&lt;55),1,IF(AND(O179&gt;=31,O179&lt;=45),0,IF(O179&lt;=30,0,0))))</f>
        <v>0</v>
      </c>
      <c r="S179" s="662">
        <f t="shared" ref="S179:S190" si="48">IF(O179&gt;=55,1,IF(AND(O179&gt;=46,O179&lt;55),0,IF(AND(O179&gt;=31,O179&lt;45),0,IF(O179&lt;=30,0,0))))</f>
        <v>0</v>
      </c>
    </row>
    <row r="180" spans="1:19">
      <c r="A180" s="669">
        <v>179</v>
      </c>
      <c r="B180" s="682" t="s">
        <v>1518</v>
      </c>
      <c r="C180" s="662" t="s">
        <v>1851</v>
      </c>
      <c r="D180" s="672" t="s">
        <v>616</v>
      </c>
      <c r="E180" s="673"/>
      <c r="F180" s="673"/>
      <c r="G180" s="673"/>
      <c r="H180" s="673"/>
      <c r="I180" s="673"/>
      <c r="J180" s="673"/>
      <c r="K180" s="662" t="str">
        <f t="shared" si="44"/>
        <v>M</v>
      </c>
      <c r="L180" s="673"/>
      <c r="M180" s="673"/>
      <c r="N180" s="673"/>
      <c r="O180" s="662">
        <f>U1-CONCATENATE(19,+LEFT(C180,2))</f>
        <v>26</v>
      </c>
      <c r="P180" s="662">
        <f t="shared" si="45"/>
        <v>1</v>
      </c>
      <c r="Q180" s="662">
        <f t="shared" si="46"/>
        <v>0</v>
      </c>
      <c r="R180" s="662">
        <f t="shared" si="47"/>
        <v>0</v>
      </c>
      <c r="S180" s="662">
        <f t="shared" si="48"/>
        <v>0</v>
      </c>
    </row>
    <row r="181" spans="1:19">
      <c r="A181" s="669">
        <v>180</v>
      </c>
      <c r="B181" s="682" t="s">
        <v>1519</v>
      </c>
      <c r="C181" s="662" t="s">
        <v>1852</v>
      </c>
      <c r="D181" s="672" t="s">
        <v>616</v>
      </c>
      <c r="E181" s="673"/>
      <c r="F181" s="673"/>
      <c r="G181" s="673"/>
      <c r="H181" s="673"/>
      <c r="I181" s="673"/>
      <c r="J181" s="673"/>
      <c r="K181" s="662" t="str">
        <f t="shared" si="44"/>
        <v>M</v>
      </c>
      <c r="L181" s="673"/>
      <c r="M181" s="673"/>
      <c r="N181" s="673"/>
      <c r="O181" s="662">
        <f>U1-CONCATENATE(19,+LEFT(C181,2))</f>
        <v>26</v>
      </c>
      <c r="P181" s="662">
        <f t="shared" si="45"/>
        <v>1</v>
      </c>
      <c r="Q181" s="662">
        <f t="shared" si="46"/>
        <v>0</v>
      </c>
      <c r="R181" s="662">
        <f t="shared" si="47"/>
        <v>0</v>
      </c>
      <c r="S181" s="662">
        <f t="shared" si="48"/>
        <v>0</v>
      </c>
    </row>
    <row r="182" spans="1:19">
      <c r="A182" s="669">
        <v>181</v>
      </c>
      <c r="B182" s="682" t="s">
        <v>1520</v>
      </c>
      <c r="C182" s="662" t="s">
        <v>1853</v>
      </c>
      <c r="D182" s="672" t="s">
        <v>616</v>
      </c>
      <c r="E182" s="673"/>
      <c r="F182" s="673"/>
      <c r="G182" s="673"/>
      <c r="H182" s="673"/>
      <c r="I182" s="673"/>
      <c r="J182" s="673"/>
      <c r="K182" s="662" t="str">
        <f t="shared" si="44"/>
        <v>M</v>
      </c>
      <c r="L182" s="673"/>
      <c r="M182" s="673"/>
      <c r="N182" s="673"/>
      <c r="O182" s="662">
        <f>U1-CONCATENATE(19,+LEFT(C182,2))</f>
        <v>26</v>
      </c>
      <c r="P182" s="662">
        <f t="shared" si="45"/>
        <v>1</v>
      </c>
      <c r="Q182" s="662">
        <f t="shared" si="46"/>
        <v>0</v>
      </c>
      <c r="R182" s="662">
        <f t="shared" si="47"/>
        <v>0</v>
      </c>
      <c r="S182" s="662">
        <f t="shared" si="48"/>
        <v>0</v>
      </c>
    </row>
    <row r="183" spans="1:19">
      <c r="A183" s="669">
        <v>182</v>
      </c>
      <c r="B183" s="682" t="s">
        <v>1521</v>
      </c>
      <c r="C183" s="662" t="s">
        <v>1854</v>
      </c>
      <c r="D183" s="672" t="s">
        <v>616</v>
      </c>
      <c r="E183" s="673"/>
      <c r="F183" s="673"/>
      <c r="G183" s="673"/>
      <c r="H183" s="673"/>
      <c r="I183" s="673"/>
      <c r="J183" s="673"/>
      <c r="K183" s="662" t="str">
        <f t="shared" ref="K183:K190" si="49">IF(MOD(LEFT(+RIGHT(C183,2),1),2)=0,"M","F")</f>
        <v>M</v>
      </c>
      <c r="L183" s="673"/>
      <c r="M183" s="673"/>
      <c r="N183" s="673"/>
      <c r="O183" s="662">
        <f>U1-CONCATENATE(19,+LEFT(C183,2))</f>
        <v>26</v>
      </c>
      <c r="P183" s="662">
        <f t="shared" si="45"/>
        <v>1</v>
      </c>
      <c r="Q183" s="662">
        <f t="shared" si="46"/>
        <v>0</v>
      </c>
      <c r="R183" s="662">
        <f t="shared" si="47"/>
        <v>0</v>
      </c>
      <c r="S183" s="662">
        <f t="shared" si="48"/>
        <v>0</v>
      </c>
    </row>
    <row r="184" spans="1:19">
      <c r="A184" s="669">
        <v>183</v>
      </c>
      <c r="B184" s="682" t="s">
        <v>1522</v>
      </c>
      <c r="C184" s="662" t="s">
        <v>1855</v>
      </c>
      <c r="D184" s="672" t="s">
        <v>616</v>
      </c>
      <c r="E184" s="673"/>
      <c r="F184" s="673"/>
      <c r="G184" s="673"/>
      <c r="H184" s="673"/>
      <c r="I184" s="673"/>
      <c r="J184" s="673"/>
      <c r="K184" s="662" t="str">
        <f t="shared" si="49"/>
        <v>F</v>
      </c>
      <c r="L184" s="673"/>
      <c r="M184" s="673"/>
      <c r="N184" s="673"/>
      <c r="O184" s="662">
        <f>U1-CONCATENATE(19,+LEFT(C184,2))</f>
        <v>23</v>
      </c>
      <c r="P184" s="662">
        <f t="shared" si="45"/>
        <v>1</v>
      </c>
      <c r="Q184" s="662">
        <f t="shared" si="46"/>
        <v>0</v>
      </c>
      <c r="R184" s="662">
        <f t="shared" si="47"/>
        <v>0</v>
      </c>
      <c r="S184" s="662">
        <f t="shared" si="48"/>
        <v>0</v>
      </c>
    </row>
    <row r="185" spans="1:19">
      <c r="A185" s="669">
        <v>184</v>
      </c>
      <c r="B185" s="682" t="s">
        <v>1523</v>
      </c>
      <c r="C185" s="662" t="s">
        <v>1856</v>
      </c>
      <c r="D185" s="672" t="s">
        <v>616</v>
      </c>
      <c r="E185" s="673"/>
      <c r="F185" s="673"/>
      <c r="G185" s="673"/>
      <c r="H185" s="673"/>
      <c r="I185" s="673"/>
      <c r="J185" s="673"/>
      <c r="K185" s="662" t="str">
        <f t="shared" si="49"/>
        <v>M</v>
      </c>
      <c r="L185" s="673"/>
      <c r="M185" s="673"/>
      <c r="N185" s="673"/>
      <c r="O185" s="662">
        <f>U1-CONCATENATE(19,+LEFT(C185,2))</f>
        <v>23</v>
      </c>
      <c r="P185" s="662">
        <f t="shared" si="45"/>
        <v>1</v>
      </c>
      <c r="Q185" s="662">
        <f t="shared" si="46"/>
        <v>0</v>
      </c>
      <c r="R185" s="662">
        <f t="shared" si="47"/>
        <v>0</v>
      </c>
      <c r="S185" s="662">
        <f t="shared" si="48"/>
        <v>0</v>
      </c>
    </row>
    <row r="186" spans="1:19">
      <c r="A186" s="669">
        <v>185</v>
      </c>
      <c r="B186" s="682" t="s">
        <v>1524</v>
      </c>
      <c r="C186" s="662" t="s">
        <v>1857</v>
      </c>
      <c r="D186" s="672" t="s">
        <v>616</v>
      </c>
      <c r="E186" s="673"/>
      <c r="F186" s="673"/>
      <c r="G186" s="673"/>
      <c r="H186" s="673"/>
      <c r="I186" s="673"/>
      <c r="J186" s="673"/>
      <c r="K186" s="662" t="str">
        <f t="shared" si="49"/>
        <v>M</v>
      </c>
      <c r="L186" s="673"/>
      <c r="M186" s="673"/>
      <c r="N186" s="673"/>
      <c r="O186" s="662">
        <f>U1-CONCATENATE(19,+LEFT(C186,2))</f>
        <v>26</v>
      </c>
      <c r="P186" s="662">
        <f t="shared" si="45"/>
        <v>1</v>
      </c>
      <c r="Q186" s="662">
        <f t="shared" si="46"/>
        <v>0</v>
      </c>
      <c r="R186" s="662">
        <f t="shared" si="47"/>
        <v>0</v>
      </c>
      <c r="S186" s="662">
        <f t="shared" si="48"/>
        <v>0</v>
      </c>
    </row>
    <row r="187" spans="1:19">
      <c r="A187" s="669">
        <v>186</v>
      </c>
      <c r="B187" s="682" t="s">
        <v>1525</v>
      </c>
      <c r="C187" s="662" t="s">
        <v>1858</v>
      </c>
      <c r="D187" s="672" t="s">
        <v>616</v>
      </c>
      <c r="E187" s="673"/>
      <c r="F187" s="673"/>
      <c r="G187" s="673"/>
      <c r="H187" s="673"/>
      <c r="I187" s="673"/>
      <c r="J187" s="673"/>
      <c r="K187" s="662" t="str">
        <f t="shared" si="49"/>
        <v>M</v>
      </c>
      <c r="L187" s="673"/>
      <c r="M187" s="673"/>
      <c r="N187" s="673"/>
      <c r="O187" s="662">
        <f>U1-CONCATENATE(19,+LEFT(C187,2))</f>
        <v>19</v>
      </c>
      <c r="P187" s="662">
        <f t="shared" si="45"/>
        <v>1</v>
      </c>
      <c r="Q187" s="662">
        <f t="shared" si="46"/>
        <v>0</v>
      </c>
      <c r="R187" s="662">
        <f t="shared" si="47"/>
        <v>0</v>
      </c>
      <c r="S187" s="662">
        <f t="shared" si="48"/>
        <v>0</v>
      </c>
    </row>
    <row r="188" spans="1:19">
      <c r="A188" s="669">
        <v>187</v>
      </c>
      <c r="B188" s="682" t="s">
        <v>1526</v>
      </c>
      <c r="C188" s="662" t="s">
        <v>1859</v>
      </c>
      <c r="D188" s="672" t="s">
        <v>616</v>
      </c>
      <c r="E188" s="673"/>
      <c r="F188" s="673"/>
      <c r="G188" s="673"/>
      <c r="H188" s="673"/>
      <c r="I188" s="673"/>
      <c r="J188" s="673"/>
      <c r="K188" s="662" t="str">
        <f t="shared" si="49"/>
        <v>M</v>
      </c>
      <c r="L188" s="673"/>
      <c r="M188" s="673"/>
      <c r="N188" s="673"/>
      <c r="O188" s="662">
        <f>U1-CONCATENATE(19,+LEFT(C188,2))</f>
        <v>31</v>
      </c>
      <c r="P188" s="662">
        <f t="shared" si="45"/>
        <v>0</v>
      </c>
      <c r="Q188" s="662">
        <f t="shared" si="46"/>
        <v>1</v>
      </c>
      <c r="R188" s="662">
        <f t="shared" si="47"/>
        <v>0</v>
      </c>
      <c r="S188" s="662">
        <f t="shared" si="48"/>
        <v>0</v>
      </c>
    </row>
    <row r="189" spans="1:19">
      <c r="A189" s="669">
        <v>188</v>
      </c>
      <c r="B189" s="683" t="s">
        <v>1527</v>
      </c>
      <c r="C189" s="662" t="s">
        <v>1860</v>
      </c>
      <c r="D189" s="672" t="s">
        <v>616</v>
      </c>
      <c r="E189" s="673"/>
      <c r="F189" s="673"/>
      <c r="G189" s="673"/>
      <c r="H189" s="673"/>
      <c r="I189" s="673"/>
      <c r="J189" s="673"/>
      <c r="K189" s="662" t="str">
        <f t="shared" si="49"/>
        <v>M</v>
      </c>
      <c r="L189" s="673"/>
      <c r="M189" s="673"/>
      <c r="N189" s="673"/>
      <c r="O189" s="662">
        <f>U1-CONCATENATE(19,+LEFT(C189,2))</f>
        <v>28</v>
      </c>
      <c r="P189" s="662">
        <f t="shared" si="45"/>
        <v>1</v>
      </c>
      <c r="Q189" s="662">
        <f t="shared" si="46"/>
        <v>0</v>
      </c>
      <c r="R189" s="662">
        <f t="shared" si="47"/>
        <v>0</v>
      </c>
      <c r="S189" s="662">
        <f t="shared" si="48"/>
        <v>0</v>
      </c>
    </row>
    <row r="190" spans="1:19">
      <c r="A190" s="669">
        <v>189</v>
      </c>
      <c r="B190" s="683" t="s">
        <v>1528</v>
      </c>
      <c r="C190" s="662" t="s">
        <v>1861</v>
      </c>
      <c r="D190" s="672" t="s">
        <v>616</v>
      </c>
      <c r="E190" s="673"/>
      <c r="F190" s="673"/>
      <c r="G190" s="673"/>
      <c r="H190" s="673"/>
      <c r="I190" s="673"/>
      <c r="J190" s="673"/>
      <c r="K190" s="662" t="str">
        <f t="shared" si="49"/>
        <v>M</v>
      </c>
      <c r="L190" s="673"/>
      <c r="M190" s="673"/>
      <c r="N190" s="673"/>
      <c r="O190" s="662">
        <f>U1-CONCATENATE(19,+LEFT(C190,2))</f>
        <v>20</v>
      </c>
      <c r="P190" s="662">
        <f t="shared" si="45"/>
        <v>1</v>
      </c>
      <c r="Q190" s="662">
        <f t="shared" si="46"/>
        <v>0</v>
      </c>
      <c r="R190" s="662">
        <f t="shared" si="47"/>
        <v>0</v>
      </c>
      <c r="S190" s="662">
        <f t="shared" si="48"/>
        <v>0</v>
      </c>
    </row>
    <row r="191" spans="1:19">
      <c r="A191" s="669">
        <v>190</v>
      </c>
      <c r="B191" s="684" t="s">
        <v>1529</v>
      </c>
      <c r="C191" s="685" t="s">
        <v>1862</v>
      </c>
      <c r="D191" s="675" t="s">
        <v>616</v>
      </c>
      <c r="K191" s="662" t="str">
        <f t="shared" ref="K191:K238" si="50">IF(MOD(LEFT(+RIGHT(C191,2),1),2)=0,"M","F")</f>
        <v>M</v>
      </c>
      <c r="L191" s="686">
        <v>41127</v>
      </c>
      <c r="O191" s="662">
        <f>U1-CONCATENATE(19,+LEFT(C191,2))</f>
        <v>22</v>
      </c>
      <c r="P191" s="662">
        <f t="shared" ref="P191:P198" si="51">IF(O191&gt;=55,0,IF(AND(O191&gt;=46,O191&lt;55),0,IF(AND(O191&gt;=31,O191&lt;45),0,IF(O191&lt;=30,1,0))))</f>
        <v>1</v>
      </c>
      <c r="Q191" s="662">
        <f t="shared" ref="Q191:Q198" si="52">IF(O191&gt;=55,0,IF(AND(O191&gt;=46,O191&lt;55),0,IF(AND(O191&gt;=31,O191&lt;=45),1,IF(O191&lt;=30,0,0))))</f>
        <v>0</v>
      </c>
      <c r="R191" s="662">
        <f t="shared" ref="R191:R198" si="53">IF(O191&gt;=55,0,IF(AND(O191&gt;=46,O191&lt;55),1,IF(AND(O191&gt;=31,O191&lt;=45),0,IF(O191&lt;=30,0,0))))</f>
        <v>0</v>
      </c>
      <c r="S191" s="662">
        <f t="shared" ref="S191:S198" si="54">IF(O191&gt;=55,1,IF(AND(O191&gt;=46,O191&lt;55),0,IF(AND(O191&gt;=31,O191&lt;45),0,IF(O191&lt;=30,0,0))))</f>
        <v>0</v>
      </c>
    </row>
    <row r="192" spans="1:19">
      <c r="A192" s="669">
        <v>191</v>
      </c>
      <c r="B192" s="112" t="s">
        <v>1530</v>
      </c>
      <c r="C192" s="662" t="s">
        <v>1863</v>
      </c>
      <c r="D192" s="675" t="s">
        <v>616</v>
      </c>
      <c r="K192" s="660" t="str">
        <f t="shared" si="50"/>
        <v>M</v>
      </c>
      <c r="L192" s="687">
        <v>41153</v>
      </c>
      <c r="O192" s="662">
        <f>U1-CONCATENATE(19,+LEFT(C192,2))</f>
        <v>28</v>
      </c>
      <c r="P192" s="662">
        <f t="shared" si="51"/>
        <v>1</v>
      </c>
      <c r="Q192" s="662">
        <f t="shared" si="52"/>
        <v>0</v>
      </c>
      <c r="R192" s="662">
        <f t="shared" si="53"/>
        <v>0</v>
      </c>
      <c r="S192" s="662">
        <f t="shared" si="54"/>
        <v>0</v>
      </c>
    </row>
    <row r="193" spans="1:23">
      <c r="A193" s="669">
        <v>192</v>
      </c>
      <c r="B193" s="112" t="s">
        <v>1531</v>
      </c>
      <c r="C193" s="662" t="s">
        <v>1864</v>
      </c>
      <c r="D193" s="675" t="s">
        <v>616</v>
      </c>
      <c r="K193" s="660" t="str">
        <f t="shared" si="50"/>
        <v>M</v>
      </c>
      <c r="L193" s="687">
        <v>41153</v>
      </c>
      <c r="O193" s="662">
        <f>U1-CONCATENATE(19,+LEFT(C193,2))</f>
        <v>26</v>
      </c>
      <c r="P193" s="662">
        <f t="shared" si="51"/>
        <v>1</v>
      </c>
      <c r="Q193" s="662">
        <f t="shared" si="52"/>
        <v>0</v>
      </c>
      <c r="R193" s="662">
        <f t="shared" si="53"/>
        <v>0</v>
      </c>
      <c r="S193" s="662">
        <f t="shared" si="54"/>
        <v>0</v>
      </c>
    </row>
    <row r="194" spans="1:23">
      <c r="A194" s="669">
        <v>193</v>
      </c>
      <c r="B194" s="112" t="s">
        <v>1532</v>
      </c>
      <c r="C194" s="662" t="s">
        <v>1865</v>
      </c>
      <c r="D194" s="675" t="s">
        <v>616</v>
      </c>
      <c r="K194" s="660" t="str">
        <f t="shared" si="50"/>
        <v>M</v>
      </c>
      <c r="L194" s="687">
        <v>41153</v>
      </c>
      <c r="O194" s="662">
        <f>U1-CONCATENATE(19,+LEFT(C194,2))</f>
        <v>23</v>
      </c>
      <c r="P194" s="662">
        <f t="shared" si="51"/>
        <v>1</v>
      </c>
      <c r="Q194" s="662">
        <f t="shared" si="52"/>
        <v>0</v>
      </c>
      <c r="R194" s="662">
        <f t="shared" si="53"/>
        <v>0</v>
      </c>
      <c r="S194" s="662">
        <f t="shared" si="54"/>
        <v>0</v>
      </c>
    </row>
    <row r="195" spans="1:23">
      <c r="A195" s="669">
        <v>194</v>
      </c>
      <c r="B195" s="112" t="s">
        <v>1533</v>
      </c>
      <c r="C195" s="662" t="s">
        <v>1866</v>
      </c>
      <c r="D195" s="675" t="s">
        <v>616</v>
      </c>
      <c r="K195" s="660" t="str">
        <f t="shared" si="50"/>
        <v>M</v>
      </c>
      <c r="L195" s="687">
        <v>41153</v>
      </c>
      <c r="O195" s="662">
        <f>U1-CONCATENATE(19,+LEFT(C195,2))</f>
        <v>22</v>
      </c>
      <c r="P195" s="662">
        <f t="shared" si="51"/>
        <v>1</v>
      </c>
      <c r="Q195" s="662">
        <f t="shared" si="52"/>
        <v>0</v>
      </c>
      <c r="R195" s="662">
        <f t="shared" si="53"/>
        <v>0</v>
      </c>
      <c r="S195" s="662">
        <f t="shared" si="54"/>
        <v>0</v>
      </c>
    </row>
    <row r="196" spans="1:23">
      <c r="A196" s="669">
        <v>195</v>
      </c>
      <c r="B196" s="112" t="s">
        <v>1534</v>
      </c>
      <c r="C196" s="662" t="s">
        <v>1867</v>
      </c>
      <c r="D196" s="675" t="s">
        <v>616</v>
      </c>
      <c r="K196" s="660" t="str">
        <f t="shared" si="50"/>
        <v>M</v>
      </c>
      <c r="L196" s="687">
        <v>41153</v>
      </c>
      <c r="O196" s="662">
        <f>U1-CONCATENATE(19,+LEFT(C196,2))</f>
        <v>24</v>
      </c>
      <c r="P196" s="662">
        <f t="shared" si="51"/>
        <v>1</v>
      </c>
      <c r="Q196" s="662">
        <f t="shared" si="52"/>
        <v>0</v>
      </c>
      <c r="R196" s="662">
        <f t="shared" si="53"/>
        <v>0</v>
      </c>
      <c r="S196" s="662">
        <f t="shared" si="54"/>
        <v>0</v>
      </c>
    </row>
    <row r="197" spans="1:23">
      <c r="A197" s="669">
        <v>196</v>
      </c>
      <c r="B197" s="112" t="s">
        <v>1535</v>
      </c>
      <c r="C197" s="662" t="s">
        <v>1868</v>
      </c>
      <c r="D197" s="675" t="s">
        <v>616</v>
      </c>
      <c r="K197" s="660" t="str">
        <f t="shared" si="50"/>
        <v>M</v>
      </c>
      <c r="L197" s="687">
        <v>41153</v>
      </c>
      <c r="O197" s="662">
        <f>U1-CONCATENATE(19,+LEFT(C197,2))</f>
        <v>28</v>
      </c>
      <c r="P197" s="662">
        <f t="shared" si="51"/>
        <v>1</v>
      </c>
      <c r="Q197" s="662">
        <f t="shared" si="52"/>
        <v>0</v>
      </c>
      <c r="R197" s="662">
        <f t="shared" si="53"/>
        <v>0</v>
      </c>
      <c r="S197" s="662">
        <f t="shared" si="54"/>
        <v>0</v>
      </c>
    </row>
    <row r="198" spans="1:23">
      <c r="A198" s="669">
        <v>197</v>
      </c>
      <c r="B198" s="112" t="s">
        <v>1536</v>
      </c>
      <c r="C198" s="662" t="s">
        <v>1869</v>
      </c>
      <c r="D198" s="675" t="s">
        <v>616</v>
      </c>
      <c r="K198" s="660" t="str">
        <f t="shared" si="50"/>
        <v>M</v>
      </c>
      <c r="L198" s="687">
        <v>41153</v>
      </c>
      <c r="O198" s="662">
        <f>U1-CONCATENATE(19,+LEFT(C198,2))</f>
        <v>27</v>
      </c>
      <c r="P198" s="662">
        <f t="shared" si="51"/>
        <v>1</v>
      </c>
      <c r="Q198" s="662">
        <f t="shared" si="52"/>
        <v>0</v>
      </c>
      <c r="R198" s="662">
        <f t="shared" si="53"/>
        <v>0</v>
      </c>
      <c r="S198" s="662">
        <f t="shared" si="54"/>
        <v>0</v>
      </c>
    </row>
    <row r="199" spans="1:23">
      <c r="A199" s="669">
        <v>198</v>
      </c>
      <c r="B199" s="112" t="s">
        <v>1537</v>
      </c>
      <c r="C199" s="662" t="s">
        <v>1870</v>
      </c>
      <c r="D199" s="675" t="s">
        <v>616</v>
      </c>
      <c r="K199" s="660" t="str">
        <f t="shared" si="50"/>
        <v>M</v>
      </c>
      <c r="O199" s="662">
        <f>U1-CONCATENATE(19,+LEFT(C191,2))</f>
        <v>22</v>
      </c>
      <c r="P199" s="662">
        <f>IF(O199&gt;=55,0,IF(AND(O199&gt;=46,O199&lt;55),0,IF(AND(O199&gt;=31,O199&lt;45),0,IF(O199&lt;=30,1,0))))</f>
        <v>1</v>
      </c>
      <c r="Q199" s="662">
        <f>IF(O199&gt;=55,0,IF(AND(O199&gt;=46,O199&lt;55),0,IF(AND(O199&gt;=31,O199&lt;=45),1,IF(O199&lt;=30,0,0))))</f>
        <v>0</v>
      </c>
      <c r="R199" s="662">
        <f>IF(O199&gt;=55,0,IF(AND(O199&gt;=46,O199&lt;55),1,IF(AND(O199&gt;=31,O199&lt;=45),0,IF(O199&lt;=30,0,0))))</f>
        <v>0</v>
      </c>
      <c r="S199" s="662">
        <f>IF(O199&gt;=55,1,IF(AND(O199&gt;=46,O199&lt;55),0,IF(AND(O199&gt;=31,O199&lt;45),0,IF(O199&lt;=30,0,0))))</f>
        <v>0</v>
      </c>
    </row>
    <row r="200" spans="1:23" s="112" customFormat="1">
      <c r="A200" s="669">
        <v>199</v>
      </c>
      <c r="B200" s="112" t="s">
        <v>1538</v>
      </c>
      <c r="C200" s="688" t="s">
        <v>1871</v>
      </c>
      <c r="D200" s="675" t="s">
        <v>616</v>
      </c>
      <c r="E200" s="113"/>
      <c r="F200" s="113"/>
      <c r="G200" s="113"/>
      <c r="H200" s="113"/>
      <c r="I200" s="113"/>
      <c r="J200" s="113"/>
      <c r="K200" s="660" t="str">
        <f t="shared" si="50"/>
        <v>M</v>
      </c>
      <c r="L200" s="113"/>
      <c r="M200" s="113"/>
      <c r="N200" s="113"/>
      <c r="O200" s="113">
        <f>U1-CONCATENATE(19,+LEFT(C200,2))</f>
        <v>25</v>
      </c>
      <c r="P200" s="113">
        <f t="shared" ref="P200:P220" si="55">IF(O200&gt;=55,0,IF(AND(O200&gt;=46,O200&lt;55),0,IF(AND(O200&gt;=31,O200&lt;45),0,IF(O200&lt;=30,1,0))))</f>
        <v>1</v>
      </c>
      <c r="Q200" s="113">
        <f t="shared" ref="Q200:Q220" si="56">IF(O200&gt;=55,0,IF(AND(O200&gt;=46,O200&lt;55),0,IF(AND(O200&gt;=31,O200&lt;=45),1,IF(O200&lt;=30,0,0))))</f>
        <v>0</v>
      </c>
      <c r="R200" s="112">
        <f t="shared" ref="R200:R220" si="57">IF(O200&gt;=55,0,IF(AND(O200&gt;=46,O200&lt;55),1,IF(AND(O200&gt;=31,O200&lt;=45),0,IF(O200&lt;=30,0,0))))</f>
        <v>0</v>
      </c>
      <c r="S200" s="112">
        <f t="shared" ref="S200:S220" si="58">IF(O200&gt;=55,1,IF(AND(O200&gt;=46,O200&lt;55),0,IF(AND(O200&gt;=31,O200&lt;45),0,IF(O200&lt;=30,0,0))))</f>
        <v>0</v>
      </c>
      <c r="W200" s="113"/>
    </row>
    <row r="201" spans="1:23" s="112" customFormat="1">
      <c r="A201" s="669">
        <v>200</v>
      </c>
      <c r="B201" s="112" t="s">
        <v>1539</v>
      </c>
      <c r="C201" s="688" t="s">
        <v>1872</v>
      </c>
      <c r="D201" s="675" t="s">
        <v>616</v>
      </c>
      <c r="E201" s="113"/>
      <c r="F201" s="113"/>
      <c r="G201" s="113"/>
      <c r="H201" s="113"/>
      <c r="I201" s="113"/>
      <c r="J201" s="113"/>
      <c r="K201" s="660" t="str">
        <f t="shared" si="50"/>
        <v>F</v>
      </c>
      <c r="L201" s="113"/>
      <c r="M201" s="113"/>
      <c r="N201" s="113"/>
      <c r="O201" s="113">
        <f>U1-CONCATENATE(19,+LEFT(C201,2))</f>
        <v>25</v>
      </c>
      <c r="P201" s="113">
        <f t="shared" si="55"/>
        <v>1</v>
      </c>
      <c r="Q201" s="113">
        <f t="shared" si="56"/>
        <v>0</v>
      </c>
      <c r="R201" s="112">
        <f t="shared" si="57"/>
        <v>0</v>
      </c>
      <c r="S201" s="112">
        <f t="shared" si="58"/>
        <v>0</v>
      </c>
      <c r="W201" s="113"/>
    </row>
    <row r="202" spans="1:23" s="112" customFormat="1">
      <c r="A202" s="669">
        <v>201</v>
      </c>
      <c r="B202" s="112" t="s">
        <v>1540</v>
      </c>
      <c r="C202" s="688" t="s">
        <v>1873</v>
      </c>
      <c r="D202" s="675" t="s">
        <v>616</v>
      </c>
      <c r="E202" s="113"/>
      <c r="F202" s="113"/>
      <c r="G202" s="113"/>
      <c r="H202" s="113"/>
      <c r="I202" s="113"/>
      <c r="J202" s="113"/>
      <c r="K202" s="660" t="str">
        <f t="shared" si="50"/>
        <v>M</v>
      </c>
      <c r="L202" s="113"/>
      <c r="M202" s="113"/>
      <c r="N202" s="113"/>
      <c r="O202" s="113">
        <f>U1-CONCATENATE(19,+LEFT(C202,2))</f>
        <v>22</v>
      </c>
      <c r="P202" s="113">
        <f t="shared" si="55"/>
        <v>1</v>
      </c>
      <c r="Q202" s="113">
        <f t="shared" si="56"/>
        <v>0</v>
      </c>
      <c r="R202" s="112">
        <f t="shared" si="57"/>
        <v>0</v>
      </c>
      <c r="S202" s="112">
        <f t="shared" si="58"/>
        <v>0</v>
      </c>
      <c r="W202" s="113"/>
    </row>
    <row r="203" spans="1:23" s="112" customFormat="1">
      <c r="A203" s="669">
        <v>202</v>
      </c>
      <c r="B203" s="112" t="s">
        <v>1541</v>
      </c>
      <c r="C203" s="688" t="s">
        <v>1874</v>
      </c>
      <c r="D203" s="675" t="s">
        <v>616</v>
      </c>
      <c r="E203" s="113"/>
      <c r="F203" s="113"/>
      <c r="G203" s="113"/>
      <c r="H203" s="113"/>
      <c r="I203" s="113"/>
      <c r="J203" s="113"/>
      <c r="K203" s="660" t="str">
        <f t="shared" si="50"/>
        <v>F</v>
      </c>
      <c r="L203" s="113"/>
      <c r="M203" s="113"/>
      <c r="N203" s="113"/>
      <c r="O203" s="113">
        <f>U1-CONCATENATE(19,+LEFT(C203,2))</f>
        <v>23</v>
      </c>
      <c r="P203" s="113">
        <f t="shared" si="55"/>
        <v>1</v>
      </c>
      <c r="Q203" s="113">
        <f t="shared" si="56"/>
        <v>0</v>
      </c>
      <c r="R203" s="112">
        <f t="shared" si="57"/>
        <v>0</v>
      </c>
      <c r="S203" s="112">
        <f t="shared" si="58"/>
        <v>0</v>
      </c>
      <c r="W203" s="113"/>
    </row>
    <row r="204" spans="1:23" s="112" customFormat="1">
      <c r="A204" s="669">
        <v>203</v>
      </c>
      <c r="B204" s="112" t="s">
        <v>1542</v>
      </c>
      <c r="C204" s="688" t="s">
        <v>1875</v>
      </c>
      <c r="D204" s="675" t="s">
        <v>616</v>
      </c>
      <c r="E204" s="113"/>
      <c r="F204" s="113"/>
      <c r="G204" s="113"/>
      <c r="H204" s="113"/>
      <c r="I204" s="113"/>
      <c r="J204" s="113"/>
      <c r="K204" s="660" t="str">
        <f t="shared" si="50"/>
        <v>F</v>
      </c>
      <c r="L204" s="113"/>
      <c r="M204" s="113"/>
      <c r="N204" s="113"/>
      <c r="O204" s="113">
        <f>U1-CONCATENATE(19,+LEFT(C204,2))</f>
        <v>22</v>
      </c>
      <c r="P204" s="113">
        <f t="shared" si="55"/>
        <v>1</v>
      </c>
      <c r="Q204" s="113">
        <f t="shared" si="56"/>
        <v>0</v>
      </c>
      <c r="R204" s="112">
        <f t="shared" si="57"/>
        <v>0</v>
      </c>
      <c r="S204" s="112">
        <f t="shared" si="58"/>
        <v>0</v>
      </c>
      <c r="W204" s="113"/>
    </row>
    <row r="205" spans="1:23" s="112" customFormat="1">
      <c r="A205" s="669">
        <v>204</v>
      </c>
      <c r="B205" s="112" t="s">
        <v>1543</v>
      </c>
      <c r="C205" s="688" t="s">
        <v>1876</v>
      </c>
      <c r="D205" s="675" t="s">
        <v>616</v>
      </c>
      <c r="E205" s="113"/>
      <c r="F205" s="113"/>
      <c r="G205" s="113"/>
      <c r="H205" s="113"/>
      <c r="I205" s="113"/>
      <c r="J205" s="113"/>
      <c r="K205" s="660" t="str">
        <f t="shared" si="50"/>
        <v>F</v>
      </c>
      <c r="L205" s="113"/>
      <c r="M205" s="113"/>
      <c r="N205" s="113"/>
      <c r="O205" s="113">
        <f>U1-CONCATENATE(19,+LEFT(C205,2))</f>
        <v>21</v>
      </c>
      <c r="P205" s="113">
        <f t="shared" si="55"/>
        <v>1</v>
      </c>
      <c r="Q205" s="113">
        <f t="shared" si="56"/>
        <v>0</v>
      </c>
      <c r="R205" s="112">
        <f t="shared" si="57"/>
        <v>0</v>
      </c>
      <c r="S205" s="112">
        <f t="shared" si="58"/>
        <v>0</v>
      </c>
      <c r="W205" s="113"/>
    </row>
    <row r="206" spans="1:23" s="112" customFormat="1">
      <c r="A206" s="669">
        <v>205</v>
      </c>
      <c r="B206" s="112" t="s">
        <v>1544</v>
      </c>
      <c r="C206" s="688" t="s">
        <v>1877</v>
      </c>
      <c r="D206" s="675" t="s">
        <v>616</v>
      </c>
      <c r="E206" s="113"/>
      <c r="F206" s="113"/>
      <c r="G206" s="113"/>
      <c r="H206" s="113"/>
      <c r="I206" s="113"/>
      <c r="J206" s="113"/>
      <c r="K206" s="660" t="str">
        <f t="shared" si="50"/>
        <v>F</v>
      </c>
      <c r="L206" s="113"/>
      <c r="M206" s="113"/>
      <c r="N206" s="113"/>
      <c r="O206" s="113">
        <f>U1-CONCATENATE(19,+LEFT(C206,2))</f>
        <v>23</v>
      </c>
      <c r="P206" s="113">
        <f t="shared" si="55"/>
        <v>1</v>
      </c>
      <c r="Q206" s="113">
        <f t="shared" si="56"/>
        <v>0</v>
      </c>
      <c r="R206" s="112">
        <f t="shared" si="57"/>
        <v>0</v>
      </c>
      <c r="S206" s="112">
        <f t="shared" si="58"/>
        <v>0</v>
      </c>
      <c r="W206" s="113"/>
    </row>
    <row r="207" spans="1:23" s="112" customFormat="1">
      <c r="A207" s="669">
        <v>206</v>
      </c>
      <c r="B207" s="112" t="s">
        <v>1545</v>
      </c>
      <c r="C207" s="688" t="s">
        <v>1878</v>
      </c>
      <c r="D207" s="675" t="s">
        <v>616</v>
      </c>
      <c r="E207" s="113"/>
      <c r="F207" s="113"/>
      <c r="G207" s="113"/>
      <c r="H207" s="113"/>
      <c r="I207" s="113"/>
      <c r="J207" s="113"/>
      <c r="K207" s="660" t="str">
        <f t="shared" si="50"/>
        <v>M</v>
      </c>
      <c r="L207" s="113"/>
      <c r="M207" s="113"/>
      <c r="N207" s="113"/>
      <c r="O207" s="113">
        <f>U1-CONCATENATE(19,+LEFT(C207,2))</f>
        <v>30</v>
      </c>
      <c r="P207" s="113">
        <f t="shared" si="55"/>
        <v>1</v>
      </c>
      <c r="Q207" s="113">
        <f t="shared" si="56"/>
        <v>0</v>
      </c>
      <c r="R207" s="112">
        <f t="shared" si="57"/>
        <v>0</v>
      </c>
      <c r="S207" s="112">
        <f t="shared" si="58"/>
        <v>0</v>
      </c>
      <c r="W207" s="113"/>
    </row>
    <row r="208" spans="1:23" s="112" customFormat="1">
      <c r="A208" s="669">
        <v>207</v>
      </c>
      <c r="B208" s="112" t="s">
        <v>1546</v>
      </c>
      <c r="C208" s="688" t="s">
        <v>1879</v>
      </c>
      <c r="D208" s="675" t="s">
        <v>616</v>
      </c>
      <c r="E208" s="113"/>
      <c r="F208" s="113"/>
      <c r="G208" s="113"/>
      <c r="H208" s="113"/>
      <c r="I208" s="113"/>
      <c r="J208" s="113"/>
      <c r="K208" s="660" t="str">
        <f t="shared" si="50"/>
        <v>M</v>
      </c>
      <c r="L208" s="113"/>
      <c r="M208" s="113"/>
      <c r="N208" s="113"/>
      <c r="O208" s="113">
        <f>U1-CONCATENATE(19,+LEFT(C208,2))</f>
        <v>32</v>
      </c>
      <c r="P208" s="113">
        <f t="shared" si="55"/>
        <v>0</v>
      </c>
      <c r="Q208" s="113">
        <f t="shared" si="56"/>
        <v>1</v>
      </c>
      <c r="R208" s="112">
        <f t="shared" si="57"/>
        <v>0</v>
      </c>
      <c r="S208" s="112">
        <f t="shared" si="58"/>
        <v>0</v>
      </c>
      <c r="W208" s="113"/>
    </row>
    <row r="209" spans="1:23" s="112" customFormat="1">
      <c r="A209" s="669">
        <v>208</v>
      </c>
      <c r="B209" s="112" t="s">
        <v>1547</v>
      </c>
      <c r="C209" s="688" t="s">
        <v>1880</v>
      </c>
      <c r="D209" s="675" t="s">
        <v>616</v>
      </c>
      <c r="E209" s="113"/>
      <c r="F209" s="113"/>
      <c r="G209" s="113"/>
      <c r="H209" s="113"/>
      <c r="I209" s="113"/>
      <c r="J209" s="113"/>
      <c r="K209" s="660" t="str">
        <f t="shared" si="50"/>
        <v>F</v>
      </c>
      <c r="L209" s="113"/>
      <c r="M209" s="113"/>
      <c r="N209" s="113"/>
      <c r="O209" s="113">
        <f>U1-CONCATENATE(19,+LEFT(C209,2))</f>
        <v>21</v>
      </c>
      <c r="P209" s="113">
        <f t="shared" si="55"/>
        <v>1</v>
      </c>
      <c r="Q209" s="113">
        <f t="shared" si="56"/>
        <v>0</v>
      </c>
      <c r="R209" s="112">
        <f t="shared" si="57"/>
        <v>0</v>
      </c>
      <c r="S209" s="112">
        <f t="shared" si="58"/>
        <v>0</v>
      </c>
      <c r="W209" s="113"/>
    </row>
    <row r="210" spans="1:23" s="112" customFormat="1">
      <c r="A210" s="669">
        <v>209</v>
      </c>
      <c r="B210" s="112" t="s">
        <v>1548</v>
      </c>
      <c r="C210" s="688" t="s">
        <v>1881</v>
      </c>
      <c r="D210" s="675" t="s">
        <v>616</v>
      </c>
      <c r="E210" s="113"/>
      <c r="F210" s="113"/>
      <c r="G210" s="113"/>
      <c r="H210" s="113"/>
      <c r="I210" s="113"/>
      <c r="J210" s="113"/>
      <c r="K210" s="660" t="str">
        <f t="shared" si="50"/>
        <v>F</v>
      </c>
      <c r="L210" s="113"/>
      <c r="M210" s="113"/>
      <c r="N210" s="113"/>
      <c r="O210" s="113">
        <f>U1-CONCATENATE(19,+LEFT(C210,2))</f>
        <v>28</v>
      </c>
      <c r="P210" s="113">
        <f t="shared" si="55"/>
        <v>1</v>
      </c>
      <c r="Q210" s="113">
        <f t="shared" si="56"/>
        <v>0</v>
      </c>
      <c r="R210" s="112">
        <f t="shared" si="57"/>
        <v>0</v>
      </c>
      <c r="S210" s="112">
        <f t="shared" si="58"/>
        <v>0</v>
      </c>
      <c r="W210" s="113"/>
    </row>
    <row r="211" spans="1:23" s="112" customFormat="1">
      <c r="A211" s="669">
        <v>210</v>
      </c>
      <c r="B211" s="112" t="s">
        <v>1549</v>
      </c>
      <c r="C211" s="688" t="s">
        <v>1882</v>
      </c>
      <c r="D211" s="675" t="s">
        <v>616</v>
      </c>
      <c r="E211" s="113"/>
      <c r="F211" s="113"/>
      <c r="G211" s="113"/>
      <c r="H211" s="113"/>
      <c r="I211" s="113"/>
      <c r="J211" s="113"/>
      <c r="K211" s="660" t="str">
        <f t="shared" si="50"/>
        <v>F</v>
      </c>
      <c r="L211" s="113"/>
      <c r="M211" s="113"/>
      <c r="N211" s="113"/>
      <c r="O211" s="113">
        <f>U1-CONCATENATE(19,+LEFT(C211,2))</f>
        <v>26</v>
      </c>
      <c r="P211" s="113">
        <f t="shared" si="55"/>
        <v>1</v>
      </c>
      <c r="Q211" s="113">
        <f t="shared" si="56"/>
        <v>0</v>
      </c>
      <c r="R211" s="112">
        <f t="shared" si="57"/>
        <v>0</v>
      </c>
      <c r="S211" s="112">
        <f t="shared" si="58"/>
        <v>0</v>
      </c>
      <c r="W211" s="113"/>
    </row>
    <row r="212" spans="1:23" s="112" customFormat="1">
      <c r="A212" s="669">
        <v>211</v>
      </c>
      <c r="B212" s="112" t="s">
        <v>1550</v>
      </c>
      <c r="C212" s="688" t="s">
        <v>1883</v>
      </c>
      <c r="D212" s="675" t="s">
        <v>616</v>
      </c>
      <c r="E212" s="113"/>
      <c r="F212" s="113"/>
      <c r="G212" s="113"/>
      <c r="H212" s="113"/>
      <c r="I212" s="113"/>
      <c r="J212" s="113"/>
      <c r="K212" s="660" t="str">
        <f t="shared" si="50"/>
        <v>F</v>
      </c>
      <c r="L212" s="113"/>
      <c r="M212" s="113"/>
      <c r="N212" s="113"/>
      <c r="O212" s="113">
        <f>U1-CONCATENATE(19,+LEFT(C212,2))</f>
        <v>37</v>
      </c>
      <c r="P212" s="113">
        <f t="shared" si="55"/>
        <v>0</v>
      </c>
      <c r="Q212" s="113">
        <f t="shared" si="56"/>
        <v>1</v>
      </c>
      <c r="R212" s="112">
        <f t="shared" si="57"/>
        <v>0</v>
      </c>
      <c r="S212" s="112">
        <f t="shared" si="58"/>
        <v>0</v>
      </c>
      <c r="W212" s="113"/>
    </row>
    <row r="213" spans="1:23" s="112" customFormat="1">
      <c r="A213" s="669">
        <v>212</v>
      </c>
      <c r="B213" s="112" t="s">
        <v>1551</v>
      </c>
      <c r="C213" s="688" t="s">
        <v>1884</v>
      </c>
      <c r="D213" s="675" t="s">
        <v>616</v>
      </c>
      <c r="E213" s="113"/>
      <c r="F213" s="113"/>
      <c r="G213" s="113"/>
      <c r="H213" s="113"/>
      <c r="I213" s="113"/>
      <c r="J213" s="113"/>
      <c r="K213" s="660" t="str">
        <f t="shared" si="50"/>
        <v>F</v>
      </c>
      <c r="L213" s="113"/>
      <c r="M213" s="113"/>
      <c r="N213" s="113"/>
      <c r="O213" s="113">
        <f>U1-CONCATENATE(19,+LEFT(C213,2))</f>
        <v>25</v>
      </c>
      <c r="P213" s="113">
        <f t="shared" si="55"/>
        <v>1</v>
      </c>
      <c r="Q213" s="113">
        <f t="shared" si="56"/>
        <v>0</v>
      </c>
      <c r="R213" s="112">
        <f t="shared" si="57"/>
        <v>0</v>
      </c>
      <c r="S213" s="112">
        <f t="shared" si="58"/>
        <v>0</v>
      </c>
      <c r="W213" s="113"/>
    </row>
    <row r="214" spans="1:23" s="112" customFormat="1">
      <c r="A214" s="669">
        <v>213</v>
      </c>
      <c r="B214" s="112" t="s">
        <v>1552</v>
      </c>
      <c r="C214" s="688" t="s">
        <v>1885</v>
      </c>
      <c r="D214" s="675" t="s">
        <v>616</v>
      </c>
      <c r="E214" s="113"/>
      <c r="F214" s="113"/>
      <c r="G214" s="113"/>
      <c r="H214" s="113"/>
      <c r="I214" s="113"/>
      <c r="J214" s="113"/>
      <c r="K214" s="660" t="str">
        <f t="shared" si="50"/>
        <v>F</v>
      </c>
      <c r="L214" s="113"/>
      <c r="M214" s="113"/>
      <c r="N214" s="113"/>
      <c r="O214" s="113">
        <f>U1-CONCATENATE(19,+LEFT(C214,2))</f>
        <v>30</v>
      </c>
      <c r="P214" s="113">
        <f t="shared" si="55"/>
        <v>1</v>
      </c>
      <c r="Q214" s="113">
        <f t="shared" si="56"/>
        <v>0</v>
      </c>
      <c r="R214" s="112">
        <f t="shared" si="57"/>
        <v>0</v>
      </c>
      <c r="S214" s="112">
        <f t="shared" si="58"/>
        <v>0</v>
      </c>
      <c r="W214" s="113"/>
    </row>
    <row r="215" spans="1:23" s="112" customFormat="1">
      <c r="A215" s="669">
        <v>214</v>
      </c>
      <c r="B215" s="112" t="s">
        <v>1553</v>
      </c>
      <c r="C215" s="688" t="s">
        <v>1886</v>
      </c>
      <c r="D215" s="675" t="s">
        <v>616</v>
      </c>
      <c r="E215" s="113"/>
      <c r="F215" s="113"/>
      <c r="G215" s="113"/>
      <c r="H215" s="113"/>
      <c r="I215" s="113"/>
      <c r="J215" s="113"/>
      <c r="K215" s="660" t="str">
        <f t="shared" si="50"/>
        <v>F</v>
      </c>
      <c r="L215" s="113"/>
      <c r="M215" s="113"/>
      <c r="N215" s="113"/>
      <c r="O215" s="113">
        <f>U1-CONCATENATE(19,+LEFT(C215,2))</f>
        <v>34</v>
      </c>
      <c r="P215" s="113">
        <f t="shared" si="55"/>
        <v>0</v>
      </c>
      <c r="Q215" s="113">
        <f t="shared" si="56"/>
        <v>1</v>
      </c>
      <c r="R215" s="112">
        <f t="shared" si="57"/>
        <v>0</v>
      </c>
      <c r="S215" s="112">
        <f t="shared" si="58"/>
        <v>0</v>
      </c>
      <c r="W215" s="113"/>
    </row>
    <row r="216" spans="1:23" s="112" customFormat="1">
      <c r="A216" s="669">
        <v>215</v>
      </c>
      <c r="B216" s="112" t="s">
        <v>1554</v>
      </c>
      <c r="C216" s="688" t="s">
        <v>1887</v>
      </c>
      <c r="D216" s="675" t="s">
        <v>616</v>
      </c>
      <c r="E216" s="113"/>
      <c r="F216" s="113"/>
      <c r="G216" s="113"/>
      <c r="H216" s="113"/>
      <c r="I216" s="113"/>
      <c r="J216" s="113"/>
      <c r="K216" s="660" t="str">
        <f t="shared" si="50"/>
        <v>F</v>
      </c>
      <c r="L216" s="113"/>
      <c r="M216" s="113"/>
      <c r="N216" s="113"/>
      <c r="O216" s="113">
        <f>U1-CONCATENATE(19,+LEFT(C216,2))</f>
        <v>26</v>
      </c>
      <c r="P216" s="113">
        <f t="shared" si="55"/>
        <v>1</v>
      </c>
      <c r="Q216" s="113">
        <f t="shared" si="56"/>
        <v>0</v>
      </c>
      <c r="R216" s="112">
        <f t="shared" si="57"/>
        <v>0</v>
      </c>
      <c r="S216" s="112">
        <f t="shared" si="58"/>
        <v>0</v>
      </c>
      <c r="W216" s="113"/>
    </row>
    <row r="217" spans="1:23" s="112" customFormat="1">
      <c r="A217" s="669">
        <v>216</v>
      </c>
      <c r="B217" s="112" t="s">
        <v>1555</v>
      </c>
      <c r="C217" s="688" t="s">
        <v>1888</v>
      </c>
      <c r="D217" s="675" t="s">
        <v>616</v>
      </c>
      <c r="E217" s="113"/>
      <c r="F217" s="113"/>
      <c r="G217" s="113"/>
      <c r="H217" s="113"/>
      <c r="I217" s="113"/>
      <c r="J217" s="113"/>
      <c r="K217" s="660" t="str">
        <f t="shared" si="50"/>
        <v>F</v>
      </c>
      <c r="L217" s="113"/>
      <c r="M217" s="113"/>
      <c r="N217" s="113"/>
      <c r="O217" s="113">
        <f>U1-CONCATENATE(19,+LEFT(C217,2))</f>
        <v>28</v>
      </c>
      <c r="P217" s="113">
        <f t="shared" si="55"/>
        <v>1</v>
      </c>
      <c r="Q217" s="113">
        <f t="shared" si="56"/>
        <v>0</v>
      </c>
      <c r="R217" s="112">
        <f t="shared" si="57"/>
        <v>0</v>
      </c>
      <c r="S217" s="112">
        <f t="shared" si="58"/>
        <v>0</v>
      </c>
      <c r="W217" s="113"/>
    </row>
    <row r="218" spans="1:23" s="112" customFormat="1">
      <c r="A218" s="669">
        <v>217</v>
      </c>
      <c r="B218" s="112" t="s">
        <v>1556</v>
      </c>
      <c r="C218" s="688" t="s">
        <v>1889</v>
      </c>
      <c r="D218" s="675" t="s">
        <v>616</v>
      </c>
      <c r="E218" s="113"/>
      <c r="F218" s="113"/>
      <c r="G218" s="113"/>
      <c r="H218" s="113"/>
      <c r="I218" s="113"/>
      <c r="J218" s="113"/>
      <c r="K218" s="660" t="str">
        <f t="shared" si="50"/>
        <v>F</v>
      </c>
      <c r="L218" s="113"/>
      <c r="M218" s="113"/>
      <c r="N218" s="113"/>
      <c r="O218" s="113">
        <f>U1-CONCATENATE(19,+LEFT(C218,2))</f>
        <v>27</v>
      </c>
      <c r="P218" s="113">
        <f t="shared" si="55"/>
        <v>1</v>
      </c>
      <c r="Q218" s="113">
        <f t="shared" si="56"/>
        <v>0</v>
      </c>
      <c r="R218" s="112">
        <f t="shared" si="57"/>
        <v>0</v>
      </c>
      <c r="S218" s="112">
        <f t="shared" si="58"/>
        <v>0</v>
      </c>
      <c r="W218" s="113"/>
    </row>
    <row r="219" spans="1:23" s="112" customFormat="1">
      <c r="A219" s="669">
        <v>218</v>
      </c>
      <c r="B219" s="112" t="s">
        <v>1557</v>
      </c>
      <c r="C219" s="688" t="s">
        <v>1890</v>
      </c>
      <c r="D219" s="675" t="s">
        <v>616</v>
      </c>
      <c r="E219" s="113"/>
      <c r="F219" s="113"/>
      <c r="G219" s="113"/>
      <c r="H219" s="113"/>
      <c r="I219" s="113"/>
      <c r="J219" s="113"/>
      <c r="K219" s="660" t="str">
        <f t="shared" si="50"/>
        <v>M</v>
      </c>
      <c r="L219" s="113"/>
      <c r="M219" s="113"/>
      <c r="N219" s="113"/>
      <c r="O219" s="113">
        <f>U1-CONCATENATE(19,+LEFT(C219,2))</f>
        <v>25</v>
      </c>
      <c r="P219" s="113">
        <f t="shared" si="55"/>
        <v>1</v>
      </c>
      <c r="Q219" s="113">
        <f t="shared" si="56"/>
        <v>0</v>
      </c>
      <c r="R219" s="112">
        <f t="shared" si="57"/>
        <v>0</v>
      </c>
      <c r="S219" s="112">
        <f t="shared" si="58"/>
        <v>0</v>
      </c>
      <c r="W219" s="113"/>
    </row>
    <row r="220" spans="1:23" s="112" customFormat="1">
      <c r="A220" s="669">
        <v>219</v>
      </c>
      <c r="B220" s="112" t="s">
        <v>1558</v>
      </c>
      <c r="C220" s="688" t="s">
        <v>1891</v>
      </c>
      <c r="D220" s="675" t="s">
        <v>616</v>
      </c>
      <c r="E220" s="113"/>
      <c r="F220" s="113"/>
      <c r="G220" s="113"/>
      <c r="H220" s="113"/>
      <c r="I220" s="113"/>
      <c r="J220" s="113"/>
      <c r="K220" s="660" t="str">
        <f t="shared" si="50"/>
        <v>M</v>
      </c>
      <c r="L220" s="113"/>
      <c r="M220" s="113"/>
      <c r="N220" s="113"/>
      <c r="O220" s="113">
        <f>U1-CONCATENATE(19,+LEFT(C220,2))</f>
        <v>24</v>
      </c>
      <c r="P220" s="113">
        <f t="shared" si="55"/>
        <v>1</v>
      </c>
      <c r="Q220" s="113">
        <f t="shared" si="56"/>
        <v>0</v>
      </c>
      <c r="R220" s="112">
        <f t="shared" si="57"/>
        <v>0</v>
      </c>
      <c r="S220" s="112">
        <f t="shared" si="58"/>
        <v>0</v>
      </c>
      <c r="W220" s="113"/>
    </row>
    <row r="221" spans="1:23" s="112" customFormat="1">
      <c r="A221" s="669">
        <v>220</v>
      </c>
      <c r="B221" s="112" t="s">
        <v>1559</v>
      </c>
      <c r="C221" s="688" t="s">
        <v>1892</v>
      </c>
      <c r="D221" s="675" t="s">
        <v>616</v>
      </c>
      <c r="E221" s="113"/>
      <c r="F221" s="113"/>
      <c r="G221" s="113"/>
      <c r="H221" s="113"/>
      <c r="I221" s="113"/>
      <c r="J221" s="113"/>
      <c r="K221" s="660" t="str">
        <f t="shared" si="50"/>
        <v>M</v>
      </c>
      <c r="L221" s="113"/>
      <c r="M221" s="113"/>
      <c r="N221" s="113"/>
      <c r="O221" s="113">
        <f>U1-CONCATENATE(19,+LEFT(C221,2))</f>
        <v>33</v>
      </c>
      <c r="P221" s="113">
        <f t="shared" ref="P221:P238" si="59">IF(O221&gt;=55,0,IF(AND(O221&gt;=46,O221&lt;55),0,IF(AND(O221&gt;=31,O221&lt;45),0,IF(O221&lt;=30,1,0))))</f>
        <v>0</v>
      </c>
      <c r="Q221" s="113">
        <f t="shared" ref="Q221:Q238" si="60">IF(O221&gt;=55,0,IF(AND(O221&gt;=46,O221&lt;55),0,IF(AND(O221&gt;=31,O221&lt;=45),1,IF(O221&lt;=30,0,0))))</f>
        <v>1</v>
      </c>
      <c r="R221" s="112">
        <f t="shared" ref="R221:R238" si="61">IF(O221&gt;=55,0,IF(AND(O221&gt;=46,O221&lt;55),1,IF(AND(O221&gt;=31,O221&lt;=45),0,IF(O221&lt;=30,0,0))))</f>
        <v>0</v>
      </c>
      <c r="S221" s="112">
        <f t="shared" ref="S221:S238" si="62">IF(O221&gt;=55,1,IF(AND(O221&gt;=46,O221&lt;55),0,IF(AND(O221&gt;=31,O221&lt;45),0,IF(O221&lt;=30,0,0))))</f>
        <v>0</v>
      </c>
      <c r="W221" s="113"/>
    </row>
    <row r="222" spans="1:23" s="112" customFormat="1">
      <c r="A222" s="669">
        <v>221</v>
      </c>
      <c r="B222" s="112" t="s">
        <v>1560</v>
      </c>
      <c r="C222" s="688" t="s">
        <v>1893</v>
      </c>
      <c r="D222" s="675" t="s">
        <v>616</v>
      </c>
      <c r="E222" s="113"/>
      <c r="F222" s="113"/>
      <c r="G222" s="113"/>
      <c r="H222" s="113"/>
      <c r="I222" s="113"/>
      <c r="J222" s="113"/>
      <c r="K222" s="660" t="str">
        <f t="shared" si="50"/>
        <v>M</v>
      </c>
      <c r="L222" s="113"/>
      <c r="M222" s="113"/>
      <c r="N222" s="113"/>
      <c r="O222" s="113">
        <f>U1-CONCATENATE(19,+LEFT(C222,2))</f>
        <v>31</v>
      </c>
      <c r="P222" s="113">
        <f t="shared" si="59"/>
        <v>0</v>
      </c>
      <c r="Q222" s="113">
        <f t="shared" si="60"/>
        <v>1</v>
      </c>
      <c r="R222" s="112">
        <f t="shared" si="61"/>
        <v>0</v>
      </c>
      <c r="S222" s="112">
        <f t="shared" si="62"/>
        <v>0</v>
      </c>
      <c r="W222" s="113"/>
    </row>
    <row r="223" spans="1:23" s="112" customFormat="1">
      <c r="A223" s="669">
        <v>222</v>
      </c>
      <c r="B223" s="112" t="s">
        <v>1561</v>
      </c>
      <c r="C223" s="688" t="s">
        <v>1894</v>
      </c>
      <c r="D223" s="675" t="s">
        <v>616</v>
      </c>
      <c r="E223" s="113"/>
      <c r="F223" s="113"/>
      <c r="G223" s="113"/>
      <c r="H223" s="113"/>
      <c r="I223" s="113"/>
      <c r="J223" s="113"/>
      <c r="K223" s="660" t="str">
        <f t="shared" si="50"/>
        <v>M</v>
      </c>
      <c r="L223" s="113"/>
      <c r="M223" s="113"/>
      <c r="N223" s="113"/>
      <c r="O223" s="113">
        <f>U1-CONCATENATE(19,+LEFT(C223,2))</f>
        <v>33</v>
      </c>
      <c r="P223" s="113">
        <f t="shared" si="59"/>
        <v>0</v>
      </c>
      <c r="Q223" s="113">
        <f t="shared" si="60"/>
        <v>1</v>
      </c>
      <c r="R223" s="112">
        <f t="shared" si="61"/>
        <v>0</v>
      </c>
      <c r="S223" s="112">
        <f t="shared" si="62"/>
        <v>0</v>
      </c>
      <c r="W223" s="113"/>
    </row>
    <row r="224" spans="1:23" s="112" customFormat="1">
      <c r="A224" s="669">
        <v>223</v>
      </c>
      <c r="B224" s="112" t="s">
        <v>1562</v>
      </c>
      <c r="C224" s="688" t="s">
        <v>1895</v>
      </c>
      <c r="D224" s="675" t="s">
        <v>616</v>
      </c>
      <c r="E224" s="113"/>
      <c r="F224" s="113"/>
      <c r="G224" s="113"/>
      <c r="H224" s="113"/>
      <c r="I224" s="113"/>
      <c r="J224" s="113"/>
      <c r="K224" s="660" t="str">
        <f t="shared" si="50"/>
        <v>M</v>
      </c>
      <c r="L224" s="113"/>
      <c r="M224" s="113"/>
      <c r="N224" s="113"/>
      <c r="O224" s="113">
        <f>U1-CONCATENATE(19,+LEFT(C224,2))</f>
        <v>31</v>
      </c>
      <c r="P224" s="113">
        <f t="shared" si="59"/>
        <v>0</v>
      </c>
      <c r="Q224" s="113">
        <f t="shared" si="60"/>
        <v>1</v>
      </c>
      <c r="R224" s="112">
        <f t="shared" si="61"/>
        <v>0</v>
      </c>
      <c r="S224" s="112">
        <f t="shared" si="62"/>
        <v>0</v>
      </c>
      <c r="W224" s="113"/>
    </row>
    <row r="225" spans="1:23" s="112" customFormat="1">
      <c r="A225" s="669">
        <v>224</v>
      </c>
      <c r="B225" s="112" t="s">
        <v>1563</v>
      </c>
      <c r="C225" s="688" t="s">
        <v>1896</v>
      </c>
      <c r="D225" s="675" t="s">
        <v>616</v>
      </c>
      <c r="E225" s="113"/>
      <c r="F225" s="113"/>
      <c r="G225" s="113"/>
      <c r="H225" s="113"/>
      <c r="I225" s="113"/>
      <c r="J225" s="113"/>
      <c r="K225" s="660" t="str">
        <f t="shared" si="50"/>
        <v>F</v>
      </c>
      <c r="L225" s="113"/>
      <c r="M225" s="113"/>
      <c r="N225" s="113"/>
      <c r="O225" s="113">
        <f>U1-CONCATENATE(19,+LEFT(C225,2))</f>
        <v>26</v>
      </c>
      <c r="P225" s="113">
        <f t="shared" si="59"/>
        <v>1</v>
      </c>
      <c r="Q225" s="113">
        <f t="shared" si="60"/>
        <v>0</v>
      </c>
      <c r="R225" s="112">
        <f t="shared" si="61"/>
        <v>0</v>
      </c>
      <c r="S225" s="112">
        <f t="shared" si="62"/>
        <v>0</v>
      </c>
      <c r="W225" s="113"/>
    </row>
    <row r="226" spans="1:23" s="112" customFormat="1">
      <c r="A226" s="669">
        <v>225</v>
      </c>
      <c r="B226" s="112" t="s">
        <v>1564</v>
      </c>
      <c r="C226" s="688" t="s">
        <v>1897</v>
      </c>
      <c r="D226" s="675" t="s">
        <v>616</v>
      </c>
      <c r="E226" s="113"/>
      <c r="F226" s="113"/>
      <c r="G226" s="113"/>
      <c r="H226" s="113"/>
      <c r="I226" s="113"/>
      <c r="J226" s="113"/>
      <c r="K226" s="660" t="str">
        <f t="shared" si="50"/>
        <v>F</v>
      </c>
      <c r="L226" s="113"/>
      <c r="M226" s="113"/>
      <c r="N226" s="113"/>
      <c r="O226" s="113">
        <f>U1-CONCATENATE(19,+LEFT(C226,2))</f>
        <v>25</v>
      </c>
      <c r="P226" s="113">
        <f t="shared" si="59"/>
        <v>1</v>
      </c>
      <c r="Q226" s="113">
        <f t="shared" si="60"/>
        <v>0</v>
      </c>
      <c r="R226" s="112">
        <f t="shared" si="61"/>
        <v>0</v>
      </c>
      <c r="S226" s="112">
        <f t="shared" si="62"/>
        <v>0</v>
      </c>
      <c r="W226" s="113"/>
    </row>
    <row r="227" spans="1:23" s="112" customFormat="1">
      <c r="A227" s="669">
        <v>226</v>
      </c>
      <c r="B227" s="112" t="s">
        <v>1565</v>
      </c>
      <c r="C227" s="688" t="s">
        <v>1898</v>
      </c>
      <c r="D227" s="675" t="s">
        <v>616</v>
      </c>
      <c r="E227" s="113"/>
      <c r="F227" s="113"/>
      <c r="G227" s="113"/>
      <c r="H227" s="113"/>
      <c r="I227" s="113"/>
      <c r="J227" s="113"/>
      <c r="K227" s="660" t="str">
        <f t="shared" si="50"/>
        <v>M</v>
      </c>
      <c r="L227" s="113"/>
      <c r="M227" s="113"/>
      <c r="N227" s="113"/>
      <c r="O227" s="113">
        <f>U1-CONCATENATE(19,+LEFT(C227,2))</f>
        <v>25</v>
      </c>
      <c r="P227" s="113">
        <f t="shared" si="59"/>
        <v>1</v>
      </c>
      <c r="Q227" s="113">
        <f t="shared" si="60"/>
        <v>0</v>
      </c>
      <c r="R227" s="112">
        <f t="shared" si="61"/>
        <v>0</v>
      </c>
      <c r="S227" s="112">
        <f t="shared" si="62"/>
        <v>0</v>
      </c>
      <c r="W227" s="113"/>
    </row>
    <row r="228" spans="1:23" s="112" customFormat="1">
      <c r="A228" s="669">
        <v>227</v>
      </c>
      <c r="B228" s="112" t="s">
        <v>1566</v>
      </c>
      <c r="C228" s="688" t="s">
        <v>1899</v>
      </c>
      <c r="D228" s="675" t="s">
        <v>616</v>
      </c>
      <c r="E228" s="113"/>
      <c r="F228" s="113"/>
      <c r="G228" s="113"/>
      <c r="H228" s="113"/>
      <c r="I228" s="113"/>
      <c r="J228" s="113"/>
      <c r="K228" s="660" t="str">
        <f t="shared" si="50"/>
        <v>M</v>
      </c>
      <c r="L228" s="113"/>
      <c r="M228" s="113"/>
      <c r="N228" s="113"/>
      <c r="O228" s="113">
        <f>U1-CONCATENATE(19,+LEFT(C228,2))</f>
        <v>22</v>
      </c>
      <c r="P228" s="113">
        <f t="shared" si="59"/>
        <v>1</v>
      </c>
      <c r="Q228" s="113">
        <f t="shared" si="60"/>
        <v>0</v>
      </c>
      <c r="R228" s="112">
        <f t="shared" si="61"/>
        <v>0</v>
      </c>
      <c r="S228" s="112">
        <f t="shared" si="62"/>
        <v>0</v>
      </c>
      <c r="W228" s="113"/>
    </row>
    <row r="229" spans="1:23" s="112" customFormat="1">
      <c r="A229" s="669">
        <v>228</v>
      </c>
      <c r="B229" s="112" t="s">
        <v>1567</v>
      </c>
      <c r="C229" s="688" t="s">
        <v>1900</v>
      </c>
      <c r="D229" s="675" t="s">
        <v>616</v>
      </c>
      <c r="E229" s="113"/>
      <c r="F229" s="113"/>
      <c r="G229" s="113"/>
      <c r="H229" s="113"/>
      <c r="I229" s="113"/>
      <c r="J229" s="113"/>
      <c r="K229" s="660" t="str">
        <f t="shared" si="50"/>
        <v>M</v>
      </c>
      <c r="L229" s="113"/>
      <c r="M229" s="113"/>
      <c r="N229" s="113"/>
      <c r="O229" s="113">
        <f>U1-CONCATENATE(19,+LEFT(C229,2))</f>
        <v>24</v>
      </c>
      <c r="P229" s="113">
        <f t="shared" si="59"/>
        <v>1</v>
      </c>
      <c r="Q229" s="113">
        <f t="shared" si="60"/>
        <v>0</v>
      </c>
      <c r="R229" s="112">
        <f t="shared" si="61"/>
        <v>0</v>
      </c>
      <c r="S229" s="112">
        <f t="shared" si="62"/>
        <v>0</v>
      </c>
      <c r="W229" s="113"/>
    </row>
    <row r="230" spans="1:23" s="112" customFormat="1">
      <c r="A230" s="669">
        <v>229</v>
      </c>
      <c r="B230" s="112" t="s">
        <v>1568</v>
      </c>
      <c r="C230" s="688" t="s">
        <v>1901</v>
      </c>
      <c r="D230" s="675" t="s">
        <v>616</v>
      </c>
      <c r="E230" s="113"/>
      <c r="F230" s="113"/>
      <c r="G230" s="113"/>
      <c r="H230" s="113"/>
      <c r="I230" s="113"/>
      <c r="J230" s="113"/>
      <c r="K230" s="660" t="str">
        <f t="shared" si="50"/>
        <v>F</v>
      </c>
      <c r="L230" s="113"/>
      <c r="M230" s="113"/>
      <c r="N230" s="113"/>
      <c r="O230" s="113">
        <f>U1-CONCATENATE(19,+LEFT(C230,2))</f>
        <v>22</v>
      </c>
      <c r="P230" s="113">
        <f t="shared" si="59"/>
        <v>1</v>
      </c>
      <c r="Q230" s="113">
        <f t="shared" si="60"/>
        <v>0</v>
      </c>
      <c r="R230" s="112">
        <f t="shared" si="61"/>
        <v>0</v>
      </c>
      <c r="S230" s="112">
        <f t="shared" si="62"/>
        <v>0</v>
      </c>
      <c r="W230" s="113"/>
    </row>
    <row r="231" spans="1:23" s="112" customFormat="1">
      <c r="A231" s="669">
        <v>230</v>
      </c>
      <c r="B231" s="112" t="s">
        <v>1569</v>
      </c>
      <c r="C231" s="688" t="s">
        <v>1902</v>
      </c>
      <c r="D231" s="675" t="s">
        <v>616</v>
      </c>
      <c r="E231" s="113"/>
      <c r="F231" s="113"/>
      <c r="G231" s="113"/>
      <c r="H231" s="113"/>
      <c r="I231" s="113"/>
      <c r="J231" s="113"/>
      <c r="K231" s="660" t="str">
        <f t="shared" si="50"/>
        <v>M</v>
      </c>
      <c r="L231" s="113"/>
      <c r="M231" s="113"/>
      <c r="N231" s="113"/>
      <c r="O231" s="113">
        <f>U1-CONCATENATE(19,+LEFT(C231,2))</f>
        <v>28</v>
      </c>
      <c r="P231" s="113">
        <f t="shared" si="59"/>
        <v>1</v>
      </c>
      <c r="Q231" s="113">
        <f t="shared" si="60"/>
        <v>0</v>
      </c>
      <c r="R231" s="112">
        <f t="shared" si="61"/>
        <v>0</v>
      </c>
      <c r="S231" s="112">
        <f t="shared" si="62"/>
        <v>0</v>
      </c>
      <c r="W231" s="113"/>
    </row>
    <row r="232" spans="1:23" s="112" customFormat="1">
      <c r="A232" s="669">
        <v>231</v>
      </c>
      <c r="B232" s="112" t="s">
        <v>1570</v>
      </c>
      <c r="C232" s="688" t="s">
        <v>1903</v>
      </c>
      <c r="D232" s="675" t="s">
        <v>616</v>
      </c>
      <c r="E232" s="113"/>
      <c r="F232" s="113"/>
      <c r="G232" s="113"/>
      <c r="H232" s="113"/>
      <c r="I232" s="113"/>
      <c r="J232" s="113"/>
      <c r="K232" s="660" t="str">
        <f t="shared" si="50"/>
        <v>F</v>
      </c>
      <c r="L232" s="113"/>
      <c r="M232" s="113"/>
      <c r="N232" s="113"/>
      <c r="O232" s="113">
        <f>U1-CONCATENATE(19,+LEFT(C232,2))</f>
        <v>24</v>
      </c>
      <c r="P232" s="113">
        <f t="shared" si="59"/>
        <v>1</v>
      </c>
      <c r="Q232" s="113">
        <f t="shared" si="60"/>
        <v>0</v>
      </c>
      <c r="R232" s="112">
        <f t="shared" si="61"/>
        <v>0</v>
      </c>
      <c r="S232" s="112">
        <f t="shared" si="62"/>
        <v>0</v>
      </c>
      <c r="W232" s="113"/>
    </row>
    <row r="233" spans="1:23" s="112" customFormat="1">
      <c r="A233" s="669">
        <v>232</v>
      </c>
      <c r="B233" s="112" t="s">
        <v>1571</v>
      </c>
      <c r="C233" s="688" t="s">
        <v>1904</v>
      </c>
      <c r="D233" s="675" t="s">
        <v>616</v>
      </c>
      <c r="E233" s="113"/>
      <c r="F233" s="113"/>
      <c r="G233" s="113"/>
      <c r="H233" s="113"/>
      <c r="I233" s="113"/>
      <c r="J233" s="113"/>
      <c r="K233" s="660" t="str">
        <f t="shared" si="50"/>
        <v>F</v>
      </c>
      <c r="L233" s="113"/>
      <c r="M233" s="113"/>
      <c r="N233" s="113"/>
      <c r="O233" s="113">
        <f>U1-CONCATENATE(19,+LEFT(C233,2))</f>
        <v>27</v>
      </c>
      <c r="P233" s="113">
        <f t="shared" si="59"/>
        <v>1</v>
      </c>
      <c r="Q233" s="113">
        <f t="shared" si="60"/>
        <v>0</v>
      </c>
      <c r="R233" s="112">
        <f t="shared" si="61"/>
        <v>0</v>
      </c>
      <c r="S233" s="112">
        <f t="shared" si="62"/>
        <v>0</v>
      </c>
      <c r="W233" s="113"/>
    </row>
    <row r="234" spans="1:23" s="112" customFormat="1">
      <c r="A234" s="669">
        <v>233</v>
      </c>
      <c r="B234" s="112" t="s">
        <v>1572</v>
      </c>
      <c r="C234" s="688" t="s">
        <v>1905</v>
      </c>
      <c r="D234" s="675" t="s">
        <v>616</v>
      </c>
      <c r="E234" s="113"/>
      <c r="F234" s="113"/>
      <c r="G234" s="113"/>
      <c r="H234" s="113"/>
      <c r="I234" s="113"/>
      <c r="J234" s="113"/>
      <c r="K234" s="660" t="str">
        <f t="shared" si="50"/>
        <v>F</v>
      </c>
      <c r="L234" s="113"/>
      <c r="M234" s="113"/>
      <c r="N234" s="113"/>
      <c r="O234" s="113">
        <f>U1-CONCATENATE(19,+LEFT(C234,2))</f>
        <v>25</v>
      </c>
      <c r="P234" s="113">
        <f t="shared" si="59"/>
        <v>1</v>
      </c>
      <c r="Q234" s="113">
        <f t="shared" si="60"/>
        <v>0</v>
      </c>
      <c r="R234" s="112">
        <f t="shared" si="61"/>
        <v>0</v>
      </c>
      <c r="S234" s="112">
        <f t="shared" si="62"/>
        <v>0</v>
      </c>
      <c r="W234" s="113"/>
    </row>
    <row r="235" spans="1:23" s="112" customFormat="1">
      <c r="A235" s="669">
        <v>234</v>
      </c>
      <c r="B235" s="112" t="s">
        <v>1573</v>
      </c>
      <c r="C235" s="688" t="s">
        <v>1906</v>
      </c>
      <c r="D235" s="675" t="s">
        <v>616</v>
      </c>
      <c r="E235" s="113"/>
      <c r="F235" s="113"/>
      <c r="G235" s="113"/>
      <c r="H235" s="113"/>
      <c r="I235" s="113"/>
      <c r="J235" s="113"/>
      <c r="K235" s="660" t="str">
        <f t="shared" si="50"/>
        <v>M</v>
      </c>
      <c r="L235" s="113"/>
      <c r="M235" s="113"/>
      <c r="N235" s="113"/>
      <c r="O235" s="113">
        <f>U1-CONCATENATE(19,+LEFT(C235,2))</f>
        <v>27</v>
      </c>
      <c r="P235" s="113">
        <f t="shared" si="59"/>
        <v>1</v>
      </c>
      <c r="Q235" s="113">
        <f t="shared" si="60"/>
        <v>0</v>
      </c>
      <c r="R235" s="112">
        <f t="shared" si="61"/>
        <v>0</v>
      </c>
      <c r="S235" s="112">
        <f t="shared" si="62"/>
        <v>0</v>
      </c>
      <c r="W235" s="113"/>
    </row>
    <row r="236" spans="1:23" s="112" customFormat="1">
      <c r="A236" s="669">
        <v>235</v>
      </c>
      <c r="B236" s="112" t="s">
        <v>1574</v>
      </c>
      <c r="C236" s="688" t="s">
        <v>1907</v>
      </c>
      <c r="D236" s="675" t="s">
        <v>616</v>
      </c>
      <c r="E236" s="113"/>
      <c r="F236" s="113"/>
      <c r="G236" s="113"/>
      <c r="H236" s="113"/>
      <c r="I236" s="113"/>
      <c r="J236" s="113"/>
      <c r="K236" s="660" t="str">
        <f t="shared" si="50"/>
        <v>M</v>
      </c>
      <c r="L236" s="113"/>
      <c r="M236" s="113"/>
      <c r="N236" s="113"/>
      <c r="O236" s="113">
        <f>U1-CONCATENATE(19,+LEFT(C236,2))</f>
        <v>26</v>
      </c>
      <c r="P236" s="113">
        <f t="shared" si="59"/>
        <v>1</v>
      </c>
      <c r="Q236" s="113">
        <f t="shared" si="60"/>
        <v>0</v>
      </c>
      <c r="R236" s="112">
        <f t="shared" si="61"/>
        <v>0</v>
      </c>
      <c r="S236" s="112">
        <f t="shared" si="62"/>
        <v>0</v>
      </c>
      <c r="W236" s="113"/>
    </row>
    <row r="237" spans="1:23" s="112" customFormat="1">
      <c r="A237" s="669">
        <v>236</v>
      </c>
      <c r="B237" s="112" t="s">
        <v>1575</v>
      </c>
      <c r="C237" s="688" t="s">
        <v>1908</v>
      </c>
      <c r="D237" s="675" t="s">
        <v>616</v>
      </c>
      <c r="E237" s="113"/>
      <c r="F237" s="113"/>
      <c r="G237" s="113"/>
      <c r="H237" s="113"/>
      <c r="I237" s="113"/>
      <c r="J237" s="113"/>
      <c r="K237" s="660" t="str">
        <f t="shared" si="50"/>
        <v>M</v>
      </c>
      <c r="L237" s="113"/>
      <c r="M237" s="113"/>
      <c r="N237" s="113"/>
      <c r="O237" s="113">
        <f>U1-CONCATENATE(19,+LEFT(C237,2))</f>
        <v>23</v>
      </c>
      <c r="P237" s="113">
        <f t="shared" si="59"/>
        <v>1</v>
      </c>
      <c r="Q237" s="113">
        <f t="shared" si="60"/>
        <v>0</v>
      </c>
      <c r="R237" s="112">
        <f t="shared" si="61"/>
        <v>0</v>
      </c>
      <c r="S237" s="112">
        <f t="shared" si="62"/>
        <v>0</v>
      </c>
      <c r="W237" s="113"/>
    </row>
    <row r="238" spans="1:23" s="112" customFormat="1">
      <c r="A238" s="669">
        <v>237</v>
      </c>
      <c r="B238" s="112" t="s">
        <v>1576</v>
      </c>
      <c r="C238" s="688" t="s">
        <v>1909</v>
      </c>
      <c r="D238" s="675" t="s">
        <v>616</v>
      </c>
      <c r="E238" s="113"/>
      <c r="F238" s="113"/>
      <c r="G238" s="113"/>
      <c r="H238" s="113"/>
      <c r="I238" s="113"/>
      <c r="J238" s="113"/>
      <c r="K238" s="660" t="str">
        <f t="shared" si="50"/>
        <v>F</v>
      </c>
      <c r="L238" s="113"/>
      <c r="M238" s="113"/>
      <c r="N238" s="113"/>
      <c r="O238" s="113">
        <f>U1-CONCATENATE(19,+LEFT(C238,2))</f>
        <v>30</v>
      </c>
      <c r="P238" s="113">
        <f t="shared" si="59"/>
        <v>1</v>
      </c>
      <c r="Q238" s="113">
        <f t="shared" si="60"/>
        <v>0</v>
      </c>
      <c r="R238" s="112">
        <f t="shared" si="61"/>
        <v>0</v>
      </c>
      <c r="S238" s="112">
        <f t="shared" si="62"/>
        <v>0</v>
      </c>
      <c r="W238" s="113"/>
    </row>
    <row r="239" spans="1:23" s="112" customFormat="1">
      <c r="A239" s="669">
        <v>238</v>
      </c>
      <c r="B239" s="112" t="s">
        <v>1577</v>
      </c>
      <c r="C239" s="688" t="s">
        <v>1910</v>
      </c>
      <c r="D239" s="675" t="s">
        <v>616</v>
      </c>
      <c r="E239" s="113"/>
      <c r="F239" s="113"/>
      <c r="G239" s="113"/>
      <c r="H239" s="113"/>
      <c r="I239" s="113"/>
      <c r="J239" s="113"/>
      <c r="K239" s="660" t="str">
        <f t="shared" ref="K239:K279" si="63">IF(MOD(LEFT(+RIGHT(C239,2),1),2)=0,"M","F")</f>
        <v>F</v>
      </c>
      <c r="L239" s="113"/>
      <c r="M239" s="113"/>
      <c r="N239" s="113"/>
      <c r="O239" s="113">
        <f>U1-CONCATENATE(19,+LEFT(C239,2))</f>
        <v>31</v>
      </c>
      <c r="P239" s="113">
        <f>IF(O239&gt;=55,0,IF(AND(O239&gt;=46,O239&lt;55),0,IF(AND(O239&gt;=31,O239&lt;45),0,IF(O239&lt;=30,1,0))))</f>
        <v>0</v>
      </c>
      <c r="Q239" s="113">
        <f>IF(O239&gt;=55,0,IF(AND(O239&gt;=46,O239&lt;55),0,IF(AND(O239&gt;=31,O239&lt;=45),1,IF(O239&lt;=30,0,0))))</f>
        <v>1</v>
      </c>
      <c r="R239" s="112">
        <f>IF(O239&gt;=55,0,IF(AND(O239&gt;=46,O239&lt;55),1,IF(AND(O239&gt;=31,O239&lt;=45),0,IF(O239&lt;=30,0,0))))</f>
        <v>0</v>
      </c>
      <c r="S239" s="112">
        <f>IF(O239&gt;=55,1,IF(AND(O239&gt;=46,O239&lt;55),0,IF(AND(O239&gt;=31,O239&lt;45),0,IF(O239&lt;=30,0,0))))</f>
        <v>0</v>
      </c>
      <c r="W239" s="113"/>
    </row>
    <row r="240" spans="1:23">
      <c r="A240" s="669">
        <v>239</v>
      </c>
      <c r="B240" s="689" t="s">
        <v>1578</v>
      </c>
      <c r="C240" s="672" t="s">
        <v>1911</v>
      </c>
      <c r="D240" s="675" t="s">
        <v>616</v>
      </c>
      <c r="K240" s="660" t="str">
        <f t="shared" si="63"/>
        <v>F</v>
      </c>
      <c r="L240" s="687">
        <v>41282</v>
      </c>
      <c r="O240" s="113">
        <f>U1-CONCATENATE(19,+LEFT(C240,2))</f>
        <v>22</v>
      </c>
      <c r="P240" s="113">
        <f>IF(O240&gt;=55,0,IF(AND(O240&gt;=46,O240&lt;55),0,IF(AND(O240&gt;=31,O240&lt;45),0,IF(O240&lt;=30,1,0))))</f>
        <v>1</v>
      </c>
      <c r="Q240" s="113">
        <f>IF(O240&gt;=55,0,IF(AND(O240&gt;=46,O240&lt;55),0,IF(AND(O240&gt;=31,O240&lt;=45),1,IF(O240&lt;=30,0,0))))</f>
        <v>0</v>
      </c>
      <c r="R240" s="112">
        <f>IF(O240&gt;=55,0,IF(AND(O240&gt;=46,O240&lt;55),1,IF(AND(O240&gt;=31,O240&lt;=45),0,IF(O240&lt;=30,0,0))))</f>
        <v>0</v>
      </c>
      <c r="S240" s="112">
        <f>IF(O240&gt;=55,1,IF(AND(O240&gt;=46,O240&lt;55),0,IF(AND(O240&gt;=31,O240&lt;45),0,IF(O240&lt;=30,0,0))))</f>
        <v>0</v>
      </c>
    </row>
    <row r="241" spans="1:19">
      <c r="A241" s="669">
        <v>240</v>
      </c>
      <c r="B241" s="689" t="s">
        <v>1579</v>
      </c>
      <c r="C241" s="672" t="s">
        <v>1912</v>
      </c>
      <c r="D241" s="675" t="s">
        <v>616</v>
      </c>
      <c r="K241" s="660" t="str">
        <f t="shared" si="63"/>
        <v>M</v>
      </c>
      <c r="L241" s="687">
        <v>41282</v>
      </c>
      <c r="O241" s="113">
        <f>U1-CONCATENATE(19,+LEFT(C241,2))</f>
        <v>29</v>
      </c>
      <c r="P241" s="113">
        <f>IF(O241&gt;=55,0,IF(AND(O241&gt;=46,O241&lt;55),0,IF(AND(O241&gt;=31,O241&lt;45),0,IF(O241&lt;=30,1,0))))</f>
        <v>1</v>
      </c>
      <c r="Q241" s="113">
        <f>IF(O241&gt;=55,0,IF(AND(O241&gt;=46,O241&lt;55),0,IF(AND(O241&gt;=31,O241&lt;=45),1,IF(O241&lt;=30,0,0))))</f>
        <v>0</v>
      </c>
      <c r="R241" s="112">
        <f>IF(O241&gt;=55,0,IF(AND(O241&gt;=46,O241&lt;55),1,IF(AND(O241&gt;=31,O241&lt;=45),0,IF(O241&lt;=30,0,0))))</f>
        <v>0</v>
      </c>
      <c r="S241" s="112">
        <f>IF(O241&gt;=55,1,IF(AND(O241&gt;=46,O241&lt;55),0,IF(AND(O241&gt;=31,O241&lt;45),0,IF(O241&lt;=30,0,0))))</f>
        <v>0</v>
      </c>
    </row>
    <row r="242" spans="1:19">
      <c r="A242" s="669">
        <v>241</v>
      </c>
      <c r="B242" s="689" t="s">
        <v>1580</v>
      </c>
      <c r="C242" s="672" t="s">
        <v>1913</v>
      </c>
      <c r="D242" s="675" t="s">
        <v>616</v>
      </c>
      <c r="K242" s="660" t="str">
        <f t="shared" si="63"/>
        <v>M</v>
      </c>
      <c r="L242" s="687">
        <v>41282</v>
      </c>
      <c r="O242" s="660">
        <f>U1-CONCATENATE(19,+LEFT(C239,2))</f>
        <v>31</v>
      </c>
      <c r="P242" s="660">
        <f>IF(O242&gt;=55,0,IF(AND(O242&gt;=46,O242&lt;55),0,IF(AND(O242&gt;=31,O242&lt;45),0,IF(O242&lt;=30,1,0))))</f>
        <v>0</v>
      </c>
      <c r="Q242" s="660">
        <f>IF(O242&gt;=55,0,IF(AND(O242&gt;=46,O242&lt;55),0,IF(AND(O242&gt;=31,O242&lt;=45),1,IF(O242&lt;=30,0,0))))</f>
        <v>1</v>
      </c>
      <c r="R242" s="661">
        <f>IF(O242&gt;=55,0,IF(AND(O242&gt;=46,O242&lt;55),1,IF(AND(O242&gt;=31,O242&lt;=45),0,IF(O242&lt;=30,0,0))))</f>
        <v>0</v>
      </c>
      <c r="S242" s="661">
        <f>IF(O242&gt;=55,1,IF(AND(O242&gt;=46,O242&lt;55),0,IF(AND(O242&gt;=31,O242&lt;45),0,IF(O242&lt;=30,0,0))))</f>
        <v>0</v>
      </c>
    </row>
    <row r="243" spans="1:19">
      <c r="A243" s="669">
        <v>242</v>
      </c>
      <c r="B243" s="689" t="s">
        <v>1581</v>
      </c>
      <c r="C243" s="672" t="s">
        <v>1914</v>
      </c>
      <c r="D243" s="675" t="s">
        <v>616</v>
      </c>
      <c r="K243" s="660" t="str">
        <f t="shared" si="63"/>
        <v>F</v>
      </c>
      <c r="L243" s="687">
        <v>41282</v>
      </c>
      <c r="O243" s="660">
        <f>U1-CONCATENATE(19,+LEFT(C240,2))</f>
        <v>22</v>
      </c>
      <c r="P243" s="660">
        <f t="shared" ref="P243:P251" si="64">IF(O243&gt;=55,0,IF(AND(O243&gt;=46,O243&lt;55),0,IF(AND(O243&gt;=31,O243&lt;45),0,IF(O243&lt;=30,1,0))))</f>
        <v>1</v>
      </c>
      <c r="Q243" s="660">
        <f t="shared" ref="Q243:Q251" si="65">IF(O243&gt;=55,0,IF(AND(O243&gt;=46,O243&lt;55),0,IF(AND(O243&gt;=31,O243&lt;=45),1,IF(O243&lt;=30,0,0))))</f>
        <v>0</v>
      </c>
      <c r="R243" s="661">
        <f t="shared" ref="R243:R251" si="66">IF(O243&gt;=55,0,IF(AND(O243&gt;=46,O243&lt;55),1,IF(AND(O243&gt;=31,O243&lt;=45),0,IF(O243&lt;=30,0,0))))</f>
        <v>0</v>
      </c>
      <c r="S243" s="661">
        <f t="shared" ref="S243:S251" si="67">IF(O243&gt;=55,1,IF(AND(O243&gt;=46,O243&lt;55),0,IF(AND(O243&gt;=31,O243&lt;45),0,IF(O243&lt;=30,0,0))))</f>
        <v>0</v>
      </c>
    </row>
    <row r="244" spans="1:19">
      <c r="A244" s="669">
        <v>243</v>
      </c>
      <c r="B244" s="689" t="s">
        <v>1582</v>
      </c>
      <c r="C244" s="672" t="s">
        <v>1915</v>
      </c>
      <c r="D244" s="675" t="s">
        <v>616</v>
      </c>
      <c r="K244" s="660" t="str">
        <f t="shared" si="63"/>
        <v>F</v>
      </c>
      <c r="L244" s="687">
        <v>41282</v>
      </c>
      <c r="O244" s="660">
        <f>$U$1-CONCATENATE(19,+LEFT(C243,2))</f>
        <v>33</v>
      </c>
      <c r="P244" s="660">
        <f t="shared" si="64"/>
        <v>0</v>
      </c>
      <c r="Q244" s="660">
        <f t="shared" si="65"/>
        <v>1</v>
      </c>
      <c r="R244" s="661">
        <f t="shared" si="66"/>
        <v>0</v>
      </c>
      <c r="S244" s="661">
        <f t="shared" si="67"/>
        <v>0</v>
      </c>
    </row>
    <row r="245" spans="1:19">
      <c r="A245" s="669">
        <v>244</v>
      </c>
      <c r="B245" s="689" t="s">
        <v>1583</v>
      </c>
      <c r="C245" s="672" t="s">
        <v>1916</v>
      </c>
      <c r="D245" s="675" t="s">
        <v>616</v>
      </c>
      <c r="K245" s="660" t="str">
        <f t="shared" si="63"/>
        <v>F</v>
      </c>
      <c r="L245" s="687">
        <v>41282</v>
      </c>
      <c r="O245" s="660">
        <f t="shared" ref="O245:O308" si="68">$U$1-CONCATENATE(19,+LEFT(C244,2))</f>
        <v>29</v>
      </c>
      <c r="P245" s="660">
        <f t="shared" si="64"/>
        <v>1</v>
      </c>
      <c r="Q245" s="660">
        <f t="shared" si="65"/>
        <v>0</v>
      </c>
      <c r="R245" s="661">
        <f t="shared" si="66"/>
        <v>0</v>
      </c>
      <c r="S245" s="661">
        <f t="shared" si="67"/>
        <v>0</v>
      </c>
    </row>
    <row r="246" spans="1:19">
      <c r="A246" s="669">
        <v>245</v>
      </c>
      <c r="B246" s="689" t="s">
        <v>1584</v>
      </c>
      <c r="C246" s="672" t="s">
        <v>1917</v>
      </c>
      <c r="D246" s="675" t="s">
        <v>616</v>
      </c>
      <c r="K246" s="660" t="str">
        <f t="shared" si="63"/>
        <v>F</v>
      </c>
      <c r="L246" s="687">
        <v>41282</v>
      </c>
      <c r="O246" s="660">
        <f t="shared" si="68"/>
        <v>27</v>
      </c>
      <c r="P246" s="660">
        <f t="shared" si="64"/>
        <v>1</v>
      </c>
      <c r="Q246" s="660">
        <f t="shared" si="65"/>
        <v>0</v>
      </c>
      <c r="R246" s="661">
        <f t="shared" si="66"/>
        <v>0</v>
      </c>
      <c r="S246" s="661">
        <f t="shared" si="67"/>
        <v>0</v>
      </c>
    </row>
    <row r="247" spans="1:19">
      <c r="A247" s="669">
        <v>246</v>
      </c>
      <c r="B247" s="689" t="s">
        <v>1585</v>
      </c>
      <c r="C247" s="672" t="s">
        <v>1918</v>
      </c>
      <c r="D247" s="675" t="s">
        <v>616</v>
      </c>
      <c r="K247" s="660" t="str">
        <f t="shared" si="63"/>
        <v>F</v>
      </c>
      <c r="L247" s="687">
        <v>41282</v>
      </c>
      <c r="O247" s="660">
        <f t="shared" si="68"/>
        <v>34</v>
      </c>
      <c r="P247" s="660">
        <f t="shared" si="64"/>
        <v>0</v>
      </c>
      <c r="Q247" s="660">
        <f t="shared" si="65"/>
        <v>1</v>
      </c>
      <c r="R247" s="661">
        <f t="shared" si="66"/>
        <v>0</v>
      </c>
      <c r="S247" s="661">
        <f t="shared" si="67"/>
        <v>0</v>
      </c>
    </row>
    <row r="248" spans="1:19">
      <c r="A248" s="669">
        <v>247</v>
      </c>
      <c r="B248" s="689" t="s">
        <v>1586</v>
      </c>
      <c r="C248" s="672" t="s">
        <v>1919</v>
      </c>
      <c r="D248" s="675" t="s">
        <v>616</v>
      </c>
      <c r="K248" s="660" t="str">
        <f t="shared" si="63"/>
        <v>F</v>
      </c>
      <c r="L248" s="687">
        <v>41282</v>
      </c>
      <c r="O248" s="660">
        <f t="shared" si="68"/>
        <v>24</v>
      </c>
      <c r="P248" s="660">
        <f t="shared" si="64"/>
        <v>1</v>
      </c>
      <c r="Q248" s="660">
        <f t="shared" si="65"/>
        <v>0</v>
      </c>
      <c r="R248" s="661">
        <f t="shared" si="66"/>
        <v>0</v>
      </c>
      <c r="S248" s="661">
        <f t="shared" si="67"/>
        <v>0</v>
      </c>
    </row>
    <row r="249" spans="1:19">
      <c r="A249" s="669">
        <v>248</v>
      </c>
      <c r="B249" s="689" t="s">
        <v>1587</v>
      </c>
      <c r="C249" s="672" t="s">
        <v>1920</v>
      </c>
      <c r="D249" s="675" t="s">
        <v>616</v>
      </c>
      <c r="K249" s="660" t="str">
        <f t="shared" si="63"/>
        <v>F</v>
      </c>
      <c r="L249" s="687">
        <v>41282</v>
      </c>
      <c r="O249" s="660">
        <f t="shared" si="68"/>
        <v>34</v>
      </c>
      <c r="P249" s="660">
        <f t="shared" si="64"/>
        <v>0</v>
      </c>
      <c r="Q249" s="660">
        <f t="shared" si="65"/>
        <v>1</v>
      </c>
      <c r="R249" s="661">
        <f t="shared" si="66"/>
        <v>0</v>
      </c>
      <c r="S249" s="661">
        <f t="shared" si="67"/>
        <v>0</v>
      </c>
    </row>
    <row r="250" spans="1:19">
      <c r="A250" s="669">
        <v>249</v>
      </c>
      <c r="B250" s="689" t="s">
        <v>1588</v>
      </c>
      <c r="C250" s="672" t="s">
        <v>1921</v>
      </c>
      <c r="D250" s="675" t="s">
        <v>616</v>
      </c>
      <c r="K250" s="660" t="str">
        <f t="shared" si="63"/>
        <v>F</v>
      </c>
      <c r="L250" s="687">
        <v>41282</v>
      </c>
      <c r="O250" s="660">
        <f t="shared" si="68"/>
        <v>35</v>
      </c>
      <c r="P250" s="660">
        <f t="shared" si="64"/>
        <v>0</v>
      </c>
      <c r="Q250" s="660">
        <f t="shared" si="65"/>
        <v>1</v>
      </c>
      <c r="R250" s="661">
        <f t="shared" si="66"/>
        <v>0</v>
      </c>
      <c r="S250" s="661">
        <f t="shared" si="67"/>
        <v>0</v>
      </c>
    </row>
    <row r="251" spans="1:19">
      <c r="A251" s="669">
        <v>250</v>
      </c>
      <c r="B251" s="689" t="s">
        <v>1589</v>
      </c>
      <c r="C251" s="672" t="s">
        <v>1922</v>
      </c>
      <c r="D251" s="675" t="s">
        <v>616</v>
      </c>
      <c r="K251" s="660" t="str">
        <f t="shared" si="63"/>
        <v>F</v>
      </c>
      <c r="L251" s="687">
        <v>41282</v>
      </c>
      <c r="O251" s="660">
        <f t="shared" si="68"/>
        <v>33</v>
      </c>
      <c r="P251" s="660">
        <f t="shared" si="64"/>
        <v>0</v>
      </c>
      <c r="Q251" s="660">
        <f t="shared" si="65"/>
        <v>1</v>
      </c>
      <c r="R251" s="661">
        <f t="shared" si="66"/>
        <v>0</v>
      </c>
      <c r="S251" s="661">
        <f t="shared" si="67"/>
        <v>0</v>
      </c>
    </row>
    <row r="252" spans="1:19">
      <c r="A252" s="669">
        <v>251</v>
      </c>
      <c r="B252" s="689" t="s">
        <v>1590</v>
      </c>
      <c r="C252" s="672" t="s">
        <v>1923</v>
      </c>
      <c r="D252" s="675" t="s">
        <v>616</v>
      </c>
      <c r="K252" s="660" t="str">
        <f t="shared" si="63"/>
        <v>F</v>
      </c>
      <c r="L252" s="687">
        <v>41282</v>
      </c>
      <c r="O252" s="660">
        <f t="shared" si="68"/>
        <v>22</v>
      </c>
      <c r="P252" s="660">
        <f>IF(O252&gt;=55,0,IF(AND(O252&gt;=46,O252&lt;55),0,IF(AND(O252&gt;=31,O252&lt;45),0,IF(O252&lt;=30,1,0))))</f>
        <v>1</v>
      </c>
      <c r="Q252" s="660">
        <f>IF(O252&gt;=55,0,IF(AND(O252&gt;=46,O252&lt;55),0,IF(AND(O252&gt;=31,O252&lt;=45),1,IF(O252&lt;=30,0,0))))</f>
        <v>0</v>
      </c>
      <c r="R252" s="661">
        <f>IF(O252&gt;=55,0,IF(AND(O252&gt;=46,O252&lt;55),1,IF(AND(O252&gt;=31,O252&lt;=45),0,IF(O252&lt;=30,0,0))))</f>
        <v>0</v>
      </c>
      <c r="S252" s="661">
        <f>IF(O252&gt;=55,1,IF(AND(O252&gt;=46,O252&lt;55),0,IF(AND(O252&gt;=31,O252&lt;45),0,IF(O252&lt;=30,0,0))))</f>
        <v>0</v>
      </c>
    </row>
    <row r="253" spans="1:19">
      <c r="A253" s="669">
        <v>252</v>
      </c>
      <c r="B253" s="689" t="s">
        <v>1591</v>
      </c>
      <c r="C253" s="672" t="s">
        <v>1924</v>
      </c>
      <c r="D253" s="675" t="s">
        <v>616</v>
      </c>
      <c r="K253" s="660" t="str">
        <f t="shared" si="63"/>
        <v>M</v>
      </c>
      <c r="L253" s="687">
        <v>41282</v>
      </c>
      <c r="O253" s="660">
        <f t="shared" si="68"/>
        <v>21</v>
      </c>
      <c r="P253" s="660">
        <f>IF(O253&gt;=55,0,IF(AND(O253&gt;=46,O253&lt;55),0,IF(AND(O253&gt;=31,O253&lt;45),0,IF(O253&lt;=30,1,0))))</f>
        <v>1</v>
      </c>
      <c r="Q253" s="660">
        <f>IF(O253&gt;=55,0,IF(AND(O253&gt;=46,O253&lt;55),0,IF(AND(O253&gt;=31,O253&lt;=45),1,IF(O253&lt;=30,0,0))))</f>
        <v>0</v>
      </c>
      <c r="R253" s="661">
        <f>IF(O253&gt;=55,0,IF(AND(O253&gt;=46,O253&lt;55),1,IF(AND(O253&gt;=31,O253&lt;=45),0,IF(O253&lt;=30,0,0))))</f>
        <v>0</v>
      </c>
      <c r="S253" s="661">
        <f>IF(O253&gt;=55,1,IF(AND(O253&gt;=46,O253&lt;55),0,IF(AND(O253&gt;=31,O253&lt;45),0,IF(O253&lt;=30,0,0))))</f>
        <v>0</v>
      </c>
    </row>
    <row r="254" spans="1:19">
      <c r="A254" s="669">
        <v>253</v>
      </c>
      <c r="B254" s="689" t="s">
        <v>1592</v>
      </c>
      <c r="C254" s="672" t="s">
        <v>1925</v>
      </c>
      <c r="D254" s="675" t="s">
        <v>616</v>
      </c>
      <c r="K254" s="660" t="str">
        <f t="shared" si="63"/>
        <v>F</v>
      </c>
      <c r="L254" s="687">
        <v>41282</v>
      </c>
      <c r="O254" s="660">
        <f t="shared" si="68"/>
        <v>26</v>
      </c>
      <c r="P254" s="660">
        <f>IF(O254&gt;=55,0,IF(AND(O254&gt;=46,O254&lt;55),0,IF(AND(O254&gt;=31,O254&lt;45),0,IF(O254&lt;=30,1,0))))</f>
        <v>1</v>
      </c>
      <c r="Q254" s="660">
        <f>IF(O254&gt;=55,0,IF(AND(O254&gt;=46,O254&lt;55),0,IF(AND(O254&gt;=31,O254&lt;=45),1,IF(O254&lt;=30,0,0))))</f>
        <v>0</v>
      </c>
      <c r="R254" s="661">
        <f>IF(O254&gt;=55,0,IF(AND(O254&gt;=46,O254&lt;55),1,IF(AND(O254&gt;=31,O254&lt;=45),0,IF(O254&lt;=30,0,0))))</f>
        <v>0</v>
      </c>
      <c r="S254" s="661">
        <f>IF(O254&gt;=55,1,IF(AND(O254&gt;=46,O254&lt;55),0,IF(AND(O254&gt;=31,O254&lt;45),0,IF(O254&lt;=30,0,0))))</f>
        <v>0</v>
      </c>
    </row>
    <row r="255" spans="1:19">
      <c r="A255" s="669">
        <v>254</v>
      </c>
      <c r="B255" s="689" t="s">
        <v>1593</v>
      </c>
      <c r="C255" s="672" t="s">
        <v>1926</v>
      </c>
      <c r="D255" s="675" t="s">
        <v>616</v>
      </c>
      <c r="K255" s="660" t="str">
        <f t="shared" si="63"/>
        <v>F</v>
      </c>
      <c r="L255" s="687">
        <v>41282</v>
      </c>
      <c r="O255" s="660">
        <f t="shared" si="68"/>
        <v>21</v>
      </c>
      <c r="P255" s="660">
        <f t="shared" ref="P255:P267" si="69">IF(O255&gt;=55,0,IF(AND(O255&gt;=46,O255&lt;55),0,IF(AND(O255&gt;=31,O255&lt;45),0,IF(O255&lt;=30,1,0))))</f>
        <v>1</v>
      </c>
      <c r="Q255" s="660">
        <f t="shared" ref="Q255:Q267" si="70">IF(O255&gt;=55,0,IF(AND(O255&gt;=46,O255&lt;55),0,IF(AND(O255&gt;=31,O255&lt;=45),1,IF(O255&lt;=30,0,0))))</f>
        <v>0</v>
      </c>
      <c r="R255" s="661">
        <f t="shared" ref="R255:R267" si="71">IF(O255&gt;=55,0,IF(AND(O255&gt;=46,O255&lt;55),1,IF(AND(O255&gt;=31,O255&lt;=45),0,IF(O255&lt;=30,0,0))))</f>
        <v>0</v>
      </c>
      <c r="S255" s="661">
        <f t="shared" ref="S255:S267" si="72">IF(O255&gt;=55,1,IF(AND(O255&gt;=46,O255&lt;55),0,IF(AND(O255&gt;=31,O255&lt;45),0,IF(O255&lt;=30,0,0))))</f>
        <v>0</v>
      </c>
    </row>
    <row r="256" spans="1:19">
      <c r="A256" s="669">
        <v>255</v>
      </c>
      <c r="B256" s="689" t="s">
        <v>1594</v>
      </c>
      <c r="C256" s="672" t="s">
        <v>1927</v>
      </c>
      <c r="D256" s="675" t="s">
        <v>616</v>
      </c>
      <c r="K256" s="660" t="str">
        <f t="shared" si="63"/>
        <v>M</v>
      </c>
      <c r="L256" s="687">
        <v>41282</v>
      </c>
      <c r="O256" s="660">
        <f t="shared" si="68"/>
        <v>24</v>
      </c>
      <c r="P256" s="660">
        <f t="shared" si="69"/>
        <v>1</v>
      </c>
      <c r="Q256" s="660">
        <f t="shared" si="70"/>
        <v>0</v>
      </c>
      <c r="R256" s="661">
        <f t="shared" si="71"/>
        <v>0</v>
      </c>
      <c r="S256" s="661">
        <f t="shared" si="72"/>
        <v>0</v>
      </c>
    </row>
    <row r="257" spans="1:19">
      <c r="A257" s="669">
        <v>256</v>
      </c>
      <c r="B257" s="689" t="s">
        <v>1595</v>
      </c>
      <c r="C257" s="672" t="s">
        <v>1928</v>
      </c>
      <c r="D257" s="675" t="s">
        <v>616</v>
      </c>
      <c r="K257" s="660" t="str">
        <f t="shared" si="63"/>
        <v>F</v>
      </c>
      <c r="L257" s="687">
        <v>41282</v>
      </c>
      <c r="O257" s="660">
        <f t="shared" si="68"/>
        <v>22</v>
      </c>
      <c r="P257" s="660">
        <f t="shared" si="69"/>
        <v>1</v>
      </c>
      <c r="Q257" s="660">
        <f t="shared" si="70"/>
        <v>0</v>
      </c>
      <c r="R257" s="661">
        <f t="shared" si="71"/>
        <v>0</v>
      </c>
      <c r="S257" s="661">
        <f t="shared" si="72"/>
        <v>0</v>
      </c>
    </row>
    <row r="258" spans="1:19">
      <c r="A258" s="669">
        <v>257</v>
      </c>
      <c r="B258" s="689" t="s">
        <v>1596</v>
      </c>
      <c r="C258" s="672" t="s">
        <v>1929</v>
      </c>
      <c r="D258" s="675" t="s">
        <v>616</v>
      </c>
      <c r="K258" s="660" t="str">
        <f t="shared" si="63"/>
        <v>F</v>
      </c>
      <c r="L258" s="687">
        <v>41282</v>
      </c>
      <c r="O258" s="660">
        <f t="shared" si="68"/>
        <v>23</v>
      </c>
      <c r="P258" s="660">
        <f t="shared" si="69"/>
        <v>1</v>
      </c>
      <c r="Q258" s="660">
        <f t="shared" si="70"/>
        <v>0</v>
      </c>
      <c r="R258" s="661">
        <f t="shared" si="71"/>
        <v>0</v>
      </c>
      <c r="S258" s="661">
        <f t="shared" si="72"/>
        <v>0</v>
      </c>
    </row>
    <row r="259" spans="1:19">
      <c r="A259" s="669">
        <v>258</v>
      </c>
      <c r="B259" s="689" t="s">
        <v>1597</v>
      </c>
      <c r="C259" s="672" t="s">
        <v>1930</v>
      </c>
      <c r="D259" s="675" t="s">
        <v>616</v>
      </c>
      <c r="K259" s="660" t="str">
        <f t="shared" si="63"/>
        <v>M</v>
      </c>
      <c r="L259" s="687">
        <v>41282</v>
      </c>
      <c r="O259" s="660">
        <f t="shared" si="68"/>
        <v>28</v>
      </c>
      <c r="P259" s="660">
        <f t="shared" si="69"/>
        <v>1</v>
      </c>
      <c r="Q259" s="660">
        <f t="shared" si="70"/>
        <v>0</v>
      </c>
      <c r="R259" s="661">
        <f t="shared" si="71"/>
        <v>0</v>
      </c>
      <c r="S259" s="661">
        <f t="shared" si="72"/>
        <v>0</v>
      </c>
    </row>
    <row r="260" spans="1:19">
      <c r="A260" s="669">
        <v>259</v>
      </c>
      <c r="B260" s="689" t="s">
        <v>1598</v>
      </c>
      <c r="C260" s="672" t="s">
        <v>1931</v>
      </c>
      <c r="D260" s="675" t="s">
        <v>616</v>
      </c>
      <c r="K260" s="660" t="str">
        <f t="shared" si="63"/>
        <v>M</v>
      </c>
      <c r="L260" s="687">
        <v>41282</v>
      </c>
      <c r="O260" s="660">
        <f t="shared" si="68"/>
        <v>21</v>
      </c>
      <c r="P260" s="660">
        <f t="shared" si="69"/>
        <v>1</v>
      </c>
      <c r="Q260" s="660">
        <f t="shared" si="70"/>
        <v>0</v>
      </c>
      <c r="R260" s="661">
        <f t="shared" si="71"/>
        <v>0</v>
      </c>
      <c r="S260" s="661">
        <f t="shared" si="72"/>
        <v>0</v>
      </c>
    </row>
    <row r="261" spans="1:19">
      <c r="A261" s="669">
        <v>260</v>
      </c>
      <c r="B261" s="689" t="s">
        <v>1599</v>
      </c>
      <c r="C261" s="672" t="s">
        <v>1932</v>
      </c>
      <c r="D261" s="675" t="s">
        <v>616</v>
      </c>
      <c r="K261" s="660" t="str">
        <f t="shared" si="63"/>
        <v>M</v>
      </c>
      <c r="L261" s="687">
        <v>41282</v>
      </c>
      <c r="O261" s="660">
        <f t="shared" si="68"/>
        <v>26</v>
      </c>
      <c r="P261" s="660">
        <f t="shared" si="69"/>
        <v>1</v>
      </c>
      <c r="Q261" s="660">
        <f t="shared" si="70"/>
        <v>0</v>
      </c>
      <c r="R261" s="661">
        <f t="shared" si="71"/>
        <v>0</v>
      </c>
      <c r="S261" s="661">
        <f t="shared" si="72"/>
        <v>0</v>
      </c>
    </row>
    <row r="262" spans="1:19">
      <c r="A262" s="669">
        <v>261</v>
      </c>
      <c r="B262" s="689" t="s">
        <v>1600</v>
      </c>
      <c r="C262" s="672" t="s">
        <v>1933</v>
      </c>
      <c r="D262" s="675" t="s">
        <v>616</v>
      </c>
      <c r="K262" s="660" t="str">
        <f t="shared" si="63"/>
        <v>F</v>
      </c>
      <c r="L262" s="687">
        <v>41282</v>
      </c>
      <c r="O262" s="660">
        <f t="shared" si="68"/>
        <v>27</v>
      </c>
      <c r="P262" s="660">
        <f t="shared" si="69"/>
        <v>1</v>
      </c>
      <c r="Q262" s="660">
        <f t="shared" si="70"/>
        <v>0</v>
      </c>
      <c r="R262" s="661">
        <f t="shared" si="71"/>
        <v>0</v>
      </c>
      <c r="S262" s="661">
        <f t="shared" si="72"/>
        <v>0</v>
      </c>
    </row>
    <row r="263" spans="1:19">
      <c r="A263" s="669">
        <v>262</v>
      </c>
      <c r="B263" s="689" t="s">
        <v>1601</v>
      </c>
      <c r="C263" s="672" t="s">
        <v>1934</v>
      </c>
      <c r="D263" s="675" t="s">
        <v>616</v>
      </c>
      <c r="K263" s="660" t="str">
        <f t="shared" si="63"/>
        <v>M</v>
      </c>
      <c r="L263" s="687">
        <v>41282</v>
      </c>
      <c r="O263" s="660">
        <f t="shared" si="68"/>
        <v>23</v>
      </c>
      <c r="P263" s="660">
        <f t="shared" si="69"/>
        <v>1</v>
      </c>
      <c r="Q263" s="660">
        <f t="shared" si="70"/>
        <v>0</v>
      </c>
      <c r="R263" s="661">
        <f t="shared" si="71"/>
        <v>0</v>
      </c>
      <c r="S263" s="661">
        <f t="shared" si="72"/>
        <v>0</v>
      </c>
    </row>
    <row r="264" spans="1:19">
      <c r="A264" s="669">
        <v>263</v>
      </c>
      <c r="B264" s="689" t="s">
        <v>1602</v>
      </c>
      <c r="C264" s="672" t="s">
        <v>1935</v>
      </c>
      <c r="D264" s="675" t="s">
        <v>616</v>
      </c>
      <c r="K264" s="660" t="str">
        <f t="shared" si="63"/>
        <v>F</v>
      </c>
      <c r="L264" s="687">
        <v>41282</v>
      </c>
      <c r="O264" s="660">
        <f t="shared" si="68"/>
        <v>22</v>
      </c>
      <c r="P264" s="660">
        <f t="shared" si="69"/>
        <v>1</v>
      </c>
      <c r="Q264" s="660">
        <f t="shared" si="70"/>
        <v>0</v>
      </c>
      <c r="R264" s="661">
        <f t="shared" si="71"/>
        <v>0</v>
      </c>
      <c r="S264" s="661">
        <f t="shared" si="72"/>
        <v>0</v>
      </c>
    </row>
    <row r="265" spans="1:19">
      <c r="A265" s="669">
        <v>264</v>
      </c>
      <c r="B265" s="689" t="s">
        <v>1603</v>
      </c>
      <c r="C265" s="672" t="s">
        <v>1936</v>
      </c>
      <c r="D265" s="675" t="s">
        <v>616</v>
      </c>
      <c r="K265" s="660" t="str">
        <f t="shared" si="63"/>
        <v>M</v>
      </c>
      <c r="L265" s="687">
        <v>41282</v>
      </c>
      <c r="O265" s="660">
        <f t="shared" si="68"/>
        <v>24</v>
      </c>
      <c r="P265" s="660">
        <f t="shared" si="69"/>
        <v>1</v>
      </c>
      <c r="Q265" s="660">
        <f t="shared" si="70"/>
        <v>0</v>
      </c>
      <c r="R265" s="661">
        <f t="shared" si="71"/>
        <v>0</v>
      </c>
      <c r="S265" s="661">
        <f t="shared" si="72"/>
        <v>0</v>
      </c>
    </row>
    <row r="266" spans="1:19">
      <c r="A266" s="669">
        <v>265</v>
      </c>
      <c r="B266" s="689" t="s">
        <v>1604</v>
      </c>
      <c r="C266" s="672" t="s">
        <v>1937</v>
      </c>
      <c r="D266" s="675" t="s">
        <v>616</v>
      </c>
      <c r="K266" s="660" t="str">
        <f t="shared" si="63"/>
        <v>M</v>
      </c>
      <c r="L266" s="687">
        <v>41282</v>
      </c>
      <c r="O266" s="660">
        <f t="shared" si="68"/>
        <v>30</v>
      </c>
      <c r="P266" s="660">
        <f t="shared" si="69"/>
        <v>1</v>
      </c>
      <c r="Q266" s="660">
        <f t="shared" si="70"/>
        <v>0</v>
      </c>
      <c r="R266" s="661">
        <f t="shared" si="71"/>
        <v>0</v>
      </c>
      <c r="S266" s="661">
        <f t="shared" si="72"/>
        <v>0</v>
      </c>
    </row>
    <row r="267" spans="1:19">
      <c r="A267" s="669">
        <v>266</v>
      </c>
      <c r="B267" s="689" t="s">
        <v>1605</v>
      </c>
      <c r="C267" s="672" t="s">
        <v>1938</v>
      </c>
      <c r="D267" s="675" t="s">
        <v>616</v>
      </c>
      <c r="K267" s="660" t="str">
        <f t="shared" si="63"/>
        <v>M</v>
      </c>
      <c r="L267" s="687">
        <v>41282</v>
      </c>
      <c r="O267" s="660">
        <f t="shared" si="68"/>
        <v>25</v>
      </c>
      <c r="P267" s="660">
        <f t="shared" si="69"/>
        <v>1</v>
      </c>
      <c r="Q267" s="660">
        <f t="shared" si="70"/>
        <v>0</v>
      </c>
      <c r="R267" s="661">
        <f t="shared" si="71"/>
        <v>0</v>
      </c>
      <c r="S267" s="661">
        <f t="shared" si="72"/>
        <v>0</v>
      </c>
    </row>
    <row r="268" spans="1:19">
      <c r="A268" s="669">
        <v>267</v>
      </c>
      <c r="B268" s="689" t="s">
        <v>1606</v>
      </c>
      <c r="C268" s="672" t="s">
        <v>1939</v>
      </c>
      <c r="D268" s="672" t="s">
        <v>617</v>
      </c>
      <c r="K268" s="660" t="str">
        <f>IF(MOD(LEFT(+RIGHT(C268,2),1),2)=0,"M","F")</f>
        <v>F</v>
      </c>
      <c r="L268" s="687">
        <v>41330</v>
      </c>
      <c r="O268" s="660">
        <f t="shared" si="68"/>
        <v>25</v>
      </c>
      <c r="P268" s="660">
        <f>IF(O268&gt;=55,0,IF(AND(O268&gt;=46,O268&lt;55),0,IF(AND(O268&gt;=31,O268&lt;45),0,IF(O268&lt;=30,1,0))))</f>
        <v>1</v>
      </c>
      <c r="Q268" s="660">
        <f>IF(O268&gt;=55,0,IF(AND(O268&gt;=46,O268&lt;55),0,IF(AND(O268&gt;=31,O268&lt;=45),1,IF(O268&lt;=30,0,0))))</f>
        <v>0</v>
      </c>
      <c r="R268" s="661">
        <f>IF(O268&gt;=55,0,IF(AND(O268&gt;=46,O268&lt;55),1,IF(AND(O268&gt;=31,O268&lt;=45),0,IF(O268&lt;=30,0,0))))</f>
        <v>0</v>
      </c>
      <c r="S268" s="661">
        <f>IF(O268&gt;=55,1,IF(AND(O268&gt;=46,O268&lt;55),0,IF(AND(O268&gt;=31,O268&lt;45),0,IF(O268&lt;=30,0,0))))</f>
        <v>0</v>
      </c>
    </row>
    <row r="269" spans="1:19">
      <c r="A269" s="669">
        <v>268</v>
      </c>
      <c r="B269" s="689" t="s">
        <v>1607</v>
      </c>
      <c r="C269" s="672" t="s">
        <v>1940</v>
      </c>
      <c r="D269" s="672" t="s">
        <v>617</v>
      </c>
      <c r="K269" s="660" t="str">
        <f>IF(MOD(LEFT(+RIGHT(C269,2),1),2)=0,"M","F")</f>
        <v>M</v>
      </c>
      <c r="L269" s="687">
        <v>41330</v>
      </c>
      <c r="O269" s="660">
        <f t="shared" si="68"/>
        <v>36</v>
      </c>
      <c r="P269" s="660">
        <f>IF(O269&gt;=55,0,IF(AND(O269&gt;=46,O269&lt;55),0,IF(AND(O269&gt;=31,O269&lt;45),0,IF(O269&lt;=30,1,0))))</f>
        <v>0</v>
      </c>
      <c r="Q269" s="660">
        <f>IF(O269&gt;=55,0,IF(AND(O269&gt;=46,O269&lt;55),0,IF(AND(O269&gt;=31,O269&lt;=45),1,IF(O269&lt;=30,0,0))))</f>
        <v>1</v>
      </c>
      <c r="R269" s="661">
        <f>IF(O269&gt;=55,0,IF(AND(O269&gt;=46,O269&lt;55),1,IF(AND(O269&gt;=31,O269&lt;=45),0,IF(O269&lt;=30,0,0))))</f>
        <v>0</v>
      </c>
      <c r="S269" s="661">
        <f>IF(O269&gt;=55,1,IF(AND(O269&gt;=46,O269&lt;55),0,IF(AND(O269&gt;=31,O269&lt;45),0,IF(O269&lt;=30,0,0))))</f>
        <v>0</v>
      </c>
    </row>
    <row r="270" spans="1:19">
      <c r="A270" s="669">
        <v>269</v>
      </c>
      <c r="B270" s="689" t="s">
        <v>1608</v>
      </c>
      <c r="C270" s="672" t="s">
        <v>1941</v>
      </c>
      <c r="D270" s="672" t="s">
        <v>617</v>
      </c>
      <c r="K270" s="660" t="str">
        <f>IF(MOD(LEFT(+RIGHT(C270,2),1),2)=0,"M","F")</f>
        <v>M</v>
      </c>
      <c r="L270" s="687">
        <v>41330</v>
      </c>
      <c r="O270" s="660">
        <f t="shared" si="68"/>
        <v>23</v>
      </c>
      <c r="P270" s="660">
        <f>IF(O270&gt;=55,0,IF(AND(O270&gt;=46,O270&lt;55),0,IF(AND(O270&gt;=31,O270&lt;45),0,IF(O270&lt;=30,1,0))))</f>
        <v>1</v>
      </c>
      <c r="Q270" s="660">
        <f>IF(O270&gt;=55,0,IF(AND(O270&gt;=46,O270&lt;55),0,IF(AND(O270&gt;=31,O270&lt;=45),1,IF(O270&lt;=30,0,0))))</f>
        <v>0</v>
      </c>
      <c r="R270" s="661">
        <f>IF(O270&gt;=55,0,IF(AND(O270&gt;=46,O270&lt;55),1,IF(AND(O270&gt;=31,O270&lt;=45),0,IF(O270&lt;=30,0,0))))</f>
        <v>0</v>
      </c>
      <c r="S270" s="661">
        <f>IF(O270&gt;=55,1,IF(AND(O270&gt;=46,O270&lt;55),0,IF(AND(O270&gt;=31,O270&lt;45),0,IF(O270&lt;=30,0,0))))</f>
        <v>0</v>
      </c>
    </row>
    <row r="271" spans="1:19">
      <c r="A271" s="669">
        <v>270</v>
      </c>
      <c r="B271" s="689" t="s">
        <v>1609</v>
      </c>
      <c r="C271" s="672" t="s">
        <v>1942</v>
      </c>
      <c r="D271" s="672" t="s">
        <v>617</v>
      </c>
      <c r="K271" s="660" t="str">
        <f>IF(MOD(LEFT(+RIGHT(C271,2),1),2)=0,"M","F")</f>
        <v>M</v>
      </c>
      <c r="L271" s="687">
        <v>41330</v>
      </c>
      <c r="O271" s="660">
        <f t="shared" si="68"/>
        <v>25</v>
      </c>
      <c r="P271" s="660">
        <f>IF(O271&gt;=55,0,IF(AND(O271&gt;=46,O271&lt;55),0,IF(AND(O271&gt;=31,O271&lt;45),0,IF(O271&lt;=30,1,0))))</f>
        <v>1</v>
      </c>
      <c r="Q271" s="660">
        <f>IF(O271&gt;=55,0,IF(AND(O271&gt;=46,O271&lt;55),0,IF(AND(O271&gt;=31,O271&lt;=45),1,IF(O271&lt;=30,0,0))))</f>
        <v>0</v>
      </c>
      <c r="R271" s="661">
        <f>IF(O271&gt;=55,0,IF(AND(O271&gt;=46,O271&lt;55),1,IF(AND(O271&gt;=31,O271&lt;=45),0,IF(O271&lt;=30,0,0))))</f>
        <v>0</v>
      </c>
      <c r="S271" s="661">
        <f>IF(O271&gt;=55,1,IF(AND(O271&gt;=46,O271&lt;55),0,IF(AND(O271&gt;=31,O271&lt;45),0,IF(O271&lt;=30,0,0))))</f>
        <v>0</v>
      </c>
    </row>
    <row r="272" spans="1:19">
      <c r="A272" s="669">
        <v>271</v>
      </c>
      <c r="B272" s="689" t="s">
        <v>1610</v>
      </c>
      <c r="C272" s="672" t="s">
        <v>1943</v>
      </c>
      <c r="D272" s="672" t="s">
        <v>617</v>
      </c>
      <c r="K272" s="660" t="str">
        <f t="shared" si="63"/>
        <v>F</v>
      </c>
      <c r="L272" s="687">
        <v>41338</v>
      </c>
      <c r="O272" s="660">
        <f t="shared" si="68"/>
        <v>28</v>
      </c>
      <c r="P272" s="660">
        <f t="shared" ref="P272:P278" si="73">IF(O272&gt;=55,0,IF(AND(O272&gt;=46,O272&lt;55),0,IF(AND(O272&gt;=31,O272&lt;45),0,IF(O272&lt;=30,1,0))))</f>
        <v>1</v>
      </c>
      <c r="Q272" s="660">
        <f t="shared" ref="Q272:Q278" si="74">IF(O272&gt;=55,0,IF(AND(O272&gt;=46,O272&lt;55),0,IF(AND(O272&gt;=31,O272&lt;=45),1,IF(O272&lt;=30,0,0))))</f>
        <v>0</v>
      </c>
      <c r="R272" s="661">
        <f t="shared" ref="R272:R278" si="75">IF(O272&gt;=55,0,IF(AND(O272&gt;=46,O272&lt;55),1,IF(AND(O272&gt;=31,O272&lt;=45),0,IF(O272&lt;=30,0,0))))</f>
        <v>0</v>
      </c>
      <c r="S272" s="661">
        <f t="shared" ref="S272:S278" si="76">IF(O272&gt;=55,1,IF(AND(O272&gt;=46,O272&lt;55),0,IF(AND(O272&gt;=31,O272&lt;45),0,IF(O272&lt;=30,0,0))))</f>
        <v>0</v>
      </c>
    </row>
    <row r="273" spans="1:19">
      <c r="A273" s="669">
        <v>272</v>
      </c>
      <c r="B273" s="689" t="s">
        <v>1611</v>
      </c>
      <c r="C273" s="672" t="s">
        <v>1944</v>
      </c>
      <c r="D273" s="672" t="s">
        <v>617</v>
      </c>
      <c r="K273" s="660" t="str">
        <f t="shared" si="63"/>
        <v>F</v>
      </c>
      <c r="L273" s="687">
        <v>41338</v>
      </c>
      <c r="O273" s="660">
        <f t="shared" si="68"/>
        <v>25</v>
      </c>
      <c r="P273" s="660">
        <f t="shared" si="73"/>
        <v>1</v>
      </c>
      <c r="Q273" s="660">
        <f t="shared" si="74"/>
        <v>0</v>
      </c>
      <c r="R273" s="661">
        <f t="shared" si="75"/>
        <v>0</v>
      </c>
      <c r="S273" s="661">
        <f t="shared" si="76"/>
        <v>0</v>
      </c>
    </row>
    <row r="274" spans="1:19">
      <c r="A274" s="669">
        <v>273</v>
      </c>
      <c r="B274" s="689" t="s">
        <v>1612</v>
      </c>
      <c r="C274" s="672" t="s">
        <v>1945</v>
      </c>
      <c r="D274" s="672" t="s">
        <v>617</v>
      </c>
      <c r="K274" s="660" t="str">
        <f t="shared" si="63"/>
        <v>M</v>
      </c>
      <c r="L274" s="687">
        <v>41338</v>
      </c>
      <c r="O274" s="660">
        <f t="shared" si="68"/>
        <v>25</v>
      </c>
      <c r="P274" s="660">
        <f t="shared" si="73"/>
        <v>1</v>
      </c>
      <c r="Q274" s="660">
        <f t="shared" si="74"/>
        <v>0</v>
      </c>
      <c r="R274" s="661">
        <f t="shared" si="75"/>
        <v>0</v>
      </c>
      <c r="S274" s="661">
        <f t="shared" si="76"/>
        <v>0</v>
      </c>
    </row>
    <row r="275" spans="1:19">
      <c r="A275" s="669">
        <v>274</v>
      </c>
      <c r="B275" s="689" t="s">
        <v>1613</v>
      </c>
      <c r="C275" s="672" t="s">
        <v>1946</v>
      </c>
      <c r="D275" s="672" t="s">
        <v>617</v>
      </c>
      <c r="K275" s="660" t="str">
        <f t="shared" si="63"/>
        <v>F</v>
      </c>
      <c r="L275" s="687">
        <v>41338</v>
      </c>
      <c r="O275" s="660">
        <f t="shared" si="68"/>
        <v>23</v>
      </c>
      <c r="P275" s="660">
        <f t="shared" si="73"/>
        <v>1</v>
      </c>
      <c r="Q275" s="660">
        <f t="shared" si="74"/>
        <v>0</v>
      </c>
      <c r="R275" s="661">
        <f t="shared" si="75"/>
        <v>0</v>
      </c>
      <c r="S275" s="661">
        <f t="shared" si="76"/>
        <v>0</v>
      </c>
    </row>
    <row r="276" spans="1:19">
      <c r="A276" s="669">
        <v>275</v>
      </c>
      <c r="B276" s="689" t="s">
        <v>1614</v>
      </c>
      <c r="C276" s="672" t="s">
        <v>1947</v>
      </c>
      <c r="D276" s="672" t="s">
        <v>617</v>
      </c>
      <c r="K276" s="660" t="str">
        <f t="shared" si="63"/>
        <v>F</v>
      </c>
      <c r="L276" s="687">
        <v>41338</v>
      </c>
      <c r="O276" s="660">
        <f t="shared" si="68"/>
        <v>24</v>
      </c>
      <c r="P276" s="660">
        <f t="shared" si="73"/>
        <v>1</v>
      </c>
      <c r="Q276" s="660">
        <f t="shared" si="74"/>
        <v>0</v>
      </c>
      <c r="R276" s="661">
        <f t="shared" si="75"/>
        <v>0</v>
      </c>
      <c r="S276" s="661">
        <f t="shared" si="76"/>
        <v>0</v>
      </c>
    </row>
    <row r="277" spans="1:19">
      <c r="A277" s="669">
        <v>276</v>
      </c>
      <c r="B277" s="689" t="s">
        <v>1615</v>
      </c>
      <c r="C277" s="672" t="s">
        <v>1948</v>
      </c>
      <c r="D277" s="672" t="s">
        <v>617</v>
      </c>
      <c r="K277" s="660" t="str">
        <f t="shared" si="63"/>
        <v>F</v>
      </c>
      <c r="L277" s="687">
        <v>41338</v>
      </c>
      <c r="O277" s="660">
        <f t="shared" si="68"/>
        <v>26</v>
      </c>
      <c r="P277" s="660">
        <f t="shared" si="73"/>
        <v>1</v>
      </c>
      <c r="Q277" s="660">
        <f t="shared" si="74"/>
        <v>0</v>
      </c>
      <c r="R277" s="661">
        <f t="shared" si="75"/>
        <v>0</v>
      </c>
      <c r="S277" s="661">
        <f t="shared" si="76"/>
        <v>0</v>
      </c>
    </row>
    <row r="278" spans="1:19">
      <c r="A278" s="669">
        <v>277</v>
      </c>
      <c r="B278" s="689" t="s">
        <v>1616</v>
      </c>
      <c r="C278" s="672" t="s">
        <v>1949</v>
      </c>
      <c r="D278" s="672" t="s">
        <v>617</v>
      </c>
      <c r="K278" s="660" t="str">
        <f t="shared" si="63"/>
        <v>F</v>
      </c>
      <c r="L278" s="687">
        <v>41338</v>
      </c>
      <c r="O278" s="660">
        <f t="shared" si="68"/>
        <v>32</v>
      </c>
      <c r="P278" s="660">
        <f t="shared" si="73"/>
        <v>0</v>
      </c>
      <c r="Q278" s="660">
        <f t="shared" si="74"/>
        <v>1</v>
      </c>
      <c r="R278" s="661">
        <f t="shared" si="75"/>
        <v>0</v>
      </c>
      <c r="S278" s="661">
        <f t="shared" si="76"/>
        <v>0</v>
      </c>
    </row>
    <row r="279" spans="1:19">
      <c r="A279" s="669">
        <v>278</v>
      </c>
      <c r="B279" s="689" t="s">
        <v>1617</v>
      </c>
      <c r="C279" s="672" t="s">
        <v>1950</v>
      </c>
      <c r="D279" s="675" t="s">
        <v>616</v>
      </c>
      <c r="K279" s="660" t="str">
        <f t="shared" si="63"/>
        <v>F</v>
      </c>
      <c r="L279" s="687">
        <v>41334</v>
      </c>
      <c r="O279" s="660">
        <f t="shared" si="68"/>
        <v>20</v>
      </c>
      <c r="P279" s="660">
        <f t="shared" ref="P279:P294" si="77">IF(O279&gt;=55,0,IF(AND(O279&gt;=46,O279&lt;55),0,IF(AND(O279&gt;=31,O279&lt;45),0,IF(O279&lt;=30,1,0))))</f>
        <v>1</v>
      </c>
      <c r="Q279" s="660">
        <f t="shared" ref="Q279:Q294" si="78">IF(O279&gt;=55,0,IF(AND(O279&gt;=46,O279&lt;55),0,IF(AND(O279&gt;=31,O279&lt;=45),1,IF(O279&lt;=30,0,0))))</f>
        <v>0</v>
      </c>
      <c r="R279" s="661">
        <f t="shared" ref="R279:R294" si="79">IF(O279&gt;=55,0,IF(AND(O279&gt;=46,O279&lt;55),1,IF(AND(O279&gt;=31,O279&lt;=45),0,IF(O279&lt;=30,0,0))))</f>
        <v>0</v>
      </c>
      <c r="S279" s="661">
        <f t="shared" ref="S279:S294" si="80">IF(O279&gt;=55,1,IF(AND(O279&gt;=46,O279&lt;55),0,IF(AND(O279&gt;=31,O279&lt;45),0,IF(O279&lt;=30,0,0))))</f>
        <v>0</v>
      </c>
    </row>
    <row r="280" spans="1:19">
      <c r="A280" s="669">
        <v>279</v>
      </c>
      <c r="B280" s="689" t="s">
        <v>1618</v>
      </c>
      <c r="C280" s="672" t="s">
        <v>1951</v>
      </c>
      <c r="D280" s="675" t="s">
        <v>616</v>
      </c>
      <c r="K280" s="660" t="str">
        <f t="shared" ref="K280:K333" si="81">IF(MOD(LEFT(+RIGHT(C280,2),1),2)=0,"M","F")</f>
        <v>F</v>
      </c>
      <c r="L280" s="687">
        <v>41334</v>
      </c>
      <c r="O280" s="660">
        <f t="shared" si="68"/>
        <v>27</v>
      </c>
      <c r="P280" s="660">
        <f t="shared" si="77"/>
        <v>1</v>
      </c>
      <c r="Q280" s="660">
        <f t="shared" si="78"/>
        <v>0</v>
      </c>
      <c r="R280" s="661">
        <f t="shared" si="79"/>
        <v>0</v>
      </c>
      <c r="S280" s="661">
        <f t="shared" si="80"/>
        <v>0</v>
      </c>
    </row>
    <row r="281" spans="1:19">
      <c r="A281" s="669">
        <v>280</v>
      </c>
      <c r="B281" s="689" t="s">
        <v>1619</v>
      </c>
      <c r="C281" s="672" t="s">
        <v>1952</v>
      </c>
      <c r="D281" s="675" t="s">
        <v>616</v>
      </c>
      <c r="K281" s="660" t="str">
        <f t="shared" si="81"/>
        <v>F</v>
      </c>
      <c r="L281" s="687">
        <v>41334</v>
      </c>
      <c r="O281" s="660">
        <f t="shared" si="68"/>
        <v>25</v>
      </c>
      <c r="P281" s="660">
        <f t="shared" si="77"/>
        <v>1</v>
      </c>
      <c r="Q281" s="660">
        <f t="shared" si="78"/>
        <v>0</v>
      </c>
      <c r="R281" s="661">
        <f t="shared" si="79"/>
        <v>0</v>
      </c>
      <c r="S281" s="661">
        <f t="shared" si="80"/>
        <v>0</v>
      </c>
    </row>
    <row r="282" spans="1:19">
      <c r="A282" s="669">
        <v>281</v>
      </c>
      <c r="B282" s="689" t="s">
        <v>1620</v>
      </c>
      <c r="C282" s="672" t="s">
        <v>1953</v>
      </c>
      <c r="D282" s="675" t="s">
        <v>616</v>
      </c>
      <c r="K282" s="660" t="str">
        <f t="shared" si="81"/>
        <v>F</v>
      </c>
      <c r="L282" s="687">
        <v>41334</v>
      </c>
      <c r="O282" s="660">
        <f t="shared" si="68"/>
        <v>34</v>
      </c>
      <c r="P282" s="660">
        <f t="shared" si="77"/>
        <v>0</v>
      </c>
      <c r="Q282" s="660">
        <f t="shared" si="78"/>
        <v>1</v>
      </c>
      <c r="R282" s="661">
        <f t="shared" si="79"/>
        <v>0</v>
      </c>
      <c r="S282" s="661">
        <f t="shared" si="80"/>
        <v>0</v>
      </c>
    </row>
    <row r="283" spans="1:19">
      <c r="A283" s="669">
        <v>282</v>
      </c>
      <c r="B283" s="689" t="s">
        <v>1621</v>
      </c>
      <c r="C283" s="672" t="s">
        <v>1954</v>
      </c>
      <c r="D283" s="675" t="s">
        <v>616</v>
      </c>
      <c r="K283" s="660" t="str">
        <f t="shared" si="81"/>
        <v>M</v>
      </c>
      <c r="L283" s="687">
        <v>41334</v>
      </c>
      <c r="O283" s="660">
        <f t="shared" si="68"/>
        <v>27</v>
      </c>
      <c r="P283" s="660">
        <f t="shared" si="77"/>
        <v>1</v>
      </c>
      <c r="Q283" s="660">
        <f t="shared" si="78"/>
        <v>0</v>
      </c>
      <c r="R283" s="661">
        <f t="shared" si="79"/>
        <v>0</v>
      </c>
      <c r="S283" s="661">
        <f t="shared" si="80"/>
        <v>0</v>
      </c>
    </row>
    <row r="284" spans="1:19">
      <c r="A284" s="669">
        <v>283</v>
      </c>
      <c r="B284" s="689" t="s">
        <v>1622</v>
      </c>
      <c r="C284" s="672" t="s">
        <v>1955</v>
      </c>
      <c r="D284" s="675" t="s">
        <v>616</v>
      </c>
      <c r="K284" s="660" t="str">
        <f t="shared" si="81"/>
        <v>F</v>
      </c>
      <c r="L284" s="687">
        <v>41334</v>
      </c>
      <c r="O284" s="660">
        <f t="shared" si="68"/>
        <v>34</v>
      </c>
      <c r="P284" s="660">
        <f t="shared" si="77"/>
        <v>0</v>
      </c>
      <c r="Q284" s="660">
        <f t="shared" si="78"/>
        <v>1</v>
      </c>
      <c r="R284" s="661">
        <f t="shared" si="79"/>
        <v>0</v>
      </c>
      <c r="S284" s="661">
        <f t="shared" si="80"/>
        <v>0</v>
      </c>
    </row>
    <row r="285" spans="1:19">
      <c r="A285" s="669">
        <v>284</v>
      </c>
      <c r="B285" s="112" t="s">
        <v>1623</v>
      </c>
      <c r="C285" s="662" t="s">
        <v>1956</v>
      </c>
      <c r="D285" s="675" t="s">
        <v>616</v>
      </c>
      <c r="K285" s="660" t="str">
        <f t="shared" si="81"/>
        <v>M</v>
      </c>
      <c r="L285" s="687">
        <v>41334</v>
      </c>
      <c r="O285" s="660">
        <f t="shared" si="68"/>
        <v>23</v>
      </c>
      <c r="P285" s="660">
        <f t="shared" si="77"/>
        <v>1</v>
      </c>
      <c r="Q285" s="660">
        <f t="shared" si="78"/>
        <v>0</v>
      </c>
      <c r="R285" s="661">
        <f t="shared" si="79"/>
        <v>0</v>
      </c>
      <c r="S285" s="661">
        <f t="shared" si="80"/>
        <v>0</v>
      </c>
    </row>
    <row r="286" spans="1:19">
      <c r="A286" s="669">
        <v>285</v>
      </c>
      <c r="B286" s="112" t="s">
        <v>1624</v>
      </c>
      <c r="C286" s="662" t="s">
        <v>1957</v>
      </c>
      <c r="D286" s="675" t="s">
        <v>616</v>
      </c>
      <c r="K286" s="660" t="str">
        <f t="shared" si="81"/>
        <v>F</v>
      </c>
      <c r="L286" s="687">
        <v>41334</v>
      </c>
      <c r="O286" s="660">
        <f t="shared" si="68"/>
        <v>25</v>
      </c>
      <c r="P286" s="660">
        <f t="shared" si="77"/>
        <v>1</v>
      </c>
      <c r="Q286" s="660">
        <f t="shared" si="78"/>
        <v>0</v>
      </c>
      <c r="R286" s="661">
        <f t="shared" si="79"/>
        <v>0</v>
      </c>
      <c r="S286" s="661">
        <f t="shared" si="80"/>
        <v>0</v>
      </c>
    </row>
    <row r="287" spans="1:19">
      <c r="A287" s="669">
        <v>286</v>
      </c>
      <c r="B287" s="112" t="s">
        <v>1625</v>
      </c>
      <c r="C287" s="662" t="s">
        <v>1958</v>
      </c>
      <c r="D287" s="675" t="s">
        <v>616</v>
      </c>
      <c r="K287" s="660" t="str">
        <f t="shared" si="81"/>
        <v>M</v>
      </c>
      <c r="L287" s="687">
        <v>41334</v>
      </c>
      <c r="O287" s="660">
        <f t="shared" si="68"/>
        <v>37</v>
      </c>
      <c r="P287" s="660">
        <f t="shared" si="77"/>
        <v>0</v>
      </c>
      <c r="Q287" s="660">
        <f t="shared" si="78"/>
        <v>1</v>
      </c>
      <c r="R287" s="661">
        <f t="shared" si="79"/>
        <v>0</v>
      </c>
      <c r="S287" s="661">
        <f t="shared" si="80"/>
        <v>0</v>
      </c>
    </row>
    <row r="288" spans="1:19">
      <c r="A288" s="669">
        <v>287</v>
      </c>
      <c r="B288" s="112" t="s">
        <v>1626</v>
      </c>
      <c r="C288" s="662" t="s">
        <v>1959</v>
      </c>
      <c r="D288" s="675" t="s">
        <v>616</v>
      </c>
      <c r="K288" s="660" t="str">
        <f t="shared" si="81"/>
        <v>M</v>
      </c>
      <c r="L288" s="687">
        <v>41334</v>
      </c>
      <c r="O288" s="660">
        <f t="shared" si="68"/>
        <v>28</v>
      </c>
      <c r="P288" s="660">
        <f t="shared" si="77"/>
        <v>1</v>
      </c>
      <c r="Q288" s="660">
        <f t="shared" si="78"/>
        <v>0</v>
      </c>
      <c r="R288" s="661">
        <f t="shared" si="79"/>
        <v>0</v>
      </c>
      <c r="S288" s="661">
        <f t="shared" si="80"/>
        <v>0</v>
      </c>
    </row>
    <row r="289" spans="1:19">
      <c r="A289" s="669">
        <v>288</v>
      </c>
      <c r="B289" s="112" t="s">
        <v>1627</v>
      </c>
      <c r="C289" s="662" t="s">
        <v>1960</v>
      </c>
      <c r="D289" s="675" t="s">
        <v>616</v>
      </c>
      <c r="K289" s="660" t="str">
        <f t="shared" si="81"/>
        <v>M</v>
      </c>
      <c r="L289" s="687">
        <v>41334</v>
      </c>
      <c r="O289" s="660">
        <f t="shared" si="68"/>
        <v>30</v>
      </c>
      <c r="P289" s="660">
        <f t="shared" si="77"/>
        <v>1</v>
      </c>
      <c r="Q289" s="660">
        <f t="shared" si="78"/>
        <v>0</v>
      </c>
      <c r="R289" s="661">
        <f t="shared" si="79"/>
        <v>0</v>
      </c>
      <c r="S289" s="661">
        <f t="shared" si="80"/>
        <v>0</v>
      </c>
    </row>
    <row r="290" spans="1:19">
      <c r="A290" s="669">
        <v>289</v>
      </c>
      <c r="B290" s="112" t="s">
        <v>1628</v>
      </c>
      <c r="C290" s="662" t="s">
        <v>1961</v>
      </c>
      <c r="D290" s="675" t="s">
        <v>616</v>
      </c>
      <c r="K290" s="660" t="str">
        <f t="shared" si="81"/>
        <v>M</v>
      </c>
      <c r="L290" s="687">
        <v>41334</v>
      </c>
      <c r="O290" s="660">
        <f t="shared" si="68"/>
        <v>26</v>
      </c>
      <c r="P290" s="660">
        <f t="shared" si="77"/>
        <v>1</v>
      </c>
      <c r="Q290" s="660">
        <f t="shared" si="78"/>
        <v>0</v>
      </c>
      <c r="R290" s="661">
        <f t="shared" si="79"/>
        <v>0</v>
      </c>
      <c r="S290" s="661">
        <f t="shared" si="80"/>
        <v>0</v>
      </c>
    </row>
    <row r="291" spans="1:19">
      <c r="A291" s="669">
        <v>290</v>
      </c>
      <c r="B291" s="112" t="s">
        <v>1629</v>
      </c>
      <c r="C291" s="662" t="s">
        <v>1962</v>
      </c>
      <c r="D291" s="675" t="s">
        <v>616</v>
      </c>
      <c r="K291" s="660" t="str">
        <f t="shared" si="81"/>
        <v>F</v>
      </c>
      <c r="L291" s="687">
        <v>41334</v>
      </c>
      <c r="O291" s="660">
        <f t="shared" si="68"/>
        <v>27</v>
      </c>
      <c r="P291" s="660">
        <f t="shared" si="77"/>
        <v>1</v>
      </c>
      <c r="Q291" s="660">
        <f t="shared" si="78"/>
        <v>0</v>
      </c>
      <c r="R291" s="661">
        <f t="shared" si="79"/>
        <v>0</v>
      </c>
      <c r="S291" s="661">
        <f t="shared" si="80"/>
        <v>0</v>
      </c>
    </row>
    <row r="292" spans="1:19">
      <c r="A292" s="669">
        <v>291</v>
      </c>
      <c r="B292" s="112" t="s">
        <v>1630</v>
      </c>
      <c r="C292" s="662" t="s">
        <v>1963</v>
      </c>
      <c r="D292" s="675" t="s">
        <v>616</v>
      </c>
      <c r="K292" s="660" t="str">
        <f t="shared" si="81"/>
        <v>F</v>
      </c>
      <c r="L292" s="687">
        <v>41334</v>
      </c>
      <c r="O292" s="660">
        <f t="shared" si="68"/>
        <v>26</v>
      </c>
      <c r="P292" s="660">
        <f t="shared" si="77"/>
        <v>1</v>
      </c>
      <c r="Q292" s="660">
        <f t="shared" si="78"/>
        <v>0</v>
      </c>
      <c r="R292" s="661">
        <f t="shared" si="79"/>
        <v>0</v>
      </c>
      <c r="S292" s="661">
        <f t="shared" si="80"/>
        <v>0</v>
      </c>
    </row>
    <row r="293" spans="1:19">
      <c r="A293" s="669">
        <v>292</v>
      </c>
      <c r="B293" s="112" t="s">
        <v>1631</v>
      </c>
      <c r="C293" s="662" t="s">
        <v>1964</v>
      </c>
      <c r="D293" s="675" t="s">
        <v>616</v>
      </c>
      <c r="K293" s="660" t="str">
        <f t="shared" si="81"/>
        <v>M</v>
      </c>
      <c r="L293" s="687">
        <v>41334</v>
      </c>
      <c r="O293" s="660">
        <f t="shared" si="68"/>
        <v>28</v>
      </c>
      <c r="P293" s="660">
        <f t="shared" si="77"/>
        <v>1</v>
      </c>
      <c r="Q293" s="660">
        <f t="shared" si="78"/>
        <v>0</v>
      </c>
      <c r="R293" s="661">
        <f t="shared" si="79"/>
        <v>0</v>
      </c>
      <c r="S293" s="661">
        <f t="shared" si="80"/>
        <v>0</v>
      </c>
    </row>
    <row r="294" spans="1:19">
      <c r="A294" s="669">
        <v>293</v>
      </c>
      <c r="B294" s="112" t="s">
        <v>1632</v>
      </c>
      <c r="C294" s="662" t="s">
        <v>1965</v>
      </c>
      <c r="D294" s="675" t="s">
        <v>616</v>
      </c>
      <c r="K294" s="660" t="str">
        <f t="shared" si="81"/>
        <v>M</v>
      </c>
      <c r="L294" s="687">
        <v>41334</v>
      </c>
      <c r="O294" s="660">
        <f t="shared" si="68"/>
        <v>25</v>
      </c>
      <c r="P294" s="660">
        <f t="shared" si="77"/>
        <v>1</v>
      </c>
      <c r="Q294" s="660">
        <f t="shared" si="78"/>
        <v>0</v>
      </c>
      <c r="R294" s="661">
        <f t="shared" si="79"/>
        <v>0</v>
      </c>
      <c r="S294" s="661">
        <f t="shared" si="80"/>
        <v>0</v>
      </c>
    </row>
    <row r="295" spans="1:19">
      <c r="A295" s="669">
        <v>294</v>
      </c>
      <c r="B295" s="112" t="s">
        <v>1633</v>
      </c>
      <c r="C295" s="662" t="s">
        <v>1966</v>
      </c>
      <c r="D295" s="675" t="s">
        <v>616</v>
      </c>
      <c r="K295" s="660" t="str">
        <f t="shared" si="81"/>
        <v>M</v>
      </c>
      <c r="L295" s="687">
        <v>41334</v>
      </c>
      <c r="O295" s="660">
        <f t="shared" si="68"/>
        <v>25</v>
      </c>
      <c r="P295" s="660">
        <f t="shared" ref="P295:P334" si="82">IF(O295&gt;=55,0,IF(AND(O295&gt;=46,O295&lt;55),0,IF(AND(O295&gt;=31,O295&lt;45),0,IF(O295&lt;=30,1,0))))</f>
        <v>1</v>
      </c>
      <c r="Q295" s="660">
        <f t="shared" ref="Q295:Q334" si="83">IF(O295&gt;=55,0,IF(AND(O295&gt;=46,O295&lt;55),0,IF(AND(O295&gt;=31,O295&lt;=45),1,IF(O295&lt;=30,0,0))))</f>
        <v>0</v>
      </c>
      <c r="R295" s="661">
        <f t="shared" ref="R295:R334" si="84">IF(O295&gt;=55,0,IF(AND(O295&gt;=46,O295&lt;55),1,IF(AND(O295&gt;=31,O295&lt;=45),0,IF(O295&lt;=30,0,0))))</f>
        <v>0</v>
      </c>
      <c r="S295" s="661">
        <f t="shared" ref="S295:S334" si="85">IF(O295&gt;=55,1,IF(AND(O295&gt;=46,O295&lt;55),0,IF(AND(O295&gt;=31,O295&lt;45),0,IF(O295&lt;=30,0,0))))</f>
        <v>0</v>
      </c>
    </row>
    <row r="296" spans="1:19">
      <c r="A296" s="669">
        <v>295</v>
      </c>
      <c r="B296" s="112" t="s">
        <v>1634</v>
      </c>
      <c r="C296" s="662" t="s">
        <v>1967</v>
      </c>
      <c r="D296" s="675" t="s">
        <v>616</v>
      </c>
      <c r="K296" s="660" t="str">
        <f t="shared" si="81"/>
        <v>M</v>
      </c>
      <c r="L296" s="687">
        <v>41334</v>
      </c>
      <c r="O296" s="660">
        <f t="shared" si="68"/>
        <v>23</v>
      </c>
      <c r="P296" s="660">
        <f t="shared" si="82"/>
        <v>1</v>
      </c>
      <c r="Q296" s="660">
        <f t="shared" si="83"/>
        <v>0</v>
      </c>
      <c r="R296" s="661">
        <f t="shared" si="84"/>
        <v>0</v>
      </c>
      <c r="S296" s="661">
        <f t="shared" si="85"/>
        <v>0</v>
      </c>
    </row>
    <row r="297" spans="1:19">
      <c r="A297" s="669">
        <v>296</v>
      </c>
      <c r="B297" s="112" t="s">
        <v>1635</v>
      </c>
      <c r="C297" s="662" t="s">
        <v>1968</v>
      </c>
      <c r="D297" s="675" t="s">
        <v>616</v>
      </c>
      <c r="K297" s="660" t="str">
        <f t="shared" si="81"/>
        <v>M</v>
      </c>
      <c r="L297" s="687">
        <v>41334</v>
      </c>
      <c r="O297" s="660">
        <f t="shared" si="68"/>
        <v>28</v>
      </c>
      <c r="P297" s="660">
        <f t="shared" si="82"/>
        <v>1</v>
      </c>
      <c r="Q297" s="660">
        <f t="shared" si="83"/>
        <v>0</v>
      </c>
      <c r="R297" s="661">
        <f t="shared" si="84"/>
        <v>0</v>
      </c>
      <c r="S297" s="661">
        <f t="shared" si="85"/>
        <v>0</v>
      </c>
    </row>
    <row r="298" spans="1:19">
      <c r="A298" s="669">
        <v>297</v>
      </c>
      <c r="B298" s="112" t="s">
        <v>1636</v>
      </c>
      <c r="C298" s="662" t="s">
        <v>1969</v>
      </c>
      <c r="D298" s="675" t="s">
        <v>616</v>
      </c>
      <c r="K298" s="660" t="str">
        <f t="shared" si="81"/>
        <v>M</v>
      </c>
      <c r="L298" s="687">
        <v>41334</v>
      </c>
      <c r="O298" s="660">
        <f t="shared" si="68"/>
        <v>31</v>
      </c>
      <c r="P298" s="660">
        <f t="shared" si="82"/>
        <v>0</v>
      </c>
      <c r="Q298" s="660">
        <f t="shared" si="83"/>
        <v>1</v>
      </c>
      <c r="R298" s="661">
        <f t="shared" si="84"/>
        <v>0</v>
      </c>
      <c r="S298" s="661">
        <f t="shared" si="85"/>
        <v>0</v>
      </c>
    </row>
    <row r="299" spans="1:19">
      <c r="A299" s="669">
        <v>298</v>
      </c>
      <c r="B299" s="112" t="s">
        <v>1637</v>
      </c>
      <c r="C299" s="662" t="s">
        <v>1970</v>
      </c>
      <c r="D299" s="675" t="s">
        <v>616</v>
      </c>
      <c r="K299" s="660" t="str">
        <f t="shared" si="81"/>
        <v>M</v>
      </c>
      <c r="L299" s="687">
        <v>41334</v>
      </c>
      <c r="O299" s="660">
        <f t="shared" si="68"/>
        <v>29</v>
      </c>
      <c r="P299" s="660">
        <f t="shared" si="82"/>
        <v>1</v>
      </c>
      <c r="Q299" s="660">
        <f t="shared" si="83"/>
        <v>0</v>
      </c>
      <c r="R299" s="661">
        <f t="shared" si="84"/>
        <v>0</v>
      </c>
      <c r="S299" s="661">
        <f t="shared" si="85"/>
        <v>0</v>
      </c>
    </row>
    <row r="300" spans="1:19">
      <c r="A300" s="669">
        <v>299</v>
      </c>
      <c r="B300" s="112" t="s">
        <v>1638</v>
      </c>
      <c r="C300" s="662" t="s">
        <v>1971</v>
      </c>
      <c r="D300" s="675" t="s">
        <v>616</v>
      </c>
      <c r="K300" s="660" t="str">
        <f t="shared" si="81"/>
        <v>M</v>
      </c>
      <c r="L300" s="687">
        <v>41334</v>
      </c>
      <c r="O300" s="660">
        <f t="shared" si="68"/>
        <v>24</v>
      </c>
      <c r="P300" s="660">
        <f t="shared" si="82"/>
        <v>1</v>
      </c>
      <c r="Q300" s="660">
        <f t="shared" si="83"/>
        <v>0</v>
      </c>
      <c r="R300" s="661">
        <f t="shared" si="84"/>
        <v>0</v>
      </c>
      <c r="S300" s="661">
        <f t="shared" si="85"/>
        <v>0</v>
      </c>
    </row>
    <row r="301" spans="1:19">
      <c r="A301" s="669">
        <v>300</v>
      </c>
      <c r="B301" s="112" t="s">
        <v>1639</v>
      </c>
      <c r="C301" s="662" t="s">
        <v>1972</v>
      </c>
      <c r="D301" s="675" t="s">
        <v>616</v>
      </c>
      <c r="K301" s="660" t="str">
        <f t="shared" si="81"/>
        <v>M</v>
      </c>
      <c r="L301" s="687">
        <v>41334</v>
      </c>
      <c r="O301" s="660">
        <f t="shared" si="68"/>
        <v>28</v>
      </c>
      <c r="P301" s="660">
        <f t="shared" si="82"/>
        <v>1</v>
      </c>
      <c r="Q301" s="660">
        <f t="shared" si="83"/>
        <v>0</v>
      </c>
      <c r="R301" s="661">
        <f t="shared" si="84"/>
        <v>0</v>
      </c>
      <c r="S301" s="661">
        <f t="shared" si="85"/>
        <v>0</v>
      </c>
    </row>
    <row r="302" spans="1:19">
      <c r="A302" s="669">
        <v>301</v>
      </c>
      <c r="B302" s="112" t="s">
        <v>1640</v>
      </c>
      <c r="C302" s="662" t="s">
        <v>1973</v>
      </c>
      <c r="D302" s="675" t="s">
        <v>616</v>
      </c>
      <c r="K302" s="660" t="str">
        <f t="shared" si="81"/>
        <v>M</v>
      </c>
      <c r="L302" s="687">
        <v>41334</v>
      </c>
      <c r="O302" s="660">
        <f t="shared" si="68"/>
        <v>26</v>
      </c>
      <c r="P302" s="660">
        <f t="shared" si="82"/>
        <v>1</v>
      </c>
      <c r="Q302" s="660">
        <f t="shared" si="83"/>
        <v>0</v>
      </c>
      <c r="R302" s="661">
        <f t="shared" si="84"/>
        <v>0</v>
      </c>
      <c r="S302" s="661">
        <f t="shared" si="85"/>
        <v>0</v>
      </c>
    </row>
    <row r="303" spans="1:19">
      <c r="A303" s="669">
        <v>302</v>
      </c>
      <c r="B303" s="112" t="s">
        <v>1641</v>
      </c>
      <c r="C303" s="662" t="s">
        <v>1974</v>
      </c>
      <c r="D303" s="675" t="s">
        <v>616</v>
      </c>
      <c r="K303" s="660" t="str">
        <f t="shared" si="81"/>
        <v>M</v>
      </c>
      <c r="L303" s="687">
        <v>41334</v>
      </c>
      <c r="O303" s="660">
        <f t="shared" si="68"/>
        <v>23</v>
      </c>
      <c r="P303" s="660">
        <f t="shared" si="82"/>
        <v>1</v>
      </c>
      <c r="Q303" s="660">
        <f t="shared" si="83"/>
        <v>0</v>
      </c>
      <c r="R303" s="661">
        <f t="shared" si="84"/>
        <v>0</v>
      </c>
      <c r="S303" s="661">
        <f t="shared" si="85"/>
        <v>0</v>
      </c>
    </row>
    <row r="304" spans="1:19">
      <c r="A304" s="669">
        <v>303</v>
      </c>
      <c r="B304" s="112" t="s">
        <v>1642</v>
      </c>
      <c r="C304" s="662" t="s">
        <v>1975</v>
      </c>
      <c r="D304" s="675" t="s">
        <v>616</v>
      </c>
      <c r="K304" s="660" t="str">
        <f t="shared" si="81"/>
        <v>M</v>
      </c>
      <c r="L304" s="687">
        <v>41334</v>
      </c>
      <c r="O304" s="660">
        <f t="shared" si="68"/>
        <v>27</v>
      </c>
      <c r="P304" s="660">
        <f t="shared" si="82"/>
        <v>1</v>
      </c>
      <c r="Q304" s="660">
        <f t="shared" si="83"/>
        <v>0</v>
      </c>
      <c r="R304" s="661">
        <f t="shared" si="84"/>
        <v>0</v>
      </c>
      <c r="S304" s="661">
        <f t="shared" si="85"/>
        <v>0</v>
      </c>
    </row>
    <row r="305" spans="1:19">
      <c r="A305" s="669">
        <v>304</v>
      </c>
      <c r="B305" s="112" t="s">
        <v>1643</v>
      </c>
      <c r="C305" s="662" t="s">
        <v>1976</v>
      </c>
      <c r="D305" s="675" t="s">
        <v>616</v>
      </c>
      <c r="K305" s="660" t="str">
        <f t="shared" si="81"/>
        <v>F</v>
      </c>
      <c r="L305" s="687">
        <v>41334</v>
      </c>
      <c r="O305" s="660">
        <f t="shared" si="68"/>
        <v>34</v>
      </c>
      <c r="P305" s="660">
        <f t="shared" si="82"/>
        <v>0</v>
      </c>
      <c r="Q305" s="660">
        <f t="shared" si="83"/>
        <v>1</v>
      </c>
      <c r="R305" s="661">
        <f t="shared" si="84"/>
        <v>0</v>
      </c>
      <c r="S305" s="661">
        <f t="shared" si="85"/>
        <v>0</v>
      </c>
    </row>
    <row r="306" spans="1:19">
      <c r="A306" s="669">
        <v>305</v>
      </c>
      <c r="B306" s="112" t="s">
        <v>1644</v>
      </c>
      <c r="C306" s="662" t="s">
        <v>1977</v>
      </c>
      <c r="D306" s="675" t="s">
        <v>616</v>
      </c>
      <c r="K306" s="660" t="str">
        <f t="shared" si="81"/>
        <v>M</v>
      </c>
      <c r="L306" s="687">
        <v>41334</v>
      </c>
      <c r="O306" s="660">
        <f t="shared" si="68"/>
        <v>38</v>
      </c>
      <c r="P306" s="660">
        <f t="shared" si="82"/>
        <v>0</v>
      </c>
      <c r="Q306" s="660">
        <f t="shared" si="83"/>
        <v>1</v>
      </c>
      <c r="R306" s="661">
        <f t="shared" si="84"/>
        <v>0</v>
      </c>
      <c r="S306" s="661">
        <f t="shared" si="85"/>
        <v>0</v>
      </c>
    </row>
    <row r="307" spans="1:19">
      <c r="A307" s="669">
        <v>306</v>
      </c>
      <c r="B307" s="112" t="s">
        <v>1645</v>
      </c>
      <c r="C307" s="662" t="s">
        <v>1978</v>
      </c>
      <c r="D307" s="675" t="s">
        <v>616</v>
      </c>
      <c r="K307" s="660" t="str">
        <f t="shared" si="81"/>
        <v>F</v>
      </c>
      <c r="L307" s="687">
        <v>41334</v>
      </c>
      <c r="O307" s="660">
        <f t="shared" si="68"/>
        <v>31</v>
      </c>
      <c r="P307" s="660">
        <f t="shared" si="82"/>
        <v>0</v>
      </c>
      <c r="Q307" s="660">
        <f t="shared" si="83"/>
        <v>1</v>
      </c>
      <c r="R307" s="661">
        <f t="shared" si="84"/>
        <v>0</v>
      </c>
      <c r="S307" s="661">
        <f t="shared" si="85"/>
        <v>0</v>
      </c>
    </row>
    <row r="308" spans="1:19">
      <c r="A308" s="669">
        <v>307</v>
      </c>
      <c r="B308" s="112" t="s">
        <v>1646</v>
      </c>
      <c r="C308" s="662" t="s">
        <v>1979</v>
      </c>
      <c r="D308" s="675" t="s">
        <v>616</v>
      </c>
      <c r="K308" s="660" t="str">
        <f t="shared" si="81"/>
        <v>M</v>
      </c>
      <c r="L308" s="687">
        <v>41334</v>
      </c>
      <c r="O308" s="660">
        <f t="shared" si="68"/>
        <v>28</v>
      </c>
      <c r="P308" s="660">
        <f t="shared" si="82"/>
        <v>1</v>
      </c>
      <c r="Q308" s="660">
        <f t="shared" si="83"/>
        <v>0</v>
      </c>
      <c r="R308" s="661">
        <f t="shared" si="84"/>
        <v>0</v>
      </c>
      <c r="S308" s="661">
        <f t="shared" si="85"/>
        <v>0</v>
      </c>
    </row>
    <row r="309" spans="1:19">
      <c r="A309" s="669">
        <v>308</v>
      </c>
      <c r="B309" s="112" t="s">
        <v>1647</v>
      </c>
      <c r="C309" s="662" t="s">
        <v>1980</v>
      </c>
      <c r="D309" s="675" t="s">
        <v>616</v>
      </c>
      <c r="K309" s="660" t="str">
        <f t="shared" si="81"/>
        <v>F</v>
      </c>
      <c r="L309" s="687">
        <v>41334</v>
      </c>
      <c r="O309" s="660">
        <f t="shared" ref="O309:O334" si="86">$U$1-CONCATENATE(19,+LEFT(C308,2))</f>
        <v>22</v>
      </c>
      <c r="P309" s="660">
        <f t="shared" si="82"/>
        <v>1</v>
      </c>
      <c r="Q309" s="660">
        <f t="shared" si="83"/>
        <v>0</v>
      </c>
      <c r="R309" s="661">
        <f t="shared" si="84"/>
        <v>0</v>
      </c>
      <c r="S309" s="661">
        <f t="shared" si="85"/>
        <v>0</v>
      </c>
    </row>
    <row r="310" spans="1:19">
      <c r="A310" s="669">
        <v>309</v>
      </c>
      <c r="B310" s="112" t="s">
        <v>1648</v>
      </c>
      <c r="C310" s="662" t="s">
        <v>1981</v>
      </c>
      <c r="D310" s="675" t="s">
        <v>616</v>
      </c>
      <c r="K310" s="660" t="str">
        <f t="shared" si="81"/>
        <v>F</v>
      </c>
      <c r="L310" s="687">
        <v>41334</v>
      </c>
      <c r="O310" s="660">
        <f t="shared" si="86"/>
        <v>19</v>
      </c>
      <c r="P310" s="660">
        <f t="shared" si="82"/>
        <v>1</v>
      </c>
      <c r="Q310" s="660">
        <f t="shared" si="83"/>
        <v>0</v>
      </c>
      <c r="R310" s="661">
        <f t="shared" si="84"/>
        <v>0</v>
      </c>
      <c r="S310" s="661">
        <f t="shared" si="85"/>
        <v>0</v>
      </c>
    </row>
    <row r="311" spans="1:19">
      <c r="A311" s="669">
        <v>310</v>
      </c>
      <c r="B311" s="112" t="s">
        <v>1649</v>
      </c>
      <c r="C311" s="662" t="s">
        <v>1982</v>
      </c>
      <c r="D311" s="675" t="s">
        <v>616</v>
      </c>
      <c r="K311" s="660" t="str">
        <f t="shared" si="81"/>
        <v>F</v>
      </c>
      <c r="L311" s="687">
        <v>41334</v>
      </c>
      <c r="O311" s="660">
        <f t="shared" si="86"/>
        <v>24</v>
      </c>
      <c r="P311" s="660">
        <f t="shared" si="82"/>
        <v>1</v>
      </c>
      <c r="Q311" s="660">
        <f t="shared" si="83"/>
        <v>0</v>
      </c>
      <c r="R311" s="661">
        <f t="shared" si="84"/>
        <v>0</v>
      </c>
      <c r="S311" s="661">
        <f t="shared" si="85"/>
        <v>0</v>
      </c>
    </row>
    <row r="312" spans="1:19">
      <c r="A312" s="669">
        <v>311</v>
      </c>
      <c r="B312" s="112" t="s">
        <v>1650</v>
      </c>
      <c r="C312" s="662" t="s">
        <v>1983</v>
      </c>
      <c r="D312" s="675" t="s">
        <v>616</v>
      </c>
      <c r="K312" s="660" t="str">
        <f t="shared" si="81"/>
        <v>M</v>
      </c>
      <c r="L312" s="687">
        <v>41334</v>
      </c>
      <c r="O312" s="660">
        <f t="shared" si="86"/>
        <v>33</v>
      </c>
      <c r="P312" s="660">
        <f t="shared" si="82"/>
        <v>0</v>
      </c>
      <c r="Q312" s="660">
        <f t="shared" si="83"/>
        <v>1</v>
      </c>
      <c r="R312" s="661">
        <f t="shared" si="84"/>
        <v>0</v>
      </c>
      <c r="S312" s="661">
        <f t="shared" si="85"/>
        <v>0</v>
      </c>
    </row>
    <row r="313" spans="1:19">
      <c r="A313" s="669">
        <v>312</v>
      </c>
      <c r="B313" s="112" t="s">
        <v>1651</v>
      </c>
      <c r="C313" s="662" t="s">
        <v>1984</v>
      </c>
      <c r="D313" s="675" t="s">
        <v>616</v>
      </c>
      <c r="K313" s="660" t="str">
        <f t="shared" si="81"/>
        <v>M</v>
      </c>
      <c r="L313" s="687">
        <v>41334</v>
      </c>
      <c r="O313" s="660">
        <f t="shared" si="86"/>
        <v>31</v>
      </c>
      <c r="P313" s="660">
        <f t="shared" si="82"/>
        <v>0</v>
      </c>
      <c r="Q313" s="660">
        <f t="shared" si="83"/>
        <v>1</v>
      </c>
      <c r="R313" s="661">
        <f t="shared" si="84"/>
        <v>0</v>
      </c>
      <c r="S313" s="661">
        <f t="shared" si="85"/>
        <v>0</v>
      </c>
    </row>
    <row r="314" spans="1:19">
      <c r="A314" s="669">
        <v>313</v>
      </c>
      <c r="B314" s="112" t="s">
        <v>1652</v>
      </c>
      <c r="C314" s="662" t="s">
        <v>1985</v>
      </c>
      <c r="D314" s="675" t="s">
        <v>616</v>
      </c>
      <c r="K314" s="660" t="str">
        <f t="shared" si="81"/>
        <v>M</v>
      </c>
      <c r="L314" s="687">
        <v>41334</v>
      </c>
      <c r="O314" s="660">
        <f t="shared" si="86"/>
        <v>32</v>
      </c>
      <c r="P314" s="660">
        <f t="shared" si="82"/>
        <v>0</v>
      </c>
      <c r="Q314" s="660">
        <f t="shared" si="83"/>
        <v>1</v>
      </c>
      <c r="R314" s="661">
        <f t="shared" si="84"/>
        <v>0</v>
      </c>
      <c r="S314" s="661">
        <f t="shared" si="85"/>
        <v>0</v>
      </c>
    </row>
    <row r="315" spans="1:19">
      <c r="A315" s="669">
        <v>314</v>
      </c>
      <c r="B315" s="112" t="s">
        <v>1653</v>
      </c>
      <c r="C315" s="662" t="s">
        <v>1986</v>
      </c>
      <c r="D315" s="675" t="s">
        <v>616</v>
      </c>
      <c r="K315" s="660" t="str">
        <f t="shared" si="81"/>
        <v>M</v>
      </c>
      <c r="L315" s="687">
        <v>41334</v>
      </c>
      <c r="O315" s="660">
        <f t="shared" si="86"/>
        <v>26</v>
      </c>
      <c r="P315" s="660">
        <f t="shared" si="82"/>
        <v>1</v>
      </c>
      <c r="Q315" s="660">
        <f t="shared" si="83"/>
        <v>0</v>
      </c>
      <c r="R315" s="661">
        <f t="shared" si="84"/>
        <v>0</v>
      </c>
      <c r="S315" s="661">
        <f t="shared" si="85"/>
        <v>0</v>
      </c>
    </row>
    <row r="316" spans="1:19">
      <c r="A316" s="669">
        <v>315</v>
      </c>
      <c r="B316" s="112" t="s">
        <v>1654</v>
      </c>
      <c r="C316" s="662" t="s">
        <v>1987</v>
      </c>
      <c r="D316" s="675" t="s">
        <v>616</v>
      </c>
      <c r="K316" s="660" t="str">
        <f t="shared" si="81"/>
        <v>M</v>
      </c>
      <c r="L316" s="687">
        <v>41334</v>
      </c>
      <c r="O316" s="660">
        <f t="shared" si="86"/>
        <v>24</v>
      </c>
      <c r="P316" s="660">
        <f t="shared" si="82"/>
        <v>1</v>
      </c>
      <c r="Q316" s="660">
        <f t="shared" si="83"/>
        <v>0</v>
      </c>
      <c r="R316" s="661">
        <f t="shared" si="84"/>
        <v>0</v>
      </c>
      <c r="S316" s="661">
        <f t="shared" si="85"/>
        <v>0</v>
      </c>
    </row>
    <row r="317" spans="1:19">
      <c r="A317" s="669">
        <v>316</v>
      </c>
      <c r="B317" s="112" t="s">
        <v>1655</v>
      </c>
      <c r="C317" s="662" t="s">
        <v>1988</v>
      </c>
      <c r="D317" s="675" t="s">
        <v>616</v>
      </c>
      <c r="K317" s="660" t="str">
        <f t="shared" si="81"/>
        <v>M</v>
      </c>
      <c r="L317" s="687">
        <v>41334</v>
      </c>
      <c r="O317" s="660">
        <f t="shared" si="86"/>
        <v>26</v>
      </c>
      <c r="P317" s="660">
        <f t="shared" si="82"/>
        <v>1</v>
      </c>
      <c r="Q317" s="660">
        <f t="shared" si="83"/>
        <v>0</v>
      </c>
      <c r="R317" s="661">
        <f t="shared" si="84"/>
        <v>0</v>
      </c>
      <c r="S317" s="661">
        <f t="shared" si="85"/>
        <v>0</v>
      </c>
    </row>
    <row r="318" spans="1:19">
      <c r="A318" s="669">
        <v>317</v>
      </c>
      <c r="B318" s="112" t="s">
        <v>1656</v>
      </c>
      <c r="C318" s="662" t="s">
        <v>1989</v>
      </c>
      <c r="D318" s="675" t="s">
        <v>616</v>
      </c>
      <c r="K318" s="660" t="str">
        <f t="shared" si="81"/>
        <v>F</v>
      </c>
      <c r="L318" s="687">
        <v>41334</v>
      </c>
      <c r="O318" s="660">
        <f t="shared" si="86"/>
        <v>25</v>
      </c>
      <c r="P318" s="660">
        <f t="shared" si="82"/>
        <v>1</v>
      </c>
      <c r="Q318" s="660">
        <f t="shared" si="83"/>
        <v>0</v>
      </c>
      <c r="R318" s="661">
        <f t="shared" si="84"/>
        <v>0</v>
      </c>
      <c r="S318" s="661">
        <f t="shared" si="85"/>
        <v>0</v>
      </c>
    </row>
    <row r="319" spans="1:19">
      <c r="A319" s="669">
        <v>318</v>
      </c>
      <c r="B319" s="112" t="s">
        <v>1657</v>
      </c>
      <c r="C319" s="662" t="s">
        <v>1990</v>
      </c>
      <c r="D319" s="675" t="s">
        <v>616</v>
      </c>
      <c r="K319" s="660" t="str">
        <f t="shared" si="81"/>
        <v>M</v>
      </c>
      <c r="L319" s="687">
        <v>41334</v>
      </c>
      <c r="O319" s="660">
        <f t="shared" si="86"/>
        <v>31</v>
      </c>
      <c r="P319" s="660">
        <f t="shared" si="82"/>
        <v>0</v>
      </c>
      <c r="Q319" s="660">
        <f t="shared" si="83"/>
        <v>1</v>
      </c>
      <c r="R319" s="661">
        <f t="shared" si="84"/>
        <v>0</v>
      </c>
      <c r="S319" s="661">
        <f t="shared" si="85"/>
        <v>0</v>
      </c>
    </row>
    <row r="320" spans="1:19">
      <c r="A320" s="669">
        <v>319</v>
      </c>
      <c r="B320" s="112" t="s">
        <v>1658</v>
      </c>
      <c r="C320" s="662" t="s">
        <v>1991</v>
      </c>
      <c r="D320" s="675" t="s">
        <v>616</v>
      </c>
      <c r="K320" s="660" t="str">
        <f t="shared" si="81"/>
        <v>M</v>
      </c>
      <c r="L320" s="687">
        <v>41334</v>
      </c>
      <c r="O320" s="660">
        <f t="shared" si="86"/>
        <v>22</v>
      </c>
      <c r="P320" s="660">
        <f t="shared" si="82"/>
        <v>1</v>
      </c>
      <c r="Q320" s="660">
        <f t="shared" si="83"/>
        <v>0</v>
      </c>
      <c r="R320" s="661">
        <f t="shared" si="84"/>
        <v>0</v>
      </c>
      <c r="S320" s="661">
        <f t="shared" si="85"/>
        <v>0</v>
      </c>
    </row>
    <row r="321" spans="1:19">
      <c r="A321" s="669">
        <v>320</v>
      </c>
      <c r="B321" s="112" t="s">
        <v>1659</v>
      </c>
      <c r="C321" s="662" t="s">
        <v>1992</v>
      </c>
      <c r="D321" s="675" t="s">
        <v>616</v>
      </c>
      <c r="K321" s="660" t="str">
        <f t="shared" si="81"/>
        <v>F</v>
      </c>
      <c r="L321" s="687">
        <v>41334</v>
      </c>
      <c r="O321" s="660">
        <f t="shared" si="86"/>
        <v>22</v>
      </c>
      <c r="P321" s="660">
        <f t="shared" si="82"/>
        <v>1</v>
      </c>
      <c r="Q321" s="660">
        <f t="shared" si="83"/>
        <v>0</v>
      </c>
      <c r="R321" s="661">
        <f t="shared" si="84"/>
        <v>0</v>
      </c>
      <c r="S321" s="661">
        <f t="shared" si="85"/>
        <v>0</v>
      </c>
    </row>
    <row r="322" spans="1:19">
      <c r="A322" s="669">
        <v>321</v>
      </c>
      <c r="B322" s="112" t="s">
        <v>1660</v>
      </c>
      <c r="C322" s="662" t="s">
        <v>1993</v>
      </c>
      <c r="D322" s="675" t="s">
        <v>616</v>
      </c>
      <c r="K322" s="660" t="str">
        <f t="shared" si="81"/>
        <v>M</v>
      </c>
      <c r="L322" s="687">
        <v>41334</v>
      </c>
      <c r="O322" s="660">
        <f t="shared" si="86"/>
        <v>23</v>
      </c>
      <c r="P322" s="660">
        <f t="shared" si="82"/>
        <v>1</v>
      </c>
      <c r="Q322" s="660">
        <f t="shared" si="83"/>
        <v>0</v>
      </c>
      <c r="R322" s="661">
        <f t="shared" si="84"/>
        <v>0</v>
      </c>
      <c r="S322" s="661">
        <f t="shared" si="85"/>
        <v>0</v>
      </c>
    </row>
    <row r="323" spans="1:19">
      <c r="A323" s="669">
        <v>322</v>
      </c>
      <c r="B323" s="112" t="s">
        <v>1661</v>
      </c>
      <c r="C323" s="662" t="s">
        <v>1994</v>
      </c>
      <c r="D323" s="675" t="s">
        <v>616</v>
      </c>
      <c r="K323" s="660" t="str">
        <f t="shared" si="81"/>
        <v>M</v>
      </c>
      <c r="L323" s="687">
        <v>41334</v>
      </c>
      <c r="O323" s="660">
        <f t="shared" si="86"/>
        <v>30</v>
      </c>
      <c r="P323" s="660">
        <f t="shared" si="82"/>
        <v>1</v>
      </c>
      <c r="Q323" s="660">
        <f t="shared" si="83"/>
        <v>0</v>
      </c>
      <c r="R323" s="661">
        <f t="shared" si="84"/>
        <v>0</v>
      </c>
      <c r="S323" s="661">
        <f t="shared" si="85"/>
        <v>0</v>
      </c>
    </row>
    <row r="324" spans="1:19">
      <c r="A324" s="669">
        <v>323</v>
      </c>
      <c r="B324" s="112" t="s">
        <v>1662</v>
      </c>
      <c r="C324" s="662" t="s">
        <v>1995</v>
      </c>
      <c r="D324" s="675" t="s">
        <v>616</v>
      </c>
      <c r="K324" s="660" t="str">
        <f t="shared" si="81"/>
        <v>F</v>
      </c>
      <c r="L324" s="687">
        <v>41334</v>
      </c>
      <c r="O324" s="660">
        <f t="shared" si="86"/>
        <v>29</v>
      </c>
      <c r="P324" s="660">
        <f t="shared" si="82"/>
        <v>1</v>
      </c>
      <c r="Q324" s="660">
        <f t="shared" si="83"/>
        <v>0</v>
      </c>
      <c r="R324" s="661">
        <f t="shared" si="84"/>
        <v>0</v>
      </c>
      <c r="S324" s="661">
        <f t="shared" si="85"/>
        <v>0</v>
      </c>
    </row>
    <row r="325" spans="1:19">
      <c r="A325" s="669">
        <v>324</v>
      </c>
      <c r="B325" s="112" t="s">
        <v>1663</v>
      </c>
      <c r="C325" s="662" t="s">
        <v>1996</v>
      </c>
      <c r="D325" s="675" t="s">
        <v>616</v>
      </c>
      <c r="K325" s="660" t="str">
        <f t="shared" si="81"/>
        <v>M</v>
      </c>
      <c r="L325" s="687">
        <v>41334</v>
      </c>
      <c r="O325" s="660">
        <f t="shared" si="86"/>
        <v>36</v>
      </c>
      <c r="P325" s="660">
        <f t="shared" si="82"/>
        <v>0</v>
      </c>
      <c r="Q325" s="660">
        <f t="shared" si="83"/>
        <v>1</v>
      </c>
      <c r="R325" s="661">
        <f t="shared" si="84"/>
        <v>0</v>
      </c>
      <c r="S325" s="661">
        <f t="shared" si="85"/>
        <v>0</v>
      </c>
    </row>
    <row r="326" spans="1:19">
      <c r="A326" s="669">
        <v>325</v>
      </c>
      <c r="B326" s="112" t="s">
        <v>1664</v>
      </c>
      <c r="C326" s="662" t="s">
        <v>1997</v>
      </c>
      <c r="D326" s="675" t="s">
        <v>616</v>
      </c>
      <c r="K326" s="660" t="str">
        <f t="shared" si="81"/>
        <v>F</v>
      </c>
      <c r="L326" s="687">
        <v>41334</v>
      </c>
      <c r="O326" s="660">
        <f t="shared" si="86"/>
        <v>31</v>
      </c>
      <c r="P326" s="660">
        <f t="shared" si="82"/>
        <v>0</v>
      </c>
      <c r="Q326" s="660">
        <f t="shared" si="83"/>
        <v>1</v>
      </c>
      <c r="R326" s="661">
        <f t="shared" si="84"/>
        <v>0</v>
      </c>
      <c r="S326" s="661">
        <f t="shared" si="85"/>
        <v>0</v>
      </c>
    </row>
    <row r="327" spans="1:19">
      <c r="A327" s="669">
        <v>326</v>
      </c>
      <c r="B327" s="112" t="s">
        <v>1665</v>
      </c>
      <c r="C327" s="662" t="s">
        <v>1998</v>
      </c>
      <c r="D327" s="675" t="s">
        <v>616</v>
      </c>
      <c r="K327" s="660" t="str">
        <f t="shared" si="81"/>
        <v>F</v>
      </c>
      <c r="L327" s="687">
        <v>41334</v>
      </c>
      <c r="O327" s="660">
        <f t="shared" si="86"/>
        <v>24</v>
      </c>
      <c r="P327" s="660">
        <f t="shared" si="82"/>
        <v>1</v>
      </c>
      <c r="Q327" s="660">
        <f t="shared" si="83"/>
        <v>0</v>
      </c>
      <c r="R327" s="661">
        <f t="shared" si="84"/>
        <v>0</v>
      </c>
      <c r="S327" s="661">
        <f t="shared" si="85"/>
        <v>0</v>
      </c>
    </row>
    <row r="328" spans="1:19">
      <c r="A328" s="669">
        <v>327</v>
      </c>
      <c r="B328" s="112" t="s">
        <v>1666</v>
      </c>
      <c r="C328" s="662" t="s">
        <v>1999</v>
      </c>
      <c r="D328" s="675" t="s">
        <v>616</v>
      </c>
      <c r="K328" s="660" t="str">
        <f t="shared" si="81"/>
        <v>F</v>
      </c>
      <c r="L328" s="687">
        <v>41334</v>
      </c>
      <c r="O328" s="660">
        <f t="shared" si="86"/>
        <v>24</v>
      </c>
      <c r="P328" s="660">
        <f t="shared" si="82"/>
        <v>1</v>
      </c>
      <c r="Q328" s="660">
        <f t="shared" si="83"/>
        <v>0</v>
      </c>
      <c r="R328" s="661">
        <f t="shared" si="84"/>
        <v>0</v>
      </c>
      <c r="S328" s="661">
        <f t="shared" si="85"/>
        <v>0</v>
      </c>
    </row>
    <row r="329" spans="1:19">
      <c r="A329" s="669">
        <v>328</v>
      </c>
      <c r="B329" s="112" t="s">
        <v>1667</v>
      </c>
      <c r="C329" s="662" t="s">
        <v>2000</v>
      </c>
      <c r="D329" s="675" t="s">
        <v>616</v>
      </c>
      <c r="K329" s="660" t="str">
        <f t="shared" si="81"/>
        <v>F</v>
      </c>
      <c r="L329" s="687">
        <v>41334</v>
      </c>
      <c r="O329" s="660">
        <f t="shared" si="86"/>
        <v>32</v>
      </c>
      <c r="P329" s="660">
        <f t="shared" si="82"/>
        <v>0</v>
      </c>
      <c r="Q329" s="660">
        <f t="shared" si="83"/>
        <v>1</v>
      </c>
      <c r="R329" s="661">
        <f t="shared" si="84"/>
        <v>0</v>
      </c>
      <c r="S329" s="661">
        <f t="shared" si="85"/>
        <v>0</v>
      </c>
    </row>
    <row r="330" spans="1:19">
      <c r="A330" s="669">
        <v>329</v>
      </c>
      <c r="B330" s="112" t="s">
        <v>1668</v>
      </c>
      <c r="C330" s="662" t="s">
        <v>2001</v>
      </c>
      <c r="D330" s="675" t="s">
        <v>616</v>
      </c>
      <c r="K330" s="660" t="str">
        <f t="shared" si="81"/>
        <v>F</v>
      </c>
      <c r="L330" s="687">
        <v>41334</v>
      </c>
      <c r="O330" s="660">
        <f t="shared" si="86"/>
        <v>37</v>
      </c>
      <c r="P330" s="660">
        <f t="shared" si="82"/>
        <v>0</v>
      </c>
      <c r="Q330" s="660">
        <f t="shared" si="83"/>
        <v>1</v>
      </c>
      <c r="R330" s="661">
        <f t="shared" si="84"/>
        <v>0</v>
      </c>
      <c r="S330" s="661">
        <f t="shared" si="85"/>
        <v>0</v>
      </c>
    </row>
    <row r="331" spans="1:19">
      <c r="A331" s="669">
        <v>330</v>
      </c>
      <c r="B331" s="112" t="s">
        <v>1669</v>
      </c>
      <c r="C331" s="662" t="s">
        <v>2002</v>
      </c>
      <c r="D331" s="675" t="s">
        <v>616</v>
      </c>
      <c r="K331" s="660" t="str">
        <f t="shared" si="81"/>
        <v>F</v>
      </c>
      <c r="L331" s="687">
        <v>41334</v>
      </c>
      <c r="O331" s="660">
        <f t="shared" si="86"/>
        <v>24</v>
      </c>
      <c r="P331" s="660">
        <f t="shared" si="82"/>
        <v>1</v>
      </c>
      <c r="Q331" s="660">
        <f t="shared" si="83"/>
        <v>0</v>
      </c>
      <c r="R331" s="661">
        <f t="shared" si="84"/>
        <v>0</v>
      </c>
      <c r="S331" s="661">
        <f t="shared" si="85"/>
        <v>0</v>
      </c>
    </row>
    <row r="332" spans="1:19">
      <c r="A332" s="669">
        <v>331</v>
      </c>
      <c r="B332" s="112" t="s">
        <v>1670</v>
      </c>
      <c r="C332" s="662" t="s">
        <v>2003</v>
      </c>
      <c r="D332" s="675" t="s">
        <v>616</v>
      </c>
      <c r="K332" s="660" t="str">
        <f t="shared" si="81"/>
        <v>F</v>
      </c>
      <c r="L332" s="687">
        <v>41334</v>
      </c>
      <c r="O332" s="660">
        <f t="shared" si="86"/>
        <v>26</v>
      </c>
      <c r="P332" s="660">
        <f t="shared" si="82"/>
        <v>1</v>
      </c>
      <c r="Q332" s="660">
        <f t="shared" si="83"/>
        <v>0</v>
      </c>
      <c r="R332" s="661">
        <f t="shared" si="84"/>
        <v>0</v>
      </c>
      <c r="S332" s="661">
        <f t="shared" si="85"/>
        <v>0</v>
      </c>
    </row>
    <row r="333" spans="1:19">
      <c r="A333" s="669">
        <v>332</v>
      </c>
      <c r="B333" s="112" t="s">
        <v>1671</v>
      </c>
      <c r="C333" s="662" t="s">
        <v>2004</v>
      </c>
      <c r="D333" s="675" t="s">
        <v>616</v>
      </c>
      <c r="K333" s="660" t="str">
        <f t="shared" si="81"/>
        <v>F</v>
      </c>
      <c r="L333" s="687">
        <v>41334</v>
      </c>
      <c r="O333" s="660">
        <f t="shared" si="86"/>
        <v>31</v>
      </c>
      <c r="P333" s="660">
        <f t="shared" si="82"/>
        <v>0</v>
      </c>
      <c r="Q333" s="660">
        <f t="shared" si="83"/>
        <v>1</v>
      </c>
      <c r="R333" s="661">
        <f t="shared" si="84"/>
        <v>0</v>
      </c>
      <c r="S333" s="661">
        <f t="shared" si="85"/>
        <v>0</v>
      </c>
    </row>
    <row r="334" spans="1:19">
      <c r="A334" s="669">
        <v>333</v>
      </c>
      <c r="B334" s="112" t="s">
        <v>1672</v>
      </c>
      <c r="C334" s="662" t="s">
        <v>2005</v>
      </c>
      <c r="D334" s="675" t="s">
        <v>616</v>
      </c>
      <c r="K334" s="660" t="str">
        <f>IF(MOD(LEFT(+RIGHT(C334,2),1),2)=0,"M","F")</f>
        <v>F</v>
      </c>
      <c r="L334" s="687">
        <v>41334</v>
      </c>
      <c r="O334" s="660">
        <f t="shared" si="86"/>
        <v>24</v>
      </c>
      <c r="P334" s="660">
        <f t="shared" si="82"/>
        <v>1</v>
      </c>
      <c r="Q334" s="660">
        <f t="shared" si="83"/>
        <v>0</v>
      </c>
      <c r="R334" s="661">
        <f t="shared" si="84"/>
        <v>0</v>
      </c>
      <c r="S334" s="661">
        <f t="shared" si="85"/>
        <v>0</v>
      </c>
    </row>
    <row r="335" spans="1:19">
      <c r="A335" s="669"/>
      <c r="D335" s="675"/>
      <c r="L335" s="687"/>
      <c r="R335" s="661"/>
      <c r="S335" s="661"/>
    </row>
    <row r="336" spans="1:19">
      <c r="A336" s="669"/>
      <c r="D336" s="675"/>
      <c r="L336" s="687"/>
      <c r="R336" s="661"/>
      <c r="S336" s="661"/>
    </row>
    <row r="337" spans="1:19">
      <c r="A337" s="669"/>
      <c r="D337" s="675"/>
      <c r="L337" s="687"/>
      <c r="R337" s="661"/>
      <c r="S337" s="661"/>
    </row>
    <row r="338" spans="1:19">
      <c r="A338" s="669"/>
      <c r="D338" s="675"/>
      <c r="L338" s="687"/>
      <c r="R338" s="661"/>
      <c r="S338" s="661"/>
    </row>
    <row r="339" spans="1:19">
      <c r="A339" s="669"/>
      <c r="D339" s="675"/>
      <c r="L339" s="687"/>
      <c r="R339" s="661"/>
      <c r="S339" s="661"/>
    </row>
    <row r="340" spans="1:19">
      <c r="A340" s="669"/>
      <c r="D340" s="675"/>
      <c r="L340" s="687"/>
      <c r="R340" s="661"/>
      <c r="S340" s="661"/>
    </row>
    <row r="341" spans="1:19">
      <c r="A341" s="669"/>
      <c r="D341" s="675"/>
      <c r="L341" s="687"/>
      <c r="R341" s="661"/>
      <c r="S341" s="661"/>
    </row>
    <row r="342" spans="1:19">
      <c r="A342" s="669"/>
      <c r="D342" s="675"/>
      <c r="L342" s="687"/>
      <c r="R342" s="661"/>
      <c r="S342" s="661"/>
    </row>
    <row r="343" spans="1:19">
      <c r="A343" s="669"/>
      <c r="D343" s="675"/>
      <c r="L343" s="687"/>
      <c r="R343" s="661"/>
      <c r="S343" s="661"/>
    </row>
    <row r="344" spans="1:19">
      <c r="A344" s="669"/>
      <c r="D344" s="675"/>
      <c r="L344" s="687"/>
      <c r="R344" s="661"/>
      <c r="S344" s="661"/>
    </row>
    <row r="345" spans="1:19">
      <c r="A345" s="669"/>
      <c r="D345" s="675"/>
      <c r="L345" s="687"/>
      <c r="R345" s="661"/>
      <c r="S345" s="661"/>
    </row>
    <row r="346" spans="1:19">
      <c r="A346" s="669"/>
      <c r="D346" s="675"/>
      <c r="L346" s="687"/>
      <c r="R346" s="661"/>
      <c r="S346" s="661"/>
    </row>
    <row r="347" spans="1:19">
      <c r="A347" s="669"/>
      <c r="D347" s="675"/>
      <c r="L347" s="687"/>
      <c r="R347" s="661"/>
      <c r="S347" s="661"/>
    </row>
    <row r="348" spans="1:19">
      <c r="D348" s="675"/>
    </row>
    <row r="349" spans="1:19">
      <c r="D349" s="675"/>
    </row>
    <row r="350" spans="1:19">
      <c r="D350" s="675"/>
    </row>
    <row r="351" spans="1:19">
      <c r="D351" s="675"/>
    </row>
    <row r="352" spans="1:19">
      <c r="D352" s="675"/>
    </row>
    <row r="353" spans="1:19">
      <c r="D353" s="675"/>
    </row>
    <row r="354" spans="1:19">
      <c r="D354" s="675"/>
    </row>
    <row r="355" spans="1:19">
      <c r="A355" s="691"/>
      <c r="B355" s="692"/>
      <c r="C355" s="693"/>
      <c r="D355" s="675"/>
      <c r="E355" s="694"/>
      <c r="F355" s="694"/>
      <c r="G355" s="694"/>
      <c r="H355" s="694"/>
      <c r="I355" s="694"/>
      <c r="J355" s="694"/>
      <c r="K355" s="694"/>
      <c r="L355" s="694"/>
      <c r="M355" s="694"/>
      <c r="N355" s="694"/>
      <c r="O355" s="694"/>
      <c r="P355" s="694"/>
      <c r="Q355" s="694"/>
      <c r="R355" s="694"/>
      <c r="S355" s="694"/>
    </row>
    <row r="356" spans="1:19">
      <c r="D356" s="675"/>
    </row>
    <row r="357" spans="1:19">
      <c r="D357" s="675"/>
    </row>
    <row r="358" spans="1:19">
      <c r="D358" s="675"/>
    </row>
    <row r="359" spans="1:19">
      <c r="D359" s="675"/>
    </row>
    <row r="360" spans="1:19">
      <c r="D360" s="675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/>
  <dimension ref="A1:W534"/>
  <sheetViews>
    <sheetView zoomScaleNormal="100" workbookViewId="0">
      <pane ySplit="1" topLeftCell="A167" activePane="bottomLeft" state="frozen"/>
      <selection pane="bottomLeft" activeCell="B473" sqref="B473"/>
    </sheetView>
  </sheetViews>
  <sheetFormatPr baseColWidth="10" defaultRowHeight="15"/>
  <cols>
    <col min="1" max="1" width="4.42578125" style="364" customWidth="1"/>
    <col min="2" max="2" width="33" style="364" customWidth="1"/>
    <col min="3" max="3" width="13.28515625" style="364" customWidth="1"/>
    <col min="4" max="4" width="28.28515625" style="364" customWidth="1"/>
    <col min="5" max="5" width="14.42578125" style="364" customWidth="1"/>
    <col min="6" max="7" width="11.42578125" style="364"/>
    <col min="8" max="8" width="13.7109375" style="364" customWidth="1"/>
    <col min="9" max="10" width="11.42578125" style="364"/>
    <col min="11" max="11" width="7" style="364" customWidth="1"/>
    <col min="12" max="14" width="11.42578125" style="364"/>
    <col min="15" max="19" width="7" style="364" customWidth="1"/>
    <col min="20" max="16384" width="11.42578125" style="364"/>
  </cols>
  <sheetData>
    <row r="1" spans="1:20" s="365" customFormat="1" ht="45.75" thickBot="1">
      <c r="A1" s="378" t="s">
        <v>765</v>
      </c>
      <c r="B1" s="379" t="s">
        <v>766</v>
      </c>
      <c r="C1" s="379" t="s">
        <v>307</v>
      </c>
      <c r="D1" s="379" t="s">
        <v>212</v>
      </c>
      <c r="E1" s="380" t="s">
        <v>309</v>
      </c>
      <c r="F1" s="380" t="s">
        <v>196</v>
      </c>
      <c r="G1" s="380" t="s">
        <v>211</v>
      </c>
      <c r="H1" s="380" t="s">
        <v>310</v>
      </c>
      <c r="I1" s="380" t="s">
        <v>313</v>
      </c>
      <c r="J1" s="380" t="s">
        <v>201</v>
      </c>
      <c r="K1" s="381" t="s">
        <v>177</v>
      </c>
      <c r="L1" s="380" t="s">
        <v>289</v>
      </c>
      <c r="M1" s="380" t="s">
        <v>316</v>
      </c>
      <c r="N1" s="380" t="s">
        <v>292</v>
      </c>
      <c r="O1" s="382" t="s">
        <v>304</v>
      </c>
      <c r="P1" s="383" t="s">
        <v>189</v>
      </c>
      <c r="Q1" s="383" t="s">
        <v>190</v>
      </c>
      <c r="R1" s="383" t="s">
        <v>191</v>
      </c>
      <c r="S1" s="421" t="s">
        <v>192</v>
      </c>
      <c r="T1" s="425" t="s">
        <v>1012</v>
      </c>
    </row>
    <row r="2" spans="1:20" s="355" customFormat="1">
      <c r="A2" s="384">
        <v>1</v>
      </c>
      <c r="B2" s="411" t="s">
        <v>619</v>
      </c>
      <c r="C2" s="385">
        <v>80081813105</v>
      </c>
      <c r="D2" s="386" t="s">
        <v>616</v>
      </c>
      <c r="E2" s="386"/>
      <c r="F2" s="329"/>
      <c r="G2" s="329"/>
      <c r="H2" s="328"/>
      <c r="I2" s="329"/>
      <c r="J2" s="329"/>
      <c r="K2" s="329" t="str">
        <f t="shared" ref="K2:K9" si="0">IF(MOD(LEFT(+RIGHT(C2,2),1),2)=0,"M","F")</f>
        <v>M</v>
      </c>
      <c r="L2" s="329"/>
      <c r="M2" s="329"/>
      <c r="N2" s="329"/>
      <c r="O2" s="329">
        <f t="shared" ref="O2:O9" si="1">2012-CONCATENATE(19,+LEFT(C2,2))</f>
        <v>32</v>
      </c>
      <c r="P2" s="330">
        <f t="shared" ref="P2:P9" si="2">IF(O2&gt;=55,0,IF(AND(O2&gt;=46,O2&lt;55),0,IF(AND(O2&gt;=31,O2&lt;45),0,IF(O2&lt;=30,1,0))))</f>
        <v>0</v>
      </c>
      <c r="Q2" s="330">
        <f t="shared" ref="Q2:Q9" si="3">IF(O2&gt;=55,0,IF(AND(O2&gt;=46,O2&lt;55),0,IF(AND(O2&gt;=31,O2&lt;=45),1,IF(O2&lt;=30,0,0))))</f>
        <v>1</v>
      </c>
      <c r="R2" s="330">
        <f t="shared" ref="R2:R9" si="4">IF(O2&gt;=55,0,IF(AND(O2&gt;=46,O2&lt;55),1,IF(AND(O2&gt;=31,O2&lt;=45),0,IF(O2&lt;=30,0,0))))</f>
        <v>0</v>
      </c>
      <c r="S2" s="422">
        <f t="shared" ref="S2:S9" si="5">IF(O2&gt;=55,1,IF(AND(O2&gt;=46,O2&lt;55),0,IF(AND(O2&gt;=31,O2&lt;45),0,IF(O2&lt;=30,0,0))))</f>
        <v>0</v>
      </c>
      <c r="T2" s="341"/>
    </row>
    <row r="3" spans="1:20" s="355" customFormat="1">
      <c r="A3" s="313">
        <v>2</v>
      </c>
      <c r="B3" s="410" t="s">
        <v>620</v>
      </c>
      <c r="C3" s="314">
        <v>86100112424</v>
      </c>
      <c r="D3" s="363" t="s">
        <v>616</v>
      </c>
      <c r="E3" s="363"/>
      <c r="F3" s="313"/>
      <c r="G3" s="313"/>
      <c r="H3" s="315"/>
      <c r="I3" s="313"/>
      <c r="J3" s="313"/>
      <c r="K3" s="313" t="str">
        <f t="shared" si="0"/>
        <v>M</v>
      </c>
      <c r="L3" s="313"/>
      <c r="M3" s="313"/>
      <c r="N3" s="313"/>
      <c r="O3" s="313">
        <f t="shared" si="1"/>
        <v>26</v>
      </c>
      <c r="P3" s="334">
        <f t="shared" si="2"/>
        <v>1</v>
      </c>
      <c r="Q3" s="334">
        <f t="shared" si="3"/>
        <v>0</v>
      </c>
      <c r="R3" s="334">
        <f t="shared" si="4"/>
        <v>0</v>
      </c>
      <c r="S3" s="423">
        <f t="shared" si="5"/>
        <v>0</v>
      </c>
      <c r="T3" s="313"/>
    </row>
    <row r="4" spans="1:20" s="355" customFormat="1">
      <c r="A4" s="313">
        <v>3</v>
      </c>
      <c r="B4" s="410" t="s">
        <v>621</v>
      </c>
      <c r="C4" s="314">
        <v>80122111010</v>
      </c>
      <c r="D4" s="363" t="s">
        <v>616</v>
      </c>
      <c r="E4" s="363"/>
      <c r="F4" s="313"/>
      <c r="G4" s="313"/>
      <c r="H4" s="315"/>
      <c r="I4" s="313"/>
      <c r="J4" s="313"/>
      <c r="K4" s="313" t="str">
        <f t="shared" si="0"/>
        <v>F</v>
      </c>
      <c r="L4" s="313"/>
      <c r="M4" s="313"/>
      <c r="N4" s="313"/>
      <c r="O4" s="313">
        <f t="shared" si="1"/>
        <v>32</v>
      </c>
      <c r="P4" s="334">
        <f t="shared" si="2"/>
        <v>0</v>
      </c>
      <c r="Q4" s="334">
        <f t="shared" si="3"/>
        <v>1</v>
      </c>
      <c r="R4" s="334">
        <f t="shared" si="4"/>
        <v>0</v>
      </c>
      <c r="S4" s="423">
        <f t="shared" si="5"/>
        <v>0</v>
      </c>
      <c r="T4" s="313"/>
    </row>
    <row r="5" spans="1:20" s="355" customFormat="1">
      <c r="A5" s="313">
        <v>4</v>
      </c>
      <c r="B5" s="410" t="s">
        <v>622</v>
      </c>
      <c r="C5" s="314">
        <v>88072320333</v>
      </c>
      <c r="D5" s="363" t="s">
        <v>616</v>
      </c>
      <c r="E5" s="363"/>
      <c r="F5" s="313"/>
      <c r="G5" s="313"/>
      <c r="H5" s="315"/>
      <c r="I5" s="313"/>
      <c r="J5" s="313"/>
      <c r="K5" s="313" t="str">
        <f t="shared" si="0"/>
        <v>F</v>
      </c>
      <c r="L5" s="313"/>
      <c r="M5" s="313"/>
      <c r="N5" s="313"/>
      <c r="O5" s="313">
        <f t="shared" si="1"/>
        <v>24</v>
      </c>
      <c r="P5" s="334">
        <f t="shared" si="2"/>
        <v>1</v>
      </c>
      <c r="Q5" s="334">
        <f t="shared" si="3"/>
        <v>0</v>
      </c>
      <c r="R5" s="334">
        <f t="shared" si="4"/>
        <v>0</v>
      </c>
      <c r="S5" s="423">
        <f t="shared" si="5"/>
        <v>0</v>
      </c>
      <c r="T5" s="313"/>
    </row>
    <row r="6" spans="1:20" s="355" customFormat="1">
      <c r="A6" s="313">
        <v>5</v>
      </c>
      <c r="B6" s="410" t="s">
        <v>623</v>
      </c>
      <c r="C6" s="314">
        <v>90082632576</v>
      </c>
      <c r="D6" s="363" t="s">
        <v>616</v>
      </c>
      <c r="E6" s="363"/>
      <c r="F6" s="313"/>
      <c r="G6" s="313"/>
      <c r="H6" s="315"/>
      <c r="I6" s="313"/>
      <c r="J6" s="313"/>
      <c r="K6" s="313" t="str">
        <f t="shared" si="0"/>
        <v>F</v>
      </c>
      <c r="L6" s="313"/>
      <c r="M6" s="313"/>
      <c r="N6" s="313"/>
      <c r="O6" s="313">
        <f t="shared" si="1"/>
        <v>22</v>
      </c>
      <c r="P6" s="334">
        <f t="shared" si="2"/>
        <v>1</v>
      </c>
      <c r="Q6" s="334">
        <f t="shared" si="3"/>
        <v>0</v>
      </c>
      <c r="R6" s="334">
        <f t="shared" si="4"/>
        <v>0</v>
      </c>
      <c r="S6" s="423">
        <f t="shared" si="5"/>
        <v>0</v>
      </c>
      <c r="T6" s="313"/>
    </row>
    <row r="7" spans="1:20" s="355" customFormat="1">
      <c r="A7" s="313">
        <v>6</v>
      </c>
      <c r="B7" s="410" t="s">
        <v>624</v>
      </c>
      <c r="C7" s="314">
        <v>77071012689</v>
      </c>
      <c r="D7" s="363" t="s">
        <v>616</v>
      </c>
      <c r="E7" s="363"/>
      <c r="F7" s="313"/>
      <c r="G7" s="313"/>
      <c r="H7" s="315"/>
      <c r="I7" s="313"/>
      <c r="J7" s="313"/>
      <c r="K7" s="313" t="str">
        <f t="shared" si="0"/>
        <v>M</v>
      </c>
      <c r="L7" s="313"/>
      <c r="M7" s="313"/>
      <c r="N7" s="313"/>
      <c r="O7" s="313">
        <f t="shared" si="1"/>
        <v>35</v>
      </c>
      <c r="P7" s="334">
        <f t="shared" si="2"/>
        <v>0</v>
      </c>
      <c r="Q7" s="334">
        <f t="shared" si="3"/>
        <v>1</v>
      </c>
      <c r="R7" s="334">
        <f t="shared" si="4"/>
        <v>0</v>
      </c>
      <c r="S7" s="423">
        <f t="shared" si="5"/>
        <v>0</v>
      </c>
      <c r="T7" s="313"/>
    </row>
    <row r="8" spans="1:20" s="355" customFormat="1">
      <c r="A8" s="313">
        <v>7</v>
      </c>
      <c r="B8" s="410" t="s">
        <v>625</v>
      </c>
      <c r="C8" s="314">
        <v>82112612638</v>
      </c>
      <c r="D8" s="363" t="s">
        <v>616</v>
      </c>
      <c r="E8" s="363"/>
      <c r="F8" s="313"/>
      <c r="G8" s="313"/>
      <c r="H8" s="315"/>
      <c r="I8" s="313"/>
      <c r="J8" s="313"/>
      <c r="K8" s="313" t="str">
        <f t="shared" si="0"/>
        <v>F</v>
      </c>
      <c r="L8" s="313"/>
      <c r="M8" s="313"/>
      <c r="N8" s="313"/>
      <c r="O8" s="313">
        <f t="shared" si="1"/>
        <v>30</v>
      </c>
      <c r="P8" s="334">
        <f t="shared" si="2"/>
        <v>1</v>
      </c>
      <c r="Q8" s="334">
        <f t="shared" si="3"/>
        <v>0</v>
      </c>
      <c r="R8" s="334">
        <f t="shared" si="4"/>
        <v>0</v>
      </c>
      <c r="S8" s="423">
        <f t="shared" si="5"/>
        <v>0</v>
      </c>
      <c r="T8" s="313"/>
    </row>
    <row r="9" spans="1:20" s="355" customFormat="1">
      <c r="A9" s="313">
        <v>8</v>
      </c>
      <c r="B9" s="410" t="s">
        <v>626</v>
      </c>
      <c r="C9" s="314">
        <v>86100812414</v>
      </c>
      <c r="D9" s="363" t="s">
        <v>616</v>
      </c>
      <c r="E9" s="363"/>
      <c r="F9" s="313"/>
      <c r="G9" s="313"/>
      <c r="H9" s="313"/>
      <c r="I9" s="313"/>
      <c r="J9" s="313"/>
      <c r="K9" s="313" t="str">
        <f t="shared" si="0"/>
        <v>F</v>
      </c>
      <c r="L9" s="313"/>
      <c r="M9" s="313"/>
      <c r="N9" s="313"/>
      <c r="O9" s="313">
        <f t="shared" si="1"/>
        <v>26</v>
      </c>
      <c r="P9" s="334">
        <f t="shared" si="2"/>
        <v>1</v>
      </c>
      <c r="Q9" s="334">
        <f t="shared" si="3"/>
        <v>0</v>
      </c>
      <c r="R9" s="334">
        <f t="shared" si="4"/>
        <v>0</v>
      </c>
      <c r="S9" s="423">
        <f t="shared" si="5"/>
        <v>0</v>
      </c>
      <c r="T9" s="313"/>
    </row>
    <row r="10" spans="1:20" s="355" customFormat="1">
      <c r="A10" s="313">
        <v>9</v>
      </c>
      <c r="B10" s="410" t="s">
        <v>627</v>
      </c>
      <c r="C10" s="314">
        <v>88050716827</v>
      </c>
      <c r="D10" s="363" t="s">
        <v>618</v>
      </c>
      <c r="E10" s="363"/>
      <c r="F10" s="313"/>
      <c r="G10" s="313"/>
      <c r="H10" s="313"/>
      <c r="I10" s="313"/>
      <c r="J10" s="313"/>
      <c r="K10" s="313" t="str">
        <f t="shared" ref="K10:K25" si="6">IF(MOD(LEFT(+RIGHT(C10,2),1),2)=0,"M","F")</f>
        <v>M</v>
      </c>
      <c r="L10" s="313"/>
      <c r="M10" s="313"/>
      <c r="N10" s="313"/>
      <c r="O10" s="313">
        <f t="shared" ref="O10:O25" si="7">2012-CONCATENATE(19,+LEFT(C10,2))</f>
        <v>24</v>
      </c>
      <c r="P10" s="334">
        <f t="shared" ref="P10:P25" si="8">IF(O10&gt;=55,0,IF(AND(O10&gt;=46,O10&lt;55),0,IF(AND(O10&gt;=31,O10&lt;45),0,IF(O10&lt;=30,1,0))))</f>
        <v>1</v>
      </c>
      <c r="Q10" s="334">
        <f t="shared" ref="Q10:Q25" si="9">IF(O10&gt;=55,0,IF(AND(O10&gt;=46,O10&lt;55),0,IF(AND(O10&gt;=31,O10&lt;=45),1,IF(O10&lt;=30,0,0))))</f>
        <v>0</v>
      </c>
      <c r="R10" s="334">
        <f t="shared" ref="R10:R25" si="10">IF(O10&gt;=55,0,IF(AND(O10&gt;=46,O10&lt;55),1,IF(AND(O10&gt;=31,O10&lt;=45),0,IF(O10&lt;=30,0,0))))</f>
        <v>0</v>
      </c>
      <c r="S10" s="423">
        <f t="shared" ref="S10:S25" si="11">IF(O10&gt;=55,1,IF(AND(O10&gt;=46,O10&lt;55),0,IF(AND(O10&gt;=31,O10&lt;45),0,IF(O10&lt;=30,0,0))))</f>
        <v>0</v>
      </c>
      <c r="T10" s="313"/>
    </row>
    <row r="11" spans="1:20" s="355" customFormat="1">
      <c r="A11" s="313">
        <v>10</v>
      </c>
      <c r="B11" s="410" t="s">
        <v>628</v>
      </c>
      <c r="C11" s="314">
        <v>88052414293</v>
      </c>
      <c r="D11" s="363" t="s">
        <v>616</v>
      </c>
      <c r="E11" s="363"/>
      <c r="F11" s="313"/>
      <c r="G11" s="313"/>
      <c r="H11" s="315"/>
      <c r="I11" s="313"/>
      <c r="J11" s="313"/>
      <c r="K11" s="313" t="str">
        <f t="shared" si="6"/>
        <v>F</v>
      </c>
      <c r="L11" s="313"/>
      <c r="M11" s="313"/>
      <c r="N11" s="313"/>
      <c r="O11" s="313">
        <f t="shared" si="7"/>
        <v>24</v>
      </c>
      <c r="P11" s="334">
        <f t="shared" si="8"/>
        <v>1</v>
      </c>
      <c r="Q11" s="334">
        <f t="shared" si="9"/>
        <v>0</v>
      </c>
      <c r="R11" s="334">
        <f t="shared" si="10"/>
        <v>0</v>
      </c>
      <c r="S11" s="423">
        <f t="shared" si="11"/>
        <v>0</v>
      </c>
      <c r="T11" s="313"/>
    </row>
    <row r="12" spans="1:20" s="355" customFormat="1">
      <c r="A12" s="313">
        <v>11</v>
      </c>
      <c r="B12" s="410" t="s">
        <v>629</v>
      </c>
      <c r="C12" s="314">
        <v>86011112444</v>
      </c>
      <c r="D12" s="363" t="s">
        <v>618</v>
      </c>
      <c r="E12" s="363"/>
      <c r="F12" s="313"/>
      <c r="G12" s="313"/>
      <c r="H12" s="315"/>
      <c r="I12" s="313"/>
      <c r="J12" s="313"/>
      <c r="K12" s="313" t="str">
        <f t="shared" si="6"/>
        <v>M</v>
      </c>
      <c r="L12" s="313"/>
      <c r="M12" s="313"/>
      <c r="N12" s="313"/>
      <c r="O12" s="313">
        <f t="shared" si="7"/>
        <v>26</v>
      </c>
      <c r="P12" s="334">
        <f t="shared" si="8"/>
        <v>1</v>
      </c>
      <c r="Q12" s="334">
        <f t="shared" si="9"/>
        <v>0</v>
      </c>
      <c r="R12" s="334">
        <f t="shared" si="10"/>
        <v>0</v>
      </c>
      <c r="S12" s="423">
        <f t="shared" si="11"/>
        <v>0</v>
      </c>
      <c r="T12" s="313"/>
    </row>
    <row r="13" spans="1:20" s="355" customFormat="1">
      <c r="A13" s="313">
        <v>12</v>
      </c>
      <c r="B13" s="410" t="s">
        <v>630</v>
      </c>
      <c r="C13" s="314">
        <v>87072014747</v>
      </c>
      <c r="D13" s="363" t="s">
        <v>618</v>
      </c>
      <c r="E13" s="363"/>
      <c r="F13" s="313"/>
      <c r="G13" s="313"/>
      <c r="H13" s="313"/>
      <c r="I13" s="313"/>
      <c r="J13" s="313"/>
      <c r="K13" s="313" t="str">
        <f t="shared" si="6"/>
        <v>M</v>
      </c>
      <c r="L13" s="313"/>
      <c r="M13" s="313"/>
      <c r="N13" s="313"/>
      <c r="O13" s="313">
        <f t="shared" si="7"/>
        <v>25</v>
      </c>
      <c r="P13" s="334">
        <f t="shared" si="8"/>
        <v>1</v>
      </c>
      <c r="Q13" s="334">
        <f t="shared" si="9"/>
        <v>0</v>
      </c>
      <c r="R13" s="334">
        <f t="shared" si="10"/>
        <v>0</v>
      </c>
      <c r="S13" s="423">
        <f t="shared" si="11"/>
        <v>0</v>
      </c>
      <c r="T13" s="313"/>
    </row>
    <row r="14" spans="1:20" s="355" customFormat="1">
      <c r="A14" s="313">
        <v>13</v>
      </c>
      <c r="B14" s="410" t="s">
        <v>631</v>
      </c>
      <c r="C14" s="314">
        <v>77030912422</v>
      </c>
      <c r="D14" s="363" t="s">
        <v>616</v>
      </c>
      <c r="E14" s="363"/>
      <c r="F14" s="313"/>
      <c r="G14" s="313"/>
      <c r="H14" s="315"/>
      <c r="I14" s="313"/>
      <c r="J14" s="313"/>
      <c r="K14" s="313" t="str">
        <f t="shared" si="6"/>
        <v>M</v>
      </c>
      <c r="L14" s="313"/>
      <c r="M14" s="313"/>
      <c r="N14" s="313"/>
      <c r="O14" s="313">
        <f t="shared" si="7"/>
        <v>35</v>
      </c>
      <c r="P14" s="334">
        <f t="shared" si="8"/>
        <v>0</v>
      </c>
      <c r="Q14" s="334">
        <f t="shared" si="9"/>
        <v>1</v>
      </c>
      <c r="R14" s="334">
        <f t="shared" si="10"/>
        <v>0</v>
      </c>
      <c r="S14" s="423">
        <f t="shared" si="11"/>
        <v>0</v>
      </c>
      <c r="T14" s="313"/>
    </row>
    <row r="15" spans="1:20" s="355" customFormat="1">
      <c r="A15" s="313">
        <v>14</v>
      </c>
      <c r="B15" s="410" t="s">
        <v>632</v>
      </c>
      <c r="C15" s="314">
        <v>86091512666</v>
      </c>
      <c r="D15" s="363" t="s">
        <v>616</v>
      </c>
      <c r="E15" s="363"/>
      <c r="F15" s="313"/>
      <c r="G15" s="313"/>
      <c r="H15" s="315"/>
      <c r="I15" s="313"/>
      <c r="J15" s="313"/>
      <c r="K15" s="313" t="str">
        <f t="shared" si="6"/>
        <v>M</v>
      </c>
      <c r="L15" s="313"/>
      <c r="M15" s="313"/>
      <c r="N15" s="313"/>
      <c r="O15" s="313">
        <f t="shared" si="7"/>
        <v>26</v>
      </c>
      <c r="P15" s="334">
        <f t="shared" si="8"/>
        <v>1</v>
      </c>
      <c r="Q15" s="334">
        <f t="shared" si="9"/>
        <v>0</v>
      </c>
      <c r="R15" s="334">
        <f t="shared" si="10"/>
        <v>0</v>
      </c>
      <c r="S15" s="423">
        <f t="shared" si="11"/>
        <v>0</v>
      </c>
      <c r="T15" s="313"/>
    </row>
    <row r="16" spans="1:20" s="355" customFormat="1">
      <c r="A16" s="313">
        <v>15</v>
      </c>
      <c r="B16" s="410" t="s">
        <v>633</v>
      </c>
      <c r="C16" s="314">
        <v>88082614190</v>
      </c>
      <c r="D16" s="363" t="s">
        <v>616</v>
      </c>
      <c r="E16" s="363"/>
      <c r="F16" s="313"/>
      <c r="G16" s="313"/>
      <c r="H16" s="315"/>
      <c r="I16" s="313"/>
      <c r="J16" s="313"/>
      <c r="K16" s="313" t="str">
        <f t="shared" si="6"/>
        <v>F</v>
      </c>
      <c r="L16" s="313"/>
      <c r="M16" s="313"/>
      <c r="N16" s="313"/>
      <c r="O16" s="313">
        <f t="shared" si="7"/>
        <v>24</v>
      </c>
      <c r="P16" s="334">
        <f t="shared" si="8"/>
        <v>1</v>
      </c>
      <c r="Q16" s="334">
        <f t="shared" si="9"/>
        <v>0</v>
      </c>
      <c r="R16" s="334">
        <f t="shared" si="10"/>
        <v>0</v>
      </c>
      <c r="S16" s="423">
        <f t="shared" si="11"/>
        <v>0</v>
      </c>
      <c r="T16" s="313"/>
    </row>
    <row r="17" spans="1:20" s="355" customFormat="1">
      <c r="A17" s="313">
        <v>16</v>
      </c>
      <c r="B17" s="410" t="s">
        <v>634</v>
      </c>
      <c r="C17" s="314">
        <v>84071712507</v>
      </c>
      <c r="D17" s="363" t="s">
        <v>616</v>
      </c>
      <c r="E17" s="363"/>
      <c r="F17" s="313"/>
      <c r="G17" s="313"/>
      <c r="H17" s="313"/>
      <c r="I17" s="313"/>
      <c r="J17" s="313"/>
      <c r="K17" s="313" t="str">
        <f t="shared" si="6"/>
        <v>M</v>
      </c>
      <c r="L17" s="313"/>
      <c r="M17" s="313"/>
      <c r="N17" s="313"/>
      <c r="O17" s="313">
        <f t="shared" si="7"/>
        <v>28</v>
      </c>
      <c r="P17" s="334">
        <f t="shared" si="8"/>
        <v>1</v>
      </c>
      <c r="Q17" s="334">
        <f t="shared" si="9"/>
        <v>0</v>
      </c>
      <c r="R17" s="334">
        <f t="shared" si="10"/>
        <v>0</v>
      </c>
      <c r="S17" s="423">
        <f t="shared" si="11"/>
        <v>0</v>
      </c>
      <c r="T17" s="313"/>
    </row>
    <row r="18" spans="1:20" s="355" customFormat="1">
      <c r="A18" s="313">
        <v>17</v>
      </c>
      <c r="B18" s="410" t="s">
        <v>635</v>
      </c>
      <c r="C18" s="314">
        <v>84060812502</v>
      </c>
      <c r="D18" s="363" t="s">
        <v>616</v>
      </c>
      <c r="E18" s="363"/>
      <c r="F18" s="313"/>
      <c r="G18" s="313"/>
      <c r="H18" s="313"/>
      <c r="I18" s="313"/>
      <c r="J18" s="313"/>
      <c r="K18" s="313" t="str">
        <f t="shared" si="6"/>
        <v>M</v>
      </c>
      <c r="L18" s="313"/>
      <c r="M18" s="313"/>
      <c r="N18" s="313"/>
      <c r="O18" s="313">
        <f t="shared" si="7"/>
        <v>28</v>
      </c>
      <c r="P18" s="334">
        <f t="shared" si="8"/>
        <v>1</v>
      </c>
      <c r="Q18" s="334">
        <f t="shared" si="9"/>
        <v>0</v>
      </c>
      <c r="R18" s="334">
        <f t="shared" si="10"/>
        <v>0</v>
      </c>
      <c r="S18" s="423">
        <f t="shared" si="11"/>
        <v>0</v>
      </c>
      <c r="T18" s="313"/>
    </row>
    <row r="19" spans="1:20" s="355" customFormat="1">
      <c r="A19" s="313">
        <v>18</v>
      </c>
      <c r="B19" s="410" t="s">
        <v>636</v>
      </c>
      <c r="C19" s="314">
        <v>87031320820</v>
      </c>
      <c r="D19" s="363" t="s">
        <v>616</v>
      </c>
      <c r="E19" s="363"/>
      <c r="F19" s="313"/>
      <c r="G19" s="313"/>
      <c r="H19" s="315"/>
      <c r="I19" s="313"/>
      <c r="J19" s="313"/>
      <c r="K19" s="313" t="str">
        <f t="shared" si="6"/>
        <v>M</v>
      </c>
      <c r="L19" s="313"/>
      <c r="M19" s="313"/>
      <c r="N19" s="313"/>
      <c r="O19" s="313">
        <f t="shared" si="7"/>
        <v>25</v>
      </c>
      <c r="P19" s="334">
        <f t="shared" si="8"/>
        <v>1</v>
      </c>
      <c r="Q19" s="334">
        <f t="shared" si="9"/>
        <v>0</v>
      </c>
      <c r="R19" s="334">
        <f t="shared" si="10"/>
        <v>0</v>
      </c>
      <c r="S19" s="423">
        <f t="shared" si="11"/>
        <v>0</v>
      </c>
      <c r="T19" s="313"/>
    </row>
    <row r="20" spans="1:20" s="355" customFormat="1" ht="15" customHeight="1">
      <c r="A20" s="313">
        <v>19</v>
      </c>
      <c r="B20" s="410" t="s">
        <v>637</v>
      </c>
      <c r="C20" s="314">
        <v>85082411862</v>
      </c>
      <c r="D20" s="363" t="s">
        <v>616</v>
      </c>
      <c r="E20" s="363"/>
      <c r="F20" s="313"/>
      <c r="G20" s="313"/>
      <c r="H20" s="313"/>
      <c r="I20" s="313"/>
      <c r="J20" s="313"/>
      <c r="K20" s="313" t="str">
        <f t="shared" si="6"/>
        <v>M</v>
      </c>
      <c r="L20" s="313"/>
      <c r="M20" s="313"/>
      <c r="N20" s="313"/>
      <c r="O20" s="313">
        <f t="shared" si="7"/>
        <v>27</v>
      </c>
      <c r="P20" s="334">
        <f t="shared" si="8"/>
        <v>1</v>
      </c>
      <c r="Q20" s="334">
        <f t="shared" si="9"/>
        <v>0</v>
      </c>
      <c r="R20" s="334">
        <f t="shared" si="10"/>
        <v>0</v>
      </c>
      <c r="S20" s="423">
        <f t="shared" si="11"/>
        <v>0</v>
      </c>
      <c r="T20" s="313"/>
    </row>
    <row r="21" spans="1:20" s="355" customFormat="1">
      <c r="A21" s="313">
        <v>20</v>
      </c>
      <c r="B21" s="410" t="s">
        <v>638</v>
      </c>
      <c r="C21" s="314">
        <v>75040608182</v>
      </c>
      <c r="D21" s="363" t="s">
        <v>616</v>
      </c>
      <c r="E21" s="363"/>
      <c r="F21" s="313"/>
      <c r="G21" s="313"/>
      <c r="H21" s="313"/>
      <c r="I21" s="313"/>
      <c r="J21" s="313"/>
      <c r="K21" s="313" t="str">
        <f t="shared" si="6"/>
        <v>M</v>
      </c>
      <c r="L21" s="313"/>
      <c r="M21" s="313"/>
      <c r="N21" s="313"/>
      <c r="O21" s="313">
        <f t="shared" si="7"/>
        <v>37</v>
      </c>
      <c r="P21" s="334">
        <f t="shared" si="8"/>
        <v>0</v>
      </c>
      <c r="Q21" s="334">
        <f t="shared" si="9"/>
        <v>1</v>
      </c>
      <c r="R21" s="334">
        <f t="shared" si="10"/>
        <v>0</v>
      </c>
      <c r="S21" s="423">
        <f t="shared" si="11"/>
        <v>0</v>
      </c>
      <c r="T21" s="313"/>
    </row>
    <row r="22" spans="1:20" s="355" customFormat="1">
      <c r="A22" s="313">
        <v>21</v>
      </c>
      <c r="B22" s="410" t="s">
        <v>639</v>
      </c>
      <c r="C22" s="314">
        <v>76071808081</v>
      </c>
      <c r="D22" s="363" t="s">
        <v>616</v>
      </c>
      <c r="E22" s="363"/>
      <c r="F22" s="313"/>
      <c r="G22" s="313"/>
      <c r="H22" s="313"/>
      <c r="I22" s="313"/>
      <c r="J22" s="313"/>
      <c r="K22" s="313" t="str">
        <f t="shared" si="6"/>
        <v>M</v>
      </c>
      <c r="L22" s="313"/>
      <c r="M22" s="313"/>
      <c r="N22" s="313"/>
      <c r="O22" s="313">
        <f t="shared" si="7"/>
        <v>36</v>
      </c>
      <c r="P22" s="334">
        <f t="shared" si="8"/>
        <v>0</v>
      </c>
      <c r="Q22" s="334">
        <f t="shared" si="9"/>
        <v>1</v>
      </c>
      <c r="R22" s="334">
        <f t="shared" si="10"/>
        <v>0</v>
      </c>
      <c r="S22" s="423">
        <f t="shared" si="11"/>
        <v>0</v>
      </c>
      <c r="T22" s="313"/>
    </row>
    <row r="23" spans="1:20" s="355" customFormat="1">
      <c r="A23" s="313">
        <v>22</v>
      </c>
      <c r="B23" s="410" t="s">
        <v>640</v>
      </c>
      <c r="C23" s="314">
        <v>77083011380</v>
      </c>
      <c r="D23" s="363" t="s">
        <v>616</v>
      </c>
      <c r="E23" s="363"/>
      <c r="F23" s="313"/>
      <c r="G23" s="313"/>
      <c r="H23" s="313"/>
      <c r="I23" s="313"/>
      <c r="J23" s="313"/>
      <c r="K23" s="313" t="str">
        <f t="shared" si="6"/>
        <v>M</v>
      </c>
      <c r="L23" s="313"/>
      <c r="M23" s="313"/>
      <c r="N23" s="313"/>
      <c r="O23" s="313">
        <f t="shared" si="7"/>
        <v>35</v>
      </c>
      <c r="P23" s="334">
        <f t="shared" si="8"/>
        <v>0</v>
      </c>
      <c r="Q23" s="334">
        <f t="shared" si="9"/>
        <v>1</v>
      </c>
      <c r="R23" s="334">
        <f t="shared" si="10"/>
        <v>0</v>
      </c>
      <c r="S23" s="423">
        <f t="shared" si="11"/>
        <v>0</v>
      </c>
      <c r="T23" s="313"/>
    </row>
    <row r="24" spans="1:20" s="355" customFormat="1">
      <c r="A24" s="313">
        <v>23</v>
      </c>
      <c r="B24" s="410" t="s">
        <v>641</v>
      </c>
      <c r="C24" s="314">
        <v>88073114581</v>
      </c>
      <c r="D24" s="363" t="s">
        <v>618</v>
      </c>
      <c r="E24" s="363"/>
      <c r="F24" s="313"/>
      <c r="G24" s="313"/>
      <c r="H24" s="313"/>
      <c r="I24" s="313"/>
      <c r="J24" s="313"/>
      <c r="K24" s="313" t="str">
        <f t="shared" si="6"/>
        <v>M</v>
      </c>
      <c r="L24" s="313"/>
      <c r="M24" s="313"/>
      <c r="N24" s="313"/>
      <c r="O24" s="313">
        <f t="shared" si="7"/>
        <v>24</v>
      </c>
      <c r="P24" s="334">
        <f t="shared" si="8"/>
        <v>1</v>
      </c>
      <c r="Q24" s="334">
        <f t="shared" si="9"/>
        <v>0</v>
      </c>
      <c r="R24" s="334">
        <f t="shared" si="10"/>
        <v>0</v>
      </c>
      <c r="S24" s="423">
        <f t="shared" si="11"/>
        <v>0</v>
      </c>
      <c r="T24" s="313"/>
    </row>
    <row r="25" spans="1:20" s="355" customFormat="1">
      <c r="A25" s="313">
        <v>24</v>
      </c>
      <c r="B25" s="410" t="s">
        <v>642</v>
      </c>
      <c r="C25" s="314">
        <v>89052530747</v>
      </c>
      <c r="D25" s="363" t="s">
        <v>616</v>
      </c>
      <c r="E25" s="363"/>
      <c r="F25" s="313"/>
      <c r="G25" s="313"/>
      <c r="H25" s="315"/>
      <c r="I25" s="313"/>
      <c r="J25" s="313"/>
      <c r="K25" s="313" t="str">
        <f t="shared" si="6"/>
        <v>M</v>
      </c>
      <c r="L25" s="313"/>
      <c r="M25" s="313"/>
      <c r="N25" s="313"/>
      <c r="O25" s="313">
        <f t="shared" si="7"/>
        <v>23</v>
      </c>
      <c r="P25" s="334">
        <f t="shared" si="8"/>
        <v>1</v>
      </c>
      <c r="Q25" s="334">
        <f t="shared" si="9"/>
        <v>0</v>
      </c>
      <c r="R25" s="334">
        <f t="shared" si="10"/>
        <v>0</v>
      </c>
      <c r="S25" s="423">
        <f t="shared" si="11"/>
        <v>0</v>
      </c>
      <c r="T25" s="313"/>
    </row>
    <row r="26" spans="1:20" s="355" customFormat="1">
      <c r="A26" s="313">
        <v>25</v>
      </c>
      <c r="B26" s="410" t="s">
        <v>643</v>
      </c>
      <c r="C26" s="314">
        <v>85071511887</v>
      </c>
      <c r="D26" s="363" t="s">
        <v>616</v>
      </c>
      <c r="E26" s="363"/>
      <c r="F26" s="313"/>
      <c r="G26" s="313"/>
      <c r="H26" s="313"/>
      <c r="I26" s="313"/>
      <c r="J26" s="313"/>
      <c r="K26" s="313" t="str">
        <f t="shared" ref="K26:K57" si="12">IF(MOD(LEFT(+RIGHT(C26,2),1),2)=0,"M","F")</f>
        <v>M</v>
      </c>
      <c r="L26" s="313"/>
      <c r="M26" s="313"/>
      <c r="N26" s="313"/>
      <c r="O26" s="313">
        <f t="shared" ref="O26:O57" si="13">2012-CONCATENATE(19,+LEFT(C26,2))</f>
        <v>27</v>
      </c>
      <c r="P26" s="334">
        <f t="shared" ref="P26:P57" si="14">IF(O26&gt;=55,0,IF(AND(O26&gt;=46,O26&lt;55),0,IF(AND(O26&gt;=31,O26&lt;45),0,IF(O26&lt;=30,1,0))))</f>
        <v>1</v>
      </c>
      <c r="Q26" s="334">
        <f t="shared" ref="Q26:Q57" si="15">IF(O26&gt;=55,0,IF(AND(O26&gt;=46,O26&lt;55),0,IF(AND(O26&gt;=31,O26&lt;=45),1,IF(O26&lt;=30,0,0))))</f>
        <v>0</v>
      </c>
      <c r="R26" s="334">
        <f t="shared" ref="R26:R57" si="16">IF(O26&gt;=55,0,IF(AND(O26&gt;=46,O26&lt;55),1,IF(AND(O26&gt;=31,O26&lt;=45),0,IF(O26&lt;=30,0,0))))</f>
        <v>0</v>
      </c>
      <c r="S26" s="423">
        <f t="shared" ref="S26:S57" si="17">IF(O26&gt;=55,1,IF(AND(O26&gt;=46,O26&lt;55),0,IF(AND(O26&gt;=31,O26&lt;45),0,IF(O26&lt;=30,0,0))))</f>
        <v>0</v>
      </c>
      <c r="T26" s="313"/>
    </row>
    <row r="27" spans="1:20" s="355" customFormat="1">
      <c r="A27" s="313">
        <v>26</v>
      </c>
      <c r="B27" s="410" t="s">
        <v>644</v>
      </c>
      <c r="C27" s="314">
        <v>82010612437</v>
      </c>
      <c r="D27" s="363" t="s">
        <v>616</v>
      </c>
      <c r="E27" s="363"/>
      <c r="F27" s="313"/>
      <c r="G27" s="313"/>
      <c r="H27" s="313"/>
      <c r="I27" s="313"/>
      <c r="J27" s="313"/>
      <c r="K27" s="313" t="str">
        <f t="shared" si="12"/>
        <v>F</v>
      </c>
      <c r="L27" s="313"/>
      <c r="M27" s="313"/>
      <c r="N27" s="313"/>
      <c r="O27" s="313">
        <f t="shared" si="13"/>
        <v>30</v>
      </c>
      <c r="P27" s="334">
        <f t="shared" si="14"/>
        <v>1</v>
      </c>
      <c r="Q27" s="334">
        <f t="shared" si="15"/>
        <v>0</v>
      </c>
      <c r="R27" s="334">
        <f t="shared" si="16"/>
        <v>0</v>
      </c>
      <c r="S27" s="423">
        <f t="shared" si="17"/>
        <v>0</v>
      </c>
      <c r="T27" s="313"/>
    </row>
    <row r="28" spans="1:20" s="355" customFormat="1">
      <c r="A28" s="313">
        <v>27</v>
      </c>
      <c r="B28" s="410" t="s">
        <v>645</v>
      </c>
      <c r="C28" s="314">
        <v>88092914283</v>
      </c>
      <c r="D28" s="363" t="s">
        <v>616</v>
      </c>
      <c r="E28" s="363"/>
      <c r="F28" s="313"/>
      <c r="G28" s="313"/>
      <c r="H28" s="315"/>
      <c r="I28" s="313"/>
      <c r="J28" s="313"/>
      <c r="K28" s="313" t="str">
        <f t="shared" si="12"/>
        <v>M</v>
      </c>
      <c r="L28" s="313"/>
      <c r="M28" s="313"/>
      <c r="N28" s="313"/>
      <c r="O28" s="313">
        <f t="shared" si="13"/>
        <v>24</v>
      </c>
      <c r="P28" s="334">
        <f t="shared" si="14"/>
        <v>1</v>
      </c>
      <c r="Q28" s="334">
        <f t="shared" si="15"/>
        <v>0</v>
      </c>
      <c r="R28" s="334">
        <f t="shared" si="16"/>
        <v>0</v>
      </c>
      <c r="S28" s="423">
        <f t="shared" si="17"/>
        <v>0</v>
      </c>
      <c r="T28" s="313"/>
    </row>
    <row r="29" spans="1:20" s="355" customFormat="1">
      <c r="A29" s="313">
        <v>28</v>
      </c>
      <c r="B29" s="410" t="s">
        <v>646</v>
      </c>
      <c r="C29" s="314">
        <v>83060209982</v>
      </c>
      <c r="D29" s="363" t="s">
        <v>616</v>
      </c>
      <c r="E29" s="363"/>
      <c r="F29" s="313"/>
      <c r="G29" s="313"/>
      <c r="H29" s="315"/>
      <c r="I29" s="313"/>
      <c r="J29" s="313"/>
      <c r="K29" s="313" t="str">
        <f t="shared" si="12"/>
        <v>M</v>
      </c>
      <c r="L29" s="313"/>
      <c r="M29" s="313"/>
      <c r="N29" s="313"/>
      <c r="O29" s="313">
        <f t="shared" si="13"/>
        <v>29</v>
      </c>
      <c r="P29" s="334">
        <f t="shared" si="14"/>
        <v>1</v>
      </c>
      <c r="Q29" s="334">
        <f t="shared" si="15"/>
        <v>0</v>
      </c>
      <c r="R29" s="334">
        <f t="shared" si="16"/>
        <v>0</v>
      </c>
      <c r="S29" s="423">
        <f t="shared" si="17"/>
        <v>0</v>
      </c>
      <c r="T29" s="313"/>
    </row>
    <row r="30" spans="1:20" s="355" customFormat="1">
      <c r="A30" s="313">
        <v>29</v>
      </c>
      <c r="B30" s="410" t="s">
        <v>647</v>
      </c>
      <c r="C30" s="314">
        <v>82012913425</v>
      </c>
      <c r="D30" s="363" t="s">
        <v>616</v>
      </c>
      <c r="E30" s="363"/>
      <c r="F30" s="313"/>
      <c r="G30" s="313"/>
      <c r="H30" s="315"/>
      <c r="I30" s="313"/>
      <c r="J30" s="313"/>
      <c r="K30" s="313" t="str">
        <f t="shared" si="12"/>
        <v>M</v>
      </c>
      <c r="L30" s="313"/>
      <c r="M30" s="313"/>
      <c r="N30" s="313"/>
      <c r="O30" s="313">
        <f t="shared" si="13"/>
        <v>30</v>
      </c>
      <c r="P30" s="334">
        <f t="shared" si="14"/>
        <v>1</v>
      </c>
      <c r="Q30" s="334">
        <f t="shared" si="15"/>
        <v>0</v>
      </c>
      <c r="R30" s="334">
        <f t="shared" si="16"/>
        <v>0</v>
      </c>
      <c r="S30" s="423">
        <f t="shared" si="17"/>
        <v>0</v>
      </c>
      <c r="T30" s="313"/>
    </row>
    <row r="31" spans="1:20" s="355" customFormat="1">
      <c r="A31" s="313">
        <v>30</v>
      </c>
      <c r="B31" s="410" t="s">
        <v>648</v>
      </c>
      <c r="C31" s="314">
        <v>89011930077</v>
      </c>
      <c r="D31" s="363" t="s">
        <v>616</v>
      </c>
      <c r="E31" s="363"/>
      <c r="F31" s="313"/>
      <c r="G31" s="313"/>
      <c r="H31" s="313"/>
      <c r="I31" s="313"/>
      <c r="J31" s="313"/>
      <c r="K31" s="313" t="str">
        <f t="shared" si="12"/>
        <v>F</v>
      </c>
      <c r="L31" s="313"/>
      <c r="M31" s="313"/>
      <c r="N31" s="313"/>
      <c r="O31" s="313">
        <f t="shared" si="13"/>
        <v>23</v>
      </c>
      <c r="P31" s="334">
        <f t="shared" si="14"/>
        <v>1</v>
      </c>
      <c r="Q31" s="334">
        <f t="shared" si="15"/>
        <v>0</v>
      </c>
      <c r="R31" s="334">
        <f t="shared" si="16"/>
        <v>0</v>
      </c>
      <c r="S31" s="423">
        <f t="shared" si="17"/>
        <v>0</v>
      </c>
      <c r="T31" s="313"/>
    </row>
    <row r="32" spans="1:20" s="355" customFormat="1">
      <c r="A32" s="313">
        <v>31</v>
      </c>
      <c r="B32" s="410" t="s">
        <v>649</v>
      </c>
      <c r="C32" s="314">
        <v>73081103923</v>
      </c>
      <c r="D32" s="363" t="s">
        <v>616</v>
      </c>
      <c r="E32" s="363"/>
      <c r="F32" s="313"/>
      <c r="G32" s="313"/>
      <c r="H32" s="313"/>
      <c r="I32" s="313"/>
      <c r="J32" s="313"/>
      <c r="K32" s="313" t="str">
        <f t="shared" si="12"/>
        <v>M</v>
      </c>
      <c r="L32" s="313"/>
      <c r="M32" s="313"/>
      <c r="N32" s="313"/>
      <c r="O32" s="313">
        <f t="shared" si="13"/>
        <v>39</v>
      </c>
      <c r="P32" s="334">
        <f t="shared" si="14"/>
        <v>0</v>
      </c>
      <c r="Q32" s="334">
        <f t="shared" si="15"/>
        <v>1</v>
      </c>
      <c r="R32" s="334">
        <f t="shared" si="16"/>
        <v>0</v>
      </c>
      <c r="S32" s="423">
        <f t="shared" si="17"/>
        <v>0</v>
      </c>
      <c r="T32" s="313"/>
    </row>
    <row r="33" spans="1:20" s="355" customFormat="1">
      <c r="A33" s="313">
        <v>32</v>
      </c>
      <c r="B33" s="410" t="s">
        <v>650</v>
      </c>
      <c r="C33" s="314">
        <v>83080909625</v>
      </c>
      <c r="D33" s="363" t="s">
        <v>616</v>
      </c>
      <c r="E33" s="363"/>
      <c r="F33" s="313"/>
      <c r="G33" s="313"/>
      <c r="H33" s="313"/>
      <c r="I33" s="313"/>
      <c r="J33" s="313"/>
      <c r="K33" s="313" t="str">
        <f t="shared" si="12"/>
        <v>M</v>
      </c>
      <c r="L33" s="313"/>
      <c r="M33" s="313"/>
      <c r="N33" s="313"/>
      <c r="O33" s="313">
        <f t="shared" si="13"/>
        <v>29</v>
      </c>
      <c r="P33" s="334">
        <f t="shared" si="14"/>
        <v>1</v>
      </c>
      <c r="Q33" s="334">
        <f t="shared" si="15"/>
        <v>0</v>
      </c>
      <c r="R33" s="334">
        <f t="shared" si="16"/>
        <v>0</v>
      </c>
      <c r="S33" s="423">
        <f t="shared" si="17"/>
        <v>0</v>
      </c>
      <c r="T33" s="313"/>
    </row>
    <row r="34" spans="1:20" s="355" customFormat="1">
      <c r="A34" s="313">
        <v>33</v>
      </c>
      <c r="B34" s="410" t="s">
        <v>651</v>
      </c>
      <c r="C34" s="314">
        <v>76090307002</v>
      </c>
      <c r="D34" s="363" t="s">
        <v>616</v>
      </c>
      <c r="E34" s="363"/>
      <c r="F34" s="313"/>
      <c r="G34" s="313"/>
      <c r="H34" s="315"/>
      <c r="I34" s="313"/>
      <c r="J34" s="313"/>
      <c r="K34" s="313" t="str">
        <f t="shared" si="12"/>
        <v>M</v>
      </c>
      <c r="L34" s="343"/>
      <c r="M34" s="313"/>
      <c r="N34" s="313"/>
      <c r="O34" s="313">
        <f t="shared" si="13"/>
        <v>36</v>
      </c>
      <c r="P34" s="334">
        <f t="shared" si="14"/>
        <v>0</v>
      </c>
      <c r="Q34" s="334">
        <f t="shared" si="15"/>
        <v>1</v>
      </c>
      <c r="R34" s="334">
        <f t="shared" si="16"/>
        <v>0</v>
      </c>
      <c r="S34" s="423">
        <f t="shared" si="17"/>
        <v>0</v>
      </c>
      <c r="T34" s="313"/>
    </row>
    <row r="35" spans="1:20" s="355" customFormat="1">
      <c r="A35" s="313">
        <v>34</v>
      </c>
      <c r="B35" s="410" t="s">
        <v>652</v>
      </c>
      <c r="C35" s="314">
        <v>87112614732</v>
      </c>
      <c r="D35" s="363" t="s">
        <v>616</v>
      </c>
      <c r="E35" s="363"/>
      <c r="F35" s="313"/>
      <c r="G35" s="313"/>
      <c r="H35" s="313"/>
      <c r="I35" s="313"/>
      <c r="J35" s="313"/>
      <c r="K35" s="313" t="str">
        <f t="shared" si="12"/>
        <v>F</v>
      </c>
      <c r="L35" s="313"/>
      <c r="M35" s="313"/>
      <c r="N35" s="313"/>
      <c r="O35" s="313">
        <f t="shared" si="13"/>
        <v>25</v>
      </c>
      <c r="P35" s="334">
        <f t="shared" si="14"/>
        <v>1</v>
      </c>
      <c r="Q35" s="334">
        <f t="shared" si="15"/>
        <v>0</v>
      </c>
      <c r="R35" s="334">
        <f t="shared" si="16"/>
        <v>0</v>
      </c>
      <c r="S35" s="423">
        <f t="shared" si="17"/>
        <v>0</v>
      </c>
      <c r="T35" s="313"/>
    </row>
    <row r="36" spans="1:20" s="355" customFormat="1">
      <c r="A36" s="313">
        <v>35</v>
      </c>
      <c r="B36" s="410" t="s">
        <v>653</v>
      </c>
      <c r="C36" s="314">
        <v>81112410906</v>
      </c>
      <c r="D36" s="363" t="s">
        <v>616</v>
      </c>
      <c r="E36" s="363"/>
      <c r="F36" s="313"/>
      <c r="G36" s="313"/>
      <c r="H36" s="315"/>
      <c r="I36" s="313"/>
      <c r="J36" s="313"/>
      <c r="K36" s="313" t="str">
        <f t="shared" si="12"/>
        <v>M</v>
      </c>
      <c r="L36" s="313"/>
      <c r="M36" s="313"/>
      <c r="N36" s="313"/>
      <c r="O36" s="313">
        <f t="shared" si="13"/>
        <v>31</v>
      </c>
      <c r="P36" s="334">
        <f t="shared" si="14"/>
        <v>0</v>
      </c>
      <c r="Q36" s="334">
        <f t="shared" si="15"/>
        <v>1</v>
      </c>
      <c r="R36" s="334">
        <f t="shared" si="16"/>
        <v>0</v>
      </c>
      <c r="S36" s="423">
        <f t="shared" si="17"/>
        <v>0</v>
      </c>
      <c r="T36" s="313"/>
    </row>
    <row r="37" spans="1:20" s="355" customFormat="1">
      <c r="A37" s="313">
        <v>36</v>
      </c>
      <c r="B37" s="410" t="s">
        <v>654</v>
      </c>
      <c r="C37" s="314">
        <v>82040912419</v>
      </c>
      <c r="D37" s="363" t="s">
        <v>616</v>
      </c>
      <c r="E37" s="363"/>
      <c r="F37" s="313"/>
      <c r="G37" s="313"/>
      <c r="H37" s="313"/>
      <c r="I37" s="313"/>
      <c r="J37" s="313"/>
      <c r="K37" s="313" t="str">
        <f t="shared" si="12"/>
        <v>F</v>
      </c>
      <c r="L37" s="313"/>
      <c r="M37" s="313"/>
      <c r="N37" s="313"/>
      <c r="O37" s="313">
        <f t="shared" si="13"/>
        <v>30</v>
      </c>
      <c r="P37" s="334">
        <f t="shared" si="14"/>
        <v>1</v>
      </c>
      <c r="Q37" s="334">
        <f t="shared" si="15"/>
        <v>0</v>
      </c>
      <c r="R37" s="334">
        <f t="shared" si="16"/>
        <v>0</v>
      </c>
      <c r="S37" s="423">
        <f t="shared" si="17"/>
        <v>0</v>
      </c>
      <c r="T37" s="313"/>
    </row>
    <row r="38" spans="1:20" s="355" customFormat="1">
      <c r="A38" s="313">
        <v>37</v>
      </c>
      <c r="B38" s="410" t="s">
        <v>655</v>
      </c>
      <c r="C38" s="314">
        <v>77081511392</v>
      </c>
      <c r="D38" s="363" t="s">
        <v>616</v>
      </c>
      <c r="E38" s="363"/>
      <c r="F38" s="313"/>
      <c r="G38" s="313"/>
      <c r="H38" s="313"/>
      <c r="I38" s="313"/>
      <c r="J38" s="313"/>
      <c r="K38" s="313" t="str">
        <f t="shared" si="12"/>
        <v>F</v>
      </c>
      <c r="L38" s="313"/>
      <c r="M38" s="313"/>
      <c r="N38" s="313"/>
      <c r="O38" s="313">
        <f t="shared" si="13"/>
        <v>35</v>
      </c>
      <c r="P38" s="334">
        <f t="shared" si="14"/>
        <v>0</v>
      </c>
      <c r="Q38" s="334">
        <f t="shared" si="15"/>
        <v>1</v>
      </c>
      <c r="R38" s="334">
        <f t="shared" si="16"/>
        <v>0</v>
      </c>
      <c r="S38" s="423">
        <f t="shared" si="17"/>
        <v>0</v>
      </c>
      <c r="T38" s="313"/>
    </row>
    <row r="39" spans="1:20" s="355" customFormat="1">
      <c r="A39" s="313">
        <v>38</v>
      </c>
      <c r="B39" s="410" t="s">
        <v>656</v>
      </c>
      <c r="C39" s="314">
        <v>90082032394</v>
      </c>
      <c r="D39" s="363" t="s">
        <v>616</v>
      </c>
      <c r="E39" s="363"/>
      <c r="F39" s="313"/>
      <c r="G39" s="313"/>
      <c r="H39" s="313"/>
      <c r="I39" s="313"/>
      <c r="J39" s="313"/>
      <c r="K39" s="313" t="str">
        <f t="shared" si="12"/>
        <v>F</v>
      </c>
      <c r="L39" s="313"/>
      <c r="M39" s="313"/>
      <c r="N39" s="313"/>
      <c r="O39" s="313">
        <f t="shared" si="13"/>
        <v>22</v>
      </c>
      <c r="P39" s="334">
        <f t="shared" si="14"/>
        <v>1</v>
      </c>
      <c r="Q39" s="334">
        <f t="shared" si="15"/>
        <v>0</v>
      </c>
      <c r="R39" s="334">
        <f t="shared" si="16"/>
        <v>0</v>
      </c>
      <c r="S39" s="423">
        <f t="shared" si="17"/>
        <v>0</v>
      </c>
      <c r="T39" s="313"/>
    </row>
    <row r="40" spans="1:20" s="355" customFormat="1">
      <c r="A40" s="313">
        <v>39</v>
      </c>
      <c r="B40" s="410" t="s">
        <v>657</v>
      </c>
      <c r="C40" s="314">
        <v>88081145229</v>
      </c>
      <c r="D40" s="363" t="s">
        <v>618</v>
      </c>
      <c r="E40" s="363"/>
      <c r="F40" s="313"/>
      <c r="G40" s="313"/>
      <c r="H40" s="315"/>
      <c r="I40" s="313"/>
      <c r="J40" s="313"/>
      <c r="K40" s="313" t="str">
        <f t="shared" si="12"/>
        <v>M</v>
      </c>
      <c r="L40" s="313"/>
      <c r="M40" s="313"/>
      <c r="N40" s="313"/>
      <c r="O40" s="313">
        <f t="shared" si="13"/>
        <v>24</v>
      </c>
      <c r="P40" s="334">
        <f t="shared" si="14"/>
        <v>1</v>
      </c>
      <c r="Q40" s="334">
        <f t="shared" si="15"/>
        <v>0</v>
      </c>
      <c r="R40" s="334">
        <f t="shared" si="16"/>
        <v>0</v>
      </c>
      <c r="S40" s="423">
        <f t="shared" si="17"/>
        <v>0</v>
      </c>
      <c r="T40" s="313"/>
    </row>
    <row r="41" spans="1:20" s="355" customFormat="1">
      <c r="A41" s="313">
        <v>40</v>
      </c>
      <c r="B41" s="410" t="s">
        <v>658</v>
      </c>
      <c r="C41" s="314">
        <v>83081209620</v>
      </c>
      <c r="D41" s="363" t="s">
        <v>616</v>
      </c>
      <c r="E41" s="363"/>
      <c r="F41" s="313"/>
      <c r="G41" s="313"/>
      <c r="H41" s="313"/>
      <c r="I41" s="313"/>
      <c r="J41" s="313"/>
      <c r="K41" s="313" t="str">
        <f t="shared" si="12"/>
        <v>M</v>
      </c>
      <c r="L41" s="313"/>
      <c r="M41" s="313"/>
      <c r="N41" s="313"/>
      <c r="O41" s="313">
        <f t="shared" si="13"/>
        <v>29</v>
      </c>
      <c r="P41" s="334">
        <f t="shared" si="14"/>
        <v>1</v>
      </c>
      <c r="Q41" s="334">
        <f t="shared" si="15"/>
        <v>0</v>
      </c>
      <c r="R41" s="334">
        <f t="shared" si="16"/>
        <v>0</v>
      </c>
      <c r="S41" s="423">
        <f t="shared" si="17"/>
        <v>0</v>
      </c>
      <c r="T41" s="313"/>
    </row>
    <row r="42" spans="1:20" s="355" customFormat="1">
      <c r="A42" s="313">
        <v>41</v>
      </c>
      <c r="B42" s="410" t="s">
        <v>659</v>
      </c>
      <c r="C42" s="314">
        <v>76050407024</v>
      </c>
      <c r="D42" s="363" t="s">
        <v>616</v>
      </c>
      <c r="E42" s="363"/>
      <c r="F42" s="313"/>
      <c r="G42" s="313"/>
      <c r="H42" s="315"/>
      <c r="I42" s="313"/>
      <c r="J42" s="313"/>
      <c r="K42" s="313" t="str">
        <f t="shared" si="12"/>
        <v>M</v>
      </c>
      <c r="L42" s="313"/>
      <c r="M42" s="313"/>
      <c r="N42" s="313"/>
      <c r="O42" s="313">
        <f t="shared" si="13"/>
        <v>36</v>
      </c>
      <c r="P42" s="334">
        <f t="shared" si="14"/>
        <v>0</v>
      </c>
      <c r="Q42" s="334">
        <f t="shared" si="15"/>
        <v>1</v>
      </c>
      <c r="R42" s="334">
        <f t="shared" si="16"/>
        <v>0</v>
      </c>
      <c r="S42" s="423">
        <f t="shared" si="17"/>
        <v>0</v>
      </c>
      <c r="T42" s="313"/>
    </row>
    <row r="43" spans="1:20" s="355" customFormat="1">
      <c r="A43" s="313">
        <v>42</v>
      </c>
      <c r="B43" s="410" t="s">
        <v>660</v>
      </c>
      <c r="C43" s="314">
        <v>88072414328</v>
      </c>
      <c r="D43" s="363" t="s">
        <v>616</v>
      </c>
      <c r="E43" s="363"/>
      <c r="F43" s="313"/>
      <c r="G43" s="313"/>
      <c r="H43" s="313"/>
      <c r="I43" s="313"/>
      <c r="J43" s="313"/>
      <c r="K43" s="313" t="str">
        <f t="shared" si="12"/>
        <v>M</v>
      </c>
      <c r="L43" s="313"/>
      <c r="M43" s="313"/>
      <c r="N43" s="313"/>
      <c r="O43" s="313">
        <f t="shared" si="13"/>
        <v>24</v>
      </c>
      <c r="P43" s="334">
        <f t="shared" si="14"/>
        <v>1</v>
      </c>
      <c r="Q43" s="334">
        <f t="shared" si="15"/>
        <v>0</v>
      </c>
      <c r="R43" s="334">
        <f t="shared" si="16"/>
        <v>0</v>
      </c>
      <c r="S43" s="423">
        <f t="shared" si="17"/>
        <v>0</v>
      </c>
      <c r="T43" s="313"/>
    </row>
    <row r="44" spans="1:20" s="355" customFormat="1">
      <c r="A44" s="313">
        <v>43</v>
      </c>
      <c r="B44" s="410" t="s">
        <v>661</v>
      </c>
      <c r="C44" s="314">
        <v>77122311388</v>
      </c>
      <c r="D44" s="363" t="s">
        <v>616</v>
      </c>
      <c r="E44" s="363"/>
      <c r="F44" s="313"/>
      <c r="G44" s="313"/>
      <c r="H44" s="313"/>
      <c r="I44" s="313"/>
      <c r="J44" s="313"/>
      <c r="K44" s="313" t="str">
        <f t="shared" si="12"/>
        <v>M</v>
      </c>
      <c r="L44" s="313"/>
      <c r="M44" s="313"/>
      <c r="N44" s="313"/>
      <c r="O44" s="313">
        <f t="shared" si="13"/>
        <v>35</v>
      </c>
      <c r="P44" s="334">
        <f t="shared" si="14"/>
        <v>0</v>
      </c>
      <c r="Q44" s="334">
        <f t="shared" si="15"/>
        <v>1</v>
      </c>
      <c r="R44" s="334">
        <f t="shared" si="16"/>
        <v>0</v>
      </c>
      <c r="S44" s="423">
        <f t="shared" si="17"/>
        <v>0</v>
      </c>
      <c r="T44" s="313"/>
    </row>
    <row r="45" spans="1:20" s="355" customFormat="1">
      <c r="A45" s="313">
        <v>44</v>
      </c>
      <c r="B45" s="410" t="s">
        <v>662</v>
      </c>
      <c r="C45" s="314">
        <v>76101227274</v>
      </c>
      <c r="D45" s="363" t="s">
        <v>616</v>
      </c>
      <c r="E45" s="363"/>
      <c r="F45" s="313"/>
      <c r="G45" s="313"/>
      <c r="H45" s="313"/>
      <c r="I45" s="313"/>
      <c r="J45" s="313"/>
      <c r="K45" s="313" t="str">
        <f t="shared" si="12"/>
        <v>F</v>
      </c>
      <c r="L45" s="313"/>
      <c r="M45" s="313"/>
      <c r="N45" s="313"/>
      <c r="O45" s="313">
        <f t="shared" si="13"/>
        <v>36</v>
      </c>
      <c r="P45" s="334">
        <f t="shared" si="14"/>
        <v>0</v>
      </c>
      <c r="Q45" s="334">
        <f t="shared" si="15"/>
        <v>1</v>
      </c>
      <c r="R45" s="334">
        <f t="shared" si="16"/>
        <v>0</v>
      </c>
      <c r="S45" s="423">
        <f t="shared" si="17"/>
        <v>0</v>
      </c>
      <c r="T45" s="313"/>
    </row>
    <row r="46" spans="1:20" s="355" customFormat="1">
      <c r="A46" s="313">
        <v>45</v>
      </c>
      <c r="B46" s="410" t="s">
        <v>663</v>
      </c>
      <c r="C46" s="314">
        <v>82032912421</v>
      </c>
      <c r="D46" s="363" t="s">
        <v>616</v>
      </c>
      <c r="E46" s="363"/>
      <c r="F46" s="313"/>
      <c r="G46" s="313"/>
      <c r="H46" s="313"/>
      <c r="I46" s="313"/>
      <c r="J46" s="313"/>
      <c r="K46" s="313" t="str">
        <f t="shared" si="12"/>
        <v>M</v>
      </c>
      <c r="L46" s="313"/>
      <c r="M46" s="313"/>
      <c r="N46" s="313"/>
      <c r="O46" s="313">
        <f t="shared" si="13"/>
        <v>30</v>
      </c>
      <c r="P46" s="334">
        <f t="shared" si="14"/>
        <v>1</v>
      </c>
      <c r="Q46" s="334">
        <f t="shared" si="15"/>
        <v>0</v>
      </c>
      <c r="R46" s="334">
        <f t="shared" si="16"/>
        <v>0</v>
      </c>
      <c r="S46" s="423">
        <f t="shared" si="17"/>
        <v>0</v>
      </c>
      <c r="T46" s="313"/>
    </row>
    <row r="47" spans="1:20" s="355" customFormat="1">
      <c r="A47" s="313">
        <v>46</v>
      </c>
      <c r="B47" s="410" t="s">
        <v>664</v>
      </c>
      <c r="C47" s="314">
        <v>85082611852</v>
      </c>
      <c r="D47" s="363" t="s">
        <v>616</v>
      </c>
      <c r="E47" s="363"/>
      <c r="F47" s="313"/>
      <c r="G47" s="313"/>
      <c r="H47" s="313"/>
      <c r="I47" s="313"/>
      <c r="J47" s="313"/>
      <c r="K47" s="313" t="str">
        <f t="shared" si="12"/>
        <v>F</v>
      </c>
      <c r="L47" s="313"/>
      <c r="M47" s="313"/>
      <c r="N47" s="313"/>
      <c r="O47" s="313">
        <f t="shared" si="13"/>
        <v>27</v>
      </c>
      <c r="P47" s="334">
        <f t="shared" si="14"/>
        <v>1</v>
      </c>
      <c r="Q47" s="334">
        <f t="shared" si="15"/>
        <v>0</v>
      </c>
      <c r="R47" s="334">
        <f t="shared" si="16"/>
        <v>0</v>
      </c>
      <c r="S47" s="423">
        <f t="shared" si="17"/>
        <v>0</v>
      </c>
      <c r="T47" s="313"/>
    </row>
    <row r="48" spans="1:20" s="355" customFormat="1">
      <c r="A48" s="313">
        <v>47</v>
      </c>
      <c r="B48" s="410" t="s">
        <v>665</v>
      </c>
      <c r="C48" s="314">
        <v>85071411867</v>
      </c>
      <c r="D48" s="363" t="s">
        <v>616</v>
      </c>
      <c r="E48" s="363"/>
      <c r="F48" s="313"/>
      <c r="G48" s="313"/>
      <c r="H48" s="313"/>
      <c r="I48" s="313"/>
      <c r="J48" s="313"/>
      <c r="K48" s="313" t="str">
        <f t="shared" si="12"/>
        <v>M</v>
      </c>
      <c r="L48" s="313"/>
      <c r="M48" s="313"/>
      <c r="N48" s="313"/>
      <c r="O48" s="313">
        <f t="shared" si="13"/>
        <v>27</v>
      </c>
      <c r="P48" s="334">
        <f t="shared" si="14"/>
        <v>1</v>
      </c>
      <c r="Q48" s="334">
        <f t="shared" si="15"/>
        <v>0</v>
      </c>
      <c r="R48" s="334">
        <f t="shared" si="16"/>
        <v>0</v>
      </c>
      <c r="S48" s="423">
        <f t="shared" si="17"/>
        <v>0</v>
      </c>
      <c r="T48" s="313"/>
    </row>
    <row r="49" spans="1:20" s="355" customFormat="1">
      <c r="A49" s="313">
        <v>48</v>
      </c>
      <c r="B49" s="410" t="s">
        <v>666</v>
      </c>
      <c r="C49" s="314">
        <v>75103106988</v>
      </c>
      <c r="D49" s="363" t="s">
        <v>616</v>
      </c>
      <c r="E49" s="363"/>
      <c r="F49" s="313"/>
      <c r="G49" s="313"/>
      <c r="H49" s="313"/>
      <c r="I49" s="313"/>
      <c r="J49" s="313"/>
      <c r="K49" s="313" t="str">
        <f t="shared" si="12"/>
        <v>M</v>
      </c>
      <c r="L49" s="313"/>
      <c r="M49" s="313"/>
      <c r="N49" s="313"/>
      <c r="O49" s="313">
        <f t="shared" si="13"/>
        <v>37</v>
      </c>
      <c r="P49" s="334">
        <f t="shared" si="14"/>
        <v>0</v>
      </c>
      <c r="Q49" s="334">
        <f t="shared" si="15"/>
        <v>1</v>
      </c>
      <c r="R49" s="334">
        <f t="shared" si="16"/>
        <v>0</v>
      </c>
      <c r="S49" s="423">
        <f t="shared" si="17"/>
        <v>0</v>
      </c>
      <c r="T49" s="313"/>
    </row>
    <row r="50" spans="1:20" s="355" customFormat="1">
      <c r="A50" s="313">
        <v>49</v>
      </c>
      <c r="B50" s="410" t="s">
        <v>667</v>
      </c>
      <c r="C50" s="314">
        <v>75122807022</v>
      </c>
      <c r="D50" s="363" t="s">
        <v>616</v>
      </c>
      <c r="E50" s="363"/>
      <c r="F50" s="313"/>
      <c r="G50" s="313"/>
      <c r="H50" s="313"/>
      <c r="I50" s="313"/>
      <c r="J50" s="313"/>
      <c r="K50" s="313" t="str">
        <f t="shared" si="12"/>
        <v>M</v>
      </c>
      <c r="L50" s="313"/>
      <c r="M50" s="313"/>
      <c r="N50" s="313"/>
      <c r="O50" s="313">
        <f t="shared" si="13"/>
        <v>37</v>
      </c>
      <c r="P50" s="334">
        <f t="shared" si="14"/>
        <v>0</v>
      </c>
      <c r="Q50" s="334">
        <f t="shared" si="15"/>
        <v>1</v>
      </c>
      <c r="R50" s="334">
        <f t="shared" si="16"/>
        <v>0</v>
      </c>
      <c r="S50" s="423">
        <f t="shared" si="17"/>
        <v>0</v>
      </c>
      <c r="T50" s="313"/>
    </row>
    <row r="51" spans="1:20" s="355" customFormat="1">
      <c r="A51" s="313">
        <v>50</v>
      </c>
      <c r="B51" s="410" t="s">
        <v>668</v>
      </c>
      <c r="C51" s="314">
        <v>90110132373</v>
      </c>
      <c r="D51" s="363" t="s">
        <v>616</v>
      </c>
      <c r="E51" s="363"/>
      <c r="F51" s="313"/>
      <c r="G51" s="313"/>
      <c r="H51" s="313"/>
      <c r="I51" s="313"/>
      <c r="J51" s="313"/>
      <c r="K51" s="313" t="str">
        <f t="shared" si="12"/>
        <v>F</v>
      </c>
      <c r="L51" s="313"/>
      <c r="M51" s="313"/>
      <c r="N51" s="313"/>
      <c r="O51" s="313">
        <f t="shared" si="13"/>
        <v>22</v>
      </c>
      <c r="P51" s="334">
        <f t="shared" si="14"/>
        <v>1</v>
      </c>
      <c r="Q51" s="334">
        <f t="shared" si="15"/>
        <v>0</v>
      </c>
      <c r="R51" s="334">
        <f t="shared" si="16"/>
        <v>0</v>
      </c>
      <c r="S51" s="423">
        <f t="shared" si="17"/>
        <v>0</v>
      </c>
      <c r="T51" s="313"/>
    </row>
    <row r="52" spans="1:20" s="355" customFormat="1">
      <c r="A52" s="313">
        <v>51</v>
      </c>
      <c r="B52" s="410" t="s">
        <v>669</v>
      </c>
      <c r="C52" s="314">
        <v>87060215329</v>
      </c>
      <c r="D52" s="363" t="s">
        <v>616</v>
      </c>
      <c r="E52" s="363"/>
      <c r="F52" s="313"/>
      <c r="G52" s="313"/>
      <c r="H52" s="315"/>
      <c r="I52" s="313"/>
      <c r="J52" s="313"/>
      <c r="K52" s="313" t="str">
        <f t="shared" si="12"/>
        <v>M</v>
      </c>
      <c r="L52" s="313"/>
      <c r="M52" s="313"/>
      <c r="N52" s="313"/>
      <c r="O52" s="313">
        <f t="shared" si="13"/>
        <v>25</v>
      </c>
      <c r="P52" s="334">
        <f t="shared" si="14"/>
        <v>1</v>
      </c>
      <c r="Q52" s="334">
        <f t="shared" si="15"/>
        <v>0</v>
      </c>
      <c r="R52" s="334">
        <f t="shared" si="16"/>
        <v>0</v>
      </c>
      <c r="S52" s="423">
        <f t="shared" si="17"/>
        <v>0</v>
      </c>
      <c r="T52" s="313"/>
    </row>
    <row r="53" spans="1:20" s="355" customFormat="1">
      <c r="A53" s="313">
        <v>52</v>
      </c>
      <c r="B53" s="410" t="s">
        <v>670</v>
      </c>
      <c r="C53" s="314">
        <v>84070611863</v>
      </c>
      <c r="D53" s="363" t="s">
        <v>616</v>
      </c>
      <c r="E53" s="363"/>
      <c r="F53" s="313"/>
      <c r="G53" s="313"/>
      <c r="H53" s="313"/>
      <c r="I53" s="313"/>
      <c r="J53" s="313"/>
      <c r="K53" s="313" t="str">
        <f t="shared" si="12"/>
        <v>M</v>
      </c>
      <c r="L53" s="313"/>
      <c r="M53" s="313"/>
      <c r="N53" s="313"/>
      <c r="O53" s="313">
        <f t="shared" si="13"/>
        <v>28</v>
      </c>
      <c r="P53" s="334">
        <f t="shared" si="14"/>
        <v>1</v>
      </c>
      <c r="Q53" s="334">
        <f t="shared" si="15"/>
        <v>0</v>
      </c>
      <c r="R53" s="334">
        <f t="shared" si="16"/>
        <v>0</v>
      </c>
      <c r="S53" s="423">
        <f t="shared" si="17"/>
        <v>0</v>
      </c>
      <c r="T53" s="313"/>
    </row>
    <row r="54" spans="1:20" s="355" customFormat="1">
      <c r="A54" s="313">
        <v>53</v>
      </c>
      <c r="B54" s="410" t="s">
        <v>671</v>
      </c>
      <c r="C54" s="314">
        <v>88060116906</v>
      </c>
      <c r="D54" s="363" t="s">
        <v>618</v>
      </c>
      <c r="E54" s="363"/>
      <c r="F54" s="313"/>
      <c r="G54" s="313"/>
      <c r="H54" s="313"/>
      <c r="I54" s="313"/>
      <c r="J54" s="313"/>
      <c r="K54" s="313" t="str">
        <f t="shared" si="12"/>
        <v>M</v>
      </c>
      <c r="L54" s="313"/>
      <c r="M54" s="313"/>
      <c r="N54" s="313"/>
      <c r="O54" s="313">
        <f t="shared" si="13"/>
        <v>24</v>
      </c>
      <c r="P54" s="334">
        <f t="shared" si="14"/>
        <v>1</v>
      </c>
      <c r="Q54" s="334">
        <f t="shared" si="15"/>
        <v>0</v>
      </c>
      <c r="R54" s="334">
        <f t="shared" si="16"/>
        <v>0</v>
      </c>
      <c r="S54" s="423">
        <f t="shared" si="17"/>
        <v>0</v>
      </c>
      <c r="T54" s="313"/>
    </row>
    <row r="55" spans="1:20" s="355" customFormat="1">
      <c r="A55" s="313">
        <v>54</v>
      </c>
      <c r="B55" s="410" t="s">
        <v>672</v>
      </c>
      <c r="C55" s="314">
        <v>87052715381</v>
      </c>
      <c r="D55" s="363" t="s">
        <v>618</v>
      </c>
      <c r="E55" s="363"/>
      <c r="F55" s="313"/>
      <c r="G55" s="313"/>
      <c r="H55" s="313"/>
      <c r="I55" s="313"/>
      <c r="J55" s="313"/>
      <c r="K55" s="313" t="str">
        <f t="shared" si="12"/>
        <v>M</v>
      </c>
      <c r="L55" s="313"/>
      <c r="M55" s="313"/>
      <c r="N55" s="313"/>
      <c r="O55" s="313">
        <f t="shared" si="13"/>
        <v>25</v>
      </c>
      <c r="P55" s="334">
        <f t="shared" si="14"/>
        <v>1</v>
      </c>
      <c r="Q55" s="334">
        <f t="shared" si="15"/>
        <v>0</v>
      </c>
      <c r="R55" s="334">
        <f t="shared" si="16"/>
        <v>0</v>
      </c>
      <c r="S55" s="423">
        <f t="shared" si="17"/>
        <v>0</v>
      </c>
      <c r="T55" s="313"/>
    </row>
    <row r="56" spans="1:20" s="355" customFormat="1">
      <c r="A56" s="313">
        <v>55</v>
      </c>
      <c r="B56" s="410" t="s">
        <v>673</v>
      </c>
      <c r="C56" s="314">
        <v>82032014841</v>
      </c>
      <c r="D56" s="363" t="s">
        <v>616</v>
      </c>
      <c r="E56" s="363"/>
      <c r="F56" s="313"/>
      <c r="G56" s="313"/>
      <c r="H56" s="313"/>
      <c r="I56" s="313"/>
      <c r="J56" s="313"/>
      <c r="K56" s="313" t="str">
        <f t="shared" si="12"/>
        <v>M</v>
      </c>
      <c r="L56" s="313"/>
      <c r="M56" s="313"/>
      <c r="N56" s="313"/>
      <c r="O56" s="313">
        <f t="shared" si="13"/>
        <v>30</v>
      </c>
      <c r="P56" s="334">
        <f t="shared" si="14"/>
        <v>1</v>
      </c>
      <c r="Q56" s="334">
        <f t="shared" si="15"/>
        <v>0</v>
      </c>
      <c r="R56" s="334">
        <f t="shared" si="16"/>
        <v>0</v>
      </c>
      <c r="S56" s="423">
        <f t="shared" si="17"/>
        <v>0</v>
      </c>
      <c r="T56" s="313"/>
    </row>
    <row r="57" spans="1:20" s="355" customFormat="1">
      <c r="A57" s="313">
        <v>56</v>
      </c>
      <c r="B57" s="410" t="s">
        <v>674</v>
      </c>
      <c r="C57" s="314">
        <v>89021229800</v>
      </c>
      <c r="D57" s="363" t="s">
        <v>618</v>
      </c>
      <c r="E57" s="363"/>
      <c r="F57" s="313"/>
      <c r="G57" s="313"/>
      <c r="H57" s="313"/>
      <c r="I57" s="313"/>
      <c r="J57" s="313"/>
      <c r="K57" s="313" t="str">
        <f t="shared" si="12"/>
        <v>M</v>
      </c>
      <c r="L57" s="313"/>
      <c r="M57" s="313"/>
      <c r="N57" s="313"/>
      <c r="O57" s="313">
        <f t="shared" si="13"/>
        <v>23</v>
      </c>
      <c r="P57" s="334">
        <f t="shared" si="14"/>
        <v>1</v>
      </c>
      <c r="Q57" s="334">
        <f t="shared" si="15"/>
        <v>0</v>
      </c>
      <c r="R57" s="334">
        <f t="shared" si="16"/>
        <v>0</v>
      </c>
      <c r="S57" s="423">
        <f t="shared" si="17"/>
        <v>0</v>
      </c>
      <c r="T57" s="313"/>
    </row>
    <row r="58" spans="1:20" s="355" customFormat="1">
      <c r="A58" s="313">
        <v>57</v>
      </c>
      <c r="B58" s="410" t="s">
        <v>675</v>
      </c>
      <c r="C58" s="314">
        <v>87051816176</v>
      </c>
      <c r="D58" s="363" t="s">
        <v>616</v>
      </c>
      <c r="E58" s="363"/>
      <c r="F58" s="313"/>
      <c r="G58" s="313"/>
      <c r="H58" s="313"/>
      <c r="I58" s="313"/>
      <c r="J58" s="313"/>
      <c r="K58" s="313" t="str">
        <f t="shared" ref="K58:K89" si="18">IF(MOD(LEFT(+RIGHT(C58,2),1),2)=0,"M","F")</f>
        <v>F</v>
      </c>
      <c r="L58" s="313"/>
      <c r="M58" s="313"/>
      <c r="N58" s="313"/>
      <c r="O58" s="313">
        <f t="shared" ref="O58:O89" si="19">2012-CONCATENATE(19,+LEFT(C58,2))</f>
        <v>25</v>
      </c>
      <c r="P58" s="334">
        <f t="shared" ref="P58:P89" si="20">IF(O58&gt;=55,0,IF(AND(O58&gt;=46,O58&lt;55),0,IF(AND(O58&gt;=31,O58&lt;45),0,IF(O58&lt;=30,1,0))))</f>
        <v>1</v>
      </c>
      <c r="Q58" s="334">
        <f t="shared" ref="Q58:Q89" si="21">IF(O58&gt;=55,0,IF(AND(O58&gt;=46,O58&lt;55),0,IF(AND(O58&gt;=31,O58&lt;=45),1,IF(O58&lt;=30,0,0))))</f>
        <v>0</v>
      </c>
      <c r="R58" s="334">
        <f t="shared" ref="R58:R89" si="22">IF(O58&gt;=55,0,IF(AND(O58&gt;=46,O58&lt;55),1,IF(AND(O58&gt;=31,O58&lt;=45),0,IF(O58&lt;=30,0,0))))</f>
        <v>0</v>
      </c>
      <c r="S58" s="423">
        <f t="shared" ref="S58:S89" si="23">IF(O58&gt;=55,1,IF(AND(O58&gt;=46,O58&lt;55),0,IF(AND(O58&gt;=31,O58&lt;45),0,IF(O58&lt;=30,0,0))))</f>
        <v>0</v>
      </c>
      <c r="T58" s="313"/>
    </row>
    <row r="59" spans="1:20" s="355" customFormat="1">
      <c r="A59" s="313">
        <v>58</v>
      </c>
      <c r="B59" s="410" t="s">
        <v>676</v>
      </c>
      <c r="C59" s="314">
        <v>84021011862</v>
      </c>
      <c r="D59" s="363" t="s">
        <v>616</v>
      </c>
      <c r="E59" s="363"/>
      <c r="F59" s="313"/>
      <c r="G59" s="313"/>
      <c r="H59" s="313"/>
      <c r="I59" s="313"/>
      <c r="J59" s="313"/>
      <c r="K59" s="313" t="str">
        <f t="shared" si="18"/>
        <v>M</v>
      </c>
      <c r="L59" s="313"/>
      <c r="M59" s="313"/>
      <c r="N59" s="313"/>
      <c r="O59" s="313">
        <f t="shared" si="19"/>
        <v>28</v>
      </c>
      <c r="P59" s="334">
        <f t="shared" si="20"/>
        <v>1</v>
      </c>
      <c r="Q59" s="334">
        <f t="shared" si="21"/>
        <v>0</v>
      </c>
      <c r="R59" s="334">
        <f t="shared" si="22"/>
        <v>0</v>
      </c>
      <c r="S59" s="423">
        <f t="shared" si="23"/>
        <v>0</v>
      </c>
      <c r="T59" s="313"/>
    </row>
    <row r="60" spans="1:20" s="355" customFormat="1">
      <c r="A60" s="313">
        <v>59</v>
      </c>
      <c r="B60" s="410" t="s">
        <v>677</v>
      </c>
      <c r="C60" s="314">
        <v>76070426098</v>
      </c>
      <c r="D60" s="363" t="s">
        <v>616</v>
      </c>
      <c r="E60" s="363"/>
      <c r="F60" s="313"/>
      <c r="G60" s="313"/>
      <c r="H60" s="313"/>
      <c r="I60" s="313"/>
      <c r="J60" s="313"/>
      <c r="K60" s="313" t="str">
        <f t="shared" si="18"/>
        <v>F</v>
      </c>
      <c r="L60" s="313"/>
      <c r="M60" s="313"/>
      <c r="N60" s="313"/>
      <c r="O60" s="313">
        <f t="shared" si="19"/>
        <v>36</v>
      </c>
      <c r="P60" s="334">
        <f t="shared" si="20"/>
        <v>0</v>
      </c>
      <c r="Q60" s="334">
        <f t="shared" si="21"/>
        <v>1</v>
      </c>
      <c r="R60" s="334">
        <f t="shared" si="22"/>
        <v>0</v>
      </c>
      <c r="S60" s="423">
        <f t="shared" si="23"/>
        <v>0</v>
      </c>
      <c r="T60" s="313"/>
    </row>
    <row r="61" spans="1:20" s="355" customFormat="1">
      <c r="A61" s="313">
        <v>60</v>
      </c>
      <c r="B61" s="410" t="s">
        <v>678</v>
      </c>
      <c r="C61" s="314">
        <v>85110326767</v>
      </c>
      <c r="D61" s="363" t="s">
        <v>616</v>
      </c>
      <c r="E61" s="363"/>
      <c r="F61" s="313"/>
      <c r="G61" s="313"/>
      <c r="H61" s="313"/>
      <c r="I61" s="313"/>
      <c r="J61" s="313"/>
      <c r="K61" s="313" t="str">
        <f t="shared" si="18"/>
        <v>M</v>
      </c>
      <c r="L61" s="313"/>
      <c r="M61" s="313"/>
      <c r="N61" s="313"/>
      <c r="O61" s="313">
        <f t="shared" si="19"/>
        <v>27</v>
      </c>
      <c r="P61" s="334">
        <f t="shared" si="20"/>
        <v>1</v>
      </c>
      <c r="Q61" s="334">
        <f t="shared" si="21"/>
        <v>0</v>
      </c>
      <c r="R61" s="334">
        <f t="shared" si="22"/>
        <v>0</v>
      </c>
      <c r="S61" s="423">
        <f t="shared" si="23"/>
        <v>0</v>
      </c>
      <c r="T61" s="313"/>
    </row>
    <row r="62" spans="1:20" s="355" customFormat="1">
      <c r="A62" s="313">
        <v>61</v>
      </c>
      <c r="B62" s="410" t="s">
        <v>679</v>
      </c>
      <c r="C62" s="314">
        <v>85040612503</v>
      </c>
      <c r="D62" s="363" t="s">
        <v>616</v>
      </c>
      <c r="E62" s="363"/>
      <c r="F62" s="313"/>
      <c r="G62" s="313"/>
      <c r="H62" s="313"/>
      <c r="I62" s="313"/>
      <c r="J62" s="313"/>
      <c r="K62" s="313" t="str">
        <f t="shared" si="18"/>
        <v>M</v>
      </c>
      <c r="L62" s="313"/>
      <c r="M62" s="313"/>
      <c r="N62" s="313"/>
      <c r="O62" s="313">
        <f t="shared" si="19"/>
        <v>27</v>
      </c>
      <c r="P62" s="334">
        <f t="shared" si="20"/>
        <v>1</v>
      </c>
      <c r="Q62" s="334">
        <f t="shared" si="21"/>
        <v>0</v>
      </c>
      <c r="R62" s="334">
        <f t="shared" si="22"/>
        <v>0</v>
      </c>
      <c r="S62" s="423">
        <f t="shared" si="23"/>
        <v>0</v>
      </c>
      <c r="T62" s="313"/>
    </row>
    <row r="63" spans="1:20" s="355" customFormat="1">
      <c r="A63" s="313">
        <v>62</v>
      </c>
      <c r="B63" s="410" t="s">
        <v>680</v>
      </c>
      <c r="C63" s="314">
        <v>88073114264</v>
      </c>
      <c r="D63" s="363" t="s">
        <v>618</v>
      </c>
      <c r="E63" s="363"/>
      <c r="F63" s="313"/>
      <c r="G63" s="313"/>
      <c r="H63" s="315"/>
      <c r="I63" s="313"/>
      <c r="J63" s="313"/>
      <c r="K63" s="313" t="str">
        <f t="shared" si="18"/>
        <v>M</v>
      </c>
      <c r="L63" s="313"/>
      <c r="M63" s="313"/>
      <c r="N63" s="313"/>
      <c r="O63" s="313">
        <f t="shared" si="19"/>
        <v>24</v>
      </c>
      <c r="P63" s="334">
        <f t="shared" si="20"/>
        <v>1</v>
      </c>
      <c r="Q63" s="334">
        <f t="shared" si="21"/>
        <v>0</v>
      </c>
      <c r="R63" s="334">
        <f t="shared" si="22"/>
        <v>0</v>
      </c>
      <c r="S63" s="423">
        <f t="shared" si="23"/>
        <v>0</v>
      </c>
      <c r="T63" s="313"/>
    </row>
    <row r="64" spans="1:20" s="355" customFormat="1">
      <c r="A64" s="313">
        <v>63</v>
      </c>
      <c r="B64" s="410" t="s">
        <v>681</v>
      </c>
      <c r="C64" s="314">
        <v>77120613001</v>
      </c>
      <c r="D64" s="363" t="s">
        <v>616</v>
      </c>
      <c r="E64" s="363"/>
      <c r="F64" s="313"/>
      <c r="G64" s="313"/>
      <c r="H64" s="315"/>
      <c r="I64" s="313"/>
      <c r="J64" s="313"/>
      <c r="K64" s="313" t="str">
        <f t="shared" si="18"/>
        <v>M</v>
      </c>
      <c r="L64" s="313"/>
      <c r="M64" s="313"/>
      <c r="N64" s="313"/>
      <c r="O64" s="313">
        <f t="shared" si="19"/>
        <v>35</v>
      </c>
      <c r="P64" s="334">
        <f t="shared" si="20"/>
        <v>0</v>
      </c>
      <c r="Q64" s="334">
        <f t="shared" si="21"/>
        <v>1</v>
      </c>
      <c r="R64" s="334">
        <f t="shared" si="22"/>
        <v>0</v>
      </c>
      <c r="S64" s="423">
        <f t="shared" si="23"/>
        <v>0</v>
      </c>
      <c r="T64" s="313"/>
    </row>
    <row r="65" spans="1:20" s="355" customFormat="1">
      <c r="A65" s="313">
        <v>64</v>
      </c>
      <c r="B65" s="410" t="s">
        <v>682</v>
      </c>
      <c r="C65" s="314">
        <v>88101916764</v>
      </c>
      <c r="D65" s="363" t="s">
        <v>618</v>
      </c>
      <c r="E65" s="363"/>
      <c r="F65" s="313"/>
      <c r="G65" s="313"/>
      <c r="H65" s="315"/>
      <c r="I65" s="313"/>
      <c r="J65" s="313"/>
      <c r="K65" s="313" t="str">
        <f t="shared" si="18"/>
        <v>M</v>
      </c>
      <c r="L65" s="313"/>
      <c r="M65" s="313"/>
      <c r="N65" s="313"/>
      <c r="O65" s="313">
        <f t="shared" si="19"/>
        <v>24</v>
      </c>
      <c r="P65" s="334">
        <f t="shared" si="20"/>
        <v>1</v>
      </c>
      <c r="Q65" s="334">
        <f t="shared" si="21"/>
        <v>0</v>
      </c>
      <c r="R65" s="334">
        <f t="shared" si="22"/>
        <v>0</v>
      </c>
      <c r="S65" s="423">
        <f t="shared" si="23"/>
        <v>0</v>
      </c>
      <c r="T65" s="313"/>
    </row>
    <row r="66" spans="1:20" s="355" customFormat="1">
      <c r="A66" s="313">
        <v>65</v>
      </c>
      <c r="B66" s="410" t="s">
        <v>683</v>
      </c>
      <c r="C66" s="314">
        <v>90050932306</v>
      </c>
      <c r="D66" s="363" t="s">
        <v>616</v>
      </c>
      <c r="E66" s="363"/>
      <c r="F66" s="313"/>
      <c r="G66" s="313"/>
      <c r="H66" s="315"/>
      <c r="I66" s="313"/>
      <c r="J66" s="313"/>
      <c r="K66" s="313" t="str">
        <f t="shared" si="18"/>
        <v>M</v>
      </c>
      <c r="L66" s="313"/>
      <c r="M66" s="313"/>
      <c r="N66" s="313"/>
      <c r="O66" s="313">
        <f t="shared" si="19"/>
        <v>22</v>
      </c>
      <c r="P66" s="334">
        <f t="shared" si="20"/>
        <v>1</v>
      </c>
      <c r="Q66" s="334">
        <f t="shared" si="21"/>
        <v>0</v>
      </c>
      <c r="R66" s="334">
        <f t="shared" si="22"/>
        <v>0</v>
      </c>
      <c r="S66" s="423">
        <f t="shared" si="23"/>
        <v>0</v>
      </c>
      <c r="T66" s="313"/>
    </row>
    <row r="67" spans="1:20" s="355" customFormat="1">
      <c r="A67" s="313">
        <v>66</v>
      </c>
      <c r="B67" s="410" t="s">
        <v>684</v>
      </c>
      <c r="C67" s="314">
        <v>79052010773</v>
      </c>
      <c r="D67" s="363" t="s">
        <v>616</v>
      </c>
      <c r="E67" s="363"/>
      <c r="F67" s="313"/>
      <c r="G67" s="313"/>
      <c r="H67" s="313"/>
      <c r="I67" s="313"/>
      <c r="J67" s="313"/>
      <c r="K67" s="313" t="str">
        <f t="shared" si="18"/>
        <v>F</v>
      </c>
      <c r="L67" s="313"/>
      <c r="M67" s="313"/>
      <c r="N67" s="313"/>
      <c r="O67" s="313">
        <f t="shared" si="19"/>
        <v>33</v>
      </c>
      <c r="P67" s="334">
        <f t="shared" si="20"/>
        <v>0</v>
      </c>
      <c r="Q67" s="334">
        <f t="shared" si="21"/>
        <v>1</v>
      </c>
      <c r="R67" s="334">
        <f t="shared" si="22"/>
        <v>0</v>
      </c>
      <c r="S67" s="423">
        <f t="shared" si="23"/>
        <v>0</v>
      </c>
      <c r="T67" s="313"/>
    </row>
    <row r="68" spans="1:20" s="355" customFormat="1">
      <c r="A68" s="313">
        <v>67</v>
      </c>
      <c r="B68" s="410" t="s">
        <v>685</v>
      </c>
      <c r="C68" s="314">
        <v>7609221375</v>
      </c>
      <c r="D68" s="363" t="s">
        <v>616</v>
      </c>
      <c r="E68" s="363"/>
      <c r="F68" s="313"/>
      <c r="G68" s="313"/>
      <c r="H68" s="313"/>
      <c r="I68" s="313"/>
      <c r="J68" s="313"/>
      <c r="K68" s="313" t="str">
        <f t="shared" si="18"/>
        <v>F</v>
      </c>
      <c r="L68" s="313"/>
      <c r="M68" s="313"/>
      <c r="N68" s="313"/>
      <c r="O68" s="313">
        <f t="shared" si="19"/>
        <v>36</v>
      </c>
      <c r="P68" s="334">
        <f t="shared" si="20"/>
        <v>0</v>
      </c>
      <c r="Q68" s="334">
        <f t="shared" si="21"/>
        <v>1</v>
      </c>
      <c r="R68" s="334">
        <f t="shared" si="22"/>
        <v>0</v>
      </c>
      <c r="S68" s="423">
        <f t="shared" si="23"/>
        <v>0</v>
      </c>
      <c r="T68" s="313"/>
    </row>
    <row r="69" spans="1:20" s="355" customFormat="1">
      <c r="A69" s="313">
        <v>68</v>
      </c>
      <c r="B69" s="410" t="s">
        <v>686</v>
      </c>
      <c r="C69" s="314">
        <v>7506093212</v>
      </c>
      <c r="D69" s="363" t="s">
        <v>616</v>
      </c>
      <c r="E69" s="363"/>
      <c r="F69" s="313"/>
      <c r="G69" s="313"/>
      <c r="H69" s="313"/>
      <c r="I69" s="313"/>
      <c r="J69" s="313"/>
      <c r="K69" s="313" t="str">
        <f t="shared" si="18"/>
        <v>F</v>
      </c>
      <c r="L69" s="313"/>
      <c r="M69" s="313"/>
      <c r="N69" s="313"/>
      <c r="O69" s="313">
        <f t="shared" si="19"/>
        <v>37</v>
      </c>
      <c r="P69" s="334">
        <f t="shared" si="20"/>
        <v>0</v>
      </c>
      <c r="Q69" s="334">
        <f t="shared" si="21"/>
        <v>1</v>
      </c>
      <c r="R69" s="334">
        <f t="shared" si="22"/>
        <v>0</v>
      </c>
      <c r="S69" s="423">
        <f t="shared" si="23"/>
        <v>0</v>
      </c>
      <c r="T69" s="313"/>
    </row>
    <row r="70" spans="1:20" s="355" customFormat="1">
      <c r="A70" s="313">
        <v>69</v>
      </c>
      <c r="B70" s="410" t="s">
        <v>687</v>
      </c>
      <c r="C70" s="314">
        <v>7410230643</v>
      </c>
      <c r="D70" s="363" t="s">
        <v>616</v>
      </c>
      <c r="E70" s="363"/>
      <c r="F70" s="313"/>
      <c r="G70" s="313"/>
      <c r="H70" s="313"/>
      <c r="I70" s="313"/>
      <c r="J70" s="313"/>
      <c r="K70" s="313" t="str">
        <f t="shared" si="18"/>
        <v>M</v>
      </c>
      <c r="L70" s="313"/>
      <c r="M70" s="313"/>
      <c r="N70" s="313"/>
      <c r="O70" s="313">
        <f t="shared" si="19"/>
        <v>38</v>
      </c>
      <c r="P70" s="334">
        <f t="shared" si="20"/>
        <v>0</v>
      </c>
      <c r="Q70" s="334">
        <f t="shared" si="21"/>
        <v>1</v>
      </c>
      <c r="R70" s="334">
        <f t="shared" si="22"/>
        <v>0</v>
      </c>
      <c r="S70" s="423">
        <f t="shared" si="23"/>
        <v>0</v>
      </c>
      <c r="T70" s="313"/>
    </row>
    <row r="71" spans="1:20" s="355" customFormat="1">
      <c r="A71" s="313">
        <v>70</v>
      </c>
      <c r="B71" s="410" t="s">
        <v>688</v>
      </c>
      <c r="C71" s="314">
        <v>8111091087</v>
      </c>
      <c r="D71" s="363" t="s">
        <v>616</v>
      </c>
      <c r="E71" s="363"/>
      <c r="F71" s="313"/>
      <c r="G71" s="313"/>
      <c r="H71" s="313"/>
      <c r="I71" s="313"/>
      <c r="J71" s="313"/>
      <c r="K71" s="313" t="str">
        <f t="shared" si="18"/>
        <v>M</v>
      </c>
      <c r="L71" s="313"/>
      <c r="M71" s="313"/>
      <c r="N71" s="313"/>
      <c r="O71" s="313">
        <f t="shared" si="19"/>
        <v>31</v>
      </c>
      <c r="P71" s="334">
        <f t="shared" si="20"/>
        <v>0</v>
      </c>
      <c r="Q71" s="334">
        <f t="shared" si="21"/>
        <v>1</v>
      </c>
      <c r="R71" s="334">
        <f t="shared" si="22"/>
        <v>0</v>
      </c>
      <c r="S71" s="423">
        <f t="shared" si="23"/>
        <v>0</v>
      </c>
      <c r="T71" s="313"/>
    </row>
    <row r="72" spans="1:20" s="355" customFormat="1">
      <c r="A72" s="313">
        <v>71</v>
      </c>
      <c r="B72" s="410" t="s">
        <v>689</v>
      </c>
      <c r="C72" s="314">
        <v>8206211421</v>
      </c>
      <c r="D72" s="363" t="s">
        <v>616</v>
      </c>
      <c r="E72" s="363"/>
      <c r="F72" s="313"/>
      <c r="G72" s="313"/>
      <c r="H72" s="313"/>
      <c r="I72" s="313"/>
      <c r="J72" s="313"/>
      <c r="K72" s="313" t="str">
        <f t="shared" si="18"/>
        <v>M</v>
      </c>
      <c r="L72" s="313"/>
      <c r="M72" s="313"/>
      <c r="N72" s="313"/>
      <c r="O72" s="313">
        <f t="shared" si="19"/>
        <v>30</v>
      </c>
      <c r="P72" s="334">
        <f t="shared" si="20"/>
        <v>1</v>
      </c>
      <c r="Q72" s="334">
        <f t="shared" si="21"/>
        <v>0</v>
      </c>
      <c r="R72" s="334">
        <f t="shared" si="22"/>
        <v>0</v>
      </c>
      <c r="S72" s="423">
        <f t="shared" si="23"/>
        <v>0</v>
      </c>
      <c r="T72" s="313"/>
    </row>
    <row r="73" spans="1:20" s="355" customFormat="1">
      <c r="A73" s="313">
        <v>72</v>
      </c>
      <c r="B73" s="410" t="s">
        <v>690</v>
      </c>
      <c r="C73" s="314">
        <v>8108221216</v>
      </c>
      <c r="D73" s="363" t="s">
        <v>616</v>
      </c>
      <c r="E73" s="363"/>
      <c r="F73" s="313"/>
      <c r="G73" s="313"/>
      <c r="H73" s="313"/>
      <c r="I73" s="313"/>
      <c r="J73" s="313"/>
      <c r="K73" s="313" t="str">
        <f t="shared" si="18"/>
        <v>F</v>
      </c>
      <c r="L73" s="313"/>
      <c r="M73" s="313"/>
      <c r="N73" s="313"/>
      <c r="O73" s="313">
        <f t="shared" si="19"/>
        <v>31</v>
      </c>
      <c r="P73" s="334">
        <f t="shared" si="20"/>
        <v>0</v>
      </c>
      <c r="Q73" s="334">
        <f t="shared" si="21"/>
        <v>1</v>
      </c>
      <c r="R73" s="334">
        <f t="shared" si="22"/>
        <v>0</v>
      </c>
      <c r="S73" s="423">
        <f t="shared" si="23"/>
        <v>0</v>
      </c>
      <c r="T73" s="313"/>
    </row>
    <row r="74" spans="1:20" s="355" customFormat="1">
      <c r="A74" s="313">
        <v>73</v>
      </c>
      <c r="B74" s="410" t="s">
        <v>691</v>
      </c>
      <c r="C74" s="314">
        <v>79042010771</v>
      </c>
      <c r="D74" s="363" t="s">
        <v>616</v>
      </c>
      <c r="E74" s="363"/>
      <c r="F74" s="313"/>
      <c r="G74" s="313"/>
      <c r="H74" s="313"/>
      <c r="I74" s="313"/>
      <c r="J74" s="313"/>
      <c r="K74" s="313" t="str">
        <f t="shared" si="18"/>
        <v>F</v>
      </c>
      <c r="L74" s="313"/>
      <c r="M74" s="313"/>
      <c r="N74" s="313"/>
      <c r="O74" s="313">
        <f t="shared" si="19"/>
        <v>33</v>
      </c>
      <c r="P74" s="334">
        <f t="shared" si="20"/>
        <v>0</v>
      </c>
      <c r="Q74" s="334">
        <f t="shared" si="21"/>
        <v>1</v>
      </c>
      <c r="R74" s="334">
        <f t="shared" si="22"/>
        <v>0</v>
      </c>
      <c r="S74" s="423">
        <f t="shared" si="23"/>
        <v>0</v>
      </c>
      <c r="T74" s="313"/>
    </row>
    <row r="75" spans="1:20" s="355" customFormat="1">
      <c r="A75" s="313">
        <v>74</v>
      </c>
      <c r="B75" s="410" t="s">
        <v>692</v>
      </c>
      <c r="C75" s="314">
        <v>8706221473</v>
      </c>
      <c r="D75" s="363" t="s">
        <v>616</v>
      </c>
      <c r="E75" s="363"/>
      <c r="F75" s="313"/>
      <c r="G75" s="313"/>
      <c r="H75" s="313"/>
      <c r="I75" s="313"/>
      <c r="J75" s="313"/>
      <c r="K75" s="313" t="str">
        <f t="shared" si="18"/>
        <v>F</v>
      </c>
      <c r="L75" s="313"/>
      <c r="M75" s="313"/>
      <c r="N75" s="313"/>
      <c r="O75" s="313">
        <f t="shared" si="19"/>
        <v>25</v>
      </c>
      <c r="P75" s="334">
        <f t="shared" si="20"/>
        <v>1</v>
      </c>
      <c r="Q75" s="334">
        <f t="shared" si="21"/>
        <v>0</v>
      </c>
      <c r="R75" s="334">
        <f t="shared" si="22"/>
        <v>0</v>
      </c>
      <c r="S75" s="423">
        <f t="shared" si="23"/>
        <v>0</v>
      </c>
      <c r="T75" s="313"/>
    </row>
    <row r="76" spans="1:20" s="355" customFormat="1">
      <c r="A76" s="313">
        <v>75</v>
      </c>
      <c r="B76" s="410" t="s">
        <v>693</v>
      </c>
      <c r="C76" s="314">
        <v>8802261681</v>
      </c>
      <c r="D76" s="363" t="s">
        <v>616</v>
      </c>
      <c r="E76" s="363"/>
      <c r="F76" s="313"/>
      <c r="G76" s="313"/>
      <c r="H76" s="313"/>
      <c r="I76" s="313"/>
      <c r="J76" s="313"/>
      <c r="K76" s="313" t="str">
        <f t="shared" si="18"/>
        <v>M</v>
      </c>
      <c r="L76" s="313"/>
      <c r="M76" s="313"/>
      <c r="N76" s="313"/>
      <c r="O76" s="313">
        <f t="shared" si="19"/>
        <v>24</v>
      </c>
      <c r="P76" s="334">
        <f t="shared" si="20"/>
        <v>1</v>
      </c>
      <c r="Q76" s="334">
        <f t="shared" si="21"/>
        <v>0</v>
      </c>
      <c r="R76" s="334">
        <f t="shared" si="22"/>
        <v>0</v>
      </c>
      <c r="S76" s="423">
        <f t="shared" si="23"/>
        <v>0</v>
      </c>
      <c r="T76" s="313"/>
    </row>
    <row r="77" spans="1:20" s="355" customFormat="1">
      <c r="A77" s="313">
        <v>76</v>
      </c>
      <c r="B77" s="410" t="s">
        <v>694</v>
      </c>
      <c r="C77" s="314">
        <v>8210031422</v>
      </c>
      <c r="D77" s="363" t="s">
        <v>616</v>
      </c>
      <c r="E77" s="363"/>
      <c r="F77" s="313"/>
      <c r="G77" s="313"/>
      <c r="H77" s="313"/>
      <c r="I77" s="313"/>
      <c r="J77" s="313"/>
      <c r="K77" s="313" t="str">
        <f t="shared" si="18"/>
        <v>M</v>
      </c>
      <c r="L77" s="313"/>
      <c r="M77" s="313"/>
      <c r="N77" s="313"/>
      <c r="O77" s="313">
        <f t="shared" si="19"/>
        <v>30</v>
      </c>
      <c r="P77" s="334">
        <f t="shared" si="20"/>
        <v>1</v>
      </c>
      <c r="Q77" s="334">
        <f t="shared" si="21"/>
        <v>0</v>
      </c>
      <c r="R77" s="334">
        <f t="shared" si="22"/>
        <v>0</v>
      </c>
      <c r="S77" s="423">
        <f t="shared" si="23"/>
        <v>0</v>
      </c>
      <c r="T77" s="313"/>
    </row>
    <row r="78" spans="1:20" s="355" customFormat="1">
      <c r="A78" s="313">
        <v>77</v>
      </c>
      <c r="B78" s="410" t="s">
        <v>695</v>
      </c>
      <c r="C78" s="314">
        <v>8309070962</v>
      </c>
      <c r="D78" s="363" t="s">
        <v>616</v>
      </c>
      <c r="E78" s="363"/>
      <c r="F78" s="313"/>
      <c r="G78" s="313"/>
      <c r="H78" s="313"/>
      <c r="I78" s="313"/>
      <c r="J78" s="313"/>
      <c r="K78" s="313" t="str">
        <f t="shared" si="18"/>
        <v>M</v>
      </c>
      <c r="L78" s="313"/>
      <c r="M78" s="313"/>
      <c r="N78" s="313"/>
      <c r="O78" s="313">
        <f t="shared" si="19"/>
        <v>29</v>
      </c>
      <c r="P78" s="334">
        <f t="shared" si="20"/>
        <v>1</v>
      </c>
      <c r="Q78" s="334">
        <f t="shared" si="21"/>
        <v>0</v>
      </c>
      <c r="R78" s="334">
        <f t="shared" si="22"/>
        <v>0</v>
      </c>
      <c r="S78" s="423">
        <f t="shared" si="23"/>
        <v>0</v>
      </c>
      <c r="T78" s="313"/>
    </row>
    <row r="79" spans="1:20" s="355" customFormat="1">
      <c r="A79" s="313">
        <v>78</v>
      </c>
      <c r="B79" s="410" t="s">
        <v>696</v>
      </c>
      <c r="C79" s="314">
        <v>8506201186</v>
      </c>
      <c r="D79" s="363" t="s">
        <v>616</v>
      </c>
      <c r="E79" s="363"/>
      <c r="F79" s="313"/>
      <c r="G79" s="313"/>
      <c r="H79" s="313"/>
      <c r="I79" s="313"/>
      <c r="J79" s="313"/>
      <c r="K79" s="313" t="str">
        <f t="shared" si="18"/>
        <v>M</v>
      </c>
      <c r="L79" s="313"/>
      <c r="M79" s="313"/>
      <c r="N79" s="313"/>
      <c r="O79" s="313">
        <f t="shared" si="19"/>
        <v>27</v>
      </c>
      <c r="P79" s="334">
        <f t="shared" si="20"/>
        <v>1</v>
      </c>
      <c r="Q79" s="334">
        <f t="shared" si="21"/>
        <v>0</v>
      </c>
      <c r="R79" s="334">
        <f t="shared" si="22"/>
        <v>0</v>
      </c>
      <c r="S79" s="423">
        <f t="shared" si="23"/>
        <v>0</v>
      </c>
      <c r="T79" s="313"/>
    </row>
    <row r="80" spans="1:20" s="355" customFormat="1">
      <c r="A80" s="313">
        <v>79</v>
      </c>
      <c r="B80" s="410" t="s">
        <v>697</v>
      </c>
      <c r="C80" s="314">
        <v>8904063507</v>
      </c>
      <c r="D80" s="363" t="s">
        <v>616</v>
      </c>
      <c r="E80" s="363"/>
      <c r="F80" s="313"/>
      <c r="G80" s="313"/>
      <c r="H80" s="313"/>
      <c r="I80" s="313"/>
      <c r="J80" s="313"/>
      <c r="K80" s="313" t="str">
        <f t="shared" si="18"/>
        <v>M</v>
      </c>
      <c r="L80" s="313"/>
      <c r="M80" s="313"/>
      <c r="N80" s="313"/>
      <c r="O80" s="313">
        <f t="shared" si="19"/>
        <v>23</v>
      </c>
      <c r="P80" s="334">
        <f t="shared" si="20"/>
        <v>1</v>
      </c>
      <c r="Q80" s="334">
        <f t="shared" si="21"/>
        <v>0</v>
      </c>
      <c r="R80" s="334">
        <f t="shared" si="22"/>
        <v>0</v>
      </c>
      <c r="S80" s="423">
        <f t="shared" si="23"/>
        <v>0</v>
      </c>
      <c r="T80" s="313"/>
    </row>
    <row r="81" spans="1:20" s="355" customFormat="1">
      <c r="A81" s="313">
        <v>80</v>
      </c>
      <c r="B81" s="410" t="s">
        <v>698</v>
      </c>
      <c r="C81" s="314">
        <v>8109071213</v>
      </c>
      <c r="D81" s="363" t="s">
        <v>616</v>
      </c>
      <c r="E81" s="363"/>
      <c r="F81" s="313"/>
      <c r="G81" s="313"/>
      <c r="H81" s="313"/>
      <c r="I81" s="313"/>
      <c r="J81" s="313"/>
      <c r="K81" s="313" t="str">
        <f t="shared" si="18"/>
        <v>F</v>
      </c>
      <c r="L81" s="313"/>
      <c r="M81" s="313"/>
      <c r="N81" s="313"/>
      <c r="O81" s="313">
        <f t="shared" si="19"/>
        <v>31</v>
      </c>
      <c r="P81" s="334">
        <f t="shared" si="20"/>
        <v>0</v>
      </c>
      <c r="Q81" s="334">
        <f t="shared" si="21"/>
        <v>1</v>
      </c>
      <c r="R81" s="334">
        <f t="shared" si="22"/>
        <v>0</v>
      </c>
      <c r="S81" s="423">
        <f t="shared" si="23"/>
        <v>0</v>
      </c>
      <c r="T81" s="313"/>
    </row>
    <row r="82" spans="1:20" s="355" customFormat="1">
      <c r="A82" s="313">
        <v>81</v>
      </c>
      <c r="B82" s="410" t="s">
        <v>699</v>
      </c>
      <c r="C82" s="314">
        <v>8109151089</v>
      </c>
      <c r="D82" s="363" t="s">
        <v>616</v>
      </c>
      <c r="E82" s="363"/>
      <c r="F82" s="313"/>
      <c r="G82" s="313"/>
      <c r="H82" s="313"/>
      <c r="I82" s="313"/>
      <c r="J82" s="313"/>
      <c r="K82" s="313" t="str">
        <f t="shared" si="18"/>
        <v>M</v>
      </c>
      <c r="L82" s="313"/>
      <c r="M82" s="313"/>
      <c r="N82" s="313"/>
      <c r="O82" s="313">
        <f t="shared" si="19"/>
        <v>31</v>
      </c>
      <c r="P82" s="334">
        <f t="shared" si="20"/>
        <v>0</v>
      </c>
      <c r="Q82" s="334">
        <f t="shared" si="21"/>
        <v>1</v>
      </c>
      <c r="R82" s="334">
        <f t="shared" si="22"/>
        <v>0</v>
      </c>
      <c r="S82" s="423">
        <f t="shared" si="23"/>
        <v>0</v>
      </c>
      <c r="T82" s="313"/>
    </row>
    <row r="83" spans="1:20" s="355" customFormat="1">
      <c r="A83" s="313">
        <v>82</v>
      </c>
      <c r="B83" s="410" t="s">
        <v>700</v>
      </c>
      <c r="C83" s="314">
        <v>7610092730</v>
      </c>
      <c r="D83" s="363" t="s">
        <v>616</v>
      </c>
      <c r="E83" s="363"/>
      <c r="F83" s="313"/>
      <c r="G83" s="313"/>
      <c r="H83" s="313"/>
      <c r="I83" s="313"/>
      <c r="J83" s="313"/>
      <c r="K83" s="313" t="str">
        <f t="shared" si="18"/>
        <v>F</v>
      </c>
      <c r="L83" s="313"/>
      <c r="M83" s="313"/>
      <c r="N83" s="313"/>
      <c r="O83" s="313">
        <f t="shared" si="19"/>
        <v>36</v>
      </c>
      <c r="P83" s="334">
        <f t="shared" si="20"/>
        <v>0</v>
      </c>
      <c r="Q83" s="334">
        <f t="shared" si="21"/>
        <v>1</v>
      </c>
      <c r="R83" s="334">
        <f t="shared" si="22"/>
        <v>0</v>
      </c>
      <c r="S83" s="423">
        <f t="shared" si="23"/>
        <v>0</v>
      </c>
      <c r="T83" s="313"/>
    </row>
    <row r="84" spans="1:20" s="355" customFormat="1">
      <c r="A84" s="313">
        <v>83</v>
      </c>
      <c r="B84" s="410" t="s">
        <v>701</v>
      </c>
      <c r="C84" s="314">
        <v>7803021509</v>
      </c>
      <c r="D84" s="363" t="s">
        <v>616</v>
      </c>
      <c r="E84" s="363"/>
      <c r="F84" s="313"/>
      <c r="G84" s="313"/>
      <c r="H84" s="313"/>
      <c r="I84" s="313"/>
      <c r="J84" s="313"/>
      <c r="K84" s="313" t="str">
        <f t="shared" si="18"/>
        <v>M</v>
      </c>
      <c r="L84" s="313"/>
      <c r="M84" s="313"/>
      <c r="N84" s="313"/>
      <c r="O84" s="313">
        <f t="shared" si="19"/>
        <v>34</v>
      </c>
      <c r="P84" s="334">
        <f t="shared" si="20"/>
        <v>0</v>
      </c>
      <c r="Q84" s="334">
        <f t="shared" si="21"/>
        <v>1</v>
      </c>
      <c r="R84" s="334">
        <f t="shared" si="22"/>
        <v>0</v>
      </c>
      <c r="S84" s="423">
        <f t="shared" si="23"/>
        <v>0</v>
      </c>
      <c r="T84" s="313"/>
    </row>
    <row r="85" spans="1:20" s="355" customFormat="1">
      <c r="A85" s="313">
        <v>84</v>
      </c>
      <c r="B85" s="410" t="s">
        <v>702</v>
      </c>
      <c r="C85" s="314">
        <v>7605220698</v>
      </c>
      <c r="D85" s="363" t="s">
        <v>616</v>
      </c>
      <c r="E85" s="363"/>
      <c r="F85" s="313"/>
      <c r="G85" s="313"/>
      <c r="H85" s="313"/>
      <c r="I85" s="313"/>
      <c r="J85" s="313"/>
      <c r="K85" s="313" t="str">
        <f t="shared" si="18"/>
        <v>F</v>
      </c>
      <c r="L85" s="313"/>
      <c r="M85" s="313"/>
      <c r="N85" s="313"/>
      <c r="O85" s="313">
        <f t="shared" si="19"/>
        <v>36</v>
      </c>
      <c r="P85" s="334">
        <f t="shared" si="20"/>
        <v>0</v>
      </c>
      <c r="Q85" s="334">
        <f t="shared" si="21"/>
        <v>1</v>
      </c>
      <c r="R85" s="334">
        <f t="shared" si="22"/>
        <v>0</v>
      </c>
      <c r="S85" s="423">
        <f t="shared" si="23"/>
        <v>0</v>
      </c>
      <c r="T85" s="313"/>
    </row>
    <row r="86" spans="1:20" s="355" customFormat="1">
      <c r="A86" s="313">
        <v>85</v>
      </c>
      <c r="B86" s="410" t="s">
        <v>703</v>
      </c>
      <c r="C86" s="314">
        <v>8409201185</v>
      </c>
      <c r="D86" s="363" t="s">
        <v>616</v>
      </c>
      <c r="E86" s="363"/>
      <c r="F86" s="313"/>
      <c r="G86" s="313"/>
      <c r="H86" s="313"/>
      <c r="I86" s="313"/>
      <c r="J86" s="313"/>
      <c r="K86" s="313" t="str">
        <f t="shared" si="18"/>
        <v>M</v>
      </c>
      <c r="L86" s="313"/>
      <c r="M86" s="313"/>
      <c r="N86" s="313"/>
      <c r="O86" s="313">
        <f t="shared" si="19"/>
        <v>28</v>
      </c>
      <c r="P86" s="334">
        <f t="shared" si="20"/>
        <v>1</v>
      </c>
      <c r="Q86" s="334">
        <f t="shared" si="21"/>
        <v>0</v>
      </c>
      <c r="R86" s="334">
        <f t="shared" si="22"/>
        <v>0</v>
      </c>
      <c r="S86" s="423">
        <f t="shared" si="23"/>
        <v>0</v>
      </c>
      <c r="T86" s="313"/>
    </row>
    <row r="87" spans="1:20" s="355" customFormat="1">
      <c r="A87" s="313">
        <v>86</v>
      </c>
      <c r="B87" s="410" t="s">
        <v>704</v>
      </c>
      <c r="C87" s="314">
        <v>8601291186</v>
      </c>
      <c r="D87" s="363" t="s">
        <v>616</v>
      </c>
      <c r="E87" s="363"/>
      <c r="F87" s="313"/>
      <c r="G87" s="313"/>
      <c r="H87" s="313"/>
      <c r="I87" s="313"/>
      <c r="J87" s="313"/>
      <c r="K87" s="313" t="str">
        <f t="shared" si="18"/>
        <v>M</v>
      </c>
      <c r="L87" s="313"/>
      <c r="M87" s="313"/>
      <c r="N87" s="313"/>
      <c r="O87" s="313">
        <f t="shared" si="19"/>
        <v>26</v>
      </c>
      <c r="P87" s="334">
        <f t="shared" si="20"/>
        <v>1</v>
      </c>
      <c r="Q87" s="334">
        <f t="shared" si="21"/>
        <v>0</v>
      </c>
      <c r="R87" s="334">
        <f t="shared" si="22"/>
        <v>0</v>
      </c>
      <c r="S87" s="423">
        <f t="shared" si="23"/>
        <v>0</v>
      </c>
      <c r="T87" s="313"/>
    </row>
    <row r="88" spans="1:20" s="355" customFormat="1">
      <c r="A88" s="313">
        <v>87</v>
      </c>
      <c r="B88" s="410" t="s">
        <v>705</v>
      </c>
      <c r="C88" s="314">
        <v>8802091448</v>
      </c>
      <c r="D88" s="363" t="s">
        <v>616</v>
      </c>
      <c r="E88" s="363"/>
      <c r="F88" s="313"/>
      <c r="G88" s="313"/>
      <c r="H88" s="313"/>
      <c r="I88" s="313"/>
      <c r="J88" s="313"/>
      <c r="K88" s="313" t="str">
        <f t="shared" si="18"/>
        <v>M</v>
      </c>
      <c r="L88" s="313"/>
      <c r="M88" s="313"/>
      <c r="N88" s="313"/>
      <c r="O88" s="313">
        <f t="shared" si="19"/>
        <v>24</v>
      </c>
      <c r="P88" s="334">
        <f t="shared" si="20"/>
        <v>1</v>
      </c>
      <c r="Q88" s="334">
        <f t="shared" si="21"/>
        <v>0</v>
      </c>
      <c r="R88" s="334">
        <f t="shared" si="22"/>
        <v>0</v>
      </c>
      <c r="S88" s="423">
        <f t="shared" si="23"/>
        <v>0</v>
      </c>
      <c r="T88" s="313"/>
    </row>
    <row r="89" spans="1:20" s="355" customFormat="1">
      <c r="A89" s="313">
        <v>88</v>
      </c>
      <c r="B89" s="410" t="s">
        <v>706</v>
      </c>
      <c r="C89" s="314">
        <v>8112211087</v>
      </c>
      <c r="D89" s="363" t="s">
        <v>616</v>
      </c>
      <c r="E89" s="363"/>
      <c r="F89" s="313"/>
      <c r="G89" s="313"/>
      <c r="H89" s="313"/>
      <c r="I89" s="313"/>
      <c r="J89" s="313"/>
      <c r="K89" s="313" t="str">
        <f t="shared" si="18"/>
        <v>M</v>
      </c>
      <c r="L89" s="313"/>
      <c r="M89" s="313"/>
      <c r="N89" s="313"/>
      <c r="O89" s="313">
        <f t="shared" si="19"/>
        <v>31</v>
      </c>
      <c r="P89" s="334">
        <f t="shared" si="20"/>
        <v>0</v>
      </c>
      <c r="Q89" s="334">
        <f t="shared" si="21"/>
        <v>1</v>
      </c>
      <c r="R89" s="334">
        <f t="shared" si="22"/>
        <v>0</v>
      </c>
      <c r="S89" s="423">
        <f t="shared" si="23"/>
        <v>0</v>
      </c>
      <c r="T89" s="313"/>
    </row>
    <row r="90" spans="1:20" s="355" customFormat="1">
      <c r="A90" s="313">
        <v>89</v>
      </c>
      <c r="B90" s="410" t="s">
        <v>707</v>
      </c>
      <c r="C90" s="314">
        <v>9006063242</v>
      </c>
      <c r="D90" s="363" t="s">
        <v>616</v>
      </c>
      <c r="E90" s="363"/>
      <c r="F90" s="313"/>
      <c r="G90" s="313"/>
      <c r="H90" s="313"/>
      <c r="I90" s="313"/>
      <c r="J90" s="313"/>
      <c r="K90" s="313" t="str">
        <f t="shared" ref="K90:K121" si="24">IF(MOD(LEFT(+RIGHT(C90,2),1),2)=0,"M","F")</f>
        <v>M</v>
      </c>
      <c r="L90" s="313"/>
      <c r="M90" s="313"/>
      <c r="N90" s="313"/>
      <c r="O90" s="313">
        <f t="shared" ref="O90:O121" si="25">2012-CONCATENATE(19,+LEFT(C90,2))</f>
        <v>22</v>
      </c>
      <c r="P90" s="334">
        <f t="shared" ref="P90:P121" si="26">IF(O90&gt;=55,0,IF(AND(O90&gt;=46,O90&lt;55),0,IF(AND(O90&gt;=31,O90&lt;45),0,IF(O90&lt;=30,1,0))))</f>
        <v>1</v>
      </c>
      <c r="Q90" s="334">
        <f t="shared" ref="Q90:Q121" si="27">IF(O90&gt;=55,0,IF(AND(O90&gt;=46,O90&lt;55),0,IF(AND(O90&gt;=31,O90&lt;=45),1,IF(O90&lt;=30,0,0))))</f>
        <v>0</v>
      </c>
      <c r="R90" s="334">
        <f t="shared" ref="R90:R121" si="28">IF(O90&gt;=55,0,IF(AND(O90&gt;=46,O90&lt;55),1,IF(AND(O90&gt;=31,O90&lt;=45),0,IF(O90&lt;=30,0,0))))</f>
        <v>0</v>
      </c>
      <c r="S90" s="423">
        <f t="shared" ref="S90:S121" si="29">IF(O90&gt;=55,1,IF(AND(O90&gt;=46,O90&lt;55),0,IF(AND(O90&gt;=31,O90&lt;45),0,IF(O90&lt;=30,0,0))))</f>
        <v>0</v>
      </c>
      <c r="T90" s="313"/>
    </row>
    <row r="91" spans="1:20" s="355" customFormat="1">
      <c r="A91" s="313">
        <v>90</v>
      </c>
      <c r="B91" s="410" t="s">
        <v>708</v>
      </c>
      <c r="C91" s="314">
        <v>8312311026</v>
      </c>
      <c r="D91" s="363" t="s">
        <v>616</v>
      </c>
      <c r="E91" s="363"/>
      <c r="F91" s="313"/>
      <c r="G91" s="313"/>
      <c r="H91" s="313"/>
      <c r="I91" s="313"/>
      <c r="J91" s="313"/>
      <c r="K91" s="313" t="str">
        <f t="shared" si="24"/>
        <v>M</v>
      </c>
      <c r="L91" s="313"/>
      <c r="M91" s="313"/>
      <c r="N91" s="313"/>
      <c r="O91" s="313">
        <f t="shared" si="25"/>
        <v>29</v>
      </c>
      <c r="P91" s="334">
        <f t="shared" si="26"/>
        <v>1</v>
      </c>
      <c r="Q91" s="334">
        <f t="shared" si="27"/>
        <v>0</v>
      </c>
      <c r="R91" s="334">
        <f t="shared" si="28"/>
        <v>0</v>
      </c>
      <c r="S91" s="423">
        <f t="shared" si="29"/>
        <v>0</v>
      </c>
      <c r="T91" s="313"/>
    </row>
    <row r="92" spans="1:20" s="355" customFormat="1">
      <c r="A92" s="313">
        <v>91</v>
      </c>
      <c r="B92" s="410" t="s">
        <v>709</v>
      </c>
      <c r="C92" s="314">
        <v>87112214338</v>
      </c>
      <c r="D92" s="363" t="s">
        <v>616</v>
      </c>
      <c r="E92" s="363"/>
      <c r="F92" s="313"/>
      <c r="G92" s="313"/>
      <c r="H92" s="313"/>
      <c r="I92" s="313"/>
      <c r="J92" s="313"/>
      <c r="K92" s="313" t="str">
        <f t="shared" si="24"/>
        <v>F</v>
      </c>
      <c r="L92" s="313"/>
      <c r="M92" s="313"/>
      <c r="N92" s="313"/>
      <c r="O92" s="313">
        <f t="shared" si="25"/>
        <v>25</v>
      </c>
      <c r="P92" s="334">
        <f t="shared" si="26"/>
        <v>1</v>
      </c>
      <c r="Q92" s="334">
        <f t="shared" si="27"/>
        <v>0</v>
      </c>
      <c r="R92" s="334">
        <f t="shared" si="28"/>
        <v>0</v>
      </c>
      <c r="S92" s="423">
        <f t="shared" si="29"/>
        <v>0</v>
      </c>
      <c r="T92" s="313"/>
    </row>
    <row r="93" spans="1:20" s="355" customFormat="1">
      <c r="A93" s="313">
        <v>92</v>
      </c>
      <c r="B93" s="410" t="s">
        <v>710</v>
      </c>
      <c r="C93" s="314">
        <v>8806111682</v>
      </c>
      <c r="D93" s="363" t="s">
        <v>616</v>
      </c>
      <c r="E93" s="363"/>
      <c r="F93" s="313"/>
      <c r="G93" s="313"/>
      <c r="H93" s="313"/>
      <c r="I93" s="313"/>
      <c r="J93" s="313"/>
      <c r="K93" s="313" t="str">
        <f t="shared" si="24"/>
        <v>M</v>
      </c>
      <c r="L93" s="313"/>
      <c r="M93" s="313"/>
      <c r="N93" s="313"/>
      <c r="O93" s="313">
        <f t="shared" si="25"/>
        <v>24</v>
      </c>
      <c r="P93" s="334">
        <f t="shared" si="26"/>
        <v>1</v>
      </c>
      <c r="Q93" s="334">
        <f t="shared" si="27"/>
        <v>0</v>
      </c>
      <c r="R93" s="334">
        <f t="shared" si="28"/>
        <v>0</v>
      </c>
      <c r="S93" s="423">
        <f t="shared" si="29"/>
        <v>0</v>
      </c>
      <c r="T93" s="313"/>
    </row>
    <row r="94" spans="1:20" s="355" customFormat="1">
      <c r="A94" s="313">
        <v>93</v>
      </c>
      <c r="B94" s="410" t="s">
        <v>711</v>
      </c>
      <c r="C94" s="314">
        <v>84033012426</v>
      </c>
      <c r="D94" s="363" t="s">
        <v>616</v>
      </c>
      <c r="E94" s="363"/>
      <c r="F94" s="313"/>
      <c r="G94" s="313"/>
      <c r="H94" s="313"/>
      <c r="I94" s="313"/>
      <c r="J94" s="313"/>
      <c r="K94" s="313" t="str">
        <f t="shared" si="24"/>
        <v>M</v>
      </c>
      <c r="L94" s="313"/>
      <c r="M94" s="313"/>
      <c r="N94" s="313"/>
      <c r="O94" s="313">
        <f t="shared" si="25"/>
        <v>28</v>
      </c>
      <c r="P94" s="334">
        <f t="shared" si="26"/>
        <v>1</v>
      </c>
      <c r="Q94" s="334">
        <f t="shared" si="27"/>
        <v>0</v>
      </c>
      <c r="R94" s="334">
        <f t="shared" si="28"/>
        <v>0</v>
      </c>
      <c r="S94" s="423">
        <f t="shared" si="29"/>
        <v>0</v>
      </c>
      <c r="T94" s="313"/>
    </row>
    <row r="95" spans="1:20" s="355" customFormat="1">
      <c r="A95" s="313">
        <v>94</v>
      </c>
      <c r="B95" s="410" t="s">
        <v>712</v>
      </c>
      <c r="C95" s="314">
        <v>89050430022</v>
      </c>
      <c r="D95" s="363" t="s">
        <v>616</v>
      </c>
      <c r="E95" s="363"/>
      <c r="F95" s="313"/>
      <c r="G95" s="313"/>
      <c r="H95" s="313"/>
      <c r="I95" s="313"/>
      <c r="J95" s="313"/>
      <c r="K95" s="313" t="str">
        <f t="shared" si="24"/>
        <v>M</v>
      </c>
      <c r="L95" s="313"/>
      <c r="M95" s="313"/>
      <c r="N95" s="313"/>
      <c r="O95" s="313">
        <f t="shared" si="25"/>
        <v>23</v>
      </c>
      <c r="P95" s="334">
        <f t="shared" si="26"/>
        <v>1</v>
      </c>
      <c r="Q95" s="334">
        <f t="shared" si="27"/>
        <v>0</v>
      </c>
      <c r="R95" s="334">
        <f t="shared" si="28"/>
        <v>0</v>
      </c>
      <c r="S95" s="423">
        <f t="shared" si="29"/>
        <v>0</v>
      </c>
      <c r="T95" s="313"/>
    </row>
    <row r="96" spans="1:20" s="355" customFormat="1">
      <c r="A96" s="313">
        <v>95</v>
      </c>
      <c r="B96" s="410" t="s">
        <v>713</v>
      </c>
      <c r="C96" s="314">
        <v>7601052727</v>
      </c>
      <c r="D96" s="363" t="s">
        <v>616</v>
      </c>
      <c r="E96" s="363"/>
      <c r="F96" s="313"/>
      <c r="G96" s="313"/>
      <c r="H96" s="313"/>
      <c r="I96" s="313"/>
      <c r="J96" s="313"/>
      <c r="K96" s="313" t="str">
        <f t="shared" si="24"/>
        <v>M</v>
      </c>
      <c r="L96" s="313"/>
      <c r="M96" s="313"/>
      <c r="N96" s="313"/>
      <c r="O96" s="313">
        <f t="shared" si="25"/>
        <v>36</v>
      </c>
      <c r="P96" s="334">
        <f t="shared" si="26"/>
        <v>0</v>
      </c>
      <c r="Q96" s="334">
        <f t="shared" si="27"/>
        <v>1</v>
      </c>
      <c r="R96" s="334">
        <f t="shared" si="28"/>
        <v>0</v>
      </c>
      <c r="S96" s="423">
        <f t="shared" si="29"/>
        <v>0</v>
      </c>
      <c r="T96" s="313"/>
    </row>
    <row r="97" spans="1:20" s="355" customFormat="1">
      <c r="A97" s="313">
        <v>96</v>
      </c>
      <c r="B97" s="410" t="s">
        <v>714</v>
      </c>
      <c r="C97" s="314">
        <v>79012412367</v>
      </c>
      <c r="D97" s="363" t="s">
        <v>616</v>
      </c>
      <c r="E97" s="363"/>
      <c r="F97" s="313"/>
      <c r="G97" s="313"/>
      <c r="H97" s="313"/>
      <c r="I97" s="313"/>
      <c r="J97" s="313"/>
      <c r="K97" s="313" t="str">
        <f t="shared" si="24"/>
        <v>M</v>
      </c>
      <c r="L97" s="313"/>
      <c r="M97" s="313"/>
      <c r="N97" s="313"/>
      <c r="O97" s="313">
        <f t="shared" si="25"/>
        <v>33</v>
      </c>
      <c r="P97" s="334">
        <f t="shared" si="26"/>
        <v>0</v>
      </c>
      <c r="Q97" s="334">
        <f t="shared" si="27"/>
        <v>1</v>
      </c>
      <c r="R97" s="334">
        <f t="shared" si="28"/>
        <v>0</v>
      </c>
      <c r="S97" s="423">
        <f t="shared" si="29"/>
        <v>0</v>
      </c>
      <c r="T97" s="313"/>
    </row>
    <row r="98" spans="1:20" s="355" customFormat="1">
      <c r="A98" s="313">
        <v>97</v>
      </c>
      <c r="B98" s="410" t="s">
        <v>715</v>
      </c>
      <c r="C98" s="314">
        <v>8812242036</v>
      </c>
      <c r="D98" s="363" t="s">
        <v>616</v>
      </c>
      <c r="E98" s="363"/>
      <c r="F98" s="313"/>
      <c r="G98" s="313"/>
      <c r="H98" s="313"/>
      <c r="I98" s="313"/>
      <c r="J98" s="313"/>
      <c r="K98" s="313" t="str">
        <f t="shared" si="24"/>
        <v>F</v>
      </c>
      <c r="L98" s="313"/>
      <c r="M98" s="313"/>
      <c r="N98" s="313"/>
      <c r="O98" s="313">
        <f t="shared" si="25"/>
        <v>24</v>
      </c>
      <c r="P98" s="334">
        <f t="shared" si="26"/>
        <v>1</v>
      </c>
      <c r="Q98" s="334">
        <f t="shared" si="27"/>
        <v>0</v>
      </c>
      <c r="R98" s="334">
        <f t="shared" si="28"/>
        <v>0</v>
      </c>
      <c r="S98" s="423">
        <f t="shared" si="29"/>
        <v>0</v>
      </c>
      <c r="T98" s="313"/>
    </row>
    <row r="99" spans="1:20" s="355" customFormat="1">
      <c r="A99" s="313">
        <v>98</v>
      </c>
      <c r="B99" s="410" t="s">
        <v>716</v>
      </c>
      <c r="C99" s="314">
        <v>9004203225</v>
      </c>
      <c r="D99" s="363" t="s">
        <v>616</v>
      </c>
      <c r="E99" s="363"/>
      <c r="F99" s="313"/>
      <c r="G99" s="313"/>
      <c r="H99" s="313"/>
      <c r="I99" s="313"/>
      <c r="J99" s="313"/>
      <c r="K99" s="313" t="str">
        <f t="shared" si="24"/>
        <v>M</v>
      </c>
      <c r="L99" s="313"/>
      <c r="M99" s="313"/>
      <c r="N99" s="313"/>
      <c r="O99" s="313">
        <f t="shared" si="25"/>
        <v>22</v>
      </c>
      <c r="P99" s="334">
        <f t="shared" si="26"/>
        <v>1</v>
      </c>
      <c r="Q99" s="334">
        <f t="shared" si="27"/>
        <v>0</v>
      </c>
      <c r="R99" s="334">
        <f t="shared" si="28"/>
        <v>0</v>
      </c>
      <c r="S99" s="423">
        <f t="shared" si="29"/>
        <v>0</v>
      </c>
      <c r="T99" s="313"/>
    </row>
    <row r="100" spans="1:20" s="355" customFormat="1">
      <c r="A100" s="313">
        <v>99</v>
      </c>
      <c r="B100" s="410" t="s">
        <v>717</v>
      </c>
      <c r="C100" s="314">
        <v>78090516641</v>
      </c>
      <c r="D100" s="363" t="s">
        <v>616</v>
      </c>
      <c r="E100" s="363"/>
      <c r="F100" s="313"/>
      <c r="G100" s="313"/>
      <c r="H100" s="313"/>
      <c r="I100" s="313"/>
      <c r="J100" s="313"/>
      <c r="K100" s="313" t="str">
        <f t="shared" si="24"/>
        <v>M</v>
      </c>
      <c r="L100" s="313"/>
      <c r="M100" s="313"/>
      <c r="N100" s="313"/>
      <c r="O100" s="313">
        <f t="shared" si="25"/>
        <v>34</v>
      </c>
      <c r="P100" s="334">
        <f t="shared" si="26"/>
        <v>0</v>
      </c>
      <c r="Q100" s="334">
        <f t="shared" si="27"/>
        <v>1</v>
      </c>
      <c r="R100" s="334">
        <f t="shared" si="28"/>
        <v>0</v>
      </c>
      <c r="S100" s="423">
        <f t="shared" si="29"/>
        <v>0</v>
      </c>
      <c r="T100" s="313"/>
    </row>
    <row r="101" spans="1:20" s="355" customFormat="1">
      <c r="A101" s="313">
        <v>100</v>
      </c>
      <c r="B101" s="410" t="s">
        <v>718</v>
      </c>
      <c r="C101" s="314">
        <v>86080612518</v>
      </c>
      <c r="D101" s="363" t="s">
        <v>616</v>
      </c>
      <c r="E101" s="363"/>
      <c r="F101" s="313"/>
      <c r="G101" s="313"/>
      <c r="H101" s="313"/>
      <c r="I101" s="313"/>
      <c r="J101" s="313"/>
      <c r="K101" s="313" t="str">
        <f t="shared" si="24"/>
        <v>F</v>
      </c>
      <c r="L101" s="313"/>
      <c r="M101" s="313"/>
      <c r="N101" s="313"/>
      <c r="O101" s="313">
        <f t="shared" si="25"/>
        <v>26</v>
      </c>
      <c r="P101" s="334">
        <f t="shared" si="26"/>
        <v>1</v>
      </c>
      <c r="Q101" s="334">
        <f t="shared" si="27"/>
        <v>0</v>
      </c>
      <c r="R101" s="334">
        <f t="shared" si="28"/>
        <v>0</v>
      </c>
      <c r="S101" s="423">
        <f t="shared" si="29"/>
        <v>0</v>
      </c>
      <c r="T101" s="313"/>
    </row>
    <row r="102" spans="1:20" s="355" customFormat="1">
      <c r="A102" s="313">
        <v>101</v>
      </c>
      <c r="B102" s="410" t="s">
        <v>719</v>
      </c>
      <c r="C102" s="314">
        <v>91010235292</v>
      </c>
      <c r="D102" s="363" t="s">
        <v>616</v>
      </c>
      <c r="E102" s="363"/>
      <c r="F102" s="313"/>
      <c r="G102" s="313"/>
      <c r="H102" s="313"/>
      <c r="I102" s="313"/>
      <c r="J102" s="313"/>
      <c r="K102" s="313" t="str">
        <f t="shared" si="24"/>
        <v>F</v>
      </c>
      <c r="L102" s="313"/>
      <c r="M102" s="313"/>
      <c r="N102" s="313"/>
      <c r="O102" s="313">
        <f t="shared" si="25"/>
        <v>21</v>
      </c>
      <c r="P102" s="334">
        <f t="shared" si="26"/>
        <v>1</v>
      </c>
      <c r="Q102" s="334">
        <f t="shared" si="27"/>
        <v>0</v>
      </c>
      <c r="R102" s="334">
        <f t="shared" si="28"/>
        <v>0</v>
      </c>
      <c r="S102" s="423">
        <f t="shared" si="29"/>
        <v>0</v>
      </c>
      <c r="T102" s="313"/>
    </row>
    <row r="103" spans="1:20" s="355" customFormat="1">
      <c r="A103" s="313">
        <v>102</v>
      </c>
      <c r="B103" s="410" t="s">
        <v>560</v>
      </c>
      <c r="C103" s="314">
        <v>76082106989</v>
      </c>
      <c r="D103" s="363" t="s">
        <v>616</v>
      </c>
      <c r="E103" s="363"/>
      <c r="F103" s="313"/>
      <c r="G103" s="313"/>
      <c r="H103" s="313"/>
      <c r="I103" s="313"/>
      <c r="J103" s="313"/>
      <c r="K103" s="313" t="str">
        <f t="shared" si="24"/>
        <v>M</v>
      </c>
      <c r="L103" s="313"/>
      <c r="M103" s="313"/>
      <c r="N103" s="313"/>
      <c r="O103" s="313">
        <f t="shared" si="25"/>
        <v>36</v>
      </c>
      <c r="P103" s="334">
        <f t="shared" si="26"/>
        <v>0</v>
      </c>
      <c r="Q103" s="334">
        <f t="shared" si="27"/>
        <v>1</v>
      </c>
      <c r="R103" s="334">
        <f t="shared" si="28"/>
        <v>0</v>
      </c>
      <c r="S103" s="423">
        <f t="shared" si="29"/>
        <v>0</v>
      </c>
      <c r="T103" s="313"/>
    </row>
    <row r="104" spans="1:20" s="355" customFormat="1">
      <c r="A104" s="313">
        <v>103</v>
      </c>
      <c r="B104" s="410" t="s">
        <v>720</v>
      </c>
      <c r="C104" s="314">
        <v>89020330137</v>
      </c>
      <c r="D104" s="363" t="s">
        <v>616</v>
      </c>
      <c r="E104" s="363"/>
      <c r="F104" s="313"/>
      <c r="G104" s="313"/>
      <c r="H104" s="313"/>
      <c r="I104" s="313"/>
      <c r="J104" s="313"/>
      <c r="K104" s="313" t="str">
        <f t="shared" si="24"/>
        <v>F</v>
      </c>
      <c r="L104" s="313"/>
      <c r="M104" s="313"/>
      <c r="N104" s="313"/>
      <c r="O104" s="313">
        <f t="shared" si="25"/>
        <v>23</v>
      </c>
      <c r="P104" s="334">
        <f t="shared" si="26"/>
        <v>1</v>
      </c>
      <c r="Q104" s="334">
        <f t="shared" si="27"/>
        <v>0</v>
      </c>
      <c r="R104" s="334">
        <f t="shared" si="28"/>
        <v>0</v>
      </c>
      <c r="S104" s="423">
        <f t="shared" si="29"/>
        <v>0</v>
      </c>
      <c r="T104" s="313"/>
    </row>
    <row r="105" spans="1:20" s="355" customFormat="1">
      <c r="A105" s="313">
        <v>104</v>
      </c>
      <c r="B105" s="410" t="s">
        <v>721</v>
      </c>
      <c r="C105" s="314">
        <v>85121311856</v>
      </c>
      <c r="D105" s="363" t="s">
        <v>616</v>
      </c>
      <c r="E105" s="363"/>
      <c r="F105" s="313"/>
      <c r="G105" s="313"/>
      <c r="H105" s="313"/>
      <c r="I105" s="313"/>
      <c r="J105" s="313"/>
      <c r="K105" s="313" t="str">
        <f t="shared" si="24"/>
        <v>F</v>
      </c>
      <c r="L105" s="313"/>
      <c r="M105" s="313"/>
      <c r="N105" s="313"/>
      <c r="O105" s="313">
        <f t="shared" si="25"/>
        <v>27</v>
      </c>
      <c r="P105" s="334">
        <f t="shared" si="26"/>
        <v>1</v>
      </c>
      <c r="Q105" s="334">
        <f t="shared" si="27"/>
        <v>0</v>
      </c>
      <c r="R105" s="334">
        <f t="shared" si="28"/>
        <v>0</v>
      </c>
      <c r="S105" s="423">
        <f t="shared" si="29"/>
        <v>0</v>
      </c>
      <c r="T105" s="313"/>
    </row>
    <row r="106" spans="1:20" s="355" customFormat="1">
      <c r="A106" s="313">
        <v>105</v>
      </c>
      <c r="B106" s="410" t="s">
        <v>722</v>
      </c>
      <c r="C106" s="314">
        <v>8701131457</v>
      </c>
      <c r="D106" s="363" t="s">
        <v>616</v>
      </c>
      <c r="E106" s="363"/>
      <c r="F106" s="313"/>
      <c r="G106" s="313"/>
      <c r="H106" s="313"/>
      <c r="I106" s="313"/>
      <c r="J106" s="313"/>
      <c r="K106" s="313" t="str">
        <f t="shared" si="24"/>
        <v>F</v>
      </c>
      <c r="L106" s="313"/>
      <c r="M106" s="313"/>
      <c r="N106" s="313"/>
      <c r="O106" s="313">
        <f t="shared" si="25"/>
        <v>25</v>
      </c>
      <c r="P106" s="334">
        <f t="shared" si="26"/>
        <v>1</v>
      </c>
      <c r="Q106" s="334">
        <f t="shared" si="27"/>
        <v>0</v>
      </c>
      <c r="R106" s="334">
        <f t="shared" si="28"/>
        <v>0</v>
      </c>
      <c r="S106" s="423">
        <f t="shared" si="29"/>
        <v>0</v>
      </c>
      <c r="T106" s="313"/>
    </row>
    <row r="107" spans="1:20" s="355" customFormat="1">
      <c r="A107" s="313">
        <v>106</v>
      </c>
      <c r="B107" s="410" t="s">
        <v>723</v>
      </c>
      <c r="C107" s="314">
        <v>8607271169</v>
      </c>
      <c r="D107" s="363" t="s">
        <v>616</v>
      </c>
      <c r="E107" s="363"/>
      <c r="F107" s="313"/>
      <c r="G107" s="313"/>
      <c r="H107" s="313"/>
      <c r="I107" s="313"/>
      <c r="J107" s="313"/>
      <c r="K107" s="313" t="str">
        <f t="shared" si="24"/>
        <v>M</v>
      </c>
      <c r="L107" s="313"/>
      <c r="M107" s="313"/>
      <c r="N107" s="313"/>
      <c r="O107" s="313">
        <f t="shared" si="25"/>
        <v>26</v>
      </c>
      <c r="P107" s="334">
        <f t="shared" si="26"/>
        <v>1</v>
      </c>
      <c r="Q107" s="334">
        <f t="shared" si="27"/>
        <v>0</v>
      </c>
      <c r="R107" s="334">
        <f t="shared" si="28"/>
        <v>0</v>
      </c>
      <c r="S107" s="423">
        <f t="shared" si="29"/>
        <v>0</v>
      </c>
      <c r="T107" s="313"/>
    </row>
    <row r="108" spans="1:20" s="355" customFormat="1">
      <c r="A108" s="313">
        <v>107</v>
      </c>
      <c r="B108" s="410" t="s">
        <v>724</v>
      </c>
      <c r="C108" s="314">
        <v>82042214621</v>
      </c>
      <c r="D108" s="363" t="s">
        <v>618</v>
      </c>
      <c r="E108" s="363"/>
      <c r="F108" s="313"/>
      <c r="G108" s="313"/>
      <c r="H108" s="315"/>
      <c r="I108" s="313"/>
      <c r="J108" s="313"/>
      <c r="K108" s="313" t="str">
        <f t="shared" si="24"/>
        <v>M</v>
      </c>
      <c r="L108" s="313"/>
      <c r="M108" s="313"/>
      <c r="N108" s="313"/>
      <c r="O108" s="313">
        <f t="shared" si="25"/>
        <v>30</v>
      </c>
      <c r="P108" s="334">
        <f t="shared" si="26"/>
        <v>1</v>
      </c>
      <c r="Q108" s="334">
        <f t="shared" si="27"/>
        <v>0</v>
      </c>
      <c r="R108" s="334">
        <f t="shared" si="28"/>
        <v>0</v>
      </c>
      <c r="S108" s="423">
        <f t="shared" si="29"/>
        <v>0</v>
      </c>
      <c r="T108" s="313"/>
    </row>
    <row r="109" spans="1:20" s="355" customFormat="1">
      <c r="A109" s="313">
        <v>108</v>
      </c>
      <c r="B109" s="410" t="s">
        <v>725</v>
      </c>
      <c r="C109" s="314">
        <v>8605301171</v>
      </c>
      <c r="D109" s="363" t="s">
        <v>616</v>
      </c>
      <c r="E109" s="363"/>
      <c r="F109" s="313"/>
      <c r="G109" s="313"/>
      <c r="H109" s="313"/>
      <c r="I109" s="313"/>
      <c r="J109" s="313"/>
      <c r="K109" s="313" t="str">
        <f t="shared" si="24"/>
        <v>F</v>
      </c>
      <c r="L109" s="313"/>
      <c r="M109" s="313"/>
      <c r="N109" s="313"/>
      <c r="O109" s="313">
        <f t="shared" si="25"/>
        <v>26</v>
      </c>
      <c r="P109" s="334">
        <f t="shared" si="26"/>
        <v>1</v>
      </c>
      <c r="Q109" s="334">
        <f t="shared" si="27"/>
        <v>0</v>
      </c>
      <c r="R109" s="334">
        <f t="shared" si="28"/>
        <v>0</v>
      </c>
      <c r="S109" s="423">
        <f t="shared" si="29"/>
        <v>0</v>
      </c>
      <c r="T109" s="313"/>
    </row>
    <row r="110" spans="1:20" s="355" customFormat="1">
      <c r="A110" s="313">
        <v>109</v>
      </c>
      <c r="B110" s="410" t="s">
        <v>726</v>
      </c>
      <c r="C110" s="314">
        <v>82071508617</v>
      </c>
      <c r="D110" s="363" t="s">
        <v>616</v>
      </c>
      <c r="E110" s="363"/>
      <c r="F110" s="313"/>
      <c r="G110" s="313"/>
      <c r="H110" s="313"/>
      <c r="I110" s="313"/>
      <c r="J110" s="313"/>
      <c r="K110" s="313" t="str">
        <f t="shared" si="24"/>
        <v>F</v>
      </c>
      <c r="L110" s="313"/>
      <c r="M110" s="313"/>
      <c r="N110" s="313"/>
      <c r="O110" s="313">
        <f t="shared" si="25"/>
        <v>30</v>
      </c>
      <c r="P110" s="334">
        <f t="shared" si="26"/>
        <v>1</v>
      </c>
      <c r="Q110" s="334">
        <f t="shared" si="27"/>
        <v>0</v>
      </c>
      <c r="R110" s="334">
        <f t="shared" si="28"/>
        <v>0</v>
      </c>
      <c r="S110" s="423">
        <f t="shared" si="29"/>
        <v>0</v>
      </c>
      <c r="T110" s="313"/>
    </row>
    <row r="111" spans="1:20" s="355" customFormat="1">
      <c r="A111" s="313">
        <v>110</v>
      </c>
      <c r="B111" s="410" t="s">
        <v>1001</v>
      </c>
      <c r="C111" s="314">
        <v>77092113034</v>
      </c>
      <c r="D111" s="363" t="s">
        <v>616</v>
      </c>
      <c r="E111" s="363"/>
      <c r="F111" s="313"/>
      <c r="G111" s="313"/>
      <c r="H111" s="313"/>
      <c r="I111" s="313"/>
      <c r="J111" s="313"/>
      <c r="K111" s="313" t="str">
        <f t="shared" si="24"/>
        <v>F</v>
      </c>
      <c r="L111" s="313"/>
      <c r="M111" s="313"/>
      <c r="N111" s="313"/>
      <c r="O111" s="313">
        <f t="shared" si="25"/>
        <v>35</v>
      </c>
      <c r="P111" s="334">
        <f t="shared" si="26"/>
        <v>0</v>
      </c>
      <c r="Q111" s="334">
        <f t="shared" si="27"/>
        <v>1</v>
      </c>
      <c r="R111" s="334">
        <f t="shared" si="28"/>
        <v>0</v>
      </c>
      <c r="S111" s="423">
        <f t="shared" si="29"/>
        <v>0</v>
      </c>
      <c r="T111" s="313"/>
    </row>
    <row r="112" spans="1:20" s="355" customFormat="1">
      <c r="A112" s="313">
        <v>111</v>
      </c>
      <c r="B112" s="410" t="s">
        <v>727</v>
      </c>
      <c r="C112" s="314">
        <v>90081132604</v>
      </c>
      <c r="D112" s="363" t="s">
        <v>616</v>
      </c>
      <c r="E112" s="363"/>
      <c r="F112" s="313"/>
      <c r="G112" s="313"/>
      <c r="H112" s="313"/>
      <c r="I112" s="313"/>
      <c r="J112" s="313"/>
      <c r="K112" s="313" t="str">
        <f t="shared" si="24"/>
        <v>M</v>
      </c>
      <c r="L112" s="313"/>
      <c r="M112" s="313"/>
      <c r="N112" s="313"/>
      <c r="O112" s="313">
        <f t="shared" si="25"/>
        <v>22</v>
      </c>
      <c r="P112" s="334">
        <f t="shared" si="26"/>
        <v>1</v>
      </c>
      <c r="Q112" s="334">
        <f t="shared" si="27"/>
        <v>0</v>
      </c>
      <c r="R112" s="334">
        <f t="shared" si="28"/>
        <v>0</v>
      </c>
      <c r="S112" s="423">
        <f t="shared" si="29"/>
        <v>0</v>
      </c>
      <c r="T112" s="313"/>
    </row>
    <row r="113" spans="1:20" s="355" customFormat="1">
      <c r="A113" s="313">
        <v>112</v>
      </c>
      <c r="B113" s="410" t="s">
        <v>728</v>
      </c>
      <c r="C113" s="314">
        <v>81101610894</v>
      </c>
      <c r="D113" s="363" t="s">
        <v>616</v>
      </c>
      <c r="E113" s="363"/>
      <c r="F113" s="313"/>
      <c r="G113" s="313"/>
      <c r="H113" s="313"/>
      <c r="I113" s="313"/>
      <c r="J113" s="313"/>
      <c r="K113" s="313" t="str">
        <f t="shared" si="24"/>
        <v>F</v>
      </c>
      <c r="L113" s="313"/>
      <c r="M113" s="313"/>
      <c r="N113" s="313"/>
      <c r="O113" s="313">
        <f t="shared" si="25"/>
        <v>31</v>
      </c>
      <c r="P113" s="334">
        <f t="shared" si="26"/>
        <v>0</v>
      </c>
      <c r="Q113" s="334">
        <f t="shared" si="27"/>
        <v>1</v>
      </c>
      <c r="R113" s="334">
        <f t="shared" si="28"/>
        <v>0</v>
      </c>
      <c r="S113" s="423">
        <f t="shared" si="29"/>
        <v>0</v>
      </c>
      <c r="T113" s="313"/>
    </row>
    <row r="114" spans="1:20" s="355" customFormat="1">
      <c r="A114" s="313">
        <v>113</v>
      </c>
      <c r="B114" s="410" t="s">
        <v>729</v>
      </c>
      <c r="C114" s="314">
        <v>85112014502</v>
      </c>
      <c r="D114" s="363" t="s">
        <v>616</v>
      </c>
      <c r="E114" s="363"/>
      <c r="F114" s="313"/>
      <c r="G114" s="313"/>
      <c r="H114" s="313"/>
      <c r="I114" s="313"/>
      <c r="J114" s="313"/>
      <c r="K114" s="313" t="str">
        <f t="shared" si="24"/>
        <v>M</v>
      </c>
      <c r="L114" s="313"/>
      <c r="M114" s="313"/>
      <c r="N114" s="313"/>
      <c r="O114" s="313">
        <f t="shared" si="25"/>
        <v>27</v>
      </c>
      <c r="P114" s="334">
        <f t="shared" si="26"/>
        <v>1</v>
      </c>
      <c r="Q114" s="334">
        <f t="shared" si="27"/>
        <v>0</v>
      </c>
      <c r="R114" s="334">
        <f t="shared" si="28"/>
        <v>0</v>
      </c>
      <c r="S114" s="423">
        <f t="shared" si="29"/>
        <v>0</v>
      </c>
      <c r="T114" s="313"/>
    </row>
    <row r="115" spans="1:20" s="355" customFormat="1">
      <c r="A115" s="313">
        <v>114</v>
      </c>
      <c r="B115" s="410" t="s">
        <v>730</v>
      </c>
      <c r="C115" s="314">
        <v>8907273401</v>
      </c>
      <c r="D115" s="363" t="s">
        <v>616</v>
      </c>
      <c r="E115" s="363"/>
      <c r="F115" s="313"/>
      <c r="G115" s="313"/>
      <c r="H115" s="313"/>
      <c r="I115" s="313"/>
      <c r="J115" s="313"/>
      <c r="K115" s="313" t="str">
        <f t="shared" si="24"/>
        <v>M</v>
      </c>
      <c r="L115" s="313"/>
      <c r="M115" s="313"/>
      <c r="N115" s="313"/>
      <c r="O115" s="313">
        <f t="shared" si="25"/>
        <v>23</v>
      </c>
      <c r="P115" s="334">
        <f t="shared" si="26"/>
        <v>1</v>
      </c>
      <c r="Q115" s="334">
        <f t="shared" si="27"/>
        <v>0</v>
      </c>
      <c r="R115" s="334">
        <f t="shared" si="28"/>
        <v>0</v>
      </c>
      <c r="S115" s="423">
        <f t="shared" si="29"/>
        <v>0</v>
      </c>
      <c r="T115" s="313"/>
    </row>
    <row r="116" spans="1:20" s="355" customFormat="1">
      <c r="A116" s="313">
        <v>115</v>
      </c>
      <c r="B116" s="410" t="s">
        <v>731</v>
      </c>
      <c r="C116" s="314">
        <v>89091636899</v>
      </c>
      <c r="D116" s="363" t="s">
        <v>616</v>
      </c>
      <c r="E116" s="363"/>
      <c r="F116" s="313"/>
      <c r="G116" s="313"/>
      <c r="H116" s="313"/>
      <c r="I116" s="313"/>
      <c r="J116" s="313"/>
      <c r="K116" s="313" t="str">
        <f t="shared" si="24"/>
        <v>F</v>
      </c>
      <c r="L116" s="313"/>
      <c r="M116" s="313"/>
      <c r="N116" s="313"/>
      <c r="O116" s="313">
        <f t="shared" si="25"/>
        <v>23</v>
      </c>
      <c r="P116" s="334">
        <f t="shared" si="26"/>
        <v>1</v>
      </c>
      <c r="Q116" s="334">
        <f t="shared" si="27"/>
        <v>0</v>
      </c>
      <c r="R116" s="334">
        <f t="shared" si="28"/>
        <v>0</v>
      </c>
      <c r="S116" s="423">
        <f t="shared" si="29"/>
        <v>0</v>
      </c>
      <c r="T116" s="313"/>
    </row>
    <row r="117" spans="1:20" s="355" customFormat="1">
      <c r="A117" s="313">
        <v>116</v>
      </c>
      <c r="B117" s="410" t="s">
        <v>732</v>
      </c>
      <c r="C117" s="314">
        <v>83062912816</v>
      </c>
      <c r="D117" s="363" t="s">
        <v>616</v>
      </c>
      <c r="E117" s="363"/>
      <c r="F117" s="313"/>
      <c r="G117" s="313"/>
      <c r="H117" s="313"/>
      <c r="I117" s="313"/>
      <c r="J117" s="313"/>
      <c r="K117" s="313" t="str">
        <f t="shared" si="24"/>
        <v>F</v>
      </c>
      <c r="L117" s="313"/>
      <c r="M117" s="313"/>
      <c r="N117" s="313"/>
      <c r="O117" s="313">
        <f t="shared" si="25"/>
        <v>29</v>
      </c>
      <c r="P117" s="334">
        <f t="shared" si="26"/>
        <v>1</v>
      </c>
      <c r="Q117" s="334">
        <f t="shared" si="27"/>
        <v>0</v>
      </c>
      <c r="R117" s="334">
        <f t="shared" si="28"/>
        <v>0</v>
      </c>
      <c r="S117" s="423">
        <f t="shared" si="29"/>
        <v>0</v>
      </c>
      <c r="T117" s="313"/>
    </row>
    <row r="118" spans="1:20" s="355" customFormat="1">
      <c r="A118" s="313">
        <v>117</v>
      </c>
      <c r="B118" s="410" t="s">
        <v>733</v>
      </c>
      <c r="C118" s="314">
        <v>85113012579</v>
      </c>
      <c r="D118" s="363" t="s">
        <v>616</v>
      </c>
      <c r="E118" s="363"/>
      <c r="F118" s="313"/>
      <c r="G118" s="313"/>
      <c r="H118" s="313"/>
      <c r="I118" s="313"/>
      <c r="J118" s="313"/>
      <c r="K118" s="313" t="str">
        <f t="shared" si="24"/>
        <v>F</v>
      </c>
      <c r="L118" s="313"/>
      <c r="M118" s="313"/>
      <c r="N118" s="313"/>
      <c r="O118" s="313">
        <f t="shared" si="25"/>
        <v>27</v>
      </c>
      <c r="P118" s="334">
        <f t="shared" si="26"/>
        <v>1</v>
      </c>
      <c r="Q118" s="334">
        <f t="shared" si="27"/>
        <v>0</v>
      </c>
      <c r="R118" s="334">
        <f t="shared" si="28"/>
        <v>0</v>
      </c>
      <c r="S118" s="423">
        <f t="shared" si="29"/>
        <v>0</v>
      </c>
      <c r="T118" s="313"/>
    </row>
    <row r="119" spans="1:20" s="355" customFormat="1">
      <c r="A119" s="313">
        <v>118</v>
      </c>
      <c r="B119" s="410" t="s">
        <v>734</v>
      </c>
      <c r="C119" s="314">
        <v>92120334010</v>
      </c>
      <c r="D119" s="363" t="s">
        <v>616</v>
      </c>
      <c r="E119" s="363"/>
      <c r="F119" s="313"/>
      <c r="G119" s="313"/>
      <c r="H119" s="313"/>
      <c r="I119" s="313"/>
      <c r="J119" s="313"/>
      <c r="K119" s="313" t="str">
        <f t="shared" si="24"/>
        <v>F</v>
      </c>
      <c r="L119" s="313"/>
      <c r="M119" s="313"/>
      <c r="N119" s="313"/>
      <c r="O119" s="313">
        <f t="shared" si="25"/>
        <v>20</v>
      </c>
      <c r="P119" s="334">
        <f t="shared" si="26"/>
        <v>1</v>
      </c>
      <c r="Q119" s="334">
        <f t="shared" si="27"/>
        <v>0</v>
      </c>
      <c r="R119" s="334">
        <f t="shared" si="28"/>
        <v>0</v>
      </c>
      <c r="S119" s="423">
        <f t="shared" si="29"/>
        <v>0</v>
      </c>
      <c r="T119" s="313"/>
    </row>
    <row r="120" spans="1:20" s="355" customFormat="1">
      <c r="A120" s="313">
        <v>119</v>
      </c>
      <c r="B120" s="410" t="s">
        <v>735</v>
      </c>
      <c r="C120" s="314">
        <v>83112909458</v>
      </c>
      <c r="D120" s="363" t="s">
        <v>616</v>
      </c>
      <c r="E120" s="363"/>
      <c r="F120" s="313"/>
      <c r="G120" s="313"/>
      <c r="H120" s="313"/>
      <c r="I120" s="313"/>
      <c r="J120" s="313"/>
      <c r="K120" s="313" t="str">
        <f t="shared" si="24"/>
        <v>F</v>
      </c>
      <c r="L120" s="313"/>
      <c r="M120" s="313"/>
      <c r="N120" s="313"/>
      <c r="O120" s="313">
        <f t="shared" si="25"/>
        <v>29</v>
      </c>
      <c r="P120" s="334">
        <f t="shared" si="26"/>
        <v>1</v>
      </c>
      <c r="Q120" s="334">
        <f t="shared" si="27"/>
        <v>0</v>
      </c>
      <c r="R120" s="334">
        <f t="shared" si="28"/>
        <v>0</v>
      </c>
      <c r="S120" s="423">
        <f t="shared" si="29"/>
        <v>0</v>
      </c>
      <c r="T120" s="313"/>
    </row>
    <row r="121" spans="1:20" s="355" customFormat="1">
      <c r="A121" s="313">
        <v>120</v>
      </c>
      <c r="B121" s="410" t="s">
        <v>736</v>
      </c>
      <c r="C121" s="314">
        <v>86051111860</v>
      </c>
      <c r="D121" s="363" t="s">
        <v>616</v>
      </c>
      <c r="E121" s="363"/>
      <c r="F121" s="313"/>
      <c r="G121" s="313"/>
      <c r="H121" s="313"/>
      <c r="I121" s="313"/>
      <c r="J121" s="313"/>
      <c r="K121" s="313" t="str">
        <f t="shared" si="24"/>
        <v>M</v>
      </c>
      <c r="L121" s="313"/>
      <c r="M121" s="313"/>
      <c r="N121" s="313"/>
      <c r="O121" s="313">
        <f t="shared" si="25"/>
        <v>26</v>
      </c>
      <c r="P121" s="334">
        <f t="shared" si="26"/>
        <v>1</v>
      </c>
      <c r="Q121" s="334">
        <f t="shared" si="27"/>
        <v>0</v>
      </c>
      <c r="R121" s="334">
        <f t="shared" si="28"/>
        <v>0</v>
      </c>
      <c r="S121" s="423">
        <f t="shared" si="29"/>
        <v>0</v>
      </c>
      <c r="T121" s="313"/>
    </row>
    <row r="122" spans="1:20" s="355" customFormat="1">
      <c r="A122" s="313">
        <v>121</v>
      </c>
      <c r="B122" s="410" t="s">
        <v>737</v>
      </c>
      <c r="C122" s="314">
        <v>86091012014</v>
      </c>
      <c r="D122" s="363" t="s">
        <v>616</v>
      </c>
      <c r="E122" s="363"/>
      <c r="F122" s="313"/>
      <c r="G122" s="313"/>
      <c r="H122" s="313"/>
      <c r="I122" s="313"/>
      <c r="J122" s="313"/>
      <c r="K122" s="313" t="str">
        <f t="shared" ref="K122:K149" si="30">IF(MOD(LEFT(+RIGHT(C122,2),1),2)=0,"M","F")</f>
        <v>F</v>
      </c>
      <c r="L122" s="313"/>
      <c r="M122" s="313"/>
      <c r="N122" s="313"/>
      <c r="O122" s="313">
        <f t="shared" ref="O122:O149" si="31">2012-CONCATENATE(19,+LEFT(C122,2))</f>
        <v>26</v>
      </c>
      <c r="P122" s="334">
        <f t="shared" ref="P122:P149" si="32">IF(O122&gt;=55,0,IF(AND(O122&gt;=46,O122&lt;55),0,IF(AND(O122&gt;=31,O122&lt;45),0,IF(O122&lt;=30,1,0))))</f>
        <v>1</v>
      </c>
      <c r="Q122" s="334">
        <f t="shared" ref="Q122:Q149" si="33">IF(O122&gt;=55,0,IF(AND(O122&gt;=46,O122&lt;55),0,IF(AND(O122&gt;=31,O122&lt;=45),1,IF(O122&lt;=30,0,0))))</f>
        <v>0</v>
      </c>
      <c r="R122" s="334">
        <f t="shared" ref="R122:R149" si="34">IF(O122&gt;=55,0,IF(AND(O122&gt;=46,O122&lt;55),1,IF(AND(O122&gt;=31,O122&lt;=45),0,IF(O122&lt;=30,0,0))))</f>
        <v>0</v>
      </c>
      <c r="S122" s="423">
        <f t="shared" ref="S122:S149" si="35">IF(O122&gt;=55,1,IF(AND(O122&gt;=46,O122&lt;55),0,IF(AND(O122&gt;=31,O122&lt;45),0,IF(O122&lt;=30,0,0))))</f>
        <v>0</v>
      </c>
      <c r="T122" s="313"/>
    </row>
    <row r="123" spans="1:20" s="355" customFormat="1">
      <c r="A123" s="313">
        <v>122</v>
      </c>
      <c r="B123" s="410" t="s">
        <v>738</v>
      </c>
      <c r="C123" s="314">
        <v>79041210776</v>
      </c>
      <c r="D123" s="363" t="s">
        <v>616</v>
      </c>
      <c r="E123" s="363"/>
      <c r="F123" s="313"/>
      <c r="G123" s="313"/>
      <c r="H123" s="313"/>
      <c r="I123" s="313"/>
      <c r="J123" s="313"/>
      <c r="K123" s="313" t="str">
        <f t="shared" si="30"/>
        <v>F</v>
      </c>
      <c r="L123" s="313"/>
      <c r="M123" s="313"/>
      <c r="N123" s="313"/>
      <c r="O123" s="313">
        <f t="shared" si="31"/>
        <v>33</v>
      </c>
      <c r="P123" s="334">
        <f t="shared" si="32"/>
        <v>0</v>
      </c>
      <c r="Q123" s="334">
        <f t="shared" si="33"/>
        <v>1</v>
      </c>
      <c r="R123" s="334">
        <f t="shared" si="34"/>
        <v>0</v>
      </c>
      <c r="S123" s="423">
        <f t="shared" si="35"/>
        <v>0</v>
      </c>
      <c r="T123" s="313"/>
    </row>
    <row r="124" spans="1:20" s="355" customFormat="1">
      <c r="A124" s="313">
        <v>123</v>
      </c>
      <c r="B124" s="410" t="s">
        <v>739</v>
      </c>
      <c r="C124" s="314">
        <v>88010742749</v>
      </c>
      <c r="D124" s="363" t="s">
        <v>616</v>
      </c>
      <c r="E124" s="363"/>
      <c r="F124" s="313"/>
      <c r="G124" s="313"/>
      <c r="H124" s="313"/>
      <c r="I124" s="313"/>
      <c r="J124" s="313"/>
      <c r="K124" s="313" t="str">
        <f t="shared" si="30"/>
        <v>M</v>
      </c>
      <c r="L124" s="313"/>
      <c r="M124" s="313"/>
      <c r="N124" s="313"/>
      <c r="O124" s="313">
        <f t="shared" si="31"/>
        <v>24</v>
      </c>
      <c r="P124" s="334">
        <f t="shared" si="32"/>
        <v>1</v>
      </c>
      <c r="Q124" s="334">
        <f t="shared" si="33"/>
        <v>0</v>
      </c>
      <c r="R124" s="334">
        <f t="shared" si="34"/>
        <v>0</v>
      </c>
      <c r="S124" s="423">
        <f t="shared" si="35"/>
        <v>0</v>
      </c>
      <c r="T124" s="313"/>
    </row>
    <row r="125" spans="1:20" s="355" customFormat="1">
      <c r="A125" s="313">
        <v>124</v>
      </c>
      <c r="B125" s="410" t="s">
        <v>740</v>
      </c>
      <c r="C125" s="314">
        <v>85082209485</v>
      </c>
      <c r="D125" s="363" t="s">
        <v>616</v>
      </c>
      <c r="E125" s="363"/>
      <c r="F125" s="313"/>
      <c r="G125" s="313"/>
      <c r="H125" s="313"/>
      <c r="I125" s="313"/>
      <c r="J125" s="313"/>
      <c r="K125" s="313" t="str">
        <f t="shared" si="30"/>
        <v>M</v>
      </c>
      <c r="L125" s="313"/>
      <c r="M125" s="313"/>
      <c r="N125" s="313"/>
      <c r="O125" s="313">
        <f t="shared" si="31"/>
        <v>27</v>
      </c>
      <c r="P125" s="334">
        <f t="shared" si="32"/>
        <v>1</v>
      </c>
      <c r="Q125" s="334">
        <f t="shared" si="33"/>
        <v>0</v>
      </c>
      <c r="R125" s="334">
        <f t="shared" si="34"/>
        <v>0</v>
      </c>
      <c r="S125" s="423">
        <f t="shared" si="35"/>
        <v>0</v>
      </c>
      <c r="T125" s="313"/>
    </row>
    <row r="126" spans="1:20" s="355" customFormat="1">
      <c r="A126" s="313">
        <v>125</v>
      </c>
      <c r="B126" s="410" t="s">
        <v>741</v>
      </c>
      <c r="C126" s="314">
        <v>90010632291</v>
      </c>
      <c r="D126" s="363" t="s">
        <v>616</v>
      </c>
      <c r="E126" s="363"/>
      <c r="F126" s="313"/>
      <c r="G126" s="313"/>
      <c r="H126" s="313"/>
      <c r="I126" s="313"/>
      <c r="J126" s="313"/>
      <c r="K126" s="313" t="str">
        <f t="shared" si="30"/>
        <v>F</v>
      </c>
      <c r="L126" s="313"/>
      <c r="M126" s="313"/>
      <c r="N126" s="313"/>
      <c r="O126" s="313">
        <f t="shared" si="31"/>
        <v>22</v>
      </c>
      <c r="P126" s="334">
        <f t="shared" si="32"/>
        <v>1</v>
      </c>
      <c r="Q126" s="334">
        <f t="shared" si="33"/>
        <v>0</v>
      </c>
      <c r="R126" s="334">
        <f t="shared" si="34"/>
        <v>0</v>
      </c>
      <c r="S126" s="423">
        <f t="shared" si="35"/>
        <v>0</v>
      </c>
      <c r="T126" s="313"/>
    </row>
    <row r="127" spans="1:20" s="355" customFormat="1">
      <c r="A127" s="313">
        <v>126</v>
      </c>
      <c r="B127" s="410" t="s">
        <v>742</v>
      </c>
      <c r="C127" s="314">
        <v>81011212134</v>
      </c>
      <c r="D127" s="363" t="s">
        <v>616</v>
      </c>
      <c r="E127" s="363"/>
      <c r="F127" s="313"/>
      <c r="G127" s="313"/>
      <c r="H127" s="313"/>
      <c r="I127" s="313"/>
      <c r="J127" s="313"/>
      <c r="K127" s="313" t="str">
        <f t="shared" si="30"/>
        <v>F</v>
      </c>
      <c r="L127" s="313"/>
      <c r="M127" s="313"/>
      <c r="N127" s="313"/>
      <c r="O127" s="313">
        <f t="shared" si="31"/>
        <v>31</v>
      </c>
      <c r="P127" s="334">
        <f t="shared" si="32"/>
        <v>0</v>
      </c>
      <c r="Q127" s="334">
        <f t="shared" si="33"/>
        <v>1</v>
      </c>
      <c r="R127" s="334">
        <f t="shared" si="34"/>
        <v>0</v>
      </c>
      <c r="S127" s="423">
        <f t="shared" si="35"/>
        <v>0</v>
      </c>
      <c r="T127" s="313"/>
    </row>
    <row r="128" spans="1:20" s="355" customFormat="1">
      <c r="A128" s="313">
        <v>127</v>
      </c>
      <c r="B128" s="410" t="s">
        <v>743</v>
      </c>
      <c r="C128" s="314">
        <v>78050116639</v>
      </c>
      <c r="D128" s="363" t="s">
        <v>616</v>
      </c>
      <c r="E128" s="363"/>
      <c r="F128" s="313"/>
      <c r="G128" s="313"/>
      <c r="H128" s="313"/>
      <c r="I128" s="313"/>
      <c r="J128" s="313"/>
      <c r="K128" s="313" t="str">
        <f t="shared" si="30"/>
        <v>F</v>
      </c>
      <c r="L128" s="313"/>
      <c r="M128" s="313"/>
      <c r="N128" s="313"/>
      <c r="O128" s="313">
        <f t="shared" si="31"/>
        <v>34</v>
      </c>
      <c r="P128" s="334">
        <f t="shared" si="32"/>
        <v>0</v>
      </c>
      <c r="Q128" s="334">
        <f t="shared" si="33"/>
        <v>1</v>
      </c>
      <c r="R128" s="334">
        <f t="shared" si="34"/>
        <v>0</v>
      </c>
      <c r="S128" s="423">
        <f t="shared" si="35"/>
        <v>0</v>
      </c>
      <c r="T128" s="313"/>
    </row>
    <row r="129" spans="1:20" s="355" customFormat="1">
      <c r="A129" s="313">
        <v>128</v>
      </c>
      <c r="B129" s="410" t="s">
        <v>744</v>
      </c>
      <c r="C129" s="314">
        <v>80120911399</v>
      </c>
      <c r="D129" s="363" t="s">
        <v>616</v>
      </c>
      <c r="E129" s="363"/>
      <c r="F129" s="313"/>
      <c r="G129" s="313"/>
      <c r="H129" s="313"/>
      <c r="I129" s="313"/>
      <c r="J129" s="313"/>
      <c r="K129" s="313" t="str">
        <f t="shared" si="30"/>
        <v>F</v>
      </c>
      <c r="L129" s="313"/>
      <c r="M129" s="313"/>
      <c r="N129" s="313"/>
      <c r="O129" s="313">
        <f t="shared" si="31"/>
        <v>32</v>
      </c>
      <c r="P129" s="334">
        <f t="shared" si="32"/>
        <v>0</v>
      </c>
      <c r="Q129" s="334">
        <f t="shared" si="33"/>
        <v>1</v>
      </c>
      <c r="R129" s="334">
        <f t="shared" si="34"/>
        <v>0</v>
      </c>
      <c r="S129" s="423">
        <f t="shared" si="35"/>
        <v>0</v>
      </c>
      <c r="T129" s="313"/>
    </row>
    <row r="130" spans="1:20" s="355" customFormat="1">
      <c r="A130" s="313">
        <v>129</v>
      </c>
      <c r="B130" s="410" t="s">
        <v>745</v>
      </c>
      <c r="C130" s="314">
        <v>89072930072</v>
      </c>
      <c r="D130" s="363" t="s">
        <v>616</v>
      </c>
      <c r="E130" s="363"/>
      <c r="F130" s="313"/>
      <c r="G130" s="313"/>
      <c r="H130" s="313"/>
      <c r="I130" s="313"/>
      <c r="J130" s="313"/>
      <c r="K130" s="313" t="str">
        <f t="shared" si="30"/>
        <v>F</v>
      </c>
      <c r="L130" s="313"/>
      <c r="M130" s="313"/>
      <c r="N130" s="313"/>
      <c r="O130" s="313">
        <f t="shared" si="31"/>
        <v>23</v>
      </c>
      <c r="P130" s="334">
        <f t="shared" si="32"/>
        <v>1</v>
      </c>
      <c r="Q130" s="334">
        <f t="shared" si="33"/>
        <v>0</v>
      </c>
      <c r="R130" s="334">
        <f t="shared" si="34"/>
        <v>0</v>
      </c>
      <c r="S130" s="423">
        <f t="shared" si="35"/>
        <v>0</v>
      </c>
      <c r="T130" s="313"/>
    </row>
    <row r="131" spans="1:20" s="355" customFormat="1">
      <c r="A131" s="313">
        <v>130</v>
      </c>
      <c r="B131" s="410" t="s">
        <v>746</v>
      </c>
      <c r="C131" s="314">
        <v>8501091178</v>
      </c>
      <c r="D131" s="363" t="s">
        <v>616</v>
      </c>
      <c r="E131" s="363"/>
      <c r="F131" s="313"/>
      <c r="G131" s="313"/>
      <c r="H131" s="313"/>
      <c r="I131" s="313"/>
      <c r="J131" s="313"/>
      <c r="K131" s="313" t="str">
        <f t="shared" si="30"/>
        <v>F</v>
      </c>
      <c r="L131" s="313"/>
      <c r="M131" s="313"/>
      <c r="N131" s="313"/>
      <c r="O131" s="313">
        <f t="shared" si="31"/>
        <v>27</v>
      </c>
      <c r="P131" s="334">
        <f t="shared" si="32"/>
        <v>1</v>
      </c>
      <c r="Q131" s="334">
        <f t="shared" si="33"/>
        <v>0</v>
      </c>
      <c r="R131" s="334">
        <f t="shared" si="34"/>
        <v>0</v>
      </c>
      <c r="S131" s="423">
        <f t="shared" si="35"/>
        <v>0</v>
      </c>
      <c r="T131" s="313"/>
    </row>
    <row r="132" spans="1:20" s="355" customFormat="1">
      <c r="A132" s="313">
        <v>131</v>
      </c>
      <c r="B132" s="410" t="s">
        <v>747</v>
      </c>
      <c r="C132" s="314">
        <v>89021032350</v>
      </c>
      <c r="D132" s="363" t="s">
        <v>616</v>
      </c>
      <c r="E132" s="363"/>
      <c r="F132" s="313"/>
      <c r="G132" s="313"/>
      <c r="H132" s="313"/>
      <c r="I132" s="313"/>
      <c r="J132" s="313"/>
      <c r="K132" s="313" t="str">
        <f t="shared" si="30"/>
        <v>F</v>
      </c>
      <c r="L132" s="313"/>
      <c r="M132" s="313"/>
      <c r="N132" s="313"/>
      <c r="O132" s="313">
        <f t="shared" si="31"/>
        <v>23</v>
      </c>
      <c r="P132" s="334">
        <f t="shared" si="32"/>
        <v>1</v>
      </c>
      <c r="Q132" s="334">
        <f t="shared" si="33"/>
        <v>0</v>
      </c>
      <c r="R132" s="334">
        <f t="shared" si="34"/>
        <v>0</v>
      </c>
      <c r="S132" s="423">
        <f t="shared" si="35"/>
        <v>0</v>
      </c>
      <c r="T132" s="313"/>
    </row>
    <row r="133" spans="1:20" s="355" customFormat="1">
      <c r="A133" s="313">
        <v>132</v>
      </c>
      <c r="B133" s="410" t="s">
        <v>748</v>
      </c>
      <c r="C133" s="314">
        <v>88110220332</v>
      </c>
      <c r="D133" s="363" t="s">
        <v>616</v>
      </c>
      <c r="E133" s="363"/>
      <c r="F133" s="313"/>
      <c r="G133" s="313"/>
      <c r="H133" s="313"/>
      <c r="I133" s="313"/>
      <c r="J133" s="313"/>
      <c r="K133" s="313" t="str">
        <f t="shared" si="30"/>
        <v>F</v>
      </c>
      <c r="L133" s="313"/>
      <c r="M133" s="313"/>
      <c r="N133" s="313"/>
      <c r="O133" s="313">
        <f t="shared" si="31"/>
        <v>24</v>
      </c>
      <c r="P133" s="334">
        <f t="shared" si="32"/>
        <v>1</v>
      </c>
      <c r="Q133" s="334">
        <f t="shared" si="33"/>
        <v>0</v>
      </c>
      <c r="R133" s="334">
        <f t="shared" si="34"/>
        <v>0</v>
      </c>
      <c r="S133" s="423">
        <f t="shared" si="35"/>
        <v>0</v>
      </c>
      <c r="T133" s="313"/>
    </row>
    <row r="134" spans="1:20" s="355" customFormat="1">
      <c r="A134" s="313">
        <v>133</v>
      </c>
      <c r="B134" s="410" t="s">
        <v>749</v>
      </c>
      <c r="C134" s="314">
        <v>80071711026</v>
      </c>
      <c r="D134" s="363" t="s">
        <v>616</v>
      </c>
      <c r="E134" s="363"/>
      <c r="F134" s="313"/>
      <c r="G134" s="313"/>
      <c r="H134" s="313"/>
      <c r="I134" s="313"/>
      <c r="J134" s="313"/>
      <c r="K134" s="313" t="str">
        <f t="shared" si="30"/>
        <v>M</v>
      </c>
      <c r="L134" s="313"/>
      <c r="M134" s="313"/>
      <c r="N134" s="313"/>
      <c r="O134" s="313">
        <f t="shared" si="31"/>
        <v>32</v>
      </c>
      <c r="P134" s="334">
        <f t="shared" si="32"/>
        <v>0</v>
      </c>
      <c r="Q134" s="334">
        <f t="shared" si="33"/>
        <v>1</v>
      </c>
      <c r="R134" s="334">
        <f t="shared" si="34"/>
        <v>0</v>
      </c>
      <c r="S134" s="423">
        <f t="shared" si="35"/>
        <v>0</v>
      </c>
      <c r="T134" s="313"/>
    </row>
    <row r="135" spans="1:20" s="355" customFormat="1">
      <c r="A135" s="313">
        <v>134</v>
      </c>
      <c r="B135" s="410" t="s">
        <v>750</v>
      </c>
      <c r="C135" s="314">
        <v>86092811770</v>
      </c>
      <c r="D135" s="363" t="s">
        <v>616</v>
      </c>
      <c r="E135" s="363"/>
      <c r="F135" s="313"/>
      <c r="G135" s="313"/>
      <c r="H135" s="313"/>
      <c r="I135" s="313"/>
      <c r="J135" s="313"/>
      <c r="K135" s="313" t="str">
        <f t="shared" si="30"/>
        <v>F</v>
      </c>
      <c r="L135" s="313"/>
      <c r="M135" s="313"/>
      <c r="N135" s="313"/>
      <c r="O135" s="313">
        <f t="shared" si="31"/>
        <v>26</v>
      </c>
      <c r="P135" s="334">
        <f t="shared" si="32"/>
        <v>1</v>
      </c>
      <c r="Q135" s="334">
        <f t="shared" si="33"/>
        <v>0</v>
      </c>
      <c r="R135" s="334">
        <f t="shared" si="34"/>
        <v>0</v>
      </c>
      <c r="S135" s="423">
        <f t="shared" si="35"/>
        <v>0</v>
      </c>
      <c r="T135" s="313"/>
    </row>
    <row r="136" spans="1:20" s="355" customFormat="1">
      <c r="A136" s="313">
        <v>135</v>
      </c>
      <c r="B136" s="410" t="s">
        <v>751</v>
      </c>
      <c r="C136" s="314">
        <v>89022229829</v>
      </c>
      <c r="D136" s="363" t="s">
        <v>616</v>
      </c>
      <c r="E136" s="363"/>
      <c r="F136" s="313"/>
      <c r="G136" s="313"/>
      <c r="H136" s="313"/>
      <c r="I136" s="313"/>
      <c r="J136" s="313"/>
      <c r="K136" s="313" t="str">
        <f t="shared" si="30"/>
        <v>M</v>
      </c>
      <c r="L136" s="313"/>
      <c r="M136" s="313"/>
      <c r="N136" s="313"/>
      <c r="O136" s="313">
        <f t="shared" si="31"/>
        <v>23</v>
      </c>
      <c r="P136" s="334">
        <f t="shared" si="32"/>
        <v>1</v>
      </c>
      <c r="Q136" s="334">
        <f t="shared" si="33"/>
        <v>0</v>
      </c>
      <c r="R136" s="334">
        <f t="shared" si="34"/>
        <v>0</v>
      </c>
      <c r="S136" s="423">
        <f t="shared" si="35"/>
        <v>0</v>
      </c>
      <c r="T136" s="313"/>
    </row>
    <row r="137" spans="1:20" s="355" customFormat="1">
      <c r="A137" s="313">
        <v>136</v>
      </c>
      <c r="B137" s="410" t="s">
        <v>752</v>
      </c>
      <c r="C137" s="314">
        <v>83080909617</v>
      </c>
      <c r="D137" s="363" t="s">
        <v>616</v>
      </c>
      <c r="E137" s="363"/>
      <c r="F137" s="313"/>
      <c r="G137" s="313"/>
      <c r="H137" s="313"/>
      <c r="I137" s="313"/>
      <c r="J137" s="313"/>
      <c r="K137" s="313" t="str">
        <f t="shared" si="30"/>
        <v>F</v>
      </c>
      <c r="L137" s="313"/>
      <c r="M137" s="313"/>
      <c r="N137" s="313"/>
      <c r="O137" s="313">
        <f t="shared" si="31"/>
        <v>29</v>
      </c>
      <c r="P137" s="334">
        <f t="shared" si="32"/>
        <v>1</v>
      </c>
      <c r="Q137" s="334">
        <f t="shared" si="33"/>
        <v>0</v>
      </c>
      <c r="R137" s="334">
        <f t="shared" si="34"/>
        <v>0</v>
      </c>
      <c r="S137" s="423">
        <f t="shared" si="35"/>
        <v>0</v>
      </c>
      <c r="T137" s="313"/>
    </row>
    <row r="138" spans="1:20" s="355" customFormat="1">
      <c r="A138" s="313">
        <v>137</v>
      </c>
      <c r="B138" s="410" t="s">
        <v>753</v>
      </c>
      <c r="C138" s="314">
        <v>88022616899</v>
      </c>
      <c r="D138" s="363" t="s">
        <v>616</v>
      </c>
      <c r="E138" s="363"/>
      <c r="F138" s="313"/>
      <c r="G138" s="313"/>
      <c r="H138" s="313"/>
      <c r="I138" s="313"/>
      <c r="J138" s="313"/>
      <c r="K138" s="313" t="str">
        <f t="shared" si="30"/>
        <v>F</v>
      </c>
      <c r="L138" s="313"/>
      <c r="M138" s="313"/>
      <c r="N138" s="313"/>
      <c r="O138" s="313">
        <f t="shared" si="31"/>
        <v>24</v>
      </c>
      <c r="P138" s="334">
        <f t="shared" si="32"/>
        <v>1</v>
      </c>
      <c r="Q138" s="334">
        <f t="shared" si="33"/>
        <v>0</v>
      </c>
      <c r="R138" s="334">
        <f t="shared" si="34"/>
        <v>0</v>
      </c>
      <c r="S138" s="423">
        <f t="shared" si="35"/>
        <v>0</v>
      </c>
      <c r="T138" s="313"/>
    </row>
    <row r="139" spans="1:20" s="355" customFormat="1">
      <c r="A139" s="313">
        <v>138</v>
      </c>
      <c r="B139" s="410" t="s">
        <v>754</v>
      </c>
      <c r="C139" s="314">
        <v>87091114572</v>
      </c>
      <c r="D139" s="363" t="s">
        <v>616</v>
      </c>
      <c r="E139" s="363"/>
      <c r="F139" s="313"/>
      <c r="G139" s="313"/>
      <c r="H139" s="313"/>
      <c r="I139" s="313"/>
      <c r="J139" s="313"/>
      <c r="K139" s="313" t="str">
        <f t="shared" si="30"/>
        <v>F</v>
      </c>
      <c r="L139" s="313"/>
      <c r="M139" s="313"/>
      <c r="N139" s="313"/>
      <c r="O139" s="313">
        <f t="shared" si="31"/>
        <v>25</v>
      </c>
      <c r="P139" s="334">
        <f t="shared" si="32"/>
        <v>1</v>
      </c>
      <c r="Q139" s="334">
        <f t="shared" si="33"/>
        <v>0</v>
      </c>
      <c r="R139" s="334">
        <f t="shared" si="34"/>
        <v>0</v>
      </c>
      <c r="S139" s="423">
        <f t="shared" si="35"/>
        <v>0</v>
      </c>
      <c r="T139" s="313"/>
    </row>
    <row r="140" spans="1:20" s="355" customFormat="1">
      <c r="A140" s="313">
        <v>139</v>
      </c>
      <c r="B140" s="410" t="s">
        <v>755</v>
      </c>
      <c r="C140" s="314">
        <v>88082214356</v>
      </c>
      <c r="D140" s="363" t="s">
        <v>616</v>
      </c>
      <c r="E140" s="363"/>
      <c r="F140" s="313"/>
      <c r="G140" s="313"/>
      <c r="H140" s="313"/>
      <c r="I140" s="313"/>
      <c r="J140" s="313"/>
      <c r="K140" s="313" t="str">
        <f t="shared" si="30"/>
        <v>F</v>
      </c>
      <c r="L140" s="313"/>
      <c r="M140" s="313"/>
      <c r="N140" s="313"/>
      <c r="O140" s="313">
        <f t="shared" si="31"/>
        <v>24</v>
      </c>
      <c r="P140" s="334">
        <f t="shared" si="32"/>
        <v>1</v>
      </c>
      <c r="Q140" s="334">
        <f t="shared" si="33"/>
        <v>0</v>
      </c>
      <c r="R140" s="334">
        <f t="shared" si="34"/>
        <v>0</v>
      </c>
      <c r="S140" s="423">
        <f t="shared" si="35"/>
        <v>0</v>
      </c>
      <c r="T140" s="313"/>
    </row>
    <row r="141" spans="1:20" s="355" customFormat="1">
      <c r="A141" s="313">
        <v>140</v>
      </c>
      <c r="B141" s="410" t="s">
        <v>756</v>
      </c>
      <c r="C141" s="314">
        <v>81081710916</v>
      </c>
      <c r="D141" s="363" t="s">
        <v>616</v>
      </c>
      <c r="E141" s="363"/>
      <c r="F141" s="313"/>
      <c r="G141" s="313"/>
      <c r="H141" s="313"/>
      <c r="I141" s="313"/>
      <c r="J141" s="313"/>
      <c r="K141" s="313" t="str">
        <f t="shared" si="30"/>
        <v>F</v>
      </c>
      <c r="L141" s="313"/>
      <c r="M141" s="313"/>
      <c r="N141" s="313"/>
      <c r="O141" s="313">
        <f t="shared" si="31"/>
        <v>31</v>
      </c>
      <c r="P141" s="334">
        <f t="shared" si="32"/>
        <v>0</v>
      </c>
      <c r="Q141" s="334">
        <f t="shared" si="33"/>
        <v>1</v>
      </c>
      <c r="R141" s="334">
        <f t="shared" si="34"/>
        <v>0</v>
      </c>
      <c r="S141" s="423">
        <f t="shared" si="35"/>
        <v>0</v>
      </c>
      <c r="T141" s="313"/>
    </row>
    <row r="142" spans="1:20" s="355" customFormat="1">
      <c r="A142" s="313">
        <v>141</v>
      </c>
      <c r="B142" s="410" t="s">
        <v>757</v>
      </c>
      <c r="C142" s="314">
        <v>88101514253</v>
      </c>
      <c r="D142" s="363" t="s">
        <v>616</v>
      </c>
      <c r="E142" s="363"/>
      <c r="F142" s="313"/>
      <c r="G142" s="313"/>
      <c r="H142" s="313"/>
      <c r="I142" s="313"/>
      <c r="J142" s="313"/>
      <c r="K142" s="313" t="str">
        <f t="shared" si="30"/>
        <v>F</v>
      </c>
      <c r="L142" s="313"/>
      <c r="M142" s="313"/>
      <c r="N142" s="313"/>
      <c r="O142" s="313">
        <f t="shared" si="31"/>
        <v>24</v>
      </c>
      <c r="P142" s="334">
        <f t="shared" si="32"/>
        <v>1</v>
      </c>
      <c r="Q142" s="334">
        <f t="shared" si="33"/>
        <v>0</v>
      </c>
      <c r="R142" s="334">
        <f t="shared" si="34"/>
        <v>0</v>
      </c>
      <c r="S142" s="423">
        <f t="shared" si="35"/>
        <v>0</v>
      </c>
      <c r="T142" s="313"/>
    </row>
    <row r="143" spans="1:20" s="355" customFormat="1">
      <c r="A143" s="313">
        <v>142</v>
      </c>
      <c r="B143" s="410" t="s">
        <v>758</v>
      </c>
      <c r="C143" s="314">
        <v>88072416736</v>
      </c>
      <c r="D143" s="363" t="s">
        <v>616</v>
      </c>
      <c r="E143" s="363"/>
      <c r="F143" s="313"/>
      <c r="G143" s="313"/>
      <c r="H143" s="313"/>
      <c r="I143" s="313"/>
      <c r="J143" s="313"/>
      <c r="K143" s="313" t="str">
        <f t="shared" si="30"/>
        <v>F</v>
      </c>
      <c r="L143" s="313"/>
      <c r="M143" s="313"/>
      <c r="N143" s="313"/>
      <c r="O143" s="313">
        <f t="shared" si="31"/>
        <v>24</v>
      </c>
      <c r="P143" s="334">
        <f t="shared" si="32"/>
        <v>1</v>
      </c>
      <c r="Q143" s="334">
        <f t="shared" si="33"/>
        <v>0</v>
      </c>
      <c r="R143" s="334">
        <f t="shared" si="34"/>
        <v>0</v>
      </c>
      <c r="S143" s="423">
        <f t="shared" si="35"/>
        <v>0</v>
      </c>
      <c r="T143" s="313"/>
    </row>
    <row r="144" spans="1:20" s="355" customFormat="1">
      <c r="A144" s="313">
        <v>143</v>
      </c>
      <c r="B144" s="410" t="s">
        <v>759</v>
      </c>
      <c r="C144" s="314">
        <v>90092032574</v>
      </c>
      <c r="D144" s="363" t="s">
        <v>616</v>
      </c>
      <c r="E144" s="363"/>
      <c r="F144" s="313"/>
      <c r="G144" s="313"/>
      <c r="H144" s="313"/>
      <c r="I144" s="313"/>
      <c r="J144" s="313"/>
      <c r="K144" s="313" t="str">
        <f t="shared" si="30"/>
        <v>F</v>
      </c>
      <c r="L144" s="313"/>
      <c r="M144" s="313"/>
      <c r="N144" s="313"/>
      <c r="O144" s="313">
        <f t="shared" si="31"/>
        <v>22</v>
      </c>
      <c r="P144" s="334">
        <f t="shared" si="32"/>
        <v>1</v>
      </c>
      <c r="Q144" s="334">
        <f t="shared" si="33"/>
        <v>0</v>
      </c>
      <c r="R144" s="334">
        <f t="shared" si="34"/>
        <v>0</v>
      </c>
      <c r="S144" s="423">
        <f t="shared" si="35"/>
        <v>0</v>
      </c>
      <c r="T144" s="313"/>
    </row>
    <row r="145" spans="1:23" s="355" customFormat="1">
      <c r="A145" s="313">
        <v>144</v>
      </c>
      <c r="B145" s="410" t="s">
        <v>760</v>
      </c>
      <c r="C145" s="314">
        <v>88083106174</v>
      </c>
      <c r="D145" s="363" t="s">
        <v>616</v>
      </c>
      <c r="E145" s="363"/>
      <c r="F145" s="313"/>
      <c r="G145" s="313"/>
      <c r="H145" s="313"/>
      <c r="I145" s="313"/>
      <c r="J145" s="313"/>
      <c r="K145" s="313" t="str">
        <f t="shared" si="30"/>
        <v>F</v>
      </c>
      <c r="L145" s="313"/>
      <c r="M145" s="313"/>
      <c r="N145" s="313"/>
      <c r="O145" s="313">
        <f t="shared" si="31"/>
        <v>24</v>
      </c>
      <c r="P145" s="334">
        <f t="shared" si="32"/>
        <v>1</v>
      </c>
      <c r="Q145" s="334">
        <f t="shared" si="33"/>
        <v>0</v>
      </c>
      <c r="R145" s="334">
        <f t="shared" si="34"/>
        <v>0</v>
      </c>
      <c r="S145" s="423">
        <f t="shared" si="35"/>
        <v>0</v>
      </c>
      <c r="T145" s="313"/>
    </row>
    <row r="146" spans="1:23" s="355" customFormat="1">
      <c r="A146" s="313">
        <v>145</v>
      </c>
      <c r="B146" s="410" t="s">
        <v>761</v>
      </c>
      <c r="C146" s="314">
        <v>90092282572</v>
      </c>
      <c r="D146" s="363" t="s">
        <v>616</v>
      </c>
      <c r="E146" s="363"/>
      <c r="F146" s="313"/>
      <c r="G146" s="313"/>
      <c r="H146" s="313"/>
      <c r="I146" s="313"/>
      <c r="J146" s="313"/>
      <c r="K146" s="313" t="str">
        <f t="shared" si="30"/>
        <v>F</v>
      </c>
      <c r="L146" s="313"/>
      <c r="M146" s="313"/>
      <c r="N146" s="313"/>
      <c r="O146" s="313">
        <f t="shared" si="31"/>
        <v>22</v>
      </c>
      <c r="P146" s="334">
        <f t="shared" si="32"/>
        <v>1</v>
      </c>
      <c r="Q146" s="334">
        <f t="shared" si="33"/>
        <v>0</v>
      </c>
      <c r="R146" s="334">
        <f t="shared" si="34"/>
        <v>0</v>
      </c>
      <c r="S146" s="423">
        <f t="shared" si="35"/>
        <v>0</v>
      </c>
      <c r="T146" s="313"/>
    </row>
    <row r="147" spans="1:23" s="355" customFormat="1">
      <c r="A147" s="313">
        <v>146</v>
      </c>
      <c r="B147" s="410" t="s">
        <v>762</v>
      </c>
      <c r="C147" s="314">
        <v>8309151034</v>
      </c>
      <c r="D147" s="363" t="s">
        <v>616</v>
      </c>
      <c r="E147" s="363"/>
      <c r="F147" s="313"/>
      <c r="G147" s="313"/>
      <c r="H147" s="313"/>
      <c r="I147" s="313"/>
      <c r="J147" s="313"/>
      <c r="K147" s="313" t="str">
        <f t="shared" si="30"/>
        <v>F</v>
      </c>
      <c r="L147" s="313"/>
      <c r="M147" s="313"/>
      <c r="N147" s="313"/>
      <c r="O147" s="313">
        <f t="shared" si="31"/>
        <v>29</v>
      </c>
      <c r="P147" s="334">
        <f t="shared" si="32"/>
        <v>1</v>
      </c>
      <c r="Q147" s="334">
        <f t="shared" si="33"/>
        <v>0</v>
      </c>
      <c r="R147" s="334">
        <f t="shared" si="34"/>
        <v>0</v>
      </c>
      <c r="S147" s="423">
        <f t="shared" si="35"/>
        <v>0</v>
      </c>
      <c r="T147" s="313"/>
    </row>
    <row r="148" spans="1:23" s="355" customFormat="1">
      <c r="A148" s="313">
        <v>147</v>
      </c>
      <c r="B148" s="410" t="s">
        <v>763</v>
      </c>
      <c r="C148" s="314">
        <v>91070706335</v>
      </c>
      <c r="D148" s="363" t="s">
        <v>616</v>
      </c>
      <c r="E148" s="363"/>
      <c r="F148" s="313"/>
      <c r="G148" s="313"/>
      <c r="H148" s="313"/>
      <c r="I148" s="313"/>
      <c r="J148" s="313"/>
      <c r="K148" s="313" t="str">
        <f t="shared" si="30"/>
        <v>F</v>
      </c>
      <c r="L148" s="313"/>
      <c r="M148" s="313"/>
      <c r="N148" s="313"/>
      <c r="O148" s="313">
        <f t="shared" si="31"/>
        <v>21</v>
      </c>
      <c r="P148" s="334">
        <f t="shared" si="32"/>
        <v>1</v>
      </c>
      <c r="Q148" s="334">
        <f t="shared" si="33"/>
        <v>0</v>
      </c>
      <c r="R148" s="334">
        <f t="shared" si="34"/>
        <v>0</v>
      </c>
      <c r="S148" s="423">
        <f t="shared" si="35"/>
        <v>0</v>
      </c>
      <c r="T148" s="313"/>
    </row>
    <row r="149" spans="1:23" s="355" customFormat="1">
      <c r="A149" s="313">
        <v>148</v>
      </c>
      <c r="B149" s="410" t="s">
        <v>764</v>
      </c>
      <c r="C149" s="314">
        <v>85082811931</v>
      </c>
      <c r="D149" s="363" t="s">
        <v>616</v>
      </c>
      <c r="E149" s="363"/>
      <c r="F149" s="313"/>
      <c r="G149" s="313"/>
      <c r="H149" s="313"/>
      <c r="I149" s="313"/>
      <c r="J149" s="313"/>
      <c r="K149" s="313" t="str">
        <f t="shared" si="30"/>
        <v>F</v>
      </c>
      <c r="L149" s="313"/>
      <c r="M149" s="313"/>
      <c r="N149" s="313"/>
      <c r="O149" s="313">
        <f t="shared" si="31"/>
        <v>27</v>
      </c>
      <c r="P149" s="334">
        <f t="shared" si="32"/>
        <v>1</v>
      </c>
      <c r="Q149" s="334">
        <f t="shared" si="33"/>
        <v>0</v>
      </c>
      <c r="R149" s="334">
        <f t="shared" si="34"/>
        <v>0</v>
      </c>
      <c r="S149" s="423">
        <f t="shared" si="35"/>
        <v>0</v>
      </c>
      <c r="T149" s="313"/>
    </row>
    <row r="150" spans="1:23" s="354" customFormat="1">
      <c r="A150" s="313">
        <v>149</v>
      </c>
      <c r="B150" s="412" t="s">
        <v>586</v>
      </c>
      <c r="C150" s="316">
        <v>88030616811</v>
      </c>
      <c r="D150" s="356" t="s">
        <v>617</v>
      </c>
      <c r="E150" s="348"/>
      <c r="F150" s="348"/>
      <c r="G150" s="348"/>
      <c r="H150" s="348"/>
      <c r="I150" s="348"/>
      <c r="J150" s="348"/>
      <c r="K150" s="313" t="str">
        <f>IF(MOD(LEFT(+RIGHT(C150,2),1),2)=0,"M","F")</f>
        <v>F</v>
      </c>
      <c r="L150" s="348"/>
      <c r="M150" s="348"/>
      <c r="N150" s="348"/>
      <c r="O150" s="313">
        <f t="shared" ref="O150:O155" si="36">2012-CONCATENATE(19,+LEFT(C150,2))</f>
        <v>24</v>
      </c>
      <c r="P150" s="334">
        <f>IF(O150&gt;=55,0,IF(AND(O150&gt;=46,O150&lt;55),0,IF(AND(O150&gt;=31,O150&lt;45),0,IF(O150&lt;=30,1,0))))</f>
        <v>1</v>
      </c>
      <c r="Q150" s="334">
        <f t="shared" ref="Q150:Q155" si="37">IF(O150&gt;=55,0,IF(AND(O150&gt;=46,O150&lt;55),0,IF(AND(O150&gt;=31,O150&lt;=45),1,IF(O150&lt;=30,0,0))))</f>
        <v>0</v>
      </c>
      <c r="R150" s="334">
        <f t="shared" ref="R150:R155" si="38">IF(O150&gt;=55,0,IF(AND(O150&gt;=46,O150&lt;55),1,IF(AND(O150&gt;=31,O150&lt;=45),0,IF(O150&lt;=30,0,0))))</f>
        <v>0</v>
      </c>
      <c r="S150" s="423">
        <f t="shared" ref="S150:S155" si="39">IF(O150&gt;=55,1,IF(AND(O150&gt;=46,O150&lt;55),0,IF(AND(O150&gt;=31,O150&lt;45),0,IF(O150&lt;=30,0,0))))</f>
        <v>0</v>
      </c>
      <c r="T150" s="369"/>
      <c r="W150" s="353"/>
    </row>
    <row r="151" spans="1:23" s="354" customFormat="1">
      <c r="A151" s="313">
        <v>150</v>
      </c>
      <c r="B151" s="412" t="s">
        <v>541</v>
      </c>
      <c r="C151" s="316">
        <v>88092716758</v>
      </c>
      <c r="D151" s="356" t="s">
        <v>617</v>
      </c>
      <c r="E151" s="348"/>
      <c r="F151" s="348"/>
      <c r="G151" s="348"/>
      <c r="H151" s="348"/>
      <c r="I151" s="348"/>
      <c r="J151" s="348"/>
      <c r="K151" s="313" t="str">
        <f>IF(MOD(LEFT(+RIGHT(C151,2),1),2)=0,"M","F")</f>
        <v>F</v>
      </c>
      <c r="L151" s="348"/>
      <c r="M151" s="348"/>
      <c r="N151" s="348"/>
      <c r="O151" s="313">
        <f t="shared" si="36"/>
        <v>24</v>
      </c>
      <c r="P151" s="334">
        <f>IF(O151&gt;=55,0,IF(AND(O151&gt;=46,O151&lt;55),0,IF(AND(O151&gt;=31,O151&lt;45),0,IF(O151&lt;=30,1,0))))</f>
        <v>1</v>
      </c>
      <c r="Q151" s="334">
        <f t="shared" si="37"/>
        <v>0</v>
      </c>
      <c r="R151" s="334">
        <f t="shared" si="38"/>
        <v>0</v>
      </c>
      <c r="S151" s="423">
        <f t="shared" si="39"/>
        <v>0</v>
      </c>
      <c r="T151" s="369"/>
      <c r="W151" s="353"/>
    </row>
    <row r="152" spans="1:23">
      <c r="A152" s="313">
        <v>151</v>
      </c>
      <c r="B152" s="387" t="s">
        <v>821</v>
      </c>
      <c r="C152" s="388">
        <v>88021516907</v>
      </c>
      <c r="D152" s="326" t="s">
        <v>617</v>
      </c>
      <c r="E152" s="348"/>
      <c r="F152" s="348"/>
      <c r="G152" s="348"/>
      <c r="H152" s="348"/>
      <c r="I152" s="348"/>
      <c r="J152" s="348"/>
      <c r="K152" s="313" t="str">
        <f t="shared" ref="K152:K216" si="40">IF(MOD(LEFT(+RIGHT(C152,2),1),2)=0,"M","F")</f>
        <v>M</v>
      </c>
      <c r="L152" s="348"/>
      <c r="M152" s="348"/>
      <c r="N152" s="348"/>
      <c r="O152" s="313">
        <f t="shared" si="36"/>
        <v>24</v>
      </c>
      <c r="P152" s="334">
        <f t="shared" ref="P152:P215" si="41">IF(O152&gt;=55,0,IF(AND(O152&gt;=46,O152&lt;55),0,IF(AND(O152&gt;=31,O152&lt;45),0,IF(O152&lt;=30,1,0))))</f>
        <v>1</v>
      </c>
      <c r="Q152" s="334">
        <f t="shared" si="37"/>
        <v>0</v>
      </c>
      <c r="R152" s="334">
        <f t="shared" si="38"/>
        <v>0</v>
      </c>
      <c r="S152" s="423">
        <f t="shared" si="39"/>
        <v>0</v>
      </c>
      <c r="T152" s="424">
        <v>41214</v>
      </c>
    </row>
    <row r="153" spans="1:23">
      <c r="A153" s="313">
        <v>152</v>
      </c>
      <c r="B153" s="387" t="s">
        <v>822</v>
      </c>
      <c r="C153" s="388">
        <v>87022315290</v>
      </c>
      <c r="D153" s="326" t="s">
        <v>617</v>
      </c>
      <c r="E153" s="348"/>
      <c r="F153" s="348"/>
      <c r="G153" s="348"/>
      <c r="H153" s="348"/>
      <c r="I153" s="348"/>
      <c r="J153" s="348"/>
      <c r="K153" s="313" t="str">
        <f t="shared" si="40"/>
        <v>F</v>
      </c>
      <c r="L153" s="348"/>
      <c r="M153" s="348"/>
      <c r="N153" s="348"/>
      <c r="O153" s="313">
        <f t="shared" si="36"/>
        <v>25</v>
      </c>
      <c r="P153" s="334">
        <f t="shared" si="41"/>
        <v>1</v>
      </c>
      <c r="Q153" s="334">
        <f t="shared" si="37"/>
        <v>0</v>
      </c>
      <c r="R153" s="334">
        <f t="shared" si="38"/>
        <v>0</v>
      </c>
      <c r="S153" s="423">
        <f t="shared" si="39"/>
        <v>0</v>
      </c>
      <c r="T153" s="424">
        <v>41214</v>
      </c>
    </row>
    <row r="154" spans="1:23">
      <c r="A154" s="313">
        <v>153</v>
      </c>
      <c r="B154" s="387" t="s">
        <v>824</v>
      </c>
      <c r="C154" s="388">
        <v>82102914656</v>
      </c>
      <c r="D154" s="326" t="s">
        <v>617</v>
      </c>
      <c r="E154" s="348"/>
      <c r="F154" s="348"/>
      <c r="G154" s="348"/>
      <c r="H154" s="348"/>
      <c r="I154" s="348"/>
      <c r="J154" s="348"/>
      <c r="K154" s="313" t="str">
        <f t="shared" si="40"/>
        <v>F</v>
      </c>
      <c r="L154" s="348"/>
      <c r="M154" s="348"/>
      <c r="N154" s="348"/>
      <c r="O154" s="313">
        <f t="shared" si="36"/>
        <v>30</v>
      </c>
      <c r="P154" s="334">
        <f t="shared" si="41"/>
        <v>1</v>
      </c>
      <c r="Q154" s="334">
        <f t="shared" si="37"/>
        <v>0</v>
      </c>
      <c r="R154" s="334">
        <f t="shared" si="38"/>
        <v>0</v>
      </c>
      <c r="S154" s="423">
        <f t="shared" si="39"/>
        <v>0</v>
      </c>
      <c r="T154" s="424">
        <v>41214</v>
      </c>
    </row>
    <row r="155" spans="1:23">
      <c r="A155" s="313">
        <v>154</v>
      </c>
      <c r="B155" s="387" t="s">
        <v>825</v>
      </c>
      <c r="C155" s="388">
        <v>74100406403</v>
      </c>
      <c r="D155" s="326" t="s">
        <v>617</v>
      </c>
      <c r="E155" s="348"/>
      <c r="F155" s="348"/>
      <c r="G155" s="348"/>
      <c r="H155" s="348"/>
      <c r="I155" s="348"/>
      <c r="J155" s="348"/>
      <c r="K155" s="313" t="str">
        <f t="shared" si="40"/>
        <v>M</v>
      </c>
      <c r="L155" s="348"/>
      <c r="M155" s="348"/>
      <c r="N155" s="348"/>
      <c r="O155" s="313">
        <f t="shared" si="36"/>
        <v>38</v>
      </c>
      <c r="P155" s="334">
        <f t="shared" si="41"/>
        <v>0</v>
      </c>
      <c r="Q155" s="334">
        <f t="shared" si="37"/>
        <v>1</v>
      </c>
      <c r="R155" s="334">
        <f t="shared" si="38"/>
        <v>0</v>
      </c>
      <c r="S155" s="423">
        <f t="shared" si="39"/>
        <v>0</v>
      </c>
      <c r="T155" s="424">
        <v>41214</v>
      </c>
    </row>
    <row r="156" spans="1:23">
      <c r="A156" s="313">
        <v>155</v>
      </c>
      <c r="B156" s="387" t="s">
        <v>826</v>
      </c>
      <c r="C156" s="388">
        <v>84090512013</v>
      </c>
      <c r="D156" s="326" t="s">
        <v>617</v>
      </c>
      <c r="E156" s="348"/>
      <c r="F156" s="348"/>
      <c r="G156" s="348"/>
      <c r="H156" s="348"/>
      <c r="I156" s="348"/>
      <c r="J156" s="348"/>
      <c r="K156" s="313" t="str">
        <f t="shared" si="40"/>
        <v>F</v>
      </c>
      <c r="L156" s="348"/>
      <c r="M156" s="348"/>
      <c r="N156" s="348"/>
      <c r="O156" s="313">
        <f t="shared" ref="O156:O170" si="42">2012-CONCATENATE(19,+LEFT(C156,2))</f>
        <v>28</v>
      </c>
      <c r="P156" s="334">
        <f t="shared" si="41"/>
        <v>1</v>
      </c>
      <c r="Q156" s="334">
        <f t="shared" ref="Q156:Q170" si="43">IF(O156&gt;=55,0,IF(AND(O156&gt;=46,O156&lt;55),0,IF(AND(O156&gt;=31,O156&lt;=45),1,IF(O156&lt;=30,0,0))))</f>
        <v>0</v>
      </c>
      <c r="R156" s="334">
        <f t="shared" ref="R156:R170" si="44">IF(O156&gt;=55,0,IF(AND(O156&gt;=46,O156&lt;55),1,IF(AND(O156&gt;=31,O156&lt;=45),0,IF(O156&lt;=30,0,0))))</f>
        <v>0</v>
      </c>
      <c r="S156" s="423">
        <f t="shared" ref="S156:S170" si="45">IF(O156&gt;=55,1,IF(AND(O156&gt;=46,O156&lt;55),0,IF(AND(O156&gt;=31,O156&lt;45),0,IF(O156&lt;=30,0,0))))</f>
        <v>0</v>
      </c>
      <c r="T156" s="424">
        <v>41214</v>
      </c>
    </row>
    <row r="157" spans="1:23">
      <c r="A157" s="313">
        <v>156</v>
      </c>
      <c r="B157" s="387" t="s">
        <v>827</v>
      </c>
      <c r="C157" s="388">
        <v>71090302374</v>
      </c>
      <c r="D157" s="326" t="s">
        <v>617</v>
      </c>
      <c r="E157" s="348"/>
      <c r="F157" s="348"/>
      <c r="G157" s="348"/>
      <c r="H157" s="348"/>
      <c r="I157" s="348"/>
      <c r="J157" s="348"/>
      <c r="K157" s="313" t="str">
        <f t="shared" si="40"/>
        <v>F</v>
      </c>
      <c r="L157" s="348"/>
      <c r="M157" s="348"/>
      <c r="N157" s="348"/>
      <c r="O157" s="313">
        <f t="shared" si="42"/>
        <v>41</v>
      </c>
      <c r="P157" s="334">
        <f t="shared" si="41"/>
        <v>0</v>
      </c>
      <c r="Q157" s="334">
        <f t="shared" si="43"/>
        <v>1</v>
      </c>
      <c r="R157" s="334">
        <f t="shared" si="44"/>
        <v>0</v>
      </c>
      <c r="S157" s="423">
        <f t="shared" si="45"/>
        <v>0</v>
      </c>
      <c r="T157" s="424">
        <v>41214</v>
      </c>
    </row>
    <row r="158" spans="1:23">
      <c r="A158" s="313">
        <v>157</v>
      </c>
      <c r="B158" s="387" t="s">
        <v>828</v>
      </c>
      <c r="C158" s="388">
        <v>81050512490</v>
      </c>
      <c r="D158" s="326" t="s">
        <v>617</v>
      </c>
      <c r="E158" s="348"/>
      <c r="F158" s="348"/>
      <c r="G158" s="348"/>
      <c r="H158" s="348"/>
      <c r="I158" s="348"/>
      <c r="J158" s="348"/>
      <c r="K158" s="313" t="str">
        <f t="shared" si="40"/>
        <v>F</v>
      </c>
      <c r="L158" s="348"/>
      <c r="M158" s="348"/>
      <c r="N158" s="348"/>
      <c r="O158" s="313">
        <f t="shared" si="42"/>
        <v>31</v>
      </c>
      <c r="P158" s="334">
        <f t="shared" si="41"/>
        <v>0</v>
      </c>
      <c r="Q158" s="334">
        <f t="shared" si="43"/>
        <v>1</v>
      </c>
      <c r="R158" s="334">
        <f t="shared" si="44"/>
        <v>0</v>
      </c>
      <c r="S158" s="423">
        <f t="shared" si="45"/>
        <v>0</v>
      </c>
      <c r="T158" s="424">
        <v>41214</v>
      </c>
    </row>
    <row r="159" spans="1:23">
      <c r="A159" s="313">
        <v>158</v>
      </c>
      <c r="B159" s="387" t="s">
        <v>829</v>
      </c>
      <c r="C159" s="388">
        <v>85071611899</v>
      </c>
      <c r="D159" s="326" t="s">
        <v>617</v>
      </c>
      <c r="E159" s="348"/>
      <c r="F159" s="348"/>
      <c r="G159" s="348"/>
      <c r="H159" s="348"/>
      <c r="I159" s="348"/>
      <c r="J159" s="348"/>
      <c r="K159" s="313" t="str">
        <f t="shared" si="40"/>
        <v>F</v>
      </c>
      <c r="L159" s="348"/>
      <c r="M159" s="348"/>
      <c r="N159" s="348"/>
      <c r="O159" s="313">
        <f t="shared" si="42"/>
        <v>27</v>
      </c>
      <c r="P159" s="334">
        <f t="shared" si="41"/>
        <v>1</v>
      </c>
      <c r="Q159" s="334">
        <f t="shared" si="43"/>
        <v>0</v>
      </c>
      <c r="R159" s="334">
        <f t="shared" si="44"/>
        <v>0</v>
      </c>
      <c r="S159" s="423">
        <f t="shared" si="45"/>
        <v>0</v>
      </c>
      <c r="T159" s="424">
        <v>41214</v>
      </c>
    </row>
    <row r="160" spans="1:23">
      <c r="A160" s="313">
        <v>159</v>
      </c>
      <c r="B160" s="387" t="s">
        <v>830</v>
      </c>
      <c r="C160" s="388">
        <v>87121014614</v>
      </c>
      <c r="D160" s="326" t="s">
        <v>617</v>
      </c>
      <c r="E160" s="348"/>
      <c r="F160" s="348"/>
      <c r="G160" s="348"/>
      <c r="H160" s="348"/>
      <c r="I160" s="348"/>
      <c r="J160" s="348"/>
      <c r="K160" s="313" t="str">
        <f>IF(MOD(LEFT(+RIGHT(C160,2),1),2)=0,"M","F")</f>
        <v>F</v>
      </c>
      <c r="L160" s="348"/>
      <c r="M160" s="348"/>
      <c r="N160" s="348"/>
      <c r="O160" s="313">
        <f t="shared" si="42"/>
        <v>25</v>
      </c>
      <c r="P160" s="334">
        <f t="shared" si="41"/>
        <v>1</v>
      </c>
      <c r="Q160" s="334">
        <f t="shared" si="43"/>
        <v>0</v>
      </c>
      <c r="R160" s="334">
        <f t="shared" si="44"/>
        <v>0</v>
      </c>
      <c r="S160" s="423">
        <f t="shared" si="45"/>
        <v>0</v>
      </c>
      <c r="T160" s="424">
        <v>41214</v>
      </c>
    </row>
    <row r="161" spans="1:20">
      <c r="A161" s="313">
        <v>160</v>
      </c>
      <c r="B161" s="387" t="s">
        <v>831</v>
      </c>
      <c r="C161" s="388">
        <v>73072822463</v>
      </c>
      <c r="D161" s="326" t="s">
        <v>617</v>
      </c>
      <c r="E161" s="348"/>
      <c r="F161" s="348"/>
      <c r="G161" s="348"/>
      <c r="H161" s="348"/>
      <c r="I161" s="348"/>
      <c r="J161" s="348"/>
      <c r="K161" s="313" t="str">
        <f t="shared" si="40"/>
        <v>M</v>
      </c>
      <c r="L161" s="348"/>
      <c r="M161" s="348"/>
      <c r="N161" s="348"/>
      <c r="O161" s="313">
        <f t="shared" si="42"/>
        <v>39</v>
      </c>
      <c r="P161" s="334">
        <f t="shared" si="41"/>
        <v>0</v>
      </c>
      <c r="Q161" s="334">
        <f t="shared" si="43"/>
        <v>1</v>
      </c>
      <c r="R161" s="334">
        <f t="shared" si="44"/>
        <v>0</v>
      </c>
      <c r="S161" s="423">
        <f t="shared" si="45"/>
        <v>0</v>
      </c>
      <c r="T161" s="424">
        <v>41214</v>
      </c>
    </row>
    <row r="162" spans="1:20">
      <c r="A162" s="313">
        <v>161</v>
      </c>
      <c r="B162" s="387" t="s">
        <v>832</v>
      </c>
      <c r="C162" s="388">
        <v>87112114601</v>
      </c>
      <c r="D162" s="326" t="s">
        <v>617</v>
      </c>
      <c r="E162" s="348"/>
      <c r="F162" s="348"/>
      <c r="G162" s="348"/>
      <c r="H162" s="348"/>
      <c r="I162" s="348"/>
      <c r="J162" s="348"/>
      <c r="K162" s="313" t="str">
        <f t="shared" si="40"/>
        <v>M</v>
      </c>
      <c r="L162" s="348"/>
      <c r="M162" s="348"/>
      <c r="N162" s="348"/>
      <c r="O162" s="313">
        <f t="shared" si="42"/>
        <v>25</v>
      </c>
      <c r="P162" s="334">
        <f t="shared" si="41"/>
        <v>1</v>
      </c>
      <c r="Q162" s="334">
        <f t="shared" si="43"/>
        <v>0</v>
      </c>
      <c r="R162" s="334">
        <f t="shared" si="44"/>
        <v>0</v>
      </c>
      <c r="S162" s="423">
        <f t="shared" si="45"/>
        <v>0</v>
      </c>
      <c r="T162" s="424">
        <v>41214</v>
      </c>
    </row>
    <row r="163" spans="1:20">
      <c r="A163" s="313">
        <v>162</v>
      </c>
      <c r="B163" s="387" t="s">
        <v>833</v>
      </c>
      <c r="C163" s="388">
        <v>71070603784</v>
      </c>
      <c r="D163" s="326" t="s">
        <v>617</v>
      </c>
      <c r="E163" s="348"/>
      <c r="F163" s="348"/>
      <c r="G163" s="348"/>
      <c r="H163" s="348"/>
      <c r="I163" s="348"/>
      <c r="J163" s="348"/>
      <c r="K163" s="313" t="str">
        <f t="shared" si="40"/>
        <v>M</v>
      </c>
      <c r="L163" s="348"/>
      <c r="M163" s="348"/>
      <c r="N163" s="348"/>
      <c r="O163" s="313">
        <f t="shared" si="42"/>
        <v>41</v>
      </c>
      <c r="P163" s="334">
        <f t="shared" si="41"/>
        <v>0</v>
      </c>
      <c r="Q163" s="334">
        <f t="shared" si="43"/>
        <v>1</v>
      </c>
      <c r="R163" s="334">
        <f t="shared" si="44"/>
        <v>0</v>
      </c>
      <c r="S163" s="423">
        <f t="shared" si="45"/>
        <v>0</v>
      </c>
      <c r="T163" s="424">
        <v>41214</v>
      </c>
    </row>
    <row r="164" spans="1:20">
      <c r="A164" s="313">
        <v>163</v>
      </c>
      <c r="B164" s="387" t="s">
        <v>834</v>
      </c>
      <c r="C164" s="388">
        <v>85081512623</v>
      </c>
      <c r="D164" s="326" t="s">
        <v>617</v>
      </c>
      <c r="E164" s="348"/>
      <c r="F164" s="348"/>
      <c r="G164" s="348"/>
      <c r="H164" s="348"/>
      <c r="I164" s="348"/>
      <c r="J164" s="348"/>
      <c r="K164" s="313" t="str">
        <f t="shared" si="40"/>
        <v>M</v>
      </c>
      <c r="L164" s="348"/>
      <c r="M164" s="348"/>
      <c r="N164" s="348"/>
      <c r="O164" s="313">
        <f t="shared" si="42"/>
        <v>27</v>
      </c>
      <c r="P164" s="334">
        <f t="shared" si="41"/>
        <v>1</v>
      </c>
      <c r="Q164" s="334">
        <f t="shared" si="43"/>
        <v>0</v>
      </c>
      <c r="R164" s="334">
        <f t="shared" si="44"/>
        <v>0</v>
      </c>
      <c r="S164" s="423">
        <f t="shared" si="45"/>
        <v>0</v>
      </c>
      <c r="T164" s="424">
        <v>41214</v>
      </c>
    </row>
    <row r="165" spans="1:20">
      <c r="A165" s="313">
        <v>164</v>
      </c>
      <c r="B165" s="387" t="s">
        <v>835</v>
      </c>
      <c r="C165" s="388">
        <v>88061016890</v>
      </c>
      <c r="D165" s="326" t="s">
        <v>617</v>
      </c>
      <c r="E165" s="348"/>
      <c r="F165" s="348"/>
      <c r="G165" s="348"/>
      <c r="H165" s="348"/>
      <c r="I165" s="348"/>
      <c r="J165" s="348"/>
      <c r="K165" s="313" t="str">
        <f t="shared" si="40"/>
        <v>F</v>
      </c>
      <c r="L165" s="348"/>
      <c r="M165" s="348"/>
      <c r="N165" s="348"/>
      <c r="O165" s="313">
        <f t="shared" si="42"/>
        <v>24</v>
      </c>
      <c r="P165" s="334">
        <f t="shared" si="41"/>
        <v>1</v>
      </c>
      <c r="Q165" s="334">
        <f t="shared" si="43"/>
        <v>0</v>
      </c>
      <c r="R165" s="334">
        <f t="shared" si="44"/>
        <v>0</v>
      </c>
      <c r="S165" s="423">
        <f t="shared" si="45"/>
        <v>0</v>
      </c>
      <c r="T165" s="424">
        <v>41214</v>
      </c>
    </row>
    <row r="166" spans="1:20">
      <c r="A166" s="313">
        <v>165</v>
      </c>
      <c r="B166" s="387" t="s">
        <v>836</v>
      </c>
      <c r="C166" s="388">
        <v>81101012937</v>
      </c>
      <c r="D166" s="326" t="s">
        <v>617</v>
      </c>
      <c r="E166" s="348"/>
      <c r="F166" s="348"/>
      <c r="G166" s="348"/>
      <c r="H166" s="348"/>
      <c r="I166" s="348"/>
      <c r="J166" s="348"/>
      <c r="K166" s="313" t="str">
        <f t="shared" si="40"/>
        <v>F</v>
      </c>
      <c r="L166" s="348"/>
      <c r="M166" s="348"/>
      <c r="N166" s="348"/>
      <c r="O166" s="313">
        <f t="shared" si="42"/>
        <v>31</v>
      </c>
      <c r="P166" s="334">
        <f t="shared" si="41"/>
        <v>0</v>
      </c>
      <c r="Q166" s="334">
        <f t="shared" si="43"/>
        <v>1</v>
      </c>
      <c r="R166" s="334">
        <f t="shared" si="44"/>
        <v>0</v>
      </c>
      <c r="S166" s="423">
        <f t="shared" si="45"/>
        <v>0</v>
      </c>
      <c r="T166" s="424">
        <v>41214</v>
      </c>
    </row>
    <row r="167" spans="1:20">
      <c r="A167" s="313">
        <v>166</v>
      </c>
      <c r="B167" s="387" t="s">
        <v>837</v>
      </c>
      <c r="C167" s="388">
        <v>74081706372</v>
      </c>
      <c r="D167" s="326" t="s">
        <v>617</v>
      </c>
      <c r="E167" s="348"/>
      <c r="F167" s="348"/>
      <c r="G167" s="348"/>
      <c r="H167" s="348"/>
      <c r="I167" s="348"/>
      <c r="J167" s="348"/>
      <c r="K167" s="313" t="str">
        <f t="shared" si="40"/>
        <v>F</v>
      </c>
      <c r="L167" s="348"/>
      <c r="M167" s="348"/>
      <c r="N167" s="348"/>
      <c r="O167" s="313">
        <f t="shared" si="42"/>
        <v>38</v>
      </c>
      <c r="P167" s="334">
        <f t="shared" si="41"/>
        <v>0</v>
      </c>
      <c r="Q167" s="334">
        <f t="shared" si="43"/>
        <v>1</v>
      </c>
      <c r="R167" s="334">
        <f t="shared" si="44"/>
        <v>0</v>
      </c>
      <c r="S167" s="423">
        <f t="shared" si="45"/>
        <v>0</v>
      </c>
      <c r="T167" s="424">
        <v>41214</v>
      </c>
    </row>
    <row r="168" spans="1:20">
      <c r="A168" s="313">
        <v>167</v>
      </c>
      <c r="B168" s="387" t="s">
        <v>838</v>
      </c>
      <c r="C168" s="388">
        <v>75072506976</v>
      </c>
      <c r="D168" s="326" t="s">
        <v>617</v>
      </c>
      <c r="E168" s="348"/>
      <c r="F168" s="348"/>
      <c r="G168" s="348"/>
      <c r="H168" s="348"/>
      <c r="I168" s="348"/>
      <c r="J168" s="348"/>
      <c r="K168" s="313" t="str">
        <f t="shared" si="40"/>
        <v>F</v>
      </c>
      <c r="L168" s="348"/>
      <c r="M168" s="348"/>
      <c r="N168" s="348"/>
      <c r="O168" s="313">
        <f t="shared" si="42"/>
        <v>37</v>
      </c>
      <c r="P168" s="334">
        <f t="shared" si="41"/>
        <v>0</v>
      </c>
      <c r="Q168" s="334">
        <f t="shared" si="43"/>
        <v>1</v>
      </c>
      <c r="R168" s="334">
        <f t="shared" si="44"/>
        <v>0</v>
      </c>
      <c r="S168" s="423">
        <f t="shared" si="45"/>
        <v>0</v>
      </c>
      <c r="T168" s="424">
        <v>41214</v>
      </c>
    </row>
    <row r="169" spans="1:20">
      <c r="A169" s="313">
        <v>168</v>
      </c>
      <c r="B169" s="387" t="s">
        <v>839</v>
      </c>
      <c r="C169" s="388">
        <v>74092029911</v>
      </c>
      <c r="D169" s="326" t="s">
        <v>617</v>
      </c>
      <c r="E169" s="348"/>
      <c r="F169" s="348"/>
      <c r="G169" s="348"/>
      <c r="H169" s="348"/>
      <c r="I169" s="348"/>
      <c r="J169" s="348"/>
      <c r="K169" s="313" t="str">
        <f t="shared" si="40"/>
        <v>F</v>
      </c>
      <c r="L169" s="348"/>
      <c r="M169" s="348"/>
      <c r="N169" s="348"/>
      <c r="O169" s="313">
        <f t="shared" si="42"/>
        <v>38</v>
      </c>
      <c r="P169" s="334">
        <f t="shared" si="41"/>
        <v>0</v>
      </c>
      <c r="Q169" s="334">
        <f t="shared" si="43"/>
        <v>1</v>
      </c>
      <c r="R169" s="334">
        <f t="shared" si="44"/>
        <v>0</v>
      </c>
      <c r="S169" s="423">
        <f t="shared" si="45"/>
        <v>0</v>
      </c>
      <c r="T169" s="424">
        <v>41214</v>
      </c>
    </row>
    <row r="170" spans="1:20">
      <c r="A170" s="313">
        <v>169</v>
      </c>
      <c r="B170" s="387" t="s">
        <v>840</v>
      </c>
      <c r="C170" s="388" t="s">
        <v>841</v>
      </c>
      <c r="D170" s="326" t="s">
        <v>617</v>
      </c>
      <c r="E170" s="348"/>
      <c r="F170" s="348"/>
      <c r="G170" s="348"/>
      <c r="H170" s="348"/>
      <c r="I170" s="348"/>
      <c r="J170" s="348"/>
      <c r="K170" s="313" t="str">
        <f t="shared" si="40"/>
        <v>F</v>
      </c>
      <c r="L170" s="348"/>
      <c r="M170" s="348"/>
      <c r="N170" s="348"/>
      <c r="O170" s="313">
        <f t="shared" si="42"/>
        <v>31</v>
      </c>
      <c r="P170" s="334">
        <f t="shared" si="41"/>
        <v>0</v>
      </c>
      <c r="Q170" s="334">
        <f t="shared" si="43"/>
        <v>1</v>
      </c>
      <c r="R170" s="334">
        <f t="shared" si="44"/>
        <v>0</v>
      </c>
      <c r="S170" s="423">
        <f t="shared" si="45"/>
        <v>0</v>
      </c>
      <c r="T170" s="424">
        <v>41214</v>
      </c>
    </row>
    <row r="171" spans="1:20">
      <c r="A171" s="313">
        <v>170</v>
      </c>
      <c r="B171" s="387" t="s">
        <v>842</v>
      </c>
      <c r="C171" s="388">
        <v>83021509612</v>
      </c>
      <c r="D171" s="326" t="s">
        <v>617</v>
      </c>
      <c r="E171" s="348"/>
      <c r="F171" s="348"/>
      <c r="G171" s="348"/>
      <c r="H171" s="348"/>
      <c r="I171" s="348"/>
      <c r="J171" s="348"/>
      <c r="K171" s="313" t="str">
        <f t="shared" si="40"/>
        <v>F</v>
      </c>
      <c r="L171" s="348"/>
      <c r="M171" s="348"/>
      <c r="N171" s="348"/>
      <c r="O171" s="313">
        <f t="shared" ref="O171:O176" si="46">2012-CONCATENATE(19,+LEFT(C171,2))</f>
        <v>29</v>
      </c>
      <c r="P171" s="334">
        <f>IF(O171&gt;=55,0,IF(AND(O171&gt;=46,O171&lt;55),0,IF(AND(O171&gt;=31,O171&lt;45),0,IF(O171&lt;=30,1,0))))</f>
        <v>1</v>
      </c>
      <c r="Q171" s="334">
        <f t="shared" ref="Q171:Q176" si="47">IF(O171&gt;=55,0,IF(AND(O171&gt;=46,O171&lt;55),0,IF(AND(O171&gt;=31,O171&lt;=45),1,IF(O171&lt;=30,0,0))))</f>
        <v>0</v>
      </c>
      <c r="R171" s="334">
        <f t="shared" ref="R171:R176" si="48">IF(O171&gt;=55,0,IF(AND(O171&gt;=46,O171&lt;55),1,IF(AND(O171&gt;=31,O171&lt;=45),0,IF(O171&lt;=30,0,0))))</f>
        <v>0</v>
      </c>
      <c r="S171" s="423">
        <f t="shared" ref="S171:S176" si="49">IF(O171&gt;=55,1,IF(AND(O171&gt;=46,O171&lt;55),0,IF(AND(O171&gt;=31,O171&lt;45),0,IF(O171&lt;=30,0,0))))</f>
        <v>0</v>
      </c>
      <c r="T171" s="424">
        <v>41214</v>
      </c>
    </row>
    <row r="172" spans="1:20">
      <c r="A172" s="313">
        <v>171</v>
      </c>
      <c r="B172" s="387" t="s">
        <v>843</v>
      </c>
      <c r="C172" s="388">
        <v>81031912136</v>
      </c>
      <c r="D172" s="326" t="s">
        <v>617</v>
      </c>
      <c r="E172" s="348"/>
      <c r="F172" s="348"/>
      <c r="G172" s="348"/>
      <c r="H172" s="348"/>
      <c r="I172" s="348"/>
      <c r="J172" s="348"/>
      <c r="K172" s="313" t="str">
        <f t="shared" si="40"/>
        <v>F</v>
      </c>
      <c r="L172" s="348"/>
      <c r="M172" s="348"/>
      <c r="N172" s="348"/>
      <c r="O172" s="313">
        <f t="shared" si="46"/>
        <v>31</v>
      </c>
      <c r="P172" s="334">
        <f t="shared" si="41"/>
        <v>0</v>
      </c>
      <c r="Q172" s="334">
        <f t="shared" si="47"/>
        <v>1</v>
      </c>
      <c r="R172" s="334">
        <f t="shared" si="48"/>
        <v>0</v>
      </c>
      <c r="S172" s="423">
        <f t="shared" si="49"/>
        <v>0</v>
      </c>
      <c r="T172" s="424">
        <v>41214</v>
      </c>
    </row>
    <row r="173" spans="1:20">
      <c r="A173" s="313">
        <v>172</v>
      </c>
      <c r="B173" s="387" t="s">
        <v>844</v>
      </c>
      <c r="C173" s="388">
        <v>84082911855</v>
      </c>
      <c r="D173" s="326" t="s">
        <v>617</v>
      </c>
      <c r="E173" s="348"/>
      <c r="F173" s="348"/>
      <c r="G173" s="348"/>
      <c r="H173" s="348"/>
      <c r="I173" s="348"/>
      <c r="J173" s="348"/>
      <c r="K173" s="313" t="str">
        <f t="shared" si="40"/>
        <v>F</v>
      </c>
      <c r="L173" s="348"/>
      <c r="M173" s="348"/>
      <c r="N173" s="348"/>
      <c r="O173" s="313">
        <f t="shared" si="46"/>
        <v>28</v>
      </c>
      <c r="P173" s="334">
        <f t="shared" si="41"/>
        <v>1</v>
      </c>
      <c r="Q173" s="334">
        <f t="shared" si="47"/>
        <v>0</v>
      </c>
      <c r="R173" s="334">
        <f t="shared" si="48"/>
        <v>0</v>
      </c>
      <c r="S173" s="423">
        <f t="shared" si="49"/>
        <v>0</v>
      </c>
      <c r="T173" s="424">
        <v>41214</v>
      </c>
    </row>
    <row r="174" spans="1:20">
      <c r="A174" s="313">
        <v>173</v>
      </c>
      <c r="B174" s="387" t="s">
        <v>845</v>
      </c>
      <c r="C174" s="388">
        <v>77102712035</v>
      </c>
      <c r="D174" s="326" t="s">
        <v>617</v>
      </c>
      <c r="E174" s="348"/>
      <c r="F174" s="348"/>
      <c r="G174" s="348"/>
      <c r="H174" s="348"/>
      <c r="I174" s="348"/>
      <c r="J174" s="348"/>
      <c r="K174" s="313" t="str">
        <f t="shared" si="40"/>
        <v>F</v>
      </c>
      <c r="L174" s="348"/>
      <c r="M174" s="348"/>
      <c r="N174" s="348"/>
      <c r="O174" s="313">
        <f t="shared" si="46"/>
        <v>35</v>
      </c>
      <c r="P174" s="334">
        <f t="shared" si="41"/>
        <v>0</v>
      </c>
      <c r="Q174" s="334">
        <f t="shared" si="47"/>
        <v>1</v>
      </c>
      <c r="R174" s="334">
        <f t="shared" si="48"/>
        <v>0</v>
      </c>
      <c r="S174" s="423">
        <f t="shared" si="49"/>
        <v>0</v>
      </c>
      <c r="T174" s="424">
        <v>41214</v>
      </c>
    </row>
    <row r="175" spans="1:20">
      <c r="A175" s="313">
        <v>174</v>
      </c>
      <c r="B175" s="387" t="s">
        <v>846</v>
      </c>
      <c r="C175" s="388">
        <v>73080913498</v>
      </c>
      <c r="D175" s="326" t="s">
        <v>617</v>
      </c>
      <c r="E175" s="348"/>
      <c r="F175" s="348"/>
      <c r="G175" s="348"/>
      <c r="H175" s="348"/>
      <c r="I175" s="348"/>
      <c r="J175" s="348"/>
      <c r="K175" s="313" t="str">
        <f t="shared" si="40"/>
        <v>F</v>
      </c>
      <c r="L175" s="348"/>
      <c r="M175" s="348"/>
      <c r="N175" s="348"/>
      <c r="O175" s="313">
        <f t="shared" si="46"/>
        <v>39</v>
      </c>
      <c r="P175" s="334">
        <f t="shared" si="41"/>
        <v>0</v>
      </c>
      <c r="Q175" s="334">
        <f t="shared" si="47"/>
        <v>1</v>
      </c>
      <c r="R175" s="334">
        <f t="shared" si="48"/>
        <v>0</v>
      </c>
      <c r="S175" s="423">
        <f t="shared" si="49"/>
        <v>0</v>
      </c>
      <c r="T175" s="424">
        <v>41214</v>
      </c>
    </row>
    <row r="176" spans="1:20">
      <c r="A176" s="313">
        <v>175</v>
      </c>
      <c r="B176" s="387" t="s">
        <v>847</v>
      </c>
      <c r="C176" s="388">
        <v>82101412415</v>
      </c>
      <c r="D176" s="326" t="s">
        <v>617</v>
      </c>
      <c r="E176" s="348"/>
      <c r="F176" s="348"/>
      <c r="G176" s="348"/>
      <c r="H176" s="348"/>
      <c r="I176" s="348"/>
      <c r="J176" s="348"/>
      <c r="K176" s="313" t="str">
        <f t="shared" si="40"/>
        <v>F</v>
      </c>
      <c r="L176" s="348"/>
      <c r="M176" s="348"/>
      <c r="N176" s="348"/>
      <c r="O176" s="313">
        <f t="shared" si="46"/>
        <v>30</v>
      </c>
      <c r="P176" s="334">
        <f t="shared" si="41"/>
        <v>1</v>
      </c>
      <c r="Q176" s="334">
        <f t="shared" si="47"/>
        <v>0</v>
      </c>
      <c r="R176" s="334">
        <f t="shared" si="48"/>
        <v>0</v>
      </c>
      <c r="S176" s="423">
        <f t="shared" si="49"/>
        <v>0</v>
      </c>
      <c r="T176" s="424">
        <v>41214</v>
      </c>
    </row>
    <row r="177" spans="1:20">
      <c r="A177" s="313">
        <v>176</v>
      </c>
      <c r="B177" s="387" t="s">
        <v>848</v>
      </c>
      <c r="C177" s="388">
        <v>86010911853</v>
      </c>
      <c r="D177" s="326" t="s">
        <v>617</v>
      </c>
      <c r="E177" s="314"/>
      <c r="F177" s="314"/>
      <c r="G177" s="314"/>
      <c r="H177" s="314"/>
      <c r="I177" s="314"/>
      <c r="J177" s="314"/>
      <c r="K177" s="313" t="str">
        <f t="shared" si="40"/>
        <v>F</v>
      </c>
      <c r="L177" s="314"/>
      <c r="M177" s="314"/>
      <c r="N177" s="314"/>
      <c r="O177" s="313">
        <f t="shared" ref="O177:O187" si="50">2012-CONCATENATE(19,+LEFT(C177,2))</f>
        <v>26</v>
      </c>
      <c r="P177" s="334">
        <f t="shared" si="41"/>
        <v>1</v>
      </c>
      <c r="Q177" s="334">
        <f t="shared" ref="Q177:Q187" si="51">IF(O177&gt;=55,0,IF(AND(O177&gt;=46,O177&lt;55),0,IF(AND(O177&gt;=31,O177&lt;=45),1,IF(O177&lt;=30,0,0))))</f>
        <v>0</v>
      </c>
      <c r="R177" s="334">
        <f t="shared" ref="R177:R187" si="52">IF(O177&gt;=55,0,IF(AND(O177&gt;=46,O177&lt;55),1,IF(AND(O177&gt;=31,O177&lt;=45),0,IF(O177&lt;=30,0,0))))</f>
        <v>0</v>
      </c>
      <c r="S177" s="423">
        <f t="shared" ref="S177:S187" si="53">IF(O177&gt;=55,1,IF(AND(O177&gt;=46,O177&lt;55),0,IF(AND(O177&gt;=31,O177&lt;45),0,IF(O177&lt;=30,0,0))))</f>
        <v>0</v>
      </c>
      <c r="T177" s="424">
        <v>41214</v>
      </c>
    </row>
    <row r="178" spans="1:20">
      <c r="A178" s="313">
        <v>177</v>
      </c>
      <c r="B178" s="387" t="s">
        <v>849</v>
      </c>
      <c r="C178" s="388">
        <v>75032506978</v>
      </c>
      <c r="D178" s="326" t="s">
        <v>617</v>
      </c>
      <c r="E178" s="314"/>
      <c r="F178" s="314"/>
      <c r="G178" s="314"/>
      <c r="H178" s="314"/>
      <c r="I178" s="314"/>
      <c r="J178" s="314"/>
      <c r="K178" s="313" t="str">
        <f t="shared" si="40"/>
        <v>F</v>
      </c>
      <c r="L178" s="314"/>
      <c r="M178" s="314"/>
      <c r="N178" s="314"/>
      <c r="O178" s="313">
        <f t="shared" si="50"/>
        <v>37</v>
      </c>
      <c r="P178" s="334">
        <f t="shared" si="41"/>
        <v>0</v>
      </c>
      <c r="Q178" s="334">
        <f t="shared" si="51"/>
        <v>1</v>
      </c>
      <c r="R178" s="334">
        <f t="shared" si="52"/>
        <v>0</v>
      </c>
      <c r="S178" s="423">
        <f t="shared" si="53"/>
        <v>0</v>
      </c>
      <c r="T178" s="424">
        <v>41214</v>
      </c>
    </row>
    <row r="179" spans="1:20">
      <c r="A179" s="313">
        <v>178</v>
      </c>
      <c r="B179" s="387" t="s">
        <v>850</v>
      </c>
      <c r="C179" s="388">
        <v>76122907033</v>
      </c>
      <c r="D179" s="326" t="s">
        <v>617</v>
      </c>
      <c r="E179" s="314"/>
      <c r="F179" s="314"/>
      <c r="G179" s="314"/>
      <c r="H179" s="314"/>
      <c r="I179" s="314"/>
      <c r="J179" s="314"/>
      <c r="K179" s="313" t="str">
        <f t="shared" si="40"/>
        <v>F</v>
      </c>
      <c r="L179" s="314"/>
      <c r="M179" s="314"/>
      <c r="N179" s="314"/>
      <c r="O179" s="313">
        <f t="shared" si="50"/>
        <v>36</v>
      </c>
      <c r="P179" s="334">
        <f t="shared" si="41"/>
        <v>0</v>
      </c>
      <c r="Q179" s="334">
        <f t="shared" si="51"/>
        <v>1</v>
      </c>
      <c r="R179" s="334">
        <f t="shared" si="52"/>
        <v>0</v>
      </c>
      <c r="S179" s="423">
        <f t="shared" si="53"/>
        <v>0</v>
      </c>
      <c r="T179" s="424">
        <v>41214</v>
      </c>
    </row>
    <row r="180" spans="1:20">
      <c r="A180" s="313">
        <v>179</v>
      </c>
      <c r="B180" s="387" t="s">
        <v>851</v>
      </c>
      <c r="C180" s="388">
        <v>76101307058</v>
      </c>
      <c r="D180" s="326" t="s">
        <v>617</v>
      </c>
      <c r="E180" s="314"/>
      <c r="F180" s="314"/>
      <c r="G180" s="314"/>
      <c r="H180" s="314"/>
      <c r="I180" s="314"/>
      <c r="J180" s="314"/>
      <c r="K180" s="313" t="str">
        <f t="shared" si="40"/>
        <v>F</v>
      </c>
      <c r="L180" s="314"/>
      <c r="M180" s="314"/>
      <c r="N180" s="314"/>
      <c r="O180" s="313">
        <f t="shared" si="50"/>
        <v>36</v>
      </c>
      <c r="P180" s="334">
        <f t="shared" si="41"/>
        <v>0</v>
      </c>
      <c r="Q180" s="334">
        <f t="shared" si="51"/>
        <v>1</v>
      </c>
      <c r="R180" s="334">
        <f t="shared" si="52"/>
        <v>0</v>
      </c>
      <c r="S180" s="423">
        <f t="shared" si="53"/>
        <v>0</v>
      </c>
      <c r="T180" s="424">
        <v>41214</v>
      </c>
    </row>
    <row r="181" spans="1:20">
      <c r="A181" s="313">
        <v>180</v>
      </c>
      <c r="B181" s="387" t="s">
        <v>852</v>
      </c>
      <c r="C181" s="388">
        <v>79011110776</v>
      </c>
      <c r="D181" s="326" t="s">
        <v>617</v>
      </c>
      <c r="E181" s="314"/>
      <c r="F181" s="314"/>
      <c r="G181" s="314"/>
      <c r="H181" s="314"/>
      <c r="I181" s="314"/>
      <c r="J181" s="314"/>
      <c r="K181" s="313" t="str">
        <f t="shared" si="40"/>
        <v>F</v>
      </c>
      <c r="L181" s="314"/>
      <c r="M181" s="314"/>
      <c r="N181" s="314"/>
      <c r="O181" s="313">
        <f t="shared" si="50"/>
        <v>33</v>
      </c>
      <c r="P181" s="334">
        <f t="shared" si="41"/>
        <v>0</v>
      </c>
      <c r="Q181" s="334">
        <f t="shared" si="51"/>
        <v>1</v>
      </c>
      <c r="R181" s="334">
        <f t="shared" si="52"/>
        <v>0</v>
      </c>
      <c r="S181" s="423">
        <f t="shared" si="53"/>
        <v>0</v>
      </c>
      <c r="T181" s="424">
        <v>41214</v>
      </c>
    </row>
    <row r="182" spans="1:20">
      <c r="A182" s="313">
        <v>181</v>
      </c>
      <c r="B182" s="387" t="s">
        <v>853</v>
      </c>
      <c r="C182" s="388">
        <v>78090217093</v>
      </c>
      <c r="D182" s="326" t="s">
        <v>617</v>
      </c>
      <c r="E182" s="314"/>
      <c r="F182" s="314"/>
      <c r="G182" s="314"/>
      <c r="H182" s="314"/>
      <c r="I182" s="314"/>
      <c r="J182" s="314"/>
      <c r="K182" s="313" t="str">
        <f t="shared" si="40"/>
        <v>F</v>
      </c>
      <c r="L182" s="314"/>
      <c r="M182" s="314"/>
      <c r="N182" s="314"/>
      <c r="O182" s="313">
        <f t="shared" si="50"/>
        <v>34</v>
      </c>
      <c r="P182" s="334">
        <f t="shared" si="41"/>
        <v>0</v>
      </c>
      <c r="Q182" s="334">
        <f t="shared" si="51"/>
        <v>1</v>
      </c>
      <c r="R182" s="334">
        <f t="shared" si="52"/>
        <v>0</v>
      </c>
      <c r="S182" s="423">
        <f t="shared" si="53"/>
        <v>0</v>
      </c>
      <c r="T182" s="424">
        <v>41214</v>
      </c>
    </row>
    <row r="183" spans="1:20">
      <c r="A183" s="313">
        <v>182</v>
      </c>
      <c r="B183" s="387" t="s">
        <v>854</v>
      </c>
      <c r="C183" s="388">
        <v>85042311852</v>
      </c>
      <c r="D183" s="326" t="s">
        <v>617</v>
      </c>
      <c r="E183" s="314"/>
      <c r="F183" s="314"/>
      <c r="G183" s="314"/>
      <c r="H183" s="314"/>
      <c r="I183" s="314"/>
      <c r="J183" s="314"/>
      <c r="K183" s="313" t="str">
        <f t="shared" si="40"/>
        <v>F</v>
      </c>
      <c r="L183" s="314"/>
      <c r="M183" s="314"/>
      <c r="N183" s="314"/>
      <c r="O183" s="313">
        <f t="shared" si="50"/>
        <v>27</v>
      </c>
      <c r="P183" s="334">
        <f t="shared" si="41"/>
        <v>1</v>
      </c>
      <c r="Q183" s="334">
        <f t="shared" si="51"/>
        <v>0</v>
      </c>
      <c r="R183" s="334">
        <f t="shared" si="52"/>
        <v>0</v>
      </c>
      <c r="S183" s="423">
        <f t="shared" si="53"/>
        <v>0</v>
      </c>
      <c r="T183" s="424">
        <v>41214</v>
      </c>
    </row>
    <row r="184" spans="1:20">
      <c r="A184" s="313">
        <v>183</v>
      </c>
      <c r="B184" s="387" t="s">
        <v>855</v>
      </c>
      <c r="C184" s="388">
        <v>77011111376</v>
      </c>
      <c r="D184" s="326" t="s">
        <v>617</v>
      </c>
      <c r="E184" s="314"/>
      <c r="F184" s="314"/>
      <c r="G184" s="314"/>
      <c r="H184" s="314"/>
      <c r="I184" s="314"/>
      <c r="J184" s="314"/>
      <c r="K184" s="313" t="str">
        <f t="shared" si="40"/>
        <v>F</v>
      </c>
      <c r="L184" s="314"/>
      <c r="M184" s="314"/>
      <c r="N184" s="314"/>
      <c r="O184" s="313">
        <f t="shared" si="50"/>
        <v>35</v>
      </c>
      <c r="P184" s="334">
        <f t="shared" si="41"/>
        <v>0</v>
      </c>
      <c r="Q184" s="334">
        <f t="shared" si="51"/>
        <v>1</v>
      </c>
      <c r="R184" s="334">
        <f t="shared" si="52"/>
        <v>0</v>
      </c>
      <c r="S184" s="423">
        <f t="shared" si="53"/>
        <v>0</v>
      </c>
      <c r="T184" s="424">
        <v>41214</v>
      </c>
    </row>
    <row r="185" spans="1:20">
      <c r="A185" s="313">
        <v>184</v>
      </c>
      <c r="B185" s="331" t="s">
        <v>615</v>
      </c>
      <c r="C185" s="313">
        <v>91011132579</v>
      </c>
      <c r="D185" s="326" t="s">
        <v>617</v>
      </c>
      <c r="E185" s="314"/>
      <c r="F185" s="314"/>
      <c r="G185" s="314"/>
      <c r="H185" s="314"/>
      <c r="I185" s="314"/>
      <c r="J185" s="314"/>
      <c r="K185" s="313" t="str">
        <f t="shared" si="40"/>
        <v>F</v>
      </c>
      <c r="L185" s="314"/>
      <c r="M185" s="314"/>
      <c r="N185" s="314"/>
      <c r="O185" s="313">
        <f t="shared" si="50"/>
        <v>21</v>
      </c>
      <c r="P185" s="334">
        <f t="shared" si="41"/>
        <v>1</v>
      </c>
      <c r="Q185" s="334">
        <f t="shared" si="51"/>
        <v>0</v>
      </c>
      <c r="R185" s="334">
        <f t="shared" si="52"/>
        <v>0</v>
      </c>
      <c r="S185" s="423">
        <f t="shared" si="53"/>
        <v>0</v>
      </c>
      <c r="T185" s="424">
        <v>41214</v>
      </c>
    </row>
    <row r="186" spans="1:20">
      <c r="A186" s="313">
        <v>185</v>
      </c>
      <c r="B186" s="387" t="s">
        <v>856</v>
      </c>
      <c r="C186" s="388">
        <v>72100603772</v>
      </c>
      <c r="D186" s="326" t="s">
        <v>617</v>
      </c>
      <c r="E186" s="314"/>
      <c r="F186" s="314"/>
      <c r="G186" s="314"/>
      <c r="H186" s="314"/>
      <c r="I186" s="314"/>
      <c r="J186" s="314"/>
      <c r="K186" s="313" t="str">
        <f t="shared" si="40"/>
        <v>F</v>
      </c>
      <c r="L186" s="314"/>
      <c r="M186" s="314"/>
      <c r="N186" s="314"/>
      <c r="O186" s="313">
        <f t="shared" si="50"/>
        <v>40</v>
      </c>
      <c r="P186" s="334">
        <f t="shared" si="41"/>
        <v>0</v>
      </c>
      <c r="Q186" s="334">
        <f t="shared" si="51"/>
        <v>1</v>
      </c>
      <c r="R186" s="334">
        <f t="shared" si="52"/>
        <v>0</v>
      </c>
      <c r="S186" s="423">
        <f t="shared" si="53"/>
        <v>0</v>
      </c>
      <c r="T186" s="424">
        <v>41214</v>
      </c>
    </row>
    <row r="187" spans="1:20">
      <c r="A187" s="313">
        <v>186</v>
      </c>
      <c r="B187" s="387" t="s">
        <v>857</v>
      </c>
      <c r="C187" s="388">
        <v>80012009975</v>
      </c>
      <c r="D187" s="326" t="s">
        <v>617</v>
      </c>
      <c r="E187" s="314"/>
      <c r="F187" s="314"/>
      <c r="G187" s="314"/>
      <c r="H187" s="314"/>
      <c r="I187" s="314"/>
      <c r="J187" s="314"/>
      <c r="K187" s="313" t="str">
        <f t="shared" si="40"/>
        <v>F</v>
      </c>
      <c r="L187" s="314"/>
      <c r="M187" s="314"/>
      <c r="N187" s="314"/>
      <c r="O187" s="313">
        <f t="shared" si="50"/>
        <v>32</v>
      </c>
      <c r="P187" s="334">
        <f t="shared" si="41"/>
        <v>0</v>
      </c>
      <c r="Q187" s="334">
        <f t="shared" si="51"/>
        <v>1</v>
      </c>
      <c r="R187" s="334">
        <f t="shared" si="52"/>
        <v>0</v>
      </c>
      <c r="S187" s="423">
        <f t="shared" si="53"/>
        <v>0</v>
      </c>
      <c r="T187" s="424">
        <v>41214</v>
      </c>
    </row>
    <row r="188" spans="1:20">
      <c r="A188" s="313">
        <v>187</v>
      </c>
      <c r="B188" s="387" t="s">
        <v>858</v>
      </c>
      <c r="C188" s="388">
        <v>83122709656</v>
      </c>
      <c r="D188" s="326" t="s">
        <v>617</v>
      </c>
      <c r="E188" s="314"/>
      <c r="F188" s="314"/>
      <c r="G188" s="314"/>
      <c r="H188" s="314"/>
      <c r="I188" s="314"/>
      <c r="J188" s="314"/>
      <c r="K188" s="313" t="str">
        <f t="shared" si="40"/>
        <v>F</v>
      </c>
      <c r="L188" s="314"/>
      <c r="M188" s="314"/>
      <c r="N188" s="314"/>
      <c r="O188" s="313">
        <f t="shared" ref="O188:O198" si="54">2012-CONCATENATE(19,+LEFT(C188,2))</f>
        <v>29</v>
      </c>
      <c r="P188" s="334">
        <f t="shared" si="41"/>
        <v>1</v>
      </c>
      <c r="Q188" s="334">
        <f t="shared" ref="Q188:Q198" si="55">IF(O188&gt;=55,0,IF(AND(O188&gt;=46,O188&lt;55),0,IF(AND(O188&gt;=31,O188&lt;=45),1,IF(O188&lt;=30,0,0))))</f>
        <v>0</v>
      </c>
      <c r="R188" s="334">
        <f t="shared" ref="R188:R198" si="56">IF(O188&gt;=55,0,IF(AND(O188&gt;=46,O188&lt;55),1,IF(AND(O188&gt;=31,O188&lt;=45),0,IF(O188&lt;=30,0,0))))</f>
        <v>0</v>
      </c>
      <c r="S188" s="423">
        <f t="shared" ref="S188:S198" si="57">IF(O188&gt;=55,1,IF(AND(O188&gt;=46,O188&lt;55),0,IF(AND(O188&gt;=31,O188&lt;45),0,IF(O188&lt;=30,0,0))))</f>
        <v>0</v>
      </c>
      <c r="T188" s="424">
        <v>41214</v>
      </c>
    </row>
    <row r="189" spans="1:20">
      <c r="A189" s="313">
        <v>188</v>
      </c>
      <c r="B189" s="387" t="s">
        <v>859</v>
      </c>
      <c r="C189" s="388">
        <v>83042709617</v>
      </c>
      <c r="D189" s="326" t="s">
        <v>617</v>
      </c>
      <c r="E189" s="314"/>
      <c r="F189" s="314"/>
      <c r="G189" s="314"/>
      <c r="H189" s="314"/>
      <c r="I189" s="314"/>
      <c r="J189" s="314"/>
      <c r="K189" s="313" t="str">
        <f t="shared" si="40"/>
        <v>F</v>
      </c>
      <c r="L189" s="314"/>
      <c r="M189" s="314"/>
      <c r="N189" s="314"/>
      <c r="O189" s="313">
        <f t="shared" si="54"/>
        <v>29</v>
      </c>
      <c r="P189" s="334">
        <f t="shared" si="41"/>
        <v>1</v>
      </c>
      <c r="Q189" s="334">
        <f t="shared" si="55"/>
        <v>0</v>
      </c>
      <c r="R189" s="334">
        <f t="shared" si="56"/>
        <v>0</v>
      </c>
      <c r="S189" s="423">
        <f t="shared" si="57"/>
        <v>0</v>
      </c>
      <c r="T189" s="424">
        <v>41214</v>
      </c>
    </row>
    <row r="190" spans="1:20">
      <c r="A190" s="313">
        <v>189</v>
      </c>
      <c r="B190" s="387" t="s">
        <v>860</v>
      </c>
      <c r="C190" s="388">
        <v>86011611854</v>
      </c>
      <c r="D190" s="326" t="s">
        <v>617</v>
      </c>
      <c r="E190" s="314"/>
      <c r="F190" s="314"/>
      <c r="G190" s="314"/>
      <c r="H190" s="314"/>
      <c r="I190" s="314"/>
      <c r="J190" s="314"/>
      <c r="K190" s="313" t="str">
        <f t="shared" si="40"/>
        <v>F</v>
      </c>
      <c r="L190" s="314"/>
      <c r="M190" s="314"/>
      <c r="N190" s="314"/>
      <c r="O190" s="313">
        <f t="shared" si="54"/>
        <v>26</v>
      </c>
      <c r="P190" s="334">
        <f t="shared" si="41"/>
        <v>1</v>
      </c>
      <c r="Q190" s="334">
        <f t="shared" si="55"/>
        <v>0</v>
      </c>
      <c r="R190" s="334">
        <f t="shared" si="56"/>
        <v>0</v>
      </c>
      <c r="S190" s="423">
        <f t="shared" si="57"/>
        <v>0</v>
      </c>
      <c r="T190" s="424">
        <v>41214</v>
      </c>
    </row>
    <row r="191" spans="1:20">
      <c r="A191" s="313">
        <v>190</v>
      </c>
      <c r="B191" s="387" t="s">
        <v>861</v>
      </c>
      <c r="C191" s="388">
        <v>73011502759</v>
      </c>
      <c r="D191" s="326" t="s">
        <v>617</v>
      </c>
      <c r="E191" s="314"/>
      <c r="F191" s="314"/>
      <c r="G191" s="314"/>
      <c r="H191" s="314"/>
      <c r="I191" s="314"/>
      <c r="J191" s="314"/>
      <c r="K191" s="313" t="str">
        <f t="shared" si="40"/>
        <v>F</v>
      </c>
      <c r="L191" s="314"/>
      <c r="M191" s="314"/>
      <c r="N191" s="314"/>
      <c r="O191" s="313">
        <f t="shared" si="54"/>
        <v>39</v>
      </c>
      <c r="P191" s="334">
        <f t="shared" si="41"/>
        <v>0</v>
      </c>
      <c r="Q191" s="334">
        <f t="shared" si="55"/>
        <v>1</v>
      </c>
      <c r="R191" s="334">
        <f t="shared" si="56"/>
        <v>0</v>
      </c>
      <c r="S191" s="423">
        <f t="shared" si="57"/>
        <v>0</v>
      </c>
      <c r="T191" s="424">
        <v>41214</v>
      </c>
    </row>
    <row r="192" spans="1:20">
      <c r="A192" s="313">
        <v>191</v>
      </c>
      <c r="B192" s="387" t="s">
        <v>862</v>
      </c>
      <c r="C192" s="388">
        <v>77072313070</v>
      </c>
      <c r="D192" s="326" t="s">
        <v>617</v>
      </c>
      <c r="E192" s="314"/>
      <c r="F192" s="314"/>
      <c r="G192" s="314"/>
      <c r="H192" s="314"/>
      <c r="I192" s="314"/>
      <c r="J192" s="314"/>
      <c r="K192" s="313" t="str">
        <f t="shared" si="40"/>
        <v>F</v>
      </c>
      <c r="L192" s="314"/>
      <c r="M192" s="314"/>
      <c r="N192" s="314"/>
      <c r="O192" s="313">
        <f t="shared" si="54"/>
        <v>35</v>
      </c>
      <c r="P192" s="334">
        <f t="shared" si="41"/>
        <v>0</v>
      </c>
      <c r="Q192" s="334">
        <f t="shared" si="55"/>
        <v>1</v>
      </c>
      <c r="R192" s="334">
        <f t="shared" si="56"/>
        <v>0</v>
      </c>
      <c r="S192" s="423">
        <f t="shared" si="57"/>
        <v>0</v>
      </c>
      <c r="T192" s="424">
        <v>41214</v>
      </c>
    </row>
    <row r="193" spans="1:20">
      <c r="A193" s="313">
        <v>192</v>
      </c>
      <c r="B193" s="387" t="s">
        <v>863</v>
      </c>
      <c r="C193" s="388">
        <v>85091012552</v>
      </c>
      <c r="D193" s="326" t="s">
        <v>617</v>
      </c>
      <c r="E193" s="314"/>
      <c r="F193" s="314"/>
      <c r="G193" s="314"/>
      <c r="H193" s="314"/>
      <c r="I193" s="314"/>
      <c r="J193" s="314"/>
      <c r="K193" s="313" t="str">
        <f t="shared" si="40"/>
        <v>F</v>
      </c>
      <c r="L193" s="314"/>
      <c r="M193" s="314"/>
      <c r="N193" s="314"/>
      <c r="O193" s="313">
        <f t="shared" si="54"/>
        <v>27</v>
      </c>
      <c r="P193" s="334">
        <f t="shared" si="41"/>
        <v>1</v>
      </c>
      <c r="Q193" s="334">
        <f t="shared" si="55"/>
        <v>0</v>
      </c>
      <c r="R193" s="334">
        <f t="shared" si="56"/>
        <v>0</v>
      </c>
      <c r="S193" s="423">
        <f t="shared" si="57"/>
        <v>0</v>
      </c>
      <c r="T193" s="424">
        <v>41214</v>
      </c>
    </row>
    <row r="194" spans="1:20">
      <c r="A194" s="313">
        <v>193</v>
      </c>
      <c r="B194" s="387" t="s">
        <v>864</v>
      </c>
      <c r="C194" s="388">
        <v>85052912896</v>
      </c>
      <c r="D194" s="326" t="s">
        <v>617</v>
      </c>
      <c r="E194" s="314"/>
      <c r="F194" s="314"/>
      <c r="G194" s="314"/>
      <c r="H194" s="314"/>
      <c r="I194" s="314"/>
      <c r="J194" s="314"/>
      <c r="K194" s="313" t="str">
        <f t="shared" si="40"/>
        <v>F</v>
      </c>
      <c r="L194" s="314"/>
      <c r="M194" s="314"/>
      <c r="N194" s="314"/>
      <c r="O194" s="313">
        <f t="shared" si="54"/>
        <v>27</v>
      </c>
      <c r="P194" s="334">
        <f t="shared" si="41"/>
        <v>1</v>
      </c>
      <c r="Q194" s="334">
        <f t="shared" si="55"/>
        <v>0</v>
      </c>
      <c r="R194" s="334">
        <f t="shared" si="56"/>
        <v>0</v>
      </c>
      <c r="S194" s="423">
        <f t="shared" si="57"/>
        <v>0</v>
      </c>
      <c r="T194" s="424">
        <v>41214</v>
      </c>
    </row>
    <row r="195" spans="1:20">
      <c r="A195" s="313">
        <v>194</v>
      </c>
      <c r="B195" s="387" t="s">
        <v>865</v>
      </c>
      <c r="C195" s="388">
        <v>79081410772</v>
      </c>
      <c r="D195" s="326" t="s">
        <v>617</v>
      </c>
      <c r="E195" s="314"/>
      <c r="F195" s="314"/>
      <c r="G195" s="314"/>
      <c r="H195" s="314"/>
      <c r="I195" s="314"/>
      <c r="J195" s="314"/>
      <c r="K195" s="313" t="str">
        <f t="shared" si="40"/>
        <v>F</v>
      </c>
      <c r="L195" s="314"/>
      <c r="M195" s="314"/>
      <c r="N195" s="314"/>
      <c r="O195" s="313">
        <f t="shared" si="54"/>
        <v>33</v>
      </c>
      <c r="P195" s="334">
        <f t="shared" si="41"/>
        <v>0</v>
      </c>
      <c r="Q195" s="334">
        <f t="shared" si="55"/>
        <v>1</v>
      </c>
      <c r="R195" s="334">
        <f t="shared" si="56"/>
        <v>0</v>
      </c>
      <c r="S195" s="423">
        <f t="shared" si="57"/>
        <v>0</v>
      </c>
      <c r="T195" s="424">
        <v>41214</v>
      </c>
    </row>
    <row r="196" spans="1:20">
      <c r="A196" s="313">
        <v>195</v>
      </c>
      <c r="B196" s="387" t="s">
        <v>866</v>
      </c>
      <c r="C196" s="388">
        <v>80090110873</v>
      </c>
      <c r="D196" s="326" t="s">
        <v>617</v>
      </c>
      <c r="E196" s="314"/>
      <c r="F196" s="314"/>
      <c r="G196" s="314"/>
      <c r="H196" s="314"/>
      <c r="I196" s="314"/>
      <c r="J196" s="314"/>
      <c r="K196" s="313" t="str">
        <f t="shared" si="40"/>
        <v>F</v>
      </c>
      <c r="L196" s="314"/>
      <c r="M196" s="314"/>
      <c r="N196" s="314"/>
      <c r="O196" s="313">
        <f t="shared" si="54"/>
        <v>32</v>
      </c>
      <c r="P196" s="334">
        <f t="shared" si="41"/>
        <v>0</v>
      </c>
      <c r="Q196" s="334">
        <f t="shared" si="55"/>
        <v>1</v>
      </c>
      <c r="R196" s="334">
        <f t="shared" si="56"/>
        <v>0</v>
      </c>
      <c r="S196" s="423">
        <f t="shared" si="57"/>
        <v>0</v>
      </c>
      <c r="T196" s="424">
        <v>41214</v>
      </c>
    </row>
    <row r="197" spans="1:20">
      <c r="A197" s="313">
        <v>196</v>
      </c>
      <c r="B197" s="387" t="s">
        <v>867</v>
      </c>
      <c r="C197" s="388">
        <v>79082710777</v>
      </c>
      <c r="D197" s="326" t="s">
        <v>617</v>
      </c>
      <c r="E197" s="314"/>
      <c r="F197" s="314"/>
      <c r="G197" s="314"/>
      <c r="H197" s="314"/>
      <c r="I197" s="314"/>
      <c r="J197" s="314"/>
      <c r="K197" s="313" t="str">
        <f t="shared" si="40"/>
        <v>F</v>
      </c>
      <c r="L197" s="314"/>
      <c r="M197" s="314"/>
      <c r="N197" s="314"/>
      <c r="O197" s="313">
        <f t="shared" si="54"/>
        <v>33</v>
      </c>
      <c r="P197" s="334">
        <f t="shared" si="41"/>
        <v>0</v>
      </c>
      <c r="Q197" s="334">
        <f t="shared" si="55"/>
        <v>1</v>
      </c>
      <c r="R197" s="334">
        <f t="shared" si="56"/>
        <v>0</v>
      </c>
      <c r="S197" s="423">
        <f t="shared" si="57"/>
        <v>0</v>
      </c>
      <c r="T197" s="424">
        <v>41214</v>
      </c>
    </row>
    <row r="198" spans="1:20">
      <c r="A198" s="313">
        <v>197</v>
      </c>
      <c r="B198" s="387" t="s">
        <v>868</v>
      </c>
      <c r="C198" s="388">
        <v>87041815136</v>
      </c>
      <c r="D198" s="326" t="s">
        <v>617</v>
      </c>
      <c r="E198" s="314"/>
      <c r="F198" s="314"/>
      <c r="G198" s="314"/>
      <c r="H198" s="314"/>
      <c r="I198" s="314"/>
      <c r="J198" s="314"/>
      <c r="K198" s="313" t="str">
        <f t="shared" si="40"/>
        <v>F</v>
      </c>
      <c r="L198" s="314"/>
      <c r="M198" s="314"/>
      <c r="N198" s="314"/>
      <c r="O198" s="313">
        <f t="shared" si="54"/>
        <v>25</v>
      </c>
      <c r="P198" s="334">
        <f t="shared" si="41"/>
        <v>1</v>
      </c>
      <c r="Q198" s="334">
        <f t="shared" si="55"/>
        <v>0</v>
      </c>
      <c r="R198" s="334">
        <f t="shared" si="56"/>
        <v>0</v>
      </c>
      <c r="S198" s="423">
        <f t="shared" si="57"/>
        <v>0</v>
      </c>
      <c r="T198" s="424">
        <v>41214</v>
      </c>
    </row>
    <row r="199" spans="1:20">
      <c r="A199" s="313">
        <v>198</v>
      </c>
      <c r="B199" s="387" t="s">
        <v>869</v>
      </c>
      <c r="C199" s="388">
        <v>79042310773</v>
      </c>
      <c r="D199" s="326" t="s">
        <v>617</v>
      </c>
      <c r="E199" s="314"/>
      <c r="F199" s="314"/>
      <c r="G199" s="314"/>
      <c r="H199" s="314"/>
      <c r="I199" s="314"/>
      <c r="J199" s="314"/>
      <c r="K199" s="313" t="str">
        <f t="shared" si="40"/>
        <v>F</v>
      </c>
      <c r="L199" s="314"/>
      <c r="M199" s="314"/>
      <c r="N199" s="314"/>
      <c r="O199" s="313">
        <f t="shared" ref="O199:O220" si="58">2012-CONCATENATE(19,+LEFT(C199,2))</f>
        <v>33</v>
      </c>
      <c r="P199" s="334">
        <f t="shared" si="41"/>
        <v>0</v>
      </c>
      <c r="Q199" s="334">
        <f t="shared" ref="Q199:Q220" si="59">IF(O199&gt;=55,0,IF(AND(O199&gt;=46,O199&lt;55),0,IF(AND(O199&gt;=31,O199&lt;=45),1,IF(O199&lt;=30,0,0))))</f>
        <v>1</v>
      </c>
      <c r="R199" s="334">
        <f t="shared" ref="R199:R220" si="60">IF(O199&gt;=55,0,IF(AND(O199&gt;=46,O199&lt;55),1,IF(AND(O199&gt;=31,O199&lt;=45),0,IF(O199&lt;=30,0,0))))</f>
        <v>0</v>
      </c>
      <c r="S199" s="423">
        <f t="shared" ref="S199:S220" si="61">IF(O199&gt;=55,1,IF(AND(O199&gt;=46,O199&lt;55),0,IF(AND(O199&gt;=31,O199&lt;45),0,IF(O199&lt;=30,0,0))))</f>
        <v>0</v>
      </c>
      <c r="T199" s="424">
        <v>41214</v>
      </c>
    </row>
    <row r="200" spans="1:20">
      <c r="A200" s="313">
        <v>199</v>
      </c>
      <c r="B200" s="387" t="s">
        <v>870</v>
      </c>
      <c r="C200" s="388">
        <v>78021416638</v>
      </c>
      <c r="D200" s="326" t="s">
        <v>617</v>
      </c>
      <c r="E200" s="314"/>
      <c r="F200" s="314"/>
      <c r="G200" s="314"/>
      <c r="H200" s="314"/>
      <c r="I200" s="314"/>
      <c r="J200" s="314"/>
      <c r="K200" s="313" t="str">
        <f t="shared" si="40"/>
        <v>F</v>
      </c>
      <c r="L200" s="314"/>
      <c r="M200" s="314"/>
      <c r="N200" s="314"/>
      <c r="O200" s="313">
        <f t="shared" si="58"/>
        <v>34</v>
      </c>
      <c r="P200" s="334">
        <f t="shared" si="41"/>
        <v>0</v>
      </c>
      <c r="Q200" s="334">
        <f t="shared" si="59"/>
        <v>1</v>
      </c>
      <c r="R200" s="334">
        <f t="shared" si="60"/>
        <v>0</v>
      </c>
      <c r="S200" s="423">
        <f t="shared" si="61"/>
        <v>0</v>
      </c>
      <c r="T200" s="424">
        <v>41214</v>
      </c>
    </row>
    <row r="201" spans="1:20">
      <c r="A201" s="313">
        <v>200</v>
      </c>
      <c r="B201" s="387" t="s">
        <v>871</v>
      </c>
      <c r="C201" s="388">
        <v>80043012430</v>
      </c>
      <c r="D201" s="326" t="s">
        <v>617</v>
      </c>
      <c r="E201" s="314"/>
      <c r="F201" s="314"/>
      <c r="G201" s="314"/>
      <c r="H201" s="314"/>
      <c r="I201" s="314"/>
      <c r="J201" s="314"/>
      <c r="K201" s="313" t="str">
        <f t="shared" si="40"/>
        <v>F</v>
      </c>
      <c r="L201" s="314"/>
      <c r="M201" s="314"/>
      <c r="N201" s="314"/>
      <c r="O201" s="313">
        <f t="shared" si="58"/>
        <v>32</v>
      </c>
      <c r="P201" s="334">
        <f t="shared" si="41"/>
        <v>0</v>
      </c>
      <c r="Q201" s="334">
        <f t="shared" si="59"/>
        <v>1</v>
      </c>
      <c r="R201" s="334">
        <f t="shared" si="60"/>
        <v>0</v>
      </c>
      <c r="S201" s="423">
        <f t="shared" si="61"/>
        <v>0</v>
      </c>
      <c r="T201" s="424">
        <v>41214</v>
      </c>
    </row>
    <row r="202" spans="1:20">
      <c r="A202" s="313">
        <v>201</v>
      </c>
      <c r="B202" s="387" t="s">
        <v>872</v>
      </c>
      <c r="C202" s="388">
        <v>85061912609</v>
      </c>
      <c r="D202" s="326" t="s">
        <v>617</v>
      </c>
      <c r="E202" s="314"/>
      <c r="F202" s="314"/>
      <c r="G202" s="314"/>
      <c r="H202" s="314"/>
      <c r="I202" s="314"/>
      <c r="J202" s="314"/>
      <c r="K202" s="313" t="str">
        <f t="shared" si="40"/>
        <v>M</v>
      </c>
      <c r="L202" s="314"/>
      <c r="M202" s="314"/>
      <c r="N202" s="314"/>
      <c r="O202" s="313">
        <f t="shared" si="58"/>
        <v>27</v>
      </c>
      <c r="P202" s="334">
        <f t="shared" si="41"/>
        <v>1</v>
      </c>
      <c r="Q202" s="334">
        <f t="shared" si="59"/>
        <v>0</v>
      </c>
      <c r="R202" s="334">
        <f t="shared" si="60"/>
        <v>0</v>
      </c>
      <c r="S202" s="423">
        <f t="shared" si="61"/>
        <v>0</v>
      </c>
      <c r="T202" s="424">
        <v>41214</v>
      </c>
    </row>
    <row r="203" spans="1:20">
      <c r="A203" s="313">
        <v>202</v>
      </c>
      <c r="B203" s="387" t="s">
        <v>873</v>
      </c>
      <c r="C203" s="388">
        <v>78121414912</v>
      </c>
      <c r="D203" s="326" t="s">
        <v>617</v>
      </c>
      <c r="E203" s="314"/>
      <c r="F203" s="314"/>
      <c r="G203" s="314"/>
      <c r="H203" s="314"/>
      <c r="I203" s="314"/>
      <c r="J203" s="314"/>
      <c r="K203" s="313" t="str">
        <f t="shared" si="40"/>
        <v>F</v>
      </c>
      <c r="L203" s="314"/>
      <c r="M203" s="314"/>
      <c r="N203" s="314"/>
      <c r="O203" s="313">
        <f t="shared" si="58"/>
        <v>34</v>
      </c>
      <c r="P203" s="334">
        <f t="shared" si="41"/>
        <v>0</v>
      </c>
      <c r="Q203" s="334">
        <f t="shared" si="59"/>
        <v>1</v>
      </c>
      <c r="R203" s="334">
        <f t="shared" si="60"/>
        <v>0</v>
      </c>
      <c r="S203" s="423">
        <f t="shared" si="61"/>
        <v>0</v>
      </c>
      <c r="T203" s="424">
        <v>41214</v>
      </c>
    </row>
    <row r="204" spans="1:20">
      <c r="A204" s="313">
        <v>203</v>
      </c>
      <c r="B204" s="387" t="s">
        <v>874</v>
      </c>
      <c r="C204" s="388">
        <v>82052312413</v>
      </c>
      <c r="D204" s="326" t="s">
        <v>617</v>
      </c>
      <c r="E204" s="314"/>
      <c r="F204" s="314"/>
      <c r="G204" s="314"/>
      <c r="H204" s="314"/>
      <c r="I204" s="314"/>
      <c r="J204" s="314"/>
      <c r="K204" s="313" t="str">
        <f t="shared" si="40"/>
        <v>F</v>
      </c>
      <c r="L204" s="314"/>
      <c r="M204" s="314"/>
      <c r="N204" s="314"/>
      <c r="O204" s="313">
        <f t="shared" si="58"/>
        <v>30</v>
      </c>
      <c r="P204" s="334">
        <f t="shared" si="41"/>
        <v>1</v>
      </c>
      <c r="Q204" s="334">
        <f t="shared" si="59"/>
        <v>0</v>
      </c>
      <c r="R204" s="334">
        <f t="shared" si="60"/>
        <v>0</v>
      </c>
      <c r="S204" s="423">
        <f t="shared" si="61"/>
        <v>0</v>
      </c>
      <c r="T204" s="424">
        <v>41214</v>
      </c>
    </row>
    <row r="205" spans="1:20">
      <c r="A205" s="313">
        <v>204</v>
      </c>
      <c r="B205" s="387" t="s">
        <v>875</v>
      </c>
      <c r="C205" s="388">
        <v>76053126091</v>
      </c>
      <c r="D205" s="326" t="s">
        <v>617</v>
      </c>
      <c r="E205" s="314"/>
      <c r="F205" s="314"/>
      <c r="G205" s="314"/>
      <c r="H205" s="314"/>
      <c r="I205" s="314"/>
      <c r="J205" s="314"/>
      <c r="K205" s="313" t="str">
        <f t="shared" si="40"/>
        <v>F</v>
      </c>
      <c r="L205" s="314"/>
      <c r="M205" s="314"/>
      <c r="N205" s="314"/>
      <c r="O205" s="313">
        <f t="shared" si="58"/>
        <v>36</v>
      </c>
      <c r="P205" s="334">
        <f t="shared" si="41"/>
        <v>0</v>
      </c>
      <c r="Q205" s="334">
        <f t="shared" si="59"/>
        <v>1</v>
      </c>
      <c r="R205" s="334">
        <f t="shared" si="60"/>
        <v>0</v>
      </c>
      <c r="S205" s="423">
        <f t="shared" si="61"/>
        <v>0</v>
      </c>
      <c r="T205" s="424">
        <v>41214</v>
      </c>
    </row>
    <row r="206" spans="1:20">
      <c r="A206" s="313">
        <v>205</v>
      </c>
      <c r="B206" s="387" t="s">
        <v>876</v>
      </c>
      <c r="C206" s="388">
        <v>82062612417</v>
      </c>
      <c r="D206" s="326" t="s">
        <v>617</v>
      </c>
      <c r="E206" s="314"/>
      <c r="F206" s="314"/>
      <c r="G206" s="314"/>
      <c r="H206" s="314"/>
      <c r="I206" s="314"/>
      <c r="J206" s="314"/>
      <c r="K206" s="313" t="str">
        <f t="shared" si="40"/>
        <v>F</v>
      </c>
      <c r="L206" s="314"/>
      <c r="M206" s="314"/>
      <c r="N206" s="314"/>
      <c r="O206" s="313">
        <f t="shared" si="58"/>
        <v>30</v>
      </c>
      <c r="P206" s="334">
        <f t="shared" si="41"/>
        <v>1</v>
      </c>
      <c r="Q206" s="334">
        <f t="shared" si="59"/>
        <v>0</v>
      </c>
      <c r="R206" s="334">
        <f t="shared" si="60"/>
        <v>0</v>
      </c>
      <c r="S206" s="423">
        <f t="shared" si="61"/>
        <v>0</v>
      </c>
      <c r="T206" s="424">
        <v>41214</v>
      </c>
    </row>
    <row r="207" spans="1:20">
      <c r="A207" s="313">
        <v>206</v>
      </c>
      <c r="B207" s="387" t="s">
        <v>877</v>
      </c>
      <c r="C207" s="388">
        <v>87090714599</v>
      </c>
      <c r="D207" s="326" t="s">
        <v>617</v>
      </c>
      <c r="E207" s="314"/>
      <c r="F207" s="314"/>
      <c r="G207" s="314"/>
      <c r="H207" s="314"/>
      <c r="I207" s="314"/>
      <c r="J207" s="314"/>
      <c r="K207" s="313" t="str">
        <f t="shared" si="40"/>
        <v>F</v>
      </c>
      <c r="L207" s="314"/>
      <c r="M207" s="314"/>
      <c r="N207" s="314"/>
      <c r="O207" s="313">
        <f t="shared" si="58"/>
        <v>25</v>
      </c>
      <c r="P207" s="334">
        <f t="shared" si="41"/>
        <v>1</v>
      </c>
      <c r="Q207" s="334">
        <f t="shared" si="59"/>
        <v>0</v>
      </c>
      <c r="R207" s="334">
        <f t="shared" si="60"/>
        <v>0</v>
      </c>
      <c r="S207" s="423">
        <f t="shared" si="61"/>
        <v>0</v>
      </c>
      <c r="T207" s="424">
        <v>41214</v>
      </c>
    </row>
    <row r="208" spans="1:20">
      <c r="A208" s="313">
        <v>207</v>
      </c>
      <c r="B208" s="387" t="s">
        <v>878</v>
      </c>
      <c r="C208" s="388">
        <v>80082510873</v>
      </c>
      <c r="D208" s="326" t="s">
        <v>617</v>
      </c>
      <c r="E208" s="314"/>
      <c r="F208" s="314"/>
      <c r="G208" s="314"/>
      <c r="H208" s="314"/>
      <c r="I208" s="314"/>
      <c r="J208" s="314"/>
      <c r="K208" s="313" t="str">
        <f t="shared" si="40"/>
        <v>F</v>
      </c>
      <c r="L208" s="314"/>
      <c r="M208" s="314"/>
      <c r="N208" s="314"/>
      <c r="O208" s="313">
        <f t="shared" si="58"/>
        <v>32</v>
      </c>
      <c r="P208" s="334">
        <f t="shared" si="41"/>
        <v>0</v>
      </c>
      <c r="Q208" s="334">
        <f t="shared" si="59"/>
        <v>1</v>
      </c>
      <c r="R208" s="334">
        <f t="shared" si="60"/>
        <v>0</v>
      </c>
      <c r="S208" s="423">
        <f t="shared" si="61"/>
        <v>0</v>
      </c>
      <c r="T208" s="424">
        <v>41214</v>
      </c>
    </row>
    <row r="209" spans="1:20">
      <c r="A209" s="313">
        <v>208</v>
      </c>
      <c r="B209" s="387" t="s">
        <v>615</v>
      </c>
      <c r="C209" s="388">
        <v>90011132579</v>
      </c>
      <c r="D209" s="326" t="s">
        <v>617</v>
      </c>
      <c r="E209" s="314"/>
      <c r="F209" s="314"/>
      <c r="G209" s="314"/>
      <c r="H209" s="314"/>
      <c r="I209" s="314"/>
      <c r="J209" s="314"/>
      <c r="K209" s="313" t="str">
        <f t="shared" si="40"/>
        <v>F</v>
      </c>
      <c r="L209" s="314"/>
      <c r="M209" s="314"/>
      <c r="N209" s="314"/>
      <c r="O209" s="313">
        <f t="shared" si="58"/>
        <v>22</v>
      </c>
      <c r="P209" s="334">
        <f t="shared" si="41"/>
        <v>1</v>
      </c>
      <c r="Q209" s="334">
        <f t="shared" si="59"/>
        <v>0</v>
      </c>
      <c r="R209" s="334">
        <f t="shared" si="60"/>
        <v>0</v>
      </c>
      <c r="S209" s="423">
        <f t="shared" si="61"/>
        <v>0</v>
      </c>
      <c r="T209" s="424">
        <v>41214</v>
      </c>
    </row>
    <row r="210" spans="1:20">
      <c r="A210" s="313">
        <v>209</v>
      </c>
      <c r="B210" s="387" t="s">
        <v>879</v>
      </c>
      <c r="C210" s="388">
        <v>64081422190</v>
      </c>
      <c r="D210" s="326" t="s">
        <v>617</v>
      </c>
      <c r="E210" s="314"/>
      <c r="F210" s="314"/>
      <c r="G210" s="314"/>
      <c r="H210" s="314"/>
      <c r="I210" s="314"/>
      <c r="J210" s="314"/>
      <c r="K210" s="313" t="str">
        <f t="shared" si="40"/>
        <v>F</v>
      </c>
      <c r="L210" s="314"/>
      <c r="M210" s="314"/>
      <c r="N210" s="314"/>
      <c r="O210" s="313">
        <f t="shared" si="58"/>
        <v>48</v>
      </c>
      <c r="P210" s="334">
        <f t="shared" si="41"/>
        <v>0</v>
      </c>
      <c r="Q210" s="334">
        <f t="shared" si="59"/>
        <v>0</v>
      </c>
      <c r="R210" s="334">
        <f t="shared" si="60"/>
        <v>1</v>
      </c>
      <c r="S210" s="423">
        <f t="shared" si="61"/>
        <v>0</v>
      </c>
      <c r="T210" s="424">
        <v>41214</v>
      </c>
    </row>
    <row r="211" spans="1:20">
      <c r="A211" s="313">
        <v>210</v>
      </c>
      <c r="B211" s="387" t="s">
        <v>880</v>
      </c>
      <c r="C211" s="388">
        <v>88090316811</v>
      </c>
      <c r="D211" s="326" t="s">
        <v>617</v>
      </c>
      <c r="E211" s="314"/>
      <c r="F211" s="314"/>
      <c r="G211" s="314"/>
      <c r="H211" s="314"/>
      <c r="I211" s="314"/>
      <c r="J211" s="314"/>
      <c r="K211" s="313" t="str">
        <f t="shared" si="40"/>
        <v>F</v>
      </c>
      <c r="L211" s="314"/>
      <c r="M211" s="314"/>
      <c r="N211" s="314"/>
      <c r="O211" s="313">
        <f t="shared" si="58"/>
        <v>24</v>
      </c>
      <c r="P211" s="334">
        <f t="shared" si="41"/>
        <v>1</v>
      </c>
      <c r="Q211" s="334">
        <f t="shared" si="59"/>
        <v>0</v>
      </c>
      <c r="R211" s="334">
        <f t="shared" si="60"/>
        <v>0</v>
      </c>
      <c r="S211" s="423">
        <f t="shared" si="61"/>
        <v>0</v>
      </c>
      <c r="T211" s="424">
        <v>41214</v>
      </c>
    </row>
    <row r="212" spans="1:20">
      <c r="A212" s="313">
        <v>211</v>
      </c>
      <c r="B212" s="387" t="s">
        <v>881</v>
      </c>
      <c r="C212" s="388">
        <v>90070232352</v>
      </c>
      <c r="D212" s="326" t="s">
        <v>617</v>
      </c>
      <c r="E212" s="314"/>
      <c r="F212" s="314"/>
      <c r="G212" s="314"/>
      <c r="H212" s="314"/>
      <c r="I212" s="314"/>
      <c r="J212" s="314"/>
      <c r="K212" s="313" t="str">
        <f t="shared" si="40"/>
        <v>F</v>
      </c>
      <c r="L212" s="314"/>
      <c r="M212" s="314"/>
      <c r="N212" s="314"/>
      <c r="O212" s="313">
        <f t="shared" si="58"/>
        <v>22</v>
      </c>
      <c r="P212" s="334">
        <f t="shared" si="41"/>
        <v>1</v>
      </c>
      <c r="Q212" s="334">
        <f t="shared" si="59"/>
        <v>0</v>
      </c>
      <c r="R212" s="334">
        <f t="shared" si="60"/>
        <v>0</v>
      </c>
      <c r="S212" s="423">
        <f t="shared" si="61"/>
        <v>0</v>
      </c>
      <c r="T212" s="424">
        <v>41214</v>
      </c>
    </row>
    <row r="213" spans="1:20">
      <c r="A213" s="313">
        <v>212</v>
      </c>
      <c r="B213" s="387" t="s">
        <v>882</v>
      </c>
      <c r="C213" s="388">
        <v>86020214812</v>
      </c>
      <c r="D213" s="326" t="s">
        <v>617</v>
      </c>
      <c r="E213" s="314"/>
      <c r="F213" s="314"/>
      <c r="G213" s="314"/>
      <c r="H213" s="314"/>
      <c r="I213" s="314"/>
      <c r="J213" s="314"/>
      <c r="K213" s="313" t="str">
        <f t="shared" si="40"/>
        <v>F</v>
      </c>
      <c r="L213" s="314"/>
      <c r="M213" s="314"/>
      <c r="N213" s="314"/>
      <c r="O213" s="313">
        <f t="shared" si="58"/>
        <v>26</v>
      </c>
      <c r="P213" s="334">
        <f t="shared" si="41"/>
        <v>1</v>
      </c>
      <c r="Q213" s="334">
        <f t="shared" si="59"/>
        <v>0</v>
      </c>
      <c r="R213" s="334">
        <f t="shared" si="60"/>
        <v>0</v>
      </c>
      <c r="S213" s="423">
        <f t="shared" si="61"/>
        <v>0</v>
      </c>
      <c r="T213" s="424">
        <v>41214</v>
      </c>
    </row>
    <row r="214" spans="1:20">
      <c r="A214" s="313">
        <v>213</v>
      </c>
      <c r="B214" s="387" t="s">
        <v>883</v>
      </c>
      <c r="C214" s="388">
        <v>88110720358</v>
      </c>
      <c r="D214" s="326" t="s">
        <v>617</v>
      </c>
      <c r="E214" s="314"/>
      <c r="F214" s="314"/>
      <c r="G214" s="314"/>
      <c r="H214" s="314"/>
      <c r="I214" s="314"/>
      <c r="J214" s="314"/>
      <c r="K214" s="313" t="str">
        <f t="shared" si="40"/>
        <v>F</v>
      </c>
      <c r="L214" s="314"/>
      <c r="M214" s="314"/>
      <c r="N214" s="314"/>
      <c r="O214" s="313">
        <f t="shared" si="58"/>
        <v>24</v>
      </c>
      <c r="P214" s="334">
        <f t="shared" si="41"/>
        <v>1</v>
      </c>
      <c r="Q214" s="334">
        <f t="shared" si="59"/>
        <v>0</v>
      </c>
      <c r="R214" s="334">
        <f t="shared" si="60"/>
        <v>0</v>
      </c>
      <c r="S214" s="423">
        <f t="shared" si="61"/>
        <v>0</v>
      </c>
      <c r="T214" s="424">
        <v>41214</v>
      </c>
    </row>
    <row r="215" spans="1:20">
      <c r="A215" s="313">
        <v>214</v>
      </c>
      <c r="B215" s="387" t="s">
        <v>884</v>
      </c>
      <c r="C215" s="388">
        <v>63012316098</v>
      </c>
      <c r="D215" s="326" t="s">
        <v>617</v>
      </c>
      <c r="E215" s="314"/>
      <c r="F215" s="314"/>
      <c r="G215" s="314"/>
      <c r="H215" s="314"/>
      <c r="I215" s="314"/>
      <c r="J215" s="314"/>
      <c r="K215" s="313" t="str">
        <f t="shared" si="40"/>
        <v>F</v>
      </c>
      <c r="L215" s="314"/>
      <c r="M215" s="314"/>
      <c r="N215" s="314"/>
      <c r="O215" s="313">
        <f t="shared" si="58"/>
        <v>49</v>
      </c>
      <c r="P215" s="334">
        <f t="shared" si="41"/>
        <v>0</v>
      </c>
      <c r="Q215" s="334">
        <f t="shared" si="59"/>
        <v>0</v>
      </c>
      <c r="R215" s="334">
        <f t="shared" si="60"/>
        <v>1</v>
      </c>
      <c r="S215" s="423">
        <f t="shared" si="61"/>
        <v>0</v>
      </c>
      <c r="T215" s="424">
        <v>41214</v>
      </c>
    </row>
    <row r="216" spans="1:20">
      <c r="A216" s="313">
        <v>215</v>
      </c>
      <c r="B216" s="387" t="s">
        <v>885</v>
      </c>
      <c r="C216" s="388">
        <v>85072512014</v>
      </c>
      <c r="D216" s="326" t="s">
        <v>617</v>
      </c>
      <c r="E216" s="314"/>
      <c r="F216" s="314"/>
      <c r="G216" s="314"/>
      <c r="H216" s="314"/>
      <c r="I216" s="314"/>
      <c r="J216" s="314"/>
      <c r="K216" s="313" t="str">
        <f t="shared" si="40"/>
        <v>F</v>
      </c>
      <c r="L216" s="314"/>
      <c r="M216" s="314"/>
      <c r="N216" s="314"/>
      <c r="O216" s="313">
        <f t="shared" si="58"/>
        <v>27</v>
      </c>
      <c r="P216" s="334">
        <f t="shared" ref="P216:P279" si="62">IF(O216&gt;=55,0,IF(AND(O216&gt;=46,O216&lt;55),0,IF(AND(O216&gt;=31,O216&lt;45),0,IF(O216&lt;=30,1,0))))</f>
        <v>1</v>
      </c>
      <c r="Q216" s="334">
        <f t="shared" si="59"/>
        <v>0</v>
      </c>
      <c r="R216" s="334">
        <f t="shared" si="60"/>
        <v>0</v>
      </c>
      <c r="S216" s="423">
        <f t="shared" si="61"/>
        <v>0</v>
      </c>
      <c r="T216" s="424">
        <v>41214</v>
      </c>
    </row>
    <row r="217" spans="1:20">
      <c r="A217" s="313">
        <v>216</v>
      </c>
      <c r="B217" s="387" t="s">
        <v>886</v>
      </c>
      <c r="C217" s="388">
        <v>85022112092</v>
      </c>
      <c r="D217" s="326" t="s">
        <v>617</v>
      </c>
      <c r="E217" s="314"/>
      <c r="F217" s="314"/>
      <c r="G217" s="314"/>
      <c r="H217" s="314"/>
      <c r="I217" s="314"/>
      <c r="J217" s="314"/>
      <c r="K217" s="313" t="str">
        <f t="shared" ref="K217:K280" si="63">IF(MOD(LEFT(+RIGHT(C217,2),1),2)=0,"M","F")</f>
        <v>F</v>
      </c>
      <c r="L217" s="314"/>
      <c r="M217" s="314"/>
      <c r="N217" s="314"/>
      <c r="O217" s="313">
        <f t="shared" si="58"/>
        <v>27</v>
      </c>
      <c r="P217" s="334">
        <f t="shared" si="62"/>
        <v>1</v>
      </c>
      <c r="Q217" s="334">
        <f t="shared" si="59"/>
        <v>0</v>
      </c>
      <c r="R217" s="334">
        <f t="shared" si="60"/>
        <v>0</v>
      </c>
      <c r="S217" s="423">
        <f t="shared" si="61"/>
        <v>0</v>
      </c>
      <c r="T217" s="424">
        <v>41214</v>
      </c>
    </row>
    <row r="218" spans="1:20">
      <c r="A218" s="313">
        <v>217</v>
      </c>
      <c r="B218" s="387" t="s">
        <v>887</v>
      </c>
      <c r="C218" s="388">
        <v>93022812676</v>
      </c>
      <c r="D218" s="326" t="s">
        <v>617</v>
      </c>
      <c r="E218" s="314"/>
      <c r="F218" s="314"/>
      <c r="G218" s="314"/>
      <c r="H218" s="314"/>
      <c r="I218" s="314"/>
      <c r="J218" s="314"/>
      <c r="K218" s="313" t="str">
        <f t="shared" si="63"/>
        <v>F</v>
      </c>
      <c r="L218" s="314"/>
      <c r="M218" s="314"/>
      <c r="N218" s="314"/>
      <c r="O218" s="313">
        <f t="shared" si="58"/>
        <v>19</v>
      </c>
      <c r="P218" s="334">
        <f t="shared" si="62"/>
        <v>1</v>
      </c>
      <c r="Q218" s="334">
        <f t="shared" si="59"/>
        <v>0</v>
      </c>
      <c r="R218" s="334">
        <f t="shared" si="60"/>
        <v>0</v>
      </c>
      <c r="S218" s="423">
        <f t="shared" si="61"/>
        <v>0</v>
      </c>
      <c r="T218" s="424">
        <v>41214</v>
      </c>
    </row>
    <row r="219" spans="1:20">
      <c r="A219" s="313">
        <v>218</v>
      </c>
      <c r="B219" s="387" t="s">
        <v>888</v>
      </c>
      <c r="C219" s="388">
        <v>88073116818</v>
      </c>
      <c r="D219" s="326" t="s">
        <v>617</v>
      </c>
      <c r="E219" s="314"/>
      <c r="F219" s="314"/>
      <c r="G219" s="314"/>
      <c r="H219" s="314"/>
      <c r="I219" s="314"/>
      <c r="J219" s="314"/>
      <c r="K219" s="313" t="str">
        <f t="shared" si="63"/>
        <v>F</v>
      </c>
      <c r="L219" s="314"/>
      <c r="M219" s="314"/>
      <c r="N219" s="314"/>
      <c r="O219" s="313">
        <f t="shared" si="58"/>
        <v>24</v>
      </c>
      <c r="P219" s="334">
        <f t="shared" si="62"/>
        <v>1</v>
      </c>
      <c r="Q219" s="334">
        <f t="shared" si="59"/>
        <v>0</v>
      </c>
      <c r="R219" s="334">
        <f t="shared" si="60"/>
        <v>0</v>
      </c>
      <c r="S219" s="423">
        <f t="shared" si="61"/>
        <v>0</v>
      </c>
      <c r="T219" s="424">
        <v>41214</v>
      </c>
    </row>
    <row r="220" spans="1:20">
      <c r="A220" s="313">
        <v>219</v>
      </c>
      <c r="B220" s="387" t="s">
        <v>823</v>
      </c>
      <c r="C220" s="388">
        <v>88122916818</v>
      </c>
      <c r="D220" s="326" t="s">
        <v>617</v>
      </c>
      <c r="E220" s="314"/>
      <c r="F220" s="314"/>
      <c r="G220" s="314"/>
      <c r="H220" s="314"/>
      <c r="I220" s="314"/>
      <c r="J220" s="314"/>
      <c r="K220" s="313" t="str">
        <f t="shared" si="63"/>
        <v>F</v>
      </c>
      <c r="L220" s="314"/>
      <c r="M220" s="314"/>
      <c r="N220" s="314"/>
      <c r="O220" s="313">
        <f t="shared" si="58"/>
        <v>24</v>
      </c>
      <c r="P220" s="334">
        <f t="shared" si="62"/>
        <v>1</v>
      </c>
      <c r="Q220" s="334">
        <f t="shared" si="59"/>
        <v>0</v>
      </c>
      <c r="R220" s="334">
        <f t="shared" si="60"/>
        <v>0</v>
      </c>
      <c r="S220" s="423">
        <f t="shared" si="61"/>
        <v>0</v>
      </c>
      <c r="T220" s="424">
        <v>41214</v>
      </c>
    </row>
    <row r="221" spans="1:20">
      <c r="A221" s="313">
        <v>220</v>
      </c>
      <c r="B221" s="387" t="s">
        <v>889</v>
      </c>
      <c r="C221" s="388">
        <v>93090112650</v>
      </c>
      <c r="D221" s="326" t="s">
        <v>617</v>
      </c>
      <c r="E221" s="314"/>
      <c r="F221" s="314"/>
      <c r="G221" s="314"/>
      <c r="H221" s="314"/>
      <c r="I221" s="314"/>
      <c r="J221" s="314"/>
      <c r="K221" s="313" t="str">
        <f t="shared" si="63"/>
        <v>F</v>
      </c>
      <c r="L221" s="314"/>
      <c r="M221" s="314"/>
      <c r="N221" s="314"/>
      <c r="O221" s="313">
        <f t="shared" ref="O221:O230" si="64">2012-CONCATENATE(19,+LEFT(C221,2))</f>
        <v>19</v>
      </c>
      <c r="P221" s="334">
        <f t="shared" si="62"/>
        <v>1</v>
      </c>
      <c r="Q221" s="334">
        <f t="shared" ref="Q221:Q230" si="65">IF(O221&gt;=55,0,IF(AND(O221&gt;=46,O221&lt;55),0,IF(AND(O221&gt;=31,O221&lt;=45),1,IF(O221&lt;=30,0,0))))</f>
        <v>0</v>
      </c>
      <c r="R221" s="334">
        <f t="shared" ref="R221:R230" si="66">IF(O221&gt;=55,0,IF(AND(O221&gt;=46,O221&lt;55),1,IF(AND(O221&gt;=31,O221&lt;=45),0,IF(O221&lt;=30,0,0))))</f>
        <v>0</v>
      </c>
      <c r="S221" s="423">
        <f t="shared" ref="S221:S230" si="67">IF(O221&gt;=55,1,IF(AND(O221&gt;=46,O221&lt;55),0,IF(AND(O221&gt;=31,O221&lt;45),0,IF(O221&lt;=30,0,0))))</f>
        <v>0</v>
      </c>
      <c r="T221" s="424">
        <v>41214</v>
      </c>
    </row>
    <row r="222" spans="1:20">
      <c r="A222" s="313">
        <v>221</v>
      </c>
      <c r="B222" s="387" t="s">
        <v>890</v>
      </c>
      <c r="C222" s="388">
        <v>73021513352</v>
      </c>
      <c r="D222" s="326" t="s">
        <v>617</v>
      </c>
      <c r="E222" s="314"/>
      <c r="F222" s="314"/>
      <c r="G222" s="314"/>
      <c r="H222" s="314"/>
      <c r="I222" s="314"/>
      <c r="J222" s="314"/>
      <c r="K222" s="313" t="str">
        <f t="shared" si="63"/>
        <v>F</v>
      </c>
      <c r="L222" s="314"/>
      <c r="M222" s="314"/>
      <c r="N222" s="314"/>
      <c r="O222" s="313">
        <f t="shared" si="64"/>
        <v>39</v>
      </c>
      <c r="P222" s="334">
        <f t="shared" si="62"/>
        <v>0</v>
      </c>
      <c r="Q222" s="334">
        <f t="shared" si="65"/>
        <v>1</v>
      </c>
      <c r="R222" s="334">
        <f t="shared" si="66"/>
        <v>0</v>
      </c>
      <c r="S222" s="423">
        <f t="shared" si="67"/>
        <v>0</v>
      </c>
      <c r="T222" s="424">
        <v>41214</v>
      </c>
    </row>
    <row r="223" spans="1:20">
      <c r="A223" s="313">
        <v>222</v>
      </c>
      <c r="B223" s="387" t="s">
        <v>891</v>
      </c>
      <c r="C223" s="388">
        <v>84092411239</v>
      </c>
      <c r="D223" s="326" t="s">
        <v>617</v>
      </c>
      <c r="E223" s="314"/>
      <c r="F223" s="314"/>
      <c r="G223" s="314"/>
      <c r="H223" s="314"/>
      <c r="I223" s="314"/>
      <c r="J223" s="314"/>
      <c r="K223" s="313" t="str">
        <f t="shared" si="63"/>
        <v>F</v>
      </c>
      <c r="L223" s="314"/>
      <c r="M223" s="314"/>
      <c r="N223" s="314"/>
      <c r="O223" s="313">
        <f t="shared" si="64"/>
        <v>28</v>
      </c>
      <c r="P223" s="334">
        <f t="shared" si="62"/>
        <v>1</v>
      </c>
      <c r="Q223" s="334">
        <f t="shared" si="65"/>
        <v>0</v>
      </c>
      <c r="R223" s="334">
        <f t="shared" si="66"/>
        <v>0</v>
      </c>
      <c r="S223" s="423">
        <f t="shared" si="67"/>
        <v>0</v>
      </c>
      <c r="T223" s="424">
        <v>41214</v>
      </c>
    </row>
    <row r="224" spans="1:20">
      <c r="A224" s="313">
        <v>223</v>
      </c>
      <c r="B224" s="387" t="s">
        <v>892</v>
      </c>
      <c r="C224" s="388">
        <v>83080609453</v>
      </c>
      <c r="D224" s="326" t="s">
        <v>617</v>
      </c>
      <c r="E224" s="314"/>
      <c r="F224" s="314"/>
      <c r="G224" s="314"/>
      <c r="H224" s="314"/>
      <c r="I224" s="314"/>
      <c r="J224" s="314"/>
      <c r="K224" s="313" t="str">
        <f t="shared" si="63"/>
        <v>F</v>
      </c>
      <c r="L224" s="314"/>
      <c r="M224" s="314"/>
      <c r="N224" s="314"/>
      <c r="O224" s="313">
        <f t="shared" si="64"/>
        <v>29</v>
      </c>
      <c r="P224" s="334">
        <f t="shared" si="62"/>
        <v>1</v>
      </c>
      <c r="Q224" s="334">
        <f t="shared" si="65"/>
        <v>0</v>
      </c>
      <c r="R224" s="334">
        <f t="shared" si="66"/>
        <v>0</v>
      </c>
      <c r="S224" s="423">
        <f t="shared" si="67"/>
        <v>0</v>
      </c>
      <c r="T224" s="424">
        <v>41214</v>
      </c>
    </row>
    <row r="225" spans="1:20">
      <c r="A225" s="313">
        <v>224</v>
      </c>
      <c r="B225" s="387" t="s">
        <v>893</v>
      </c>
      <c r="C225" s="388">
        <v>89112528468</v>
      </c>
      <c r="D225" s="326" t="s">
        <v>617</v>
      </c>
      <c r="E225" s="314"/>
      <c r="F225" s="314"/>
      <c r="G225" s="314"/>
      <c r="H225" s="314"/>
      <c r="I225" s="314"/>
      <c r="J225" s="314"/>
      <c r="K225" s="313" t="str">
        <f t="shared" si="63"/>
        <v>M</v>
      </c>
      <c r="L225" s="314"/>
      <c r="M225" s="314"/>
      <c r="N225" s="314"/>
      <c r="O225" s="313">
        <f t="shared" si="64"/>
        <v>23</v>
      </c>
      <c r="P225" s="334">
        <f t="shared" si="62"/>
        <v>1</v>
      </c>
      <c r="Q225" s="334">
        <f t="shared" si="65"/>
        <v>0</v>
      </c>
      <c r="R225" s="334">
        <f t="shared" si="66"/>
        <v>0</v>
      </c>
      <c r="S225" s="423">
        <f t="shared" si="67"/>
        <v>0</v>
      </c>
      <c r="T225" s="424">
        <v>41214</v>
      </c>
    </row>
    <row r="226" spans="1:20">
      <c r="A226" s="313">
        <v>225</v>
      </c>
      <c r="B226" s="387" t="s">
        <v>894</v>
      </c>
      <c r="C226" s="388">
        <v>85050311882</v>
      </c>
      <c r="D226" s="326" t="s">
        <v>617</v>
      </c>
      <c r="E226" s="314"/>
      <c r="F226" s="314"/>
      <c r="G226" s="314"/>
      <c r="H226" s="314"/>
      <c r="I226" s="314"/>
      <c r="J226" s="314"/>
      <c r="K226" s="313" t="str">
        <f t="shared" si="63"/>
        <v>M</v>
      </c>
      <c r="L226" s="314"/>
      <c r="M226" s="314"/>
      <c r="N226" s="314"/>
      <c r="O226" s="313">
        <f t="shared" si="64"/>
        <v>27</v>
      </c>
      <c r="P226" s="334">
        <f t="shared" si="62"/>
        <v>1</v>
      </c>
      <c r="Q226" s="334">
        <f t="shared" si="65"/>
        <v>0</v>
      </c>
      <c r="R226" s="334">
        <f t="shared" si="66"/>
        <v>0</v>
      </c>
      <c r="S226" s="423">
        <f t="shared" si="67"/>
        <v>0</v>
      </c>
      <c r="T226" s="424">
        <v>41214</v>
      </c>
    </row>
    <row r="227" spans="1:20">
      <c r="A227" s="313">
        <v>226</v>
      </c>
      <c r="B227" s="387" t="s">
        <v>895</v>
      </c>
      <c r="C227" s="388">
        <v>80011512145</v>
      </c>
      <c r="D227" s="326" t="s">
        <v>617</v>
      </c>
      <c r="E227" s="314"/>
      <c r="F227" s="314"/>
      <c r="G227" s="314"/>
      <c r="H227" s="314"/>
      <c r="I227" s="314"/>
      <c r="J227" s="314"/>
      <c r="K227" s="313" t="str">
        <f t="shared" si="63"/>
        <v>M</v>
      </c>
      <c r="L227" s="314"/>
      <c r="M227" s="314"/>
      <c r="N227" s="314"/>
      <c r="O227" s="313">
        <f t="shared" si="64"/>
        <v>32</v>
      </c>
      <c r="P227" s="334">
        <f t="shared" si="62"/>
        <v>0</v>
      </c>
      <c r="Q227" s="334">
        <f t="shared" si="65"/>
        <v>1</v>
      </c>
      <c r="R227" s="334">
        <f t="shared" si="66"/>
        <v>0</v>
      </c>
      <c r="S227" s="423">
        <f t="shared" si="67"/>
        <v>0</v>
      </c>
      <c r="T227" s="424">
        <v>41214</v>
      </c>
    </row>
    <row r="228" spans="1:20">
      <c r="A228" s="313">
        <v>227</v>
      </c>
      <c r="B228" s="387" t="s">
        <v>896</v>
      </c>
      <c r="C228" s="388">
        <v>87050406596</v>
      </c>
      <c r="D228" s="326" t="s">
        <v>617</v>
      </c>
      <c r="E228" s="314"/>
      <c r="F228" s="314"/>
      <c r="G228" s="314"/>
      <c r="H228" s="314"/>
      <c r="I228" s="314"/>
      <c r="J228" s="314"/>
      <c r="K228" s="313" t="str">
        <f t="shared" si="63"/>
        <v>F</v>
      </c>
      <c r="L228" s="314"/>
      <c r="M228" s="314"/>
      <c r="N228" s="314"/>
      <c r="O228" s="313">
        <f t="shared" si="64"/>
        <v>25</v>
      </c>
      <c r="P228" s="334">
        <f t="shared" si="62"/>
        <v>1</v>
      </c>
      <c r="Q228" s="334">
        <f t="shared" si="65"/>
        <v>0</v>
      </c>
      <c r="R228" s="334">
        <f t="shared" si="66"/>
        <v>0</v>
      </c>
      <c r="S228" s="423">
        <f t="shared" si="67"/>
        <v>0</v>
      </c>
      <c r="T228" s="424">
        <v>41214</v>
      </c>
    </row>
    <row r="229" spans="1:20">
      <c r="A229" s="313">
        <v>228</v>
      </c>
      <c r="B229" s="387" t="s">
        <v>897</v>
      </c>
      <c r="C229" s="388">
        <v>74091906356</v>
      </c>
      <c r="D229" s="326" t="s">
        <v>617</v>
      </c>
      <c r="E229" s="314"/>
      <c r="F229" s="314"/>
      <c r="G229" s="314"/>
      <c r="H229" s="314"/>
      <c r="I229" s="314"/>
      <c r="J229" s="314"/>
      <c r="K229" s="313" t="str">
        <f t="shared" si="63"/>
        <v>F</v>
      </c>
      <c r="L229" s="314"/>
      <c r="M229" s="314"/>
      <c r="N229" s="314"/>
      <c r="O229" s="313">
        <f t="shared" si="64"/>
        <v>38</v>
      </c>
      <c r="P229" s="334">
        <f t="shared" si="62"/>
        <v>0</v>
      </c>
      <c r="Q229" s="334">
        <f t="shared" si="65"/>
        <v>1</v>
      </c>
      <c r="R229" s="334">
        <f t="shared" si="66"/>
        <v>0</v>
      </c>
      <c r="S229" s="423">
        <f t="shared" si="67"/>
        <v>0</v>
      </c>
      <c r="T229" s="424">
        <v>41214</v>
      </c>
    </row>
    <row r="230" spans="1:20">
      <c r="A230" s="313">
        <v>229</v>
      </c>
      <c r="B230" s="387" t="s">
        <v>898</v>
      </c>
      <c r="C230" s="388">
        <v>87092414747</v>
      </c>
      <c r="D230" s="326" t="s">
        <v>617</v>
      </c>
      <c r="E230" s="314"/>
      <c r="F230" s="314"/>
      <c r="G230" s="314"/>
      <c r="H230" s="314"/>
      <c r="I230" s="314"/>
      <c r="J230" s="314"/>
      <c r="K230" s="313" t="str">
        <f t="shared" si="63"/>
        <v>M</v>
      </c>
      <c r="L230" s="314"/>
      <c r="M230" s="314"/>
      <c r="N230" s="314"/>
      <c r="O230" s="313">
        <f t="shared" si="64"/>
        <v>25</v>
      </c>
      <c r="P230" s="334">
        <f t="shared" si="62"/>
        <v>1</v>
      </c>
      <c r="Q230" s="334">
        <f t="shared" si="65"/>
        <v>0</v>
      </c>
      <c r="R230" s="334">
        <f t="shared" si="66"/>
        <v>0</v>
      </c>
      <c r="S230" s="423">
        <f t="shared" si="67"/>
        <v>0</v>
      </c>
      <c r="T230" s="424">
        <v>41214</v>
      </c>
    </row>
    <row r="231" spans="1:20">
      <c r="A231" s="313">
        <v>230</v>
      </c>
      <c r="B231" s="387" t="s">
        <v>899</v>
      </c>
      <c r="C231" s="388">
        <v>72051814579</v>
      </c>
      <c r="D231" s="326" t="s">
        <v>617</v>
      </c>
      <c r="E231" s="314"/>
      <c r="F231" s="314"/>
      <c r="G231" s="314"/>
      <c r="H231" s="314"/>
      <c r="I231" s="314"/>
      <c r="J231" s="314"/>
      <c r="K231" s="313" t="str">
        <f t="shared" si="63"/>
        <v>F</v>
      </c>
      <c r="L231" s="314"/>
      <c r="M231" s="314"/>
      <c r="N231" s="314"/>
      <c r="O231" s="313">
        <f t="shared" ref="O231:O254" si="68">2012-CONCATENATE(19,+LEFT(C231,2))</f>
        <v>40</v>
      </c>
      <c r="P231" s="334">
        <f t="shared" si="62"/>
        <v>0</v>
      </c>
      <c r="Q231" s="334">
        <f t="shared" ref="Q231:Q254" si="69">IF(O231&gt;=55,0,IF(AND(O231&gt;=46,O231&lt;55),0,IF(AND(O231&gt;=31,O231&lt;=45),1,IF(O231&lt;=30,0,0))))</f>
        <v>1</v>
      </c>
      <c r="R231" s="334">
        <f t="shared" ref="R231:R254" si="70">IF(O231&gt;=55,0,IF(AND(O231&gt;=46,O231&lt;55),1,IF(AND(O231&gt;=31,O231&lt;=45),0,IF(O231&lt;=30,0,0))))</f>
        <v>0</v>
      </c>
      <c r="S231" s="423">
        <f t="shared" ref="S231:S254" si="71">IF(O231&gt;=55,1,IF(AND(O231&gt;=46,O231&lt;55),0,IF(AND(O231&gt;=31,O231&lt;45),0,IF(O231&lt;=30,0,0))))</f>
        <v>0</v>
      </c>
      <c r="T231" s="424">
        <v>41214</v>
      </c>
    </row>
    <row r="232" spans="1:20">
      <c r="A232" s="313">
        <v>231</v>
      </c>
      <c r="B232" s="387" t="s">
        <v>900</v>
      </c>
      <c r="C232" s="388">
        <v>76051326514</v>
      </c>
      <c r="D232" s="326" t="s">
        <v>617</v>
      </c>
      <c r="E232" s="314"/>
      <c r="F232" s="314"/>
      <c r="G232" s="314"/>
      <c r="H232" s="314"/>
      <c r="I232" s="314"/>
      <c r="J232" s="314"/>
      <c r="K232" s="313" t="str">
        <f t="shared" si="63"/>
        <v>F</v>
      </c>
      <c r="L232" s="314"/>
      <c r="M232" s="314"/>
      <c r="N232" s="314"/>
      <c r="O232" s="313">
        <f t="shared" si="68"/>
        <v>36</v>
      </c>
      <c r="P232" s="334">
        <f t="shared" si="62"/>
        <v>0</v>
      </c>
      <c r="Q232" s="334">
        <f t="shared" si="69"/>
        <v>1</v>
      </c>
      <c r="R232" s="334">
        <f t="shared" si="70"/>
        <v>0</v>
      </c>
      <c r="S232" s="423">
        <f t="shared" si="71"/>
        <v>0</v>
      </c>
      <c r="T232" s="424">
        <v>41214</v>
      </c>
    </row>
    <row r="233" spans="1:20">
      <c r="A233" s="313">
        <v>232</v>
      </c>
      <c r="B233" s="387" t="s">
        <v>901</v>
      </c>
      <c r="C233" s="388">
        <v>86021512573</v>
      </c>
      <c r="D233" s="326" t="s">
        <v>617</v>
      </c>
      <c r="E233" s="314"/>
      <c r="F233" s="314"/>
      <c r="G233" s="314"/>
      <c r="H233" s="314"/>
      <c r="I233" s="314"/>
      <c r="J233" s="314"/>
      <c r="K233" s="313" t="str">
        <f t="shared" si="63"/>
        <v>F</v>
      </c>
      <c r="L233" s="314"/>
      <c r="M233" s="314"/>
      <c r="N233" s="314"/>
      <c r="O233" s="313">
        <f t="shared" si="68"/>
        <v>26</v>
      </c>
      <c r="P233" s="334">
        <f t="shared" si="62"/>
        <v>1</v>
      </c>
      <c r="Q233" s="334">
        <f t="shared" si="69"/>
        <v>0</v>
      </c>
      <c r="R233" s="334">
        <f t="shared" si="70"/>
        <v>0</v>
      </c>
      <c r="S233" s="423">
        <f t="shared" si="71"/>
        <v>0</v>
      </c>
      <c r="T233" s="424">
        <v>41214</v>
      </c>
    </row>
    <row r="234" spans="1:20">
      <c r="A234" s="313">
        <v>233</v>
      </c>
      <c r="B234" s="387" t="s">
        <v>902</v>
      </c>
      <c r="C234" s="388">
        <v>86102914903</v>
      </c>
      <c r="D234" s="326" t="s">
        <v>617</v>
      </c>
      <c r="E234" s="314"/>
      <c r="F234" s="314"/>
      <c r="G234" s="314"/>
      <c r="H234" s="314"/>
      <c r="I234" s="314"/>
      <c r="J234" s="314"/>
      <c r="K234" s="313" t="str">
        <f t="shared" si="63"/>
        <v>M</v>
      </c>
      <c r="L234" s="314"/>
      <c r="M234" s="314"/>
      <c r="N234" s="314"/>
      <c r="O234" s="313">
        <f t="shared" si="68"/>
        <v>26</v>
      </c>
      <c r="P234" s="334">
        <f t="shared" si="62"/>
        <v>1</v>
      </c>
      <c r="Q234" s="334">
        <f t="shared" si="69"/>
        <v>0</v>
      </c>
      <c r="R234" s="334">
        <f t="shared" si="70"/>
        <v>0</v>
      </c>
      <c r="S234" s="423">
        <f t="shared" si="71"/>
        <v>0</v>
      </c>
      <c r="T234" s="424">
        <v>41214</v>
      </c>
    </row>
    <row r="235" spans="1:20">
      <c r="A235" s="313">
        <v>234</v>
      </c>
      <c r="B235" s="387" t="s">
        <v>903</v>
      </c>
      <c r="C235" s="388">
        <v>70121822579</v>
      </c>
      <c r="D235" s="326" t="s">
        <v>617</v>
      </c>
      <c r="E235" s="314"/>
      <c r="F235" s="314"/>
      <c r="G235" s="314"/>
      <c r="H235" s="314"/>
      <c r="I235" s="314"/>
      <c r="J235" s="314"/>
      <c r="K235" s="313" t="str">
        <f t="shared" si="63"/>
        <v>F</v>
      </c>
      <c r="L235" s="314"/>
      <c r="M235" s="314"/>
      <c r="N235" s="314"/>
      <c r="O235" s="313">
        <f t="shared" si="68"/>
        <v>42</v>
      </c>
      <c r="P235" s="334">
        <f t="shared" si="62"/>
        <v>0</v>
      </c>
      <c r="Q235" s="334">
        <f t="shared" si="69"/>
        <v>1</v>
      </c>
      <c r="R235" s="334">
        <f t="shared" si="70"/>
        <v>0</v>
      </c>
      <c r="S235" s="423">
        <f t="shared" si="71"/>
        <v>0</v>
      </c>
      <c r="T235" s="424">
        <v>41214</v>
      </c>
    </row>
    <row r="236" spans="1:20">
      <c r="A236" s="313">
        <v>235</v>
      </c>
      <c r="B236" s="387" t="s">
        <v>904</v>
      </c>
      <c r="C236" s="388">
        <v>84090712493</v>
      </c>
      <c r="D236" s="326" t="s">
        <v>617</v>
      </c>
      <c r="E236" s="314"/>
      <c r="F236" s="314"/>
      <c r="G236" s="314"/>
      <c r="H236" s="314"/>
      <c r="I236" s="314"/>
      <c r="J236" s="314"/>
      <c r="K236" s="313" t="str">
        <f t="shared" si="63"/>
        <v>F</v>
      </c>
      <c r="L236" s="314"/>
      <c r="M236" s="314"/>
      <c r="N236" s="314"/>
      <c r="O236" s="313">
        <f t="shared" si="68"/>
        <v>28</v>
      </c>
      <c r="P236" s="334">
        <f t="shared" si="62"/>
        <v>1</v>
      </c>
      <c r="Q236" s="334">
        <f t="shared" si="69"/>
        <v>0</v>
      </c>
      <c r="R236" s="334">
        <f t="shared" si="70"/>
        <v>0</v>
      </c>
      <c r="S236" s="423">
        <f t="shared" si="71"/>
        <v>0</v>
      </c>
      <c r="T236" s="424">
        <v>41214</v>
      </c>
    </row>
    <row r="237" spans="1:20">
      <c r="A237" s="313">
        <v>236</v>
      </c>
      <c r="B237" s="387" t="s">
        <v>905</v>
      </c>
      <c r="C237" s="388">
        <v>89062129857</v>
      </c>
      <c r="D237" s="326" t="s">
        <v>617</v>
      </c>
      <c r="E237" s="314"/>
      <c r="F237" s="314"/>
      <c r="G237" s="314"/>
      <c r="H237" s="314"/>
      <c r="I237" s="314"/>
      <c r="J237" s="314"/>
      <c r="K237" s="313" t="str">
        <f t="shared" si="63"/>
        <v>F</v>
      </c>
      <c r="L237" s="314"/>
      <c r="M237" s="314"/>
      <c r="N237" s="314"/>
      <c r="O237" s="313">
        <f t="shared" si="68"/>
        <v>23</v>
      </c>
      <c r="P237" s="334">
        <f t="shared" si="62"/>
        <v>1</v>
      </c>
      <c r="Q237" s="334">
        <f t="shared" si="69"/>
        <v>0</v>
      </c>
      <c r="R237" s="334">
        <f t="shared" si="70"/>
        <v>0</v>
      </c>
      <c r="S237" s="423">
        <f t="shared" si="71"/>
        <v>0</v>
      </c>
      <c r="T237" s="424">
        <v>41214</v>
      </c>
    </row>
    <row r="238" spans="1:20">
      <c r="A238" s="313">
        <v>237</v>
      </c>
      <c r="B238" s="387" t="s">
        <v>906</v>
      </c>
      <c r="C238" s="388">
        <v>76021907584</v>
      </c>
      <c r="D238" s="326" t="s">
        <v>617</v>
      </c>
      <c r="E238" s="314"/>
      <c r="F238" s="314"/>
      <c r="G238" s="314"/>
      <c r="H238" s="314"/>
      <c r="I238" s="314"/>
      <c r="J238" s="314"/>
      <c r="K238" s="313" t="str">
        <f t="shared" si="63"/>
        <v>M</v>
      </c>
      <c r="L238" s="314"/>
      <c r="M238" s="314"/>
      <c r="N238" s="314"/>
      <c r="O238" s="313">
        <f t="shared" si="68"/>
        <v>36</v>
      </c>
      <c r="P238" s="334">
        <f t="shared" si="62"/>
        <v>0</v>
      </c>
      <c r="Q238" s="334">
        <f t="shared" si="69"/>
        <v>1</v>
      </c>
      <c r="R238" s="334">
        <f t="shared" si="70"/>
        <v>0</v>
      </c>
      <c r="S238" s="423">
        <f t="shared" si="71"/>
        <v>0</v>
      </c>
      <c r="T238" s="424">
        <v>41214</v>
      </c>
    </row>
    <row r="239" spans="1:20">
      <c r="A239" s="313">
        <v>238</v>
      </c>
      <c r="B239" s="387" t="s">
        <v>907</v>
      </c>
      <c r="C239" s="388">
        <v>71073005503</v>
      </c>
      <c r="D239" s="326" t="s">
        <v>617</v>
      </c>
      <c r="E239" s="314"/>
      <c r="F239" s="314"/>
      <c r="G239" s="314"/>
      <c r="H239" s="314"/>
      <c r="I239" s="314"/>
      <c r="J239" s="314"/>
      <c r="K239" s="313" t="str">
        <f t="shared" si="63"/>
        <v>M</v>
      </c>
      <c r="L239" s="314"/>
      <c r="M239" s="314"/>
      <c r="N239" s="314"/>
      <c r="O239" s="313">
        <f t="shared" si="68"/>
        <v>41</v>
      </c>
      <c r="P239" s="334">
        <f t="shared" si="62"/>
        <v>0</v>
      </c>
      <c r="Q239" s="334">
        <f t="shared" si="69"/>
        <v>1</v>
      </c>
      <c r="R239" s="334">
        <f t="shared" si="70"/>
        <v>0</v>
      </c>
      <c r="S239" s="423">
        <f t="shared" si="71"/>
        <v>0</v>
      </c>
      <c r="T239" s="424">
        <v>41214</v>
      </c>
    </row>
    <row r="240" spans="1:20">
      <c r="A240" s="313">
        <v>239</v>
      </c>
      <c r="B240" s="387" t="s">
        <v>908</v>
      </c>
      <c r="C240" s="388">
        <v>86053111874</v>
      </c>
      <c r="D240" s="326" t="s">
        <v>617</v>
      </c>
      <c r="E240" s="314"/>
      <c r="F240" s="314"/>
      <c r="G240" s="314"/>
      <c r="H240" s="314"/>
      <c r="I240" s="314"/>
      <c r="J240" s="314"/>
      <c r="K240" s="313" t="str">
        <f t="shared" si="63"/>
        <v>F</v>
      </c>
      <c r="L240" s="314"/>
      <c r="M240" s="314"/>
      <c r="N240" s="314"/>
      <c r="O240" s="313">
        <f t="shared" si="68"/>
        <v>26</v>
      </c>
      <c r="P240" s="334">
        <f t="shared" si="62"/>
        <v>1</v>
      </c>
      <c r="Q240" s="334">
        <f t="shared" si="69"/>
        <v>0</v>
      </c>
      <c r="R240" s="334">
        <f t="shared" si="70"/>
        <v>0</v>
      </c>
      <c r="S240" s="423">
        <f t="shared" si="71"/>
        <v>0</v>
      </c>
      <c r="T240" s="424">
        <v>41214</v>
      </c>
    </row>
    <row r="241" spans="1:20">
      <c r="A241" s="313">
        <v>240</v>
      </c>
      <c r="B241" s="387" t="s">
        <v>909</v>
      </c>
      <c r="C241" s="388">
        <v>86072711861</v>
      </c>
      <c r="D241" s="326" t="s">
        <v>617</v>
      </c>
      <c r="E241" s="314"/>
      <c r="F241" s="314"/>
      <c r="G241" s="314"/>
      <c r="H241" s="314"/>
      <c r="I241" s="314"/>
      <c r="J241" s="314"/>
      <c r="K241" s="313" t="str">
        <f t="shared" si="63"/>
        <v>M</v>
      </c>
      <c r="L241" s="314"/>
      <c r="M241" s="314"/>
      <c r="N241" s="314"/>
      <c r="O241" s="313">
        <f t="shared" si="68"/>
        <v>26</v>
      </c>
      <c r="P241" s="334">
        <f t="shared" si="62"/>
        <v>1</v>
      </c>
      <c r="Q241" s="334">
        <f t="shared" si="69"/>
        <v>0</v>
      </c>
      <c r="R241" s="334">
        <f t="shared" si="70"/>
        <v>0</v>
      </c>
      <c r="S241" s="423">
        <f t="shared" si="71"/>
        <v>0</v>
      </c>
      <c r="T241" s="424">
        <v>41214</v>
      </c>
    </row>
    <row r="242" spans="1:20">
      <c r="A242" s="313">
        <v>241</v>
      </c>
      <c r="B242" s="387" t="s">
        <v>910</v>
      </c>
      <c r="C242" s="388">
        <v>86081411850</v>
      </c>
      <c r="D242" s="326" t="s">
        <v>617</v>
      </c>
      <c r="E242" s="314"/>
      <c r="F242" s="314"/>
      <c r="G242" s="314"/>
      <c r="H242" s="314"/>
      <c r="I242" s="314"/>
      <c r="J242" s="314"/>
      <c r="K242" s="313" t="str">
        <f t="shared" si="63"/>
        <v>F</v>
      </c>
      <c r="L242" s="314"/>
      <c r="M242" s="314"/>
      <c r="N242" s="314"/>
      <c r="O242" s="313">
        <f t="shared" si="68"/>
        <v>26</v>
      </c>
      <c r="P242" s="334">
        <f t="shared" si="62"/>
        <v>1</v>
      </c>
      <c r="Q242" s="334">
        <f t="shared" si="69"/>
        <v>0</v>
      </c>
      <c r="R242" s="334">
        <f t="shared" si="70"/>
        <v>0</v>
      </c>
      <c r="S242" s="423">
        <f t="shared" si="71"/>
        <v>0</v>
      </c>
      <c r="T242" s="424">
        <v>41214</v>
      </c>
    </row>
    <row r="243" spans="1:20">
      <c r="A243" s="313">
        <v>242</v>
      </c>
      <c r="B243" s="387" t="s">
        <v>911</v>
      </c>
      <c r="C243" s="388">
        <v>77073112689</v>
      </c>
      <c r="D243" s="326" t="s">
        <v>617</v>
      </c>
      <c r="E243" s="314"/>
      <c r="F243" s="314"/>
      <c r="G243" s="314"/>
      <c r="H243" s="314"/>
      <c r="I243" s="314"/>
      <c r="J243" s="314"/>
      <c r="K243" s="313" t="str">
        <f t="shared" si="63"/>
        <v>M</v>
      </c>
      <c r="L243" s="314"/>
      <c r="M243" s="314"/>
      <c r="N243" s="314"/>
      <c r="O243" s="313">
        <f t="shared" si="68"/>
        <v>35</v>
      </c>
      <c r="P243" s="334">
        <f t="shared" si="62"/>
        <v>0</v>
      </c>
      <c r="Q243" s="334">
        <f t="shared" si="69"/>
        <v>1</v>
      </c>
      <c r="R243" s="334">
        <f t="shared" si="70"/>
        <v>0</v>
      </c>
      <c r="S243" s="423">
        <f t="shared" si="71"/>
        <v>0</v>
      </c>
      <c r="T243" s="424">
        <v>41214</v>
      </c>
    </row>
    <row r="244" spans="1:20">
      <c r="A244" s="313">
        <v>243</v>
      </c>
      <c r="B244" s="387" t="s">
        <v>912</v>
      </c>
      <c r="C244" s="388">
        <v>81031710885</v>
      </c>
      <c r="D244" s="326" t="s">
        <v>617</v>
      </c>
      <c r="E244" s="314"/>
      <c r="F244" s="314"/>
      <c r="G244" s="314"/>
      <c r="H244" s="314"/>
      <c r="I244" s="314"/>
      <c r="J244" s="314"/>
      <c r="K244" s="313" t="str">
        <f t="shared" si="63"/>
        <v>M</v>
      </c>
      <c r="L244" s="314"/>
      <c r="M244" s="314"/>
      <c r="N244" s="314"/>
      <c r="O244" s="313">
        <f t="shared" si="68"/>
        <v>31</v>
      </c>
      <c r="P244" s="334">
        <f t="shared" si="62"/>
        <v>0</v>
      </c>
      <c r="Q244" s="334">
        <f t="shared" si="69"/>
        <v>1</v>
      </c>
      <c r="R244" s="334">
        <f t="shared" si="70"/>
        <v>0</v>
      </c>
      <c r="S244" s="423">
        <f t="shared" si="71"/>
        <v>0</v>
      </c>
      <c r="T244" s="424">
        <v>41214</v>
      </c>
    </row>
    <row r="245" spans="1:20">
      <c r="A245" s="313">
        <v>244</v>
      </c>
      <c r="B245" s="387" t="s">
        <v>913</v>
      </c>
      <c r="C245" s="388">
        <v>84121612732</v>
      </c>
      <c r="D245" s="326" t="s">
        <v>617</v>
      </c>
      <c r="E245" s="314"/>
      <c r="F245" s="314"/>
      <c r="G245" s="314"/>
      <c r="H245" s="314"/>
      <c r="I245" s="314"/>
      <c r="J245" s="314"/>
      <c r="K245" s="313" t="str">
        <f t="shared" si="63"/>
        <v>F</v>
      </c>
      <c r="L245" s="314"/>
      <c r="M245" s="314"/>
      <c r="N245" s="314"/>
      <c r="O245" s="313">
        <f t="shared" si="68"/>
        <v>28</v>
      </c>
      <c r="P245" s="334">
        <f t="shared" si="62"/>
        <v>1</v>
      </c>
      <c r="Q245" s="334">
        <f t="shared" si="69"/>
        <v>0</v>
      </c>
      <c r="R245" s="334">
        <f t="shared" si="70"/>
        <v>0</v>
      </c>
      <c r="S245" s="423">
        <f t="shared" si="71"/>
        <v>0</v>
      </c>
      <c r="T245" s="424">
        <v>41214</v>
      </c>
    </row>
    <row r="246" spans="1:20">
      <c r="A246" s="313">
        <v>245</v>
      </c>
      <c r="B246" s="387" t="s">
        <v>914</v>
      </c>
      <c r="C246" s="388">
        <v>81090110872</v>
      </c>
      <c r="D246" s="326" t="s">
        <v>617</v>
      </c>
      <c r="E246" s="314"/>
      <c r="F246" s="314"/>
      <c r="G246" s="314"/>
      <c r="H246" s="314"/>
      <c r="I246" s="314"/>
      <c r="J246" s="314"/>
      <c r="K246" s="313" t="str">
        <f t="shared" si="63"/>
        <v>F</v>
      </c>
      <c r="L246" s="314"/>
      <c r="M246" s="314"/>
      <c r="N246" s="314"/>
      <c r="O246" s="313">
        <f t="shared" si="68"/>
        <v>31</v>
      </c>
      <c r="P246" s="334">
        <f t="shared" si="62"/>
        <v>0</v>
      </c>
      <c r="Q246" s="334">
        <f t="shared" si="69"/>
        <v>1</v>
      </c>
      <c r="R246" s="334">
        <f t="shared" si="70"/>
        <v>0</v>
      </c>
      <c r="S246" s="423">
        <f t="shared" si="71"/>
        <v>0</v>
      </c>
      <c r="T246" s="424">
        <v>41214</v>
      </c>
    </row>
    <row r="247" spans="1:20">
      <c r="A247" s="313">
        <v>246</v>
      </c>
      <c r="B247" s="387" t="s">
        <v>915</v>
      </c>
      <c r="C247" s="388">
        <v>85100811859</v>
      </c>
      <c r="D247" s="326" t="s">
        <v>617</v>
      </c>
      <c r="E247" s="314"/>
      <c r="F247" s="314"/>
      <c r="G247" s="314"/>
      <c r="H247" s="314"/>
      <c r="I247" s="314"/>
      <c r="J247" s="314"/>
      <c r="K247" s="313" t="str">
        <f t="shared" si="63"/>
        <v>F</v>
      </c>
      <c r="L247" s="314"/>
      <c r="M247" s="314"/>
      <c r="N247" s="314"/>
      <c r="O247" s="313">
        <f t="shared" si="68"/>
        <v>27</v>
      </c>
      <c r="P247" s="334">
        <f t="shared" si="62"/>
        <v>1</v>
      </c>
      <c r="Q247" s="334">
        <f t="shared" si="69"/>
        <v>0</v>
      </c>
      <c r="R247" s="334">
        <f t="shared" si="70"/>
        <v>0</v>
      </c>
      <c r="S247" s="423">
        <f t="shared" si="71"/>
        <v>0</v>
      </c>
      <c r="T247" s="424">
        <v>41214</v>
      </c>
    </row>
    <row r="248" spans="1:20">
      <c r="A248" s="313">
        <v>247</v>
      </c>
      <c r="B248" s="387" t="s">
        <v>916</v>
      </c>
      <c r="C248" s="388">
        <v>83011609541</v>
      </c>
      <c r="D248" s="326" t="s">
        <v>617</v>
      </c>
      <c r="E248" s="314"/>
      <c r="F248" s="314"/>
      <c r="G248" s="314"/>
      <c r="H248" s="314"/>
      <c r="I248" s="314"/>
      <c r="J248" s="314"/>
      <c r="K248" s="313" t="str">
        <f t="shared" si="63"/>
        <v>M</v>
      </c>
      <c r="L248" s="314"/>
      <c r="M248" s="314"/>
      <c r="N248" s="314"/>
      <c r="O248" s="313">
        <f t="shared" si="68"/>
        <v>29</v>
      </c>
      <c r="P248" s="334">
        <f t="shared" si="62"/>
        <v>1</v>
      </c>
      <c r="Q248" s="334">
        <f t="shared" si="69"/>
        <v>0</v>
      </c>
      <c r="R248" s="334">
        <f t="shared" si="70"/>
        <v>0</v>
      </c>
      <c r="S248" s="423">
        <f t="shared" si="71"/>
        <v>0</v>
      </c>
      <c r="T248" s="424">
        <v>41214</v>
      </c>
    </row>
    <row r="249" spans="1:20">
      <c r="A249" s="313">
        <v>248</v>
      </c>
      <c r="B249" s="387" t="s">
        <v>917</v>
      </c>
      <c r="C249" s="388">
        <v>70070603230</v>
      </c>
      <c r="D249" s="326" t="s">
        <v>617</v>
      </c>
      <c r="E249" s="314"/>
      <c r="F249" s="314"/>
      <c r="G249" s="314"/>
      <c r="H249" s="314"/>
      <c r="I249" s="314"/>
      <c r="J249" s="314"/>
      <c r="K249" s="313" t="str">
        <f t="shared" si="63"/>
        <v>F</v>
      </c>
      <c r="L249" s="314"/>
      <c r="M249" s="314"/>
      <c r="N249" s="314"/>
      <c r="O249" s="313">
        <f t="shared" si="68"/>
        <v>42</v>
      </c>
      <c r="P249" s="334">
        <f t="shared" si="62"/>
        <v>0</v>
      </c>
      <c r="Q249" s="334">
        <f t="shared" si="69"/>
        <v>1</v>
      </c>
      <c r="R249" s="334">
        <f t="shared" si="70"/>
        <v>0</v>
      </c>
      <c r="S249" s="423">
        <f t="shared" si="71"/>
        <v>0</v>
      </c>
      <c r="T249" s="424">
        <v>41214</v>
      </c>
    </row>
    <row r="250" spans="1:20">
      <c r="A250" s="313">
        <v>249</v>
      </c>
      <c r="B250" s="387" t="s">
        <v>918</v>
      </c>
      <c r="C250" s="388">
        <v>82082212635</v>
      </c>
      <c r="D250" s="326" t="s">
        <v>617</v>
      </c>
      <c r="E250" s="314"/>
      <c r="F250" s="314"/>
      <c r="G250" s="314"/>
      <c r="H250" s="314"/>
      <c r="I250" s="314"/>
      <c r="J250" s="314"/>
      <c r="K250" s="313" t="str">
        <f t="shared" si="63"/>
        <v>F</v>
      </c>
      <c r="L250" s="314"/>
      <c r="M250" s="314"/>
      <c r="N250" s="314"/>
      <c r="O250" s="313">
        <f t="shared" si="68"/>
        <v>30</v>
      </c>
      <c r="P250" s="334">
        <f t="shared" si="62"/>
        <v>1</v>
      </c>
      <c r="Q250" s="334">
        <f t="shared" si="69"/>
        <v>0</v>
      </c>
      <c r="R250" s="334">
        <f t="shared" si="70"/>
        <v>0</v>
      </c>
      <c r="S250" s="423">
        <f t="shared" si="71"/>
        <v>0</v>
      </c>
      <c r="T250" s="424">
        <v>41214</v>
      </c>
    </row>
    <row r="251" spans="1:20">
      <c r="A251" s="313">
        <v>250</v>
      </c>
      <c r="B251" s="387" t="s">
        <v>919</v>
      </c>
      <c r="C251" s="388">
        <v>73062202734</v>
      </c>
      <c r="D251" s="326" t="s">
        <v>617</v>
      </c>
      <c r="E251" s="314"/>
      <c r="F251" s="314"/>
      <c r="G251" s="314"/>
      <c r="H251" s="314"/>
      <c r="I251" s="314"/>
      <c r="J251" s="314"/>
      <c r="K251" s="313" t="str">
        <f t="shared" si="63"/>
        <v>F</v>
      </c>
      <c r="L251" s="314"/>
      <c r="M251" s="314"/>
      <c r="N251" s="314"/>
      <c r="O251" s="313">
        <f t="shared" si="68"/>
        <v>39</v>
      </c>
      <c r="P251" s="334">
        <f t="shared" si="62"/>
        <v>0</v>
      </c>
      <c r="Q251" s="334">
        <f t="shared" si="69"/>
        <v>1</v>
      </c>
      <c r="R251" s="334">
        <f t="shared" si="70"/>
        <v>0</v>
      </c>
      <c r="S251" s="423">
        <f t="shared" si="71"/>
        <v>0</v>
      </c>
      <c r="T251" s="424">
        <v>41214</v>
      </c>
    </row>
    <row r="252" spans="1:20">
      <c r="A252" s="313">
        <v>251</v>
      </c>
      <c r="B252" s="387" t="s">
        <v>920</v>
      </c>
      <c r="C252" s="388">
        <v>80122712440</v>
      </c>
      <c r="D252" s="326" t="s">
        <v>617</v>
      </c>
      <c r="E252" s="314"/>
      <c r="F252" s="314"/>
      <c r="G252" s="314"/>
      <c r="H252" s="314"/>
      <c r="I252" s="314"/>
      <c r="J252" s="314"/>
      <c r="K252" s="313" t="str">
        <f t="shared" si="63"/>
        <v>M</v>
      </c>
      <c r="L252" s="314"/>
      <c r="M252" s="314"/>
      <c r="N252" s="314"/>
      <c r="O252" s="313">
        <f t="shared" si="68"/>
        <v>32</v>
      </c>
      <c r="P252" s="334">
        <f t="shared" si="62"/>
        <v>0</v>
      </c>
      <c r="Q252" s="334">
        <f t="shared" si="69"/>
        <v>1</v>
      </c>
      <c r="R252" s="334">
        <f t="shared" si="70"/>
        <v>0</v>
      </c>
      <c r="S252" s="423">
        <f t="shared" si="71"/>
        <v>0</v>
      </c>
      <c r="T252" s="424">
        <v>41214</v>
      </c>
    </row>
    <row r="253" spans="1:20">
      <c r="A253" s="313">
        <v>252</v>
      </c>
      <c r="B253" s="387" t="s">
        <v>921</v>
      </c>
      <c r="C253" s="388">
        <v>84071511854</v>
      </c>
      <c r="D253" s="326" t="s">
        <v>617</v>
      </c>
      <c r="E253" s="314"/>
      <c r="F253" s="314"/>
      <c r="G253" s="314"/>
      <c r="H253" s="314"/>
      <c r="I253" s="314"/>
      <c r="J253" s="314"/>
      <c r="K253" s="313" t="str">
        <f t="shared" si="63"/>
        <v>F</v>
      </c>
      <c r="L253" s="314"/>
      <c r="M253" s="314"/>
      <c r="N253" s="314"/>
      <c r="O253" s="313">
        <f t="shared" si="68"/>
        <v>28</v>
      </c>
      <c r="P253" s="334">
        <f t="shared" si="62"/>
        <v>1</v>
      </c>
      <c r="Q253" s="334">
        <f t="shared" si="69"/>
        <v>0</v>
      </c>
      <c r="R253" s="334">
        <f t="shared" si="70"/>
        <v>0</v>
      </c>
      <c r="S253" s="423">
        <f t="shared" si="71"/>
        <v>0</v>
      </c>
      <c r="T253" s="424">
        <v>41214</v>
      </c>
    </row>
    <row r="254" spans="1:20">
      <c r="A254" s="313">
        <v>253</v>
      </c>
      <c r="B254" s="387" t="s">
        <v>922</v>
      </c>
      <c r="C254" s="388">
        <v>88111316827</v>
      </c>
      <c r="D254" s="326" t="s">
        <v>617</v>
      </c>
      <c r="E254" s="314"/>
      <c r="F254" s="314"/>
      <c r="G254" s="314"/>
      <c r="H254" s="314"/>
      <c r="I254" s="314"/>
      <c r="J254" s="314"/>
      <c r="K254" s="313" t="str">
        <f t="shared" si="63"/>
        <v>M</v>
      </c>
      <c r="L254" s="314"/>
      <c r="M254" s="314"/>
      <c r="N254" s="314"/>
      <c r="O254" s="313">
        <f t="shared" si="68"/>
        <v>24</v>
      </c>
      <c r="P254" s="334">
        <f t="shared" si="62"/>
        <v>1</v>
      </c>
      <c r="Q254" s="334">
        <f t="shared" si="69"/>
        <v>0</v>
      </c>
      <c r="R254" s="334">
        <f t="shared" si="70"/>
        <v>0</v>
      </c>
      <c r="S254" s="423">
        <f t="shared" si="71"/>
        <v>0</v>
      </c>
      <c r="T254" s="424">
        <v>41214</v>
      </c>
    </row>
    <row r="255" spans="1:20">
      <c r="A255" s="313">
        <v>254</v>
      </c>
      <c r="B255" s="387" t="s">
        <v>923</v>
      </c>
      <c r="C255" s="388">
        <v>82021612610</v>
      </c>
      <c r="D255" s="326" t="s">
        <v>617</v>
      </c>
      <c r="E255" s="314"/>
      <c r="F255" s="314"/>
      <c r="G255" s="314"/>
      <c r="H255" s="314"/>
      <c r="I255" s="314"/>
      <c r="J255" s="314"/>
      <c r="K255" s="313" t="str">
        <f t="shared" si="63"/>
        <v>F</v>
      </c>
      <c r="L255" s="314"/>
      <c r="M255" s="314"/>
      <c r="N255" s="314"/>
      <c r="O255" s="313">
        <f t="shared" ref="O255:O269" si="72">2012-CONCATENATE(19,+LEFT(C255,2))</f>
        <v>30</v>
      </c>
      <c r="P255" s="334">
        <f t="shared" si="62"/>
        <v>1</v>
      </c>
      <c r="Q255" s="334">
        <f t="shared" ref="Q255:Q269" si="73">IF(O255&gt;=55,0,IF(AND(O255&gt;=46,O255&lt;55),0,IF(AND(O255&gt;=31,O255&lt;=45),1,IF(O255&lt;=30,0,0))))</f>
        <v>0</v>
      </c>
      <c r="R255" s="334">
        <f t="shared" ref="R255:R269" si="74">IF(O255&gt;=55,0,IF(AND(O255&gt;=46,O255&lt;55),1,IF(AND(O255&gt;=31,O255&lt;=45),0,IF(O255&lt;=30,0,0))))</f>
        <v>0</v>
      </c>
      <c r="S255" s="423">
        <f t="shared" ref="S255:S269" si="75">IF(O255&gt;=55,1,IF(AND(O255&gt;=46,O255&lt;55),0,IF(AND(O255&gt;=31,O255&lt;45),0,IF(O255&lt;=30,0,0))))</f>
        <v>0</v>
      </c>
      <c r="T255" s="424">
        <v>41214</v>
      </c>
    </row>
    <row r="256" spans="1:20">
      <c r="A256" s="313">
        <v>255</v>
      </c>
      <c r="B256" s="387" t="s">
        <v>924</v>
      </c>
      <c r="C256" s="388">
        <v>86082511857</v>
      </c>
      <c r="D256" s="326" t="s">
        <v>617</v>
      </c>
      <c r="E256" s="314"/>
      <c r="F256" s="314"/>
      <c r="G256" s="314"/>
      <c r="H256" s="314"/>
      <c r="I256" s="314"/>
      <c r="J256" s="314"/>
      <c r="K256" s="313" t="str">
        <f t="shared" si="63"/>
        <v>F</v>
      </c>
      <c r="L256" s="314"/>
      <c r="M256" s="314"/>
      <c r="N256" s="314"/>
      <c r="O256" s="313">
        <f t="shared" si="72"/>
        <v>26</v>
      </c>
      <c r="P256" s="334">
        <f t="shared" si="62"/>
        <v>1</v>
      </c>
      <c r="Q256" s="334">
        <f t="shared" si="73"/>
        <v>0</v>
      </c>
      <c r="R256" s="334">
        <f t="shared" si="74"/>
        <v>0</v>
      </c>
      <c r="S256" s="423">
        <f t="shared" si="75"/>
        <v>0</v>
      </c>
      <c r="T256" s="424">
        <v>41214</v>
      </c>
    </row>
    <row r="257" spans="1:20">
      <c r="A257" s="313">
        <v>256</v>
      </c>
      <c r="B257" s="387" t="s">
        <v>925</v>
      </c>
      <c r="C257" s="388">
        <v>88061835862</v>
      </c>
      <c r="D257" s="326" t="s">
        <v>617</v>
      </c>
      <c r="E257" s="314"/>
      <c r="F257" s="314"/>
      <c r="G257" s="314"/>
      <c r="H257" s="314"/>
      <c r="I257" s="314"/>
      <c r="J257" s="314"/>
      <c r="K257" s="313" t="str">
        <f t="shared" si="63"/>
        <v>M</v>
      </c>
      <c r="L257" s="314"/>
      <c r="M257" s="314"/>
      <c r="N257" s="314"/>
      <c r="O257" s="313">
        <f t="shared" si="72"/>
        <v>24</v>
      </c>
      <c r="P257" s="334">
        <f t="shared" si="62"/>
        <v>1</v>
      </c>
      <c r="Q257" s="334">
        <f t="shared" si="73"/>
        <v>0</v>
      </c>
      <c r="R257" s="334">
        <f t="shared" si="74"/>
        <v>0</v>
      </c>
      <c r="S257" s="423">
        <f t="shared" si="75"/>
        <v>0</v>
      </c>
      <c r="T257" s="424">
        <v>41214</v>
      </c>
    </row>
    <row r="258" spans="1:20">
      <c r="A258" s="313">
        <v>257</v>
      </c>
      <c r="B258" s="387" t="s">
        <v>926</v>
      </c>
      <c r="C258" s="388">
        <v>81020303845</v>
      </c>
      <c r="D258" s="326" t="s">
        <v>617</v>
      </c>
      <c r="E258" s="314"/>
      <c r="F258" s="314"/>
      <c r="G258" s="314"/>
      <c r="H258" s="314"/>
      <c r="I258" s="314"/>
      <c r="J258" s="314"/>
      <c r="K258" s="313" t="str">
        <f t="shared" si="63"/>
        <v>M</v>
      </c>
      <c r="L258" s="314"/>
      <c r="M258" s="314"/>
      <c r="N258" s="314"/>
      <c r="O258" s="313">
        <f t="shared" si="72"/>
        <v>31</v>
      </c>
      <c r="P258" s="334">
        <f t="shared" si="62"/>
        <v>0</v>
      </c>
      <c r="Q258" s="334">
        <f t="shared" si="73"/>
        <v>1</v>
      </c>
      <c r="R258" s="334">
        <f t="shared" si="74"/>
        <v>0</v>
      </c>
      <c r="S258" s="423">
        <f t="shared" si="75"/>
        <v>0</v>
      </c>
      <c r="T258" s="424">
        <v>41214</v>
      </c>
    </row>
    <row r="259" spans="1:20">
      <c r="A259" s="313">
        <v>258</v>
      </c>
      <c r="B259" s="387" t="s">
        <v>927</v>
      </c>
      <c r="C259" s="388">
        <v>75122006985</v>
      </c>
      <c r="D259" s="326" t="s">
        <v>617</v>
      </c>
      <c r="E259" s="314"/>
      <c r="F259" s="314"/>
      <c r="G259" s="314"/>
      <c r="H259" s="314"/>
      <c r="I259" s="314"/>
      <c r="J259" s="314"/>
      <c r="K259" s="313" t="str">
        <f t="shared" si="63"/>
        <v>M</v>
      </c>
      <c r="L259" s="314"/>
      <c r="M259" s="314"/>
      <c r="N259" s="314"/>
      <c r="O259" s="313">
        <f t="shared" si="72"/>
        <v>37</v>
      </c>
      <c r="P259" s="334">
        <f t="shared" si="62"/>
        <v>0</v>
      </c>
      <c r="Q259" s="334">
        <f t="shared" si="73"/>
        <v>1</v>
      </c>
      <c r="R259" s="334">
        <f t="shared" si="74"/>
        <v>0</v>
      </c>
      <c r="S259" s="423">
        <f t="shared" si="75"/>
        <v>0</v>
      </c>
      <c r="T259" s="424">
        <v>41214</v>
      </c>
    </row>
    <row r="260" spans="1:20">
      <c r="A260" s="313">
        <v>259</v>
      </c>
      <c r="B260" s="387" t="s">
        <v>928</v>
      </c>
      <c r="C260" s="388">
        <v>69022430482</v>
      </c>
      <c r="D260" s="326" t="s">
        <v>617</v>
      </c>
      <c r="E260" s="314"/>
      <c r="F260" s="314"/>
      <c r="G260" s="314"/>
      <c r="H260" s="314"/>
      <c r="I260" s="314"/>
      <c r="J260" s="314"/>
      <c r="K260" s="313" t="str">
        <f t="shared" si="63"/>
        <v>M</v>
      </c>
      <c r="L260" s="314"/>
      <c r="M260" s="314"/>
      <c r="N260" s="314"/>
      <c r="O260" s="313">
        <f t="shared" si="72"/>
        <v>43</v>
      </c>
      <c r="P260" s="334">
        <f t="shared" si="62"/>
        <v>0</v>
      </c>
      <c r="Q260" s="334">
        <f t="shared" si="73"/>
        <v>1</v>
      </c>
      <c r="R260" s="334">
        <f t="shared" si="74"/>
        <v>0</v>
      </c>
      <c r="S260" s="423">
        <f t="shared" si="75"/>
        <v>0</v>
      </c>
      <c r="T260" s="424">
        <v>41214</v>
      </c>
    </row>
    <row r="261" spans="1:20">
      <c r="A261" s="313">
        <v>260</v>
      </c>
      <c r="B261" s="387" t="s">
        <v>929</v>
      </c>
      <c r="C261" s="388">
        <v>70123102585</v>
      </c>
      <c r="D261" s="326" t="s">
        <v>617</v>
      </c>
      <c r="E261" s="314"/>
      <c r="F261" s="314"/>
      <c r="G261" s="314"/>
      <c r="H261" s="314"/>
      <c r="I261" s="314"/>
      <c r="J261" s="314"/>
      <c r="K261" s="313" t="str">
        <f t="shared" si="63"/>
        <v>M</v>
      </c>
      <c r="L261" s="314"/>
      <c r="M261" s="314"/>
      <c r="N261" s="314"/>
      <c r="O261" s="313">
        <f t="shared" si="72"/>
        <v>42</v>
      </c>
      <c r="P261" s="334">
        <f t="shared" si="62"/>
        <v>0</v>
      </c>
      <c r="Q261" s="334">
        <f t="shared" si="73"/>
        <v>1</v>
      </c>
      <c r="R261" s="334">
        <f t="shared" si="74"/>
        <v>0</v>
      </c>
      <c r="S261" s="423">
        <f t="shared" si="75"/>
        <v>0</v>
      </c>
      <c r="T261" s="424">
        <v>41214</v>
      </c>
    </row>
    <row r="262" spans="1:20">
      <c r="A262" s="313">
        <v>261</v>
      </c>
      <c r="B262" s="387" t="s">
        <v>930</v>
      </c>
      <c r="C262" s="388">
        <v>88021816810</v>
      </c>
      <c r="D262" s="326" t="s">
        <v>617</v>
      </c>
      <c r="E262" s="314"/>
      <c r="F262" s="314"/>
      <c r="G262" s="314"/>
      <c r="H262" s="314"/>
      <c r="I262" s="314"/>
      <c r="J262" s="314"/>
      <c r="K262" s="313" t="str">
        <f t="shared" si="63"/>
        <v>F</v>
      </c>
      <c r="L262" s="314"/>
      <c r="M262" s="314"/>
      <c r="N262" s="314"/>
      <c r="O262" s="313">
        <f t="shared" si="72"/>
        <v>24</v>
      </c>
      <c r="P262" s="334">
        <f t="shared" si="62"/>
        <v>1</v>
      </c>
      <c r="Q262" s="334">
        <f t="shared" si="73"/>
        <v>0</v>
      </c>
      <c r="R262" s="334">
        <f t="shared" si="74"/>
        <v>0</v>
      </c>
      <c r="S262" s="423">
        <f t="shared" si="75"/>
        <v>0</v>
      </c>
      <c r="T262" s="424">
        <v>41214</v>
      </c>
    </row>
    <row r="263" spans="1:20">
      <c r="A263" s="313">
        <v>262</v>
      </c>
      <c r="B263" s="387" t="s">
        <v>931</v>
      </c>
      <c r="C263" s="388">
        <v>83082209940</v>
      </c>
      <c r="D263" s="326" t="s">
        <v>617</v>
      </c>
      <c r="E263" s="314"/>
      <c r="F263" s="314"/>
      <c r="G263" s="314"/>
      <c r="H263" s="314"/>
      <c r="I263" s="314"/>
      <c r="J263" s="314"/>
      <c r="K263" s="313" t="str">
        <f t="shared" si="63"/>
        <v>M</v>
      </c>
      <c r="L263" s="314"/>
      <c r="M263" s="314"/>
      <c r="N263" s="314"/>
      <c r="O263" s="313">
        <f t="shared" si="72"/>
        <v>29</v>
      </c>
      <c r="P263" s="334">
        <f t="shared" si="62"/>
        <v>1</v>
      </c>
      <c r="Q263" s="334">
        <f t="shared" si="73"/>
        <v>0</v>
      </c>
      <c r="R263" s="334">
        <f t="shared" si="74"/>
        <v>0</v>
      </c>
      <c r="S263" s="423">
        <f t="shared" si="75"/>
        <v>0</v>
      </c>
      <c r="T263" s="424">
        <v>41214</v>
      </c>
    </row>
    <row r="264" spans="1:20">
      <c r="A264" s="313">
        <v>263</v>
      </c>
      <c r="B264" s="387" t="s">
        <v>932</v>
      </c>
      <c r="C264" s="388">
        <v>86070812221</v>
      </c>
      <c r="D264" s="326" t="s">
        <v>617</v>
      </c>
      <c r="E264" s="314"/>
      <c r="F264" s="314"/>
      <c r="G264" s="314"/>
      <c r="H264" s="314"/>
      <c r="I264" s="314"/>
      <c r="J264" s="314"/>
      <c r="K264" s="313" t="str">
        <f t="shared" si="63"/>
        <v>M</v>
      </c>
      <c r="L264" s="314"/>
      <c r="M264" s="314"/>
      <c r="N264" s="314"/>
      <c r="O264" s="313">
        <f t="shared" si="72"/>
        <v>26</v>
      </c>
      <c r="P264" s="334">
        <f t="shared" si="62"/>
        <v>1</v>
      </c>
      <c r="Q264" s="334">
        <f t="shared" si="73"/>
        <v>0</v>
      </c>
      <c r="R264" s="334">
        <f t="shared" si="74"/>
        <v>0</v>
      </c>
      <c r="S264" s="423">
        <f t="shared" si="75"/>
        <v>0</v>
      </c>
      <c r="T264" s="424">
        <v>41214</v>
      </c>
    </row>
    <row r="265" spans="1:20">
      <c r="A265" s="313">
        <v>264</v>
      </c>
      <c r="B265" s="387" t="s">
        <v>933</v>
      </c>
      <c r="C265" s="388">
        <v>80100211177</v>
      </c>
      <c r="D265" s="326" t="s">
        <v>617</v>
      </c>
      <c r="E265" s="314"/>
      <c r="F265" s="314"/>
      <c r="G265" s="314"/>
      <c r="H265" s="314"/>
      <c r="I265" s="314"/>
      <c r="J265" s="314"/>
      <c r="K265" s="313" t="str">
        <f t="shared" si="63"/>
        <v>F</v>
      </c>
      <c r="L265" s="314"/>
      <c r="M265" s="314"/>
      <c r="N265" s="314"/>
      <c r="O265" s="313">
        <f t="shared" si="72"/>
        <v>32</v>
      </c>
      <c r="P265" s="334">
        <f t="shared" si="62"/>
        <v>0</v>
      </c>
      <c r="Q265" s="334">
        <f t="shared" si="73"/>
        <v>1</v>
      </c>
      <c r="R265" s="334">
        <f t="shared" si="74"/>
        <v>0</v>
      </c>
      <c r="S265" s="423">
        <f t="shared" si="75"/>
        <v>0</v>
      </c>
      <c r="T265" s="424">
        <v>41214</v>
      </c>
    </row>
    <row r="266" spans="1:20">
      <c r="A266" s="313">
        <v>265</v>
      </c>
      <c r="B266" s="387" t="s">
        <v>934</v>
      </c>
      <c r="C266" s="388">
        <v>84102011935</v>
      </c>
      <c r="D266" s="326" t="s">
        <v>617</v>
      </c>
      <c r="E266" s="314"/>
      <c r="F266" s="314"/>
      <c r="G266" s="314"/>
      <c r="H266" s="314"/>
      <c r="I266" s="314"/>
      <c r="J266" s="314"/>
      <c r="K266" s="313" t="str">
        <f t="shared" si="63"/>
        <v>F</v>
      </c>
      <c r="L266" s="314"/>
      <c r="M266" s="314"/>
      <c r="N266" s="314"/>
      <c r="O266" s="313">
        <f t="shared" si="72"/>
        <v>28</v>
      </c>
      <c r="P266" s="334">
        <f t="shared" si="62"/>
        <v>1</v>
      </c>
      <c r="Q266" s="334">
        <f t="shared" si="73"/>
        <v>0</v>
      </c>
      <c r="R266" s="334">
        <f t="shared" si="74"/>
        <v>0</v>
      </c>
      <c r="S266" s="423">
        <f t="shared" si="75"/>
        <v>0</v>
      </c>
      <c r="T266" s="424">
        <v>41214</v>
      </c>
    </row>
    <row r="267" spans="1:20">
      <c r="A267" s="313">
        <v>266</v>
      </c>
      <c r="B267" s="387" t="s">
        <v>935</v>
      </c>
      <c r="C267" s="388">
        <v>89102029810</v>
      </c>
      <c r="D267" s="326" t="s">
        <v>617</v>
      </c>
      <c r="E267" s="314"/>
      <c r="F267" s="314"/>
      <c r="G267" s="314"/>
      <c r="H267" s="314"/>
      <c r="I267" s="314"/>
      <c r="J267" s="314"/>
      <c r="K267" s="313" t="str">
        <f t="shared" si="63"/>
        <v>F</v>
      </c>
      <c r="L267" s="314"/>
      <c r="M267" s="314"/>
      <c r="N267" s="314"/>
      <c r="O267" s="313">
        <f t="shared" si="72"/>
        <v>23</v>
      </c>
      <c r="P267" s="334">
        <f t="shared" si="62"/>
        <v>1</v>
      </c>
      <c r="Q267" s="334">
        <f t="shared" si="73"/>
        <v>0</v>
      </c>
      <c r="R267" s="334">
        <f t="shared" si="74"/>
        <v>0</v>
      </c>
      <c r="S267" s="423">
        <f t="shared" si="75"/>
        <v>0</v>
      </c>
      <c r="T267" s="424">
        <v>41214</v>
      </c>
    </row>
    <row r="268" spans="1:20">
      <c r="A268" s="313">
        <v>267</v>
      </c>
      <c r="B268" s="387" t="s">
        <v>936</v>
      </c>
      <c r="C268" s="388">
        <v>79062712050</v>
      </c>
      <c r="D268" s="326" t="s">
        <v>617</v>
      </c>
      <c r="E268" s="314"/>
      <c r="F268" s="314"/>
      <c r="G268" s="314"/>
      <c r="H268" s="314"/>
      <c r="I268" s="314"/>
      <c r="J268" s="314"/>
      <c r="K268" s="313" t="str">
        <f t="shared" si="63"/>
        <v>F</v>
      </c>
      <c r="L268" s="314"/>
      <c r="M268" s="314"/>
      <c r="N268" s="314"/>
      <c r="O268" s="313">
        <f t="shared" si="72"/>
        <v>33</v>
      </c>
      <c r="P268" s="334">
        <f t="shared" si="62"/>
        <v>0</v>
      </c>
      <c r="Q268" s="334">
        <f t="shared" si="73"/>
        <v>1</v>
      </c>
      <c r="R268" s="334">
        <f t="shared" si="74"/>
        <v>0</v>
      </c>
      <c r="S268" s="423">
        <f t="shared" si="75"/>
        <v>0</v>
      </c>
      <c r="T268" s="424">
        <v>41214</v>
      </c>
    </row>
    <row r="269" spans="1:20">
      <c r="A269" s="313">
        <v>268</v>
      </c>
      <c r="B269" s="387" t="s">
        <v>937</v>
      </c>
      <c r="C269" s="388">
        <v>88100716810</v>
      </c>
      <c r="D269" s="326" t="s">
        <v>617</v>
      </c>
      <c r="E269" s="314"/>
      <c r="F269" s="314"/>
      <c r="G269" s="314"/>
      <c r="H269" s="314"/>
      <c r="I269" s="314"/>
      <c r="J269" s="314"/>
      <c r="K269" s="313" t="str">
        <f t="shared" si="63"/>
        <v>F</v>
      </c>
      <c r="L269" s="314"/>
      <c r="M269" s="314"/>
      <c r="N269" s="314"/>
      <c r="O269" s="313">
        <f t="shared" si="72"/>
        <v>24</v>
      </c>
      <c r="P269" s="334">
        <f t="shared" si="62"/>
        <v>1</v>
      </c>
      <c r="Q269" s="334">
        <f t="shared" si="73"/>
        <v>0</v>
      </c>
      <c r="R269" s="334">
        <f t="shared" si="74"/>
        <v>0</v>
      </c>
      <c r="S269" s="423">
        <f t="shared" si="75"/>
        <v>0</v>
      </c>
      <c r="T269" s="424">
        <v>41214</v>
      </c>
    </row>
    <row r="270" spans="1:20">
      <c r="A270" s="313">
        <v>269</v>
      </c>
      <c r="B270" s="387" t="s">
        <v>938</v>
      </c>
      <c r="C270" s="388">
        <v>85040412092</v>
      </c>
      <c r="D270" s="326" t="s">
        <v>617</v>
      </c>
      <c r="E270" s="314"/>
      <c r="F270" s="314"/>
      <c r="G270" s="314"/>
      <c r="H270" s="314"/>
      <c r="I270" s="314"/>
      <c r="J270" s="314"/>
      <c r="K270" s="313" t="str">
        <f t="shared" si="63"/>
        <v>F</v>
      </c>
      <c r="L270" s="314"/>
      <c r="M270" s="314"/>
      <c r="N270" s="314"/>
      <c r="O270" s="313">
        <f t="shared" ref="O270:O290" si="76">2012-CONCATENATE(19,+LEFT(C270,2))</f>
        <v>27</v>
      </c>
      <c r="P270" s="334">
        <f t="shared" si="62"/>
        <v>1</v>
      </c>
      <c r="Q270" s="334">
        <f t="shared" ref="Q270:Q290" si="77">IF(O270&gt;=55,0,IF(AND(O270&gt;=46,O270&lt;55),0,IF(AND(O270&gt;=31,O270&lt;=45),1,IF(O270&lt;=30,0,0))))</f>
        <v>0</v>
      </c>
      <c r="R270" s="334">
        <f t="shared" ref="R270:R290" si="78">IF(O270&gt;=55,0,IF(AND(O270&gt;=46,O270&lt;55),1,IF(AND(O270&gt;=31,O270&lt;=45),0,IF(O270&lt;=30,0,0))))</f>
        <v>0</v>
      </c>
      <c r="S270" s="423">
        <f t="shared" ref="S270:S290" si="79">IF(O270&gt;=55,1,IF(AND(O270&gt;=46,O270&lt;55),0,IF(AND(O270&gt;=31,O270&lt;45),0,IF(O270&lt;=30,0,0))))</f>
        <v>0</v>
      </c>
      <c r="T270" s="424">
        <v>41214</v>
      </c>
    </row>
    <row r="271" spans="1:20">
      <c r="A271" s="313">
        <v>270</v>
      </c>
      <c r="B271" s="387" t="s">
        <v>939</v>
      </c>
      <c r="C271" s="388">
        <v>88032414469</v>
      </c>
      <c r="D271" s="326" t="s">
        <v>617</v>
      </c>
      <c r="E271" s="314"/>
      <c r="F271" s="314"/>
      <c r="G271" s="314"/>
      <c r="H271" s="314"/>
      <c r="I271" s="314"/>
      <c r="J271" s="314"/>
      <c r="K271" s="313" t="str">
        <f t="shared" si="63"/>
        <v>M</v>
      </c>
      <c r="L271" s="314"/>
      <c r="M271" s="314"/>
      <c r="N271" s="314"/>
      <c r="O271" s="313">
        <f t="shared" si="76"/>
        <v>24</v>
      </c>
      <c r="P271" s="334">
        <f t="shared" si="62"/>
        <v>1</v>
      </c>
      <c r="Q271" s="334">
        <f t="shared" si="77"/>
        <v>0</v>
      </c>
      <c r="R271" s="334">
        <f t="shared" si="78"/>
        <v>0</v>
      </c>
      <c r="S271" s="423">
        <f t="shared" si="79"/>
        <v>0</v>
      </c>
      <c r="T271" s="424">
        <v>41214</v>
      </c>
    </row>
    <row r="272" spans="1:20">
      <c r="A272" s="313">
        <v>271</v>
      </c>
      <c r="B272" s="387" t="s">
        <v>940</v>
      </c>
      <c r="C272" s="388">
        <v>75111207049</v>
      </c>
      <c r="D272" s="326" t="s">
        <v>617</v>
      </c>
      <c r="E272" s="314"/>
      <c r="F272" s="314"/>
      <c r="G272" s="314"/>
      <c r="H272" s="314"/>
      <c r="I272" s="314"/>
      <c r="J272" s="314"/>
      <c r="K272" s="313" t="str">
        <f t="shared" si="63"/>
        <v>M</v>
      </c>
      <c r="L272" s="314"/>
      <c r="M272" s="314"/>
      <c r="N272" s="314"/>
      <c r="O272" s="313">
        <f t="shared" si="76"/>
        <v>37</v>
      </c>
      <c r="P272" s="334">
        <f t="shared" si="62"/>
        <v>0</v>
      </c>
      <c r="Q272" s="334">
        <f t="shared" si="77"/>
        <v>1</v>
      </c>
      <c r="R272" s="334">
        <f t="shared" si="78"/>
        <v>0</v>
      </c>
      <c r="S272" s="423">
        <f t="shared" si="79"/>
        <v>0</v>
      </c>
      <c r="T272" s="424">
        <v>41214</v>
      </c>
    </row>
    <row r="273" spans="1:20">
      <c r="A273" s="313">
        <v>272</v>
      </c>
      <c r="B273" s="387" t="s">
        <v>941</v>
      </c>
      <c r="C273" s="388">
        <v>72040314778</v>
      </c>
      <c r="D273" s="326" t="s">
        <v>617</v>
      </c>
      <c r="E273" s="314"/>
      <c r="F273" s="314"/>
      <c r="G273" s="314"/>
      <c r="H273" s="314"/>
      <c r="I273" s="314"/>
      <c r="J273" s="314"/>
      <c r="K273" s="313" t="str">
        <f t="shared" si="63"/>
        <v>F</v>
      </c>
      <c r="L273" s="314"/>
      <c r="M273" s="314"/>
      <c r="N273" s="314"/>
      <c r="O273" s="313">
        <f t="shared" si="76"/>
        <v>40</v>
      </c>
      <c r="P273" s="334">
        <f t="shared" si="62"/>
        <v>0</v>
      </c>
      <c r="Q273" s="334">
        <f t="shared" si="77"/>
        <v>1</v>
      </c>
      <c r="R273" s="334">
        <f t="shared" si="78"/>
        <v>0</v>
      </c>
      <c r="S273" s="423">
        <f t="shared" si="79"/>
        <v>0</v>
      </c>
      <c r="T273" s="424">
        <v>41214</v>
      </c>
    </row>
    <row r="274" spans="1:20">
      <c r="A274" s="313">
        <v>273</v>
      </c>
      <c r="B274" s="387" t="s">
        <v>942</v>
      </c>
      <c r="C274" s="387">
        <v>88041716828</v>
      </c>
      <c r="D274" s="326" t="s">
        <v>617</v>
      </c>
      <c r="E274" s="314"/>
      <c r="F274" s="314"/>
      <c r="G274" s="314"/>
      <c r="H274" s="314"/>
      <c r="I274" s="314"/>
      <c r="J274" s="314"/>
      <c r="K274" s="313" t="str">
        <f t="shared" si="63"/>
        <v>M</v>
      </c>
      <c r="L274" s="314"/>
      <c r="M274" s="314"/>
      <c r="N274" s="314"/>
      <c r="O274" s="313">
        <f t="shared" si="76"/>
        <v>24</v>
      </c>
      <c r="P274" s="334">
        <f t="shared" si="62"/>
        <v>1</v>
      </c>
      <c r="Q274" s="334">
        <f t="shared" si="77"/>
        <v>0</v>
      </c>
      <c r="R274" s="334">
        <f t="shared" si="78"/>
        <v>0</v>
      </c>
      <c r="S274" s="423">
        <f t="shared" si="79"/>
        <v>0</v>
      </c>
      <c r="T274" s="424">
        <v>41214</v>
      </c>
    </row>
    <row r="275" spans="1:20">
      <c r="A275" s="313">
        <v>274</v>
      </c>
      <c r="B275" s="387" t="s">
        <v>943</v>
      </c>
      <c r="C275" s="388">
        <v>82110312428</v>
      </c>
      <c r="D275" s="326" t="s">
        <v>617</v>
      </c>
      <c r="E275" s="314"/>
      <c r="F275" s="314"/>
      <c r="G275" s="314"/>
      <c r="H275" s="314"/>
      <c r="I275" s="314"/>
      <c r="J275" s="314"/>
      <c r="K275" s="313" t="str">
        <f t="shared" si="63"/>
        <v>M</v>
      </c>
      <c r="L275" s="314"/>
      <c r="M275" s="314"/>
      <c r="N275" s="314"/>
      <c r="O275" s="313">
        <f t="shared" si="76"/>
        <v>30</v>
      </c>
      <c r="P275" s="334">
        <f t="shared" si="62"/>
        <v>1</v>
      </c>
      <c r="Q275" s="334">
        <f t="shared" si="77"/>
        <v>0</v>
      </c>
      <c r="R275" s="334">
        <f t="shared" si="78"/>
        <v>0</v>
      </c>
      <c r="S275" s="423">
        <f t="shared" si="79"/>
        <v>0</v>
      </c>
      <c r="T275" s="424">
        <v>41214</v>
      </c>
    </row>
    <row r="276" spans="1:20">
      <c r="A276" s="313">
        <v>275</v>
      </c>
      <c r="B276" s="387" t="s">
        <v>944</v>
      </c>
      <c r="C276" s="388">
        <v>85022212012</v>
      </c>
      <c r="D276" s="326" t="s">
        <v>617</v>
      </c>
      <c r="E276" s="314"/>
      <c r="F276" s="314"/>
      <c r="G276" s="314"/>
      <c r="H276" s="314"/>
      <c r="I276" s="314"/>
      <c r="J276" s="314"/>
      <c r="K276" s="313" t="str">
        <f t="shared" si="63"/>
        <v>F</v>
      </c>
      <c r="L276" s="314"/>
      <c r="M276" s="314"/>
      <c r="N276" s="314"/>
      <c r="O276" s="313">
        <f t="shared" si="76"/>
        <v>27</v>
      </c>
      <c r="P276" s="334">
        <f t="shared" si="62"/>
        <v>1</v>
      </c>
      <c r="Q276" s="334">
        <f t="shared" si="77"/>
        <v>0</v>
      </c>
      <c r="R276" s="334">
        <f t="shared" si="78"/>
        <v>0</v>
      </c>
      <c r="S276" s="423">
        <f t="shared" si="79"/>
        <v>0</v>
      </c>
      <c r="T276" s="424">
        <v>41214</v>
      </c>
    </row>
    <row r="277" spans="1:20">
      <c r="A277" s="313">
        <v>276</v>
      </c>
      <c r="B277" s="387" t="s">
        <v>945</v>
      </c>
      <c r="C277" s="388">
        <v>87102414601</v>
      </c>
      <c r="D277" s="326" t="s">
        <v>617</v>
      </c>
      <c r="E277" s="314"/>
      <c r="F277" s="314"/>
      <c r="G277" s="314"/>
      <c r="H277" s="314"/>
      <c r="I277" s="314"/>
      <c r="J277" s="314"/>
      <c r="K277" s="313" t="str">
        <f t="shared" si="63"/>
        <v>M</v>
      </c>
      <c r="L277" s="314"/>
      <c r="M277" s="314"/>
      <c r="N277" s="314"/>
      <c r="O277" s="313">
        <f t="shared" si="76"/>
        <v>25</v>
      </c>
      <c r="P277" s="334">
        <f t="shared" si="62"/>
        <v>1</v>
      </c>
      <c r="Q277" s="334">
        <f t="shared" si="77"/>
        <v>0</v>
      </c>
      <c r="R277" s="334">
        <f t="shared" si="78"/>
        <v>0</v>
      </c>
      <c r="S277" s="423">
        <f t="shared" si="79"/>
        <v>0</v>
      </c>
      <c r="T277" s="424">
        <v>41214</v>
      </c>
    </row>
    <row r="278" spans="1:20">
      <c r="A278" s="313">
        <v>277</v>
      </c>
      <c r="B278" s="387" t="s">
        <v>946</v>
      </c>
      <c r="C278" s="388">
        <v>82090712429</v>
      </c>
      <c r="D278" s="326" t="s">
        <v>617</v>
      </c>
      <c r="E278" s="314"/>
      <c r="F278" s="314"/>
      <c r="G278" s="314"/>
      <c r="H278" s="314"/>
      <c r="I278" s="314"/>
      <c r="J278" s="314"/>
      <c r="K278" s="313" t="str">
        <f t="shared" si="63"/>
        <v>M</v>
      </c>
      <c r="L278" s="314"/>
      <c r="M278" s="314"/>
      <c r="N278" s="314"/>
      <c r="O278" s="313">
        <f t="shared" si="76"/>
        <v>30</v>
      </c>
      <c r="P278" s="334">
        <f t="shared" si="62"/>
        <v>1</v>
      </c>
      <c r="Q278" s="334">
        <f t="shared" si="77"/>
        <v>0</v>
      </c>
      <c r="R278" s="334">
        <f t="shared" si="78"/>
        <v>0</v>
      </c>
      <c r="S278" s="423">
        <f t="shared" si="79"/>
        <v>0</v>
      </c>
      <c r="T278" s="424">
        <v>41214</v>
      </c>
    </row>
    <row r="279" spans="1:20">
      <c r="A279" s="313">
        <v>278</v>
      </c>
      <c r="B279" s="387" t="s">
        <v>947</v>
      </c>
      <c r="C279" s="388">
        <v>81020312145</v>
      </c>
      <c r="D279" s="326" t="s">
        <v>617</v>
      </c>
      <c r="E279" s="314"/>
      <c r="F279" s="314"/>
      <c r="G279" s="314"/>
      <c r="H279" s="314"/>
      <c r="I279" s="314"/>
      <c r="J279" s="314"/>
      <c r="K279" s="313" t="str">
        <f t="shared" si="63"/>
        <v>M</v>
      </c>
      <c r="L279" s="314"/>
      <c r="M279" s="314"/>
      <c r="N279" s="314"/>
      <c r="O279" s="313">
        <f t="shared" si="76"/>
        <v>31</v>
      </c>
      <c r="P279" s="334">
        <f t="shared" si="62"/>
        <v>0</v>
      </c>
      <c r="Q279" s="334">
        <f t="shared" si="77"/>
        <v>1</v>
      </c>
      <c r="R279" s="334">
        <f t="shared" si="78"/>
        <v>0</v>
      </c>
      <c r="S279" s="423">
        <f t="shared" si="79"/>
        <v>0</v>
      </c>
      <c r="T279" s="424">
        <v>41214</v>
      </c>
    </row>
    <row r="280" spans="1:20">
      <c r="A280" s="313">
        <v>279</v>
      </c>
      <c r="B280" s="387" t="s">
        <v>948</v>
      </c>
      <c r="C280" s="388">
        <v>84041011866</v>
      </c>
      <c r="D280" s="326" t="s">
        <v>617</v>
      </c>
      <c r="E280" s="314"/>
      <c r="F280" s="314"/>
      <c r="G280" s="314"/>
      <c r="H280" s="314"/>
      <c r="I280" s="314"/>
      <c r="J280" s="314"/>
      <c r="K280" s="313" t="str">
        <f t="shared" si="63"/>
        <v>M</v>
      </c>
      <c r="L280" s="314"/>
      <c r="M280" s="314"/>
      <c r="N280" s="314"/>
      <c r="O280" s="313">
        <f t="shared" si="76"/>
        <v>28</v>
      </c>
      <c r="P280" s="334">
        <f t="shared" ref="P280:P344" si="80">IF(O280&gt;=55,0,IF(AND(O280&gt;=46,O280&lt;55),0,IF(AND(O280&gt;=31,O280&lt;45),0,IF(O280&lt;=30,1,0))))</f>
        <v>1</v>
      </c>
      <c r="Q280" s="334">
        <f t="shared" si="77"/>
        <v>0</v>
      </c>
      <c r="R280" s="334">
        <f t="shared" si="78"/>
        <v>0</v>
      </c>
      <c r="S280" s="423">
        <f t="shared" si="79"/>
        <v>0</v>
      </c>
      <c r="T280" s="424">
        <v>41214</v>
      </c>
    </row>
    <row r="281" spans="1:20">
      <c r="A281" s="313">
        <v>280</v>
      </c>
      <c r="B281" s="387" t="s">
        <v>949</v>
      </c>
      <c r="C281" s="388">
        <v>66122703407</v>
      </c>
      <c r="D281" s="326" t="s">
        <v>617</v>
      </c>
      <c r="E281" s="314"/>
      <c r="F281" s="314"/>
      <c r="G281" s="314"/>
      <c r="H281" s="314"/>
      <c r="I281" s="314"/>
      <c r="J281" s="314"/>
      <c r="K281" s="313" t="str">
        <f t="shared" ref="K281:K344" si="81">IF(MOD(LEFT(+RIGHT(C281,2),1),2)=0,"M","F")</f>
        <v>M</v>
      </c>
      <c r="L281" s="314"/>
      <c r="M281" s="314"/>
      <c r="N281" s="314"/>
      <c r="O281" s="313">
        <f t="shared" si="76"/>
        <v>46</v>
      </c>
      <c r="P281" s="334">
        <f t="shared" si="80"/>
        <v>0</v>
      </c>
      <c r="Q281" s="334">
        <f t="shared" si="77"/>
        <v>0</v>
      </c>
      <c r="R281" s="334">
        <f t="shared" si="78"/>
        <v>1</v>
      </c>
      <c r="S281" s="423">
        <f t="shared" si="79"/>
        <v>0</v>
      </c>
      <c r="T281" s="424">
        <v>41214</v>
      </c>
    </row>
    <row r="282" spans="1:20">
      <c r="A282" s="313">
        <v>281</v>
      </c>
      <c r="B282" s="387" t="s">
        <v>950</v>
      </c>
      <c r="C282" s="388">
        <v>83123109621</v>
      </c>
      <c r="D282" s="326" t="s">
        <v>617</v>
      </c>
      <c r="E282" s="314"/>
      <c r="F282" s="314"/>
      <c r="G282" s="314"/>
      <c r="H282" s="314"/>
      <c r="I282" s="314"/>
      <c r="J282" s="314"/>
      <c r="K282" s="313" t="str">
        <f t="shared" si="81"/>
        <v>M</v>
      </c>
      <c r="L282" s="314"/>
      <c r="M282" s="314"/>
      <c r="N282" s="314"/>
      <c r="O282" s="313">
        <f t="shared" si="76"/>
        <v>29</v>
      </c>
      <c r="P282" s="334">
        <f t="shared" si="80"/>
        <v>1</v>
      </c>
      <c r="Q282" s="334">
        <f t="shared" si="77"/>
        <v>0</v>
      </c>
      <c r="R282" s="334">
        <f t="shared" si="78"/>
        <v>0</v>
      </c>
      <c r="S282" s="423">
        <f t="shared" si="79"/>
        <v>0</v>
      </c>
      <c r="T282" s="424">
        <v>41214</v>
      </c>
    </row>
    <row r="283" spans="1:20">
      <c r="A283" s="313">
        <v>282</v>
      </c>
      <c r="B283" s="387" t="s">
        <v>951</v>
      </c>
      <c r="C283" s="388">
        <v>76050207000</v>
      </c>
      <c r="D283" s="326" t="s">
        <v>617</v>
      </c>
      <c r="E283" s="314"/>
      <c r="F283" s="314"/>
      <c r="G283" s="314"/>
      <c r="H283" s="314"/>
      <c r="I283" s="314"/>
      <c r="J283" s="314"/>
      <c r="K283" s="313" t="str">
        <f t="shared" si="81"/>
        <v>M</v>
      </c>
      <c r="L283" s="314"/>
      <c r="M283" s="314"/>
      <c r="N283" s="314"/>
      <c r="O283" s="313">
        <f t="shared" si="76"/>
        <v>36</v>
      </c>
      <c r="P283" s="334">
        <f t="shared" si="80"/>
        <v>0</v>
      </c>
      <c r="Q283" s="334">
        <f t="shared" si="77"/>
        <v>1</v>
      </c>
      <c r="R283" s="334">
        <f t="shared" si="78"/>
        <v>0</v>
      </c>
      <c r="S283" s="423">
        <f t="shared" si="79"/>
        <v>0</v>
      </c>
      <c r="T283" s="424">
        <v>41214</v>
      </c>
    </row>
    <row r="284" spans="1:20">
      <c r="A284" s="313">
        <v>283</v>
      </c>
      <c r="B284" s="387" t="s">
        <v>952</v>
      </c>
      <c r="C284" s="388">
        <v>87111015309</v>
      </c>
      <c r="D284" s="326" t="s">
        <v>617</v>
      </c>
      <c r="E284" s="314"/>
      <c r="F284" s="314"/>
      <c r="G284" s="314"/>
      <c r="H284" s="314"/>
      <c r="I284" s="314"/>
      <c r="J284" s="314"/>
      <c r="K284" s="313" t="str">
        <f t="shared" si="81"/>
        <v>M</v>
      </c>
      <c r="L284" s="314"/>
      <c r="M284" s="314"/>
      <c r="N284" s="314"/>
      <c r="O284" s="313">
        <f t="shared" si="76"/>
        <v>25</v>
      </c>
      <c r="P284" s="334">
        <f t="shared" si="80"/>
        <v>1</v>
      </c>
      <c r="Q284" s="334">
        <f t="shared" si="77"/>
        <v>0</v>
      </c>
      <c r="R284" s="334">
        <f t="shared" si="78"/>
        <v>0</v>
      </c>
      <c r="S284" s="423">
        <f t="shared" si="79"/>
        <v>0</v>
      </c>
      <c r="T284" s="424">
        <v>41214</v>
      </c>
    </row>
    <row r="285" spans="1:20">
      <c r="A285" s="313">
        <v>284</v>
      </c>
      <c r="B285" s="387" t="s">
        <v>953</v>
      </c>
      <c r="C285" s="388">
        <v>78070919007</v>
      </c>
      <c r="D285" s="326" t="s">
        <v>617</v>
      </c>
      <c r="E285" s="314"/>
      <c r="F285" s="314"/>
      <c r="G285" s="314"/>
      <c r="H285" s="314"/>
      <c r="I285" s="314"/>
      <c r="J285" s="314"/>
      <c r="K285" s="313" t="str">
        <f t="shared" si="81"/>
        <v>M</v>
      </c>
      <c r="L285" s="314"/>
      <c r="M285" s="314"/>
      <c r="N285" s="314"/>
      <c r="O285" s="313">
        <f t="shared" si="76"/>
        <v>34</v>
      </c>
      <c r="P285" s="334">
        <f t="shared" si="80"/>
        <v>0</v>
      </c>
      <c r="Q285" s="334">
        <f t="shared" si="77"/>
        <v>1</v>
      </c>
      <c r="R285" s="334">
        <f t="shared" si="78"/>
        <v>0</v>
      </c>
      <c r="S285" s="423">
        <f t="shared" si="79"/>
        <v>0</v>
      </c>
      <c r="T285" s="424">
        <v>41214</v>
      </c>
    </row>
    <row r="286" spans="1:20">
      <c r="A286" s="313">
        <v>285</v>
      </c>
      <c r="B286" s="387" t="s">
        <v>954</v>
      </c>
      <c r="C286" s="388">
        <v>88083014262</v>
      </c>
      <c r="D286" s="326" t="s">
        <v>617</v>
      </c>
      <c r="E286" s="314"/>
      <c r="F286" s="314"/>
      <c r="G286" s="314"/>
      <c r="H286" s="314"/>
      <c r="I286" s="314"/>
      <c r="J286" s="314"/>
      <c r="K286" s="313" t="str">
        <f t="shared" si="81"/>
        <v>M</v>
      </c>
      <c r="L286" s="314"/>
      <c r="M286" s="314"/>
      <c r="N286" s="314"/>
      <c r="O286" s="313">
        <f t="shared" si="76"/>
        <v>24</v>
      </c>
      <c r="P286" s="334">
        <f t="shared" si="80"/>
        <v>1</v>
      </c>
      <c r="Q286" s="334">
        <f t="shared" si="77"/>
        <v>0</v>
      </c>
      <c r="R286" s="334">
        <f t="shared" si="78"/>
        <v>0</v>
      </c>
      <c r="S286" s="423">
        <f t="shared" si="79"/>
        <v>0</v>
      </c>
      <c r="T286" s="424">
        <v>41214</v>
      </c>
    </row>
    <row r="287" spans="1:20">
      <c r="A287" s="313">
        <v>286</v>
      </c>
      <c r="B287" s="387" t="s">
        <v>955</v>
      </c>
      <c r="C287" s="388">
        <v>80022911988</v>
      </c>
      <c r="D287" s="326" t="s">
        <v>617</v>
      </c>
      <c r="E287" s="314"/>
      <c r="F287" s="314"/>
      <c r="G287" s="314"/>
      <c r="H287" s="314"/>
      <c r="I287" s="314"/>
      <c r="J287" s="314"/>
      <c r="K287" s="313" t="str">
        <f t="shared" si="81"/>
        <v>M</v>
      </c>
      <c r="L287" s="314"/>
      <c r="M287" s="314"/>
      <c r="N287" s="314"/>
      <c r="O287" s="313">
        <f t="shared" si="76"/>
        <v>32</v>
      </c>
      <c r="P287" s="334">
        <f t="shared" si="80"/>
        <v>0</v>
      </c>
      <c r="Q287" s="334">
        <f t="shared" si="77"/>
        <v>1</v>
      </c>
      <c r="R287" s="334">
        <f t="shared" si="78"/>
        <v>0</v>
      </c>
      <c r="S287" s="423">
        <f t="shared" si="79"/>
        <v>0</v>
      </c>
      <c r="T287" s="424">
        <v>41214</v>
      </c>
    </row>
    <row r="288" spans="1:20">
      <c r="A288" s="313">
        <v>287</v>
      </c>
      <c r="B288" s="387" t="s">
        <v>956</v>
      </c>
      <c r="C288" s="388">
        <v>87052215226</v>
      </c>
      <c r="D288" s="326" t="s">
        <v>617</v>
      </c>
      <c r="E288" s="314"/>
      <c r="F288" s="314"/>
      <c r="G288" s="314"/>
      <c r="H288" s="314"/>
      <c r="I288" s="314"/>
      <c r="J288" s="314"/>
      <c r="K288" s="313" t="str">
        <f t="shared" si="81"/>
        <v>M</v>
      </c>
      <c r="L288" s="314"/>
      <c r="M288" s="314"/>
      <c r="N288" s="314"/>
      <c r="O288" s="313">
        <f t="shared" si="76"/>
        <v>25</v>
      </c>
      <c r="P288" s="334">
        <f t="shared" si="80"/>
        <v>1</v>
      </c>
      <c r="Q288" s="334">
        <f t="shared" si="77"/>
        <v>0</v>
      </c>
      <c r="R288" s="334">
        <f t="shared" si="78"/>
        <v>0</v>
      </c>
      <c r="S288" s="423">
        <f t="shared" si="79"/>
        <v>0</v>
      </c>
      <c r="T288" s="424">
        <v>41214</v>
      </c>
    </row>
    <row r="289" spans="1:20">
      <c r="A289" s="313">
        <v>288</v>
      </c>
      <c r="B289" s="387" t="s">
        <v>957</v>
      </c>
      <c r="C289" s="388">
        <v>87120115166</v>
      </c>
      <c r="D289" s="326" t="s">
        <v>617</v>
      </c>
      <c r="E289" s="314"/>
      <c r="F289" s="314"/>
      <c r="G289" s="314"/>
      <c r="H289" s="314"/>
      <c r="I289" s="314"/>
      <c r="J289" s="314"/>
      <c r="K289" s="313" t="str">
        <f t="shared" si="81"/>
        <v>M</v>
      </c>
      <c r="L289" s="314"/>
      <c r="M289" s="314"/>
      <c r="N289" s="314"/>
      <c r="O289" s="313">
        <f t="shared" si="76"/>
        <v>25</v>
      </c>
      <c r="P289" s="334">
        <f t="shared" si="80"/>
        <v>1</v>
      </c>
      <c r="Q289" s="334">
        <f t="shared" si="77"/>
        <v>0</v>
      </c>
      <c r="R289" s="334">
        <f t="shared" si="78"/>
        <v>0</v>
      </c>
      <c r="S289" s="423">
        <f t="shared" si="79"/>
        <v>0</v>
      </c>
      <c r="T289" s="424">
        <v>41214</v>
      </c>
    </row>
    <row r="290" spans="1:20">
      <c r="A290" s="313">
        <v>289</v>
      </c>
      <c r="B290" s="387" t="s">
        <v>958</v>
      </c>
      <c r="C290" s="388">
        <v>89080124902</v>
      </c>
      <c r="D290" s="326" t="s">
        <v>617</v>
      </c>
      <c r="E290" s="314"/>
      <c r="F290" s="314"/>
      <c r="G290" s="314"/>
      <c r="H290" s="314"/>
      <c r="I290" s="314"/>
      <c r="J290" s="314"/>
      <c r="K290" s="313" t="str">
        <f t="shared" si="81"/>
        <v>M</v>
      </c>
      <c r="L290" s="314"/>
      <c r="M290" s="314"/>
      <c r="N290" s="314"/>
      <c r="O290" s="313">
        <f t="shared" si="76"/>
        <v>23</v>
      </c>
      <c r="P290" s="334">
        <f t="shared" si="80"/>
        <v>1</v>
      </c>
      <c r="Q290" s="334">
        <f t="shared" si="77"/>
        <v>0</v>
      </c>
      <c r="R290" s="334">
        <f t="shared" si="78"/>
        <v>0</v>
      </c>
      <c r="S290" s="423">
        <f t="shared" si="79"/>
        <v>0</v>
      </c>
      <c r="T290" s="424">
        <v>41214</v>
      </c>
    </row>
    <row r="291" spans="1:20">
      <c r="A291" s="313">
        <v>290</v>
      </c>
      <c r="B291" s="387" t="s">
        <v>959</v>
      </c>
      <c r="C291" s="388">
        <v>88110616826</v>
      </c>
      <c r="D291" s="326" t="s">
        <v>617</v>
      </c>
      <c r="E291" s="314"/>
      <c r="F291" s="314"/>
      <c r="G291" s="314"/>
      <c r="H291" s="314"/>
      <c r="I291" s="314"/>
      <c r="J291" s="314"/>
      <c r="K291" s="313" t="str">
        <f t="shared" si="81"/>
        <v>M</v>
      </c>
      <c r="L291" s="314"/>
      <c r="M291" s="314"/>
      <c r="N291" s="314"/>
      <c r="O291" s="313">
        <f t="shared" ref="O291:O307" si="82">2012-CONCATENATE(19,+LEFT(C291,2))</f>
        <v>24</v>
      </c>
      <c r="P291" s="334">
        <f t="shared" si="80"/>
        <v>1</v>
      </c>
      <c r="Q291" s="334">
        <f t="shared" ref="Q291:Q307" si="83">IF(O291&gt;=55,0,IF(AND(O291&gt;=46,O291&lt;55),0,IF(AND(O291&gt;=31,O291&lt;=45),1,IF(O291&lt;=30,0,0))))</f>
        <v>0</v>
      </c>
      <c r="R291" s="334">
        <f t="shared" ref="R291:R307" si="84">IF(O291&gt;=55,0,IF(AND(O291&gt;=46,O291&lt;55),1,IF(AND(O291&gt;=31,O291&lt;=45),0,IF(O291&lt;=30,0,0))))</f>
        <v>0</v>
      </c>
      <c r="S291" s="423">
        <f t="shared" ref="S291:S307" si="85">IF(O291&gt;=55,1,IF(AND(O291&gt;=46,O291&lt;55),0,IF(AND(O291&gt;=31,O291&lt;45),0,IF(O291&lt;=30,0,0))))</f>
        <v>0</v>
      </c>
      <c r="T291" s="424">
        <v>41214</v>
      </c>
    </row>
    <row r="292" spans="1:20">
      <c r="A292" s="313">
        <v>291</v>
      </c>
      <c r="B292" s="387" t="s">
        <v>960</v>
      </c>
      <c r="C292" s="388">
        <v>85111314501</v>
      </c>
      <c r="D292" s="326" t="s">
        <v>617</v>
      </c>
      <c r="E292" s="314"/>
      <c r="F292" s="314"/>
      <c r="G292" s="314"/>
      <c r="H292" s="314"/>
      <c r="I292" s="314"/>
      <c r="J292" s="314"/>
      <c r="K292" s="313" t="str">
        <f t="shared" si="81"/>
        <v>M</v>
      </c>
      <c r="L292" s="314"/>
      <c r="M292" s="314"/>
      <c r="N292" s="314"/>
      <c r="O292" s="313">
        <f t="shared" si="82"/>
        <v>27</v>
      </c>
      <c r="P292" s="334">
        <f t="shared" si="80"/>
        <v>1</v>
      </c>
      <c r="Q292" s="334">
        <f t="shared" si="83"/>
        <v>0</v>
      </c>
      <c r="R292" s="334">
        <f t="shared" si="84"/>
        <v>0</v>
      </c>
      <c r="S292" s="423">
        <f t="shared" si="85"/>
        <v>0</v>
      </c>
      <c r="T292" s="424">
        <v>41214</v>
      </c>
    </row>
    <row r="293" spans="1:20">
      <c r="A293" s="313">
        <v>292</v>
      </c>
      <c r="B293" s="387" t="s">
        <v>961</v>
      </c>
      <c r="C293" s="388">
        <v>88041016901</v>
      </c>
      <c r="D293" s="326" t="s">
        <v>617</v>
      </c>
      <c r="E293" s="314"/>
      <c r="F293" s="314"/>
      <c r="G293" s="314"/>
      <c r="H293" s="314"/>
      <c r="I293" s="314"/>
      <c r="J293" s="314"/>
      <c r="K293" s="313" t="str">
        <f t="shared" si="81"/>
        <v>M</v>
      </c>
      <c r="L293" s="314"/>
      <c r="M293" s="314"/>
      <c r="N293" s="314"/>
      <c r="O293" s="313">
        <f t="shared" si="82"/>
        <v>24</v>
      </c>
      <c r="P293" s="334">
        <f t="shared" si="80"/>
        <v>1</v>
      </c>
      <c r="Q293" s="334">
        <f t="shared" si="83"/>
        <v>0</v>
      </c>
      <c r="R293" s="334">
        <f t="shared" si="84"/>
        <v>0</v>
      </c>
      <c r="S293" s="423">
        <f t="shared" si="85"/>
        <v>0</v>
      </c>
      <c r="T293" s="424">
        <v>41214</v>
      </c>
    </row>
    <row r="294" spans="1:20">
      <c r="A294" s="313">
        <v>293</v>
      </c>
      <c r="B294" s="387" t="s">
        <v>962</v>
      </c>
      <c r="C294" s="388">
        <v>78011413646</v>
      </c>
      <c r="D294" s="326" t="s">
        <v>617</v>
      </c>
      <c r="E294" s="314"/>
      <c r="F294" s="314"/>
      <c r="G294" s="314"/>
      <c r="H294" s="314"/>
      <c r="I294" s="314"/>
      <c r="J294" s="314"/>
      <c r="K294" s="313" t="str">
        <f t="shared" si="81"/>
        <v>M</v>
      </c>
      <c r="L294" s="314"/>
      <c r="M294" s="314"/>
      <c r="N294" s="314"/>
      <c r="O294" s="313">
        <f t="shared" si="82"/>
        <v>34</v>
      </c>
      <c r="P294" s="334">
        <f t="shared" si="80"/>
        <v>0</v>
      </c>
      <c r="Q294" s="334">
        <f t="shared" si="83"/>
        <v>1</v>
      </c>
      <c r="R294" s="334">
        <f t="shared" si="84"/>
        <v>0</v>
      </c>
      <c r="S294" s="423">
        <f t="shared" si="85"/>
        <v>0</v>
      </c>
      <c r="T294" s="424">
        <v>41214</v>
      </c>
    </row>
    <row r="295" spans="1:20">
      <c r="A295" s="313">
        <v>294</v>
      </c>
      <c r="B295" s="387" t="s">
        <v>963</v>
      </c>
      <c r="C295" s="388">
        <v>81062811169</v>
      </c>
      <c r="D295" s="326" t="s">
        <v>617</v>
      </c>
      <c r="E295" s="314"/>
      <c r="F295" s="314"/>
      <c r="G295" s="314"/>
      <c r="H295" s="314"/>
      <c r="I295" s="314"/>
      <c r="J295" s="314"/>
      <c r="K295" s="313" t="str">
        <f t="shared" si="81"/>
        <v>M</v>
      </c>
      <c r="L295" s="314"/>
      <c r="M295" s="314"/>
      <c r="N295" s="314"/>
      <c r="O295" s="313">
        <f t="shared" si="82"/>
        <v>31</v>
      </c>
      <c r="P295" s="334">
        <f t="shared" si="80"/>
        <v>0</v>
      </c>
      <c r="Q295" s="334">
        <f t="shared" si="83"/>
        <v>1</v>
      </c>
      <c r="R295" s="334">
        <f t="shared" si="84"/>
        <v>0</v>
      </c>
      <c r="S295" s="423">
        <f t="shared" si="85"/>
        <v>0</v>
      </c>
      <c r="T295" s="424">
        <v>41214</v>
      </c>
    </row>
    <row r="296" spans="1:20">
      <c r="A296" s="313">
        <v>295</v>
      </c>
      <c r="B296" s="387" t="s">
        <v>964</v>
      </c>
      <c r="C296" s="388">
        <v>81012412143</v>
      </c>
      <c r="D296" s="326" t="s">
        <v>617</v>
      </c>
      <c r="E296" s="314"/>
      <c r="F296" s="314"/>
      <c r="G296" s="314"/>
      <c r="H296" s="314"/>
      <c r="I296" s="314"/>
      <c r="J296" s="314"/>
      <c r="K296" s="313" t="str">
        <f t="shared" si="81"/>
        <v>M</v>
      </c>
      <c r="L296" s="314"/>
      <c r="M296" s="314"/>
      <c r="N296" s="314"/>
      <c r="O296" s="313">
        <f t="shared" si="82"/>
        <v>31</v>
      </c>
      <c r="P296" s="334">
        <f t="shared" si="80"/>
        <v>0</v>
      </c>
      <c r="Q296" s="334">
        <f t="shared" si="83"/>
        <v>1</v>
      </c>
      <c r="R296" s="334">
        <f t="shared" si="84"/>
        <v>0</v>
      </c>
      <c r="S296" s="423">
        <f t="shared" si="85"/>
        <v>0</v>
      </c>
      <c r="T296" s="424">
        <v>41214</v>
      </c>
    </row>
    <row r="297" spans="1:20">
      <c r="A297" s="313">
        <v>296</v>
      </c>
      <c r="B297" s="387" t="s">
        <v>965</v>
      </c>
      <c r="C297" s="388">
        <v>89081329783</v>
      </c>
      <c r="D297" s="326" t="s">
        <v>617</v>
      </c>
      <c r="E297" s="314"/>
      <c r="F297" s="314"/>
      <c r="G297" s="314"/>
      <c r="H297" s="314"/>
      <c r="I297" s="314"/>
      <c r="J297" s="314"/>
      <c r="K297" s="313" t="str">
        <f t="shared" si="81"/>
        <v>M</v>
      </c>
      <c r="L297" s="314"/>
      <c r="M297" s="314"/>
      <c r="N297" s="314"/>
      <c r="O297" s="313">
        <f t="shared" si="82"/>
        <v>23</v>
      </c>
      <c r="P297" s="334">
        <f t="shared" si="80"/>
        <v>1</v>
      </c>
      <c r="Q297" s="334">
        <f t="shared" si="83"/>
        <v>0</v>
      </c>
      <c r="R297" s="334">
        <f t="shared" si="84"/>
        <v>0</v>
      </c>
      <c r="S297" s="423">
        <f t="shared" si="85"/>
        <v>0</v>
      </c>
      <c r="T297" s="424">
        <v>41214</v>
      </c>
    </row>
    <row r="298" spans="1:20">
      <c r="A298" s="313">
        <v>297</v>
      </c>
      <c r="B298" s="387" t="s">
        <v>966</v>
      </c>
      <c r="C298" s="388">
        <v>89091629787</v>
      </c>
      <c r="D298" s="326" t="s">
        <v>617</v>
      </c>
      <c r="E298" s="314"/>
      <c r="F298" s="314"/>
      <c r="G298" s="314"/>
      <c r="H298" s="314"/>
      <c r="I298" s="314"/>
      <c r="J298" s="314"/>
      <c r="K298" s="313" t="str">
        <f t="shared" si="81"/>
        <v>M</v>
      </c>
      <c r="L298" s="314"/>
      <c r="M298" s="314"/>
      <c r="N298" s="314"/>
      <c r="O298" s="313">
        <f t="shared" si="82"/>
        <v>23</v>
      </c>
      <c r="P298" s="334">
        <f t="shared" si="80"/>
        <v>1</v>
      </c>
      <c r="Q298" s="334">
        <f t="shared" si="83"/>
        <v>0</v>
      </c>
      <c r="R298" s="334">
        <f t="shared" si="84"/>
        <v>0</v>
      </c>
      <c r="S298" s="423">
        <f t="shared" si="85"/>
        <v>0</v>
      </c>
      <c r="T298" s="424">
        <v>41214</v>
      </c>
    </row>
    <row r="299" spans="1:20">
      <c r="A299" s="313">
        <v>298</v>
      </c>
      <c r="B299" s="387" t="s">
        <v>967</v>
      </c>
      <c r="C299" s="388">
        <v>66042924658</v>
      </c>
      <c r="D299" s="326" t="s">
        <v>617</v>
      </c>
      <c r="E299" s="314"/>
      <c r="F299" s="314"/>
      <c r="G299" s="314"/>
      <c r="H299" s="314"/>
      <c r="I299" s="314"/>
      <c r="J299" s="314"/>
      <c r="K299" s="313" t="str">
        <f t="shared" si="81"/>
        <v>F</v>
      </c>
      <c r="L299" s="314"/>
      <c r="M299" s="314"/>
      <c r="N299" s="314"/>
      <c r="O299" s="313">
        <f t="shared" si="82"/>
        <v>46</v>
      </c>
      <c r="P299" s="334">
        <f t="shared" si="80"/>
        <v>0</v>
      </c>
      <c r="Q299" s="334">
        <f t="shared" si="83"/>
        <v>0</v>
      </c>
      <c r="R299" s="334">
        <f t="shared" si="84"/>
        <v>1</v>
      </c>
      <c r="S299" s="423">
        <f t="shared" si="85"/>
        <v>0</v>
      </c>
      <c r="T299" s="424">
        <v>41214</v>
      </c>
    </row>
    <row r="300" spans="1:20">
      <c r="A300" s="313">
        <v>299</v>
      </c>
      <c r="B300" s="387" t="s">
        <v>968</v>
      </c>
      <c r="C300" s="388">
        <v>73110719100</v>
      </c>
      <c r="D300" s="326" t="s">
        <v>617</v>
      </c>
      <c r="E300" s="314"/>
      <c r="F300" s="314"/>
      <c r="G300" s="314"/>
      <c r="H300" s="314"/>
      <c r="I300" s="314"/>
      <c r="J300" s="314"/>
      <c r="K300" s="313" t="str">
        <f t="shared" si="81"/>
        <v>M</v>
      </c>
      <c r="L300" s="314"/>
      <c r="M300" s="314"/>
      <c r="N300" s="314"/>
      <c r="O300" s="313">
        <f t="shared" si="82"/>
        <v>39</v>
      </c>
      <c r="P300" s="334">
        <f t="shared" si="80"/>
        <v>0</v>
      </c>
      <c r="Q300" s="334">
        <f t="shared" si="83"/>
        <v>1</v>
      </c>
      <c r="R300" s="334">
        <f t="shared" si="84"/>
        <v>0</v>
      </c>
      <c r="S300" s="423">
        <f t="shared" si="85"/>
        <v>0</v>
      </c>
      <c r="T300" s="424">
        <v>41214</v>
      </c>
    </row>
    <row r="301" spans="1:20">
      <c r="A301" s="313">
        <v>300</v>
      </c>
      <c r="B301" s="387" t="s">
        <v>969</v>
      </c>
      <c r="C301" s="388">
        <v>85052212652</v>
      </c>
      <c r="D301" s="326" t="s">
        <v>617</v>
      </c>
      <c r="E301" s="314"/>
      <c r="F301" s="314"/>
      <c r="G301" s="314"/>
      <c r="H301" s="314"/>
      <c r="I301" s="314"/>
      <c r="J301" s="314"/>
      <c r="K301" s="313" t="str">
        <f t="shared" si="81"/>
        <v>F</v>
      </c>
      <c r="L301" s="314"/>
      <c r="M301" s="314"/>
      <c r="N301" s="314"/>
      <c r="O301" s="313">
        <f t="shared" si="82"/>
        <v>27</v>
      </c>
      <c r="P301" s="334">
        <f t="shared" si="80"/>
        <v>1</v>
      </c>
      <c r="Q301" s="334">
        <f t="shared" si="83"/>
        <v>0</v>
      </c>
      <c r="R301" s="334">
        <f t="shared" si="84"/>
        <v>0</v>
      </c>
      <c r="S301" s="423">
        <f t="shared" si="85"/>
        <v>0</v>
      </c>
      <c r="T301" s="424">
        <v>41214</v>
      </c>
    </row>
    <row r="302" spans="1:20">
      <c r="A302" s="313">
        <v>301</v>
      </c>
      <c r="B302" s="387" t="s">
        <v>970</v>
      </c>
      <c r="C302" s="388">
        <v>88080116811</v>
      </c>
      <c r="D302" s="326" t="s">
        <v>617</v>
      </c>
      <c r="E302" s="314"/>
      <c r="F302" s="314"/>
      <c r="G302" s="314"/>
      <c r="H302" s="314"/>
      <c r="I302" s="314"/>
      <c r="J302" s="314"/>
      <c r="K302" s="313" t="str">
        <f t="shared" si="81"/>
        <v>F</v>
      </c>
      <c r="L302" s="314"/>
      <c r="M302" s="314"/>
      <c r="N302" s="314"/>
      <c r="O302" s="313">
        <f t="shared" si="82"/>
        <v>24</v>
      </c>
      <c r="P302" s="334">
        <f t="shared" si="80"/>
        <v>1</v>
      </c>
      <c r="Q302" s="334">
        <f t="shared" si="83"/>
        <v>0</v>
      </c>
      <c r="R302" s="334">
        <f t="shared" si="84"/>
        <v>0</v>
      </c>
      <c r="S302" s="423">
        <f t="shared" si="85"/>
        <v>0</v>
      </c>
      <c r="T302" s="424">
        <v>41214</v>
      </c>
    </row>
    <row r="303" spans="1:20">
      <c r="A303" s="313">
        <v>302</v>
      </c>
      <c r="B303" s="387" t="s">
        <v>971</v>
      </c>
      <c r="C303" s="388">
        <v>82040718027</v>
      </c>
      <c r="D303" s="326" t="s">
        <v>617</v>
      </c>
      <c r="E303" s="314"/>
      <c r="F303" s="314"/>
      <c r="G303" s="314"/>
      <c r="H303" s="314"/>
      <c r="I303" s="314"/>
      <c r="J303" s="314"/>
      <c r="K303" s="313" t="str">
        <f t="shared" si="81"/>
        <v>M</v>
      </c>
      <c r="L303" s="314"/>
      <c r="M303" s="314"/>
      <c r="N303" s="314"/>
      <c r="O303" s="313">
        <f t="shared" si="82"/>
        <v>30</v>
      </c>
      <c r="P303" s="334">
        <f t="shared" si="80"/>
        <v>1</v>
      </c>
      <c r="Q303" s="334">
        <f t="shared" si="83"/>
        <v>0</v>
      </c>
      <c r="R303" s="334">
        <f t="shared" si="84"/>
        <v>0</v>
      </c>
      <c r="S303" s="423">
        <f t="shared" si="85"/>
        <v>0</v>
      </c>
      <c r="T303" s="424">
        <v>41214</v>
      </c>
    </row>
    <row r="304" spans="1:20">
      <c r="A304" s="313">
        <v>303</v>
      </c>
      <c r="B304" s="387" t="s">
        <v>972</v>
      </c>
      <c r="C304" s="388">
        <v>86062012029</v>
      </c>
      <c r="D304" s="326" t="s">
        <v>617</v>
      </c>
      <c r="E304" s="314"/>
      <c r="F304" s="314"/>
      <c r="G304" s="314"/>
      <c r="H304" s="314"/>
      <c r="I304" s="314"/>
      <c r="J304" s="314"/>
      <c r="K304" s="313" t="str">
        <f t="shared" si="81"/>
        <v>M</v>
      </c>
      <c r="L304" s="314"/>
      <c r="M304" s="314"/>
      <c r="N304" s="314"/>
      <c r="O304" s="313">
        <f t="shared" si="82"/>
        <v>26</v>
      </c>
      <c r="P304" s="334">
        <f t="shared" si="80"/>
        <v>1</v>
      </c>
      <c r="Q304" s="334">
        <f t="shared" si="83"/>
        <v>0</v>
      </c>
      <c r="R304" s="334">
        <f t="shared" si="84"/>
        <v>0</v>
      </c>
      <c r="S304" s="423">
        <f t="shared" si="85"/>
        <v>0</v>
      </c>
      <c r="T304" s="424">
        <v>41214</v>
      </c>
    </row>
    <row r="305" spans="1:20">
      <c r="A305" s="313">
        <v>304</v>
      </c>
      <c r="B305" s="387" t="s">
        <v>973</v>
      </c>
      <c r="C305" s="388">
        <v>84112414525</v>
      </c>
      <c r="D305" s="326" t="s">
        <v>617</v>
      </c>
      <c r="E305" s="314"/>
      <c r="F305" s="314"/>
      <c r="G305" s="314"/>
      <c r="H305" s="314"/>
      <c r="I305" s="314"/>
      <c r="J305" s="314"/>
      <c r="K305" s="313" t="str">
        <f t="shared" si="81"/>
        <v>M</v>
      </c>
      <c r="L305" s="314"/>
      <c r="M305" s="314"/>
      <c r="N305" s="314"/>
      <c r="O305" s="313">
        <f t="shared" si="82"/>
        <v>28</v>
      </c>
      <c r="P305" s="334">
        <f t="shared" si="80"/>
        <v>1</v>
      </c>
      <c r="Q305" s="334">
        <f t="shared" si="83"/>
        <v>0</v>
      </c>
      <c r="R305" s="334">
        <f t="shared" si="84"/>
        <v>0</v>
      </c>
      <c r="S305" s="423">
        <f t="shared" si="85"/>
        <v>0</v>
      </c>
      <c r="T305" s="424">
        <v>41214</v>
      </c>
    </row>
    <row r="306" spans="1:20">
      <c r="A306" s="313">
        <v>305</v>
      </c>
      <c r="B306" s="387" t="s">
        <v>974</v>
      </c>
      <c r="C306" s="388">
        <v>91011833475</v>
      </c>
      <c r="D306" s="326" t="s">
        <v>617</v>
      </c>
      <c r="E306" s="314"/>
      <c r="F306" s="314"/>
      <c r="G306" s="314"/>
      <c r="H306" s="314"/>
      <c r="I306" s="314"/>
      <c r="J306" s="314"/>
      <c r="K306" s="313" t="str">
        <f t="shared" si="81"/>
        <v>F</v>
      </c>
      <c r="L306" s="314"/>
      <c r="M306" s="314"/>
      <c r="N306" s="314"/>
      <c r="O306" s="313">
        <f t="shared" si="82"/>
        <v>21</v>
      </c>
      <c r="P306" s="334">
        <f t="shared" si="80"/>
        <v>1</v>
      </c>
      <c r="Q306" s="334">
        <f t="shared" si="83"/>
        <v>0</v>
      </c>
      <c r="R306" s="334">
        <f t="shared" si="84"/>
        <v>0</v>
      </c>
      <c r="S306" s="423">
        <f t="shared" si="85"/>
        <v>0</v>
      </c>
      <c r="T306" s="424">
        <v>41214</v>
      </c>
    </row>
    <row r="307" spans="1:20">
      <c r="A307" s="313">
        <v>306</v>
      </c>
      <c r="B307" s="387" t="s">
        <v>975</v>
      </c>
      <c r="C307" s="388">
        <v>87122415300</v>
      </c>
      <c r="D307" s="326" t="s">
        <v>617</v>
      </c>
      <c r="E307" s="314"/>
      <c r="F307" s="314"/>
      <c r="G307" s="314"/>
      <c r="H307" s="314"/>
      <c r="I307" s="314"/>
      <c r="J307" s="314"/>
      <c r="K307" s="313" t="str">
        <f t="shared" si="81"/>
        <v>M</v>
      </c>
      <c r="L307" s="314"/>
      <c r="M307" s="314"/>
      <c r="N307" s="314"/>
      <c r="O307" s="313">
        <f t="shared" si="82"/>
        <v>25</v>
      </c>
      <c r="P307" s="334">
        <f t="shared" si="80"/>
        <v>1</v>
      </c>
      <c r="Q307" s="334">
        <f t="shared" si="83"/>
        <v>0</v>
      </c>
      <c r="R307" s="334">
        <f t="shared" si="84"/>
        <v>0</v>
      </c>
      <c r="S307" s="423">
        <f t="shared" si="85"/>
        <v>0</v>
      </c>
      <c r="T307" s="424">
        <v>41214</v>
      </c>
    </row>
    <row r="308" spans="1:20">
      <c r="A308" s="313">
        <v>307</v>
      </c>
      <c r="B308" s="387" t="s">
        <v>976</v>
      </c>
      <c r="C308" s="388">
        <v>74102506411</v>
      </c>
      <c r="D308" s="326" t="s">
        <v>617</v>
      </c>
      <c r="E308" s="314"/>
      <c r="F308" s="314"/>
      <c r="G308" s="314"/>
      <c r="H308" s="314"/>
      <c r="I308" s="314"/>
      <c r="J308" s="314"/>
      <c r="K308" s="313" t="str">
        <f t="shared" si="81"/>
        <v>F</v>
      </c>
      <c r="L308" s="314"/>
      <c r="M308" s="314"/>
      <c r="N308" s="314"/>
      <c r="O308" s="313">
        <f t="shared" ref="O308:O327" si="86">2012-CONCATENATE(19,+LEFT(C308,2))</f>
        <v>38</v>
      </c>
      <c r="P308" s="334">
        <f t="shared" si="80"/>
        <v>0</v>
      </c>
      <c r="Q308" s="334">
        <f t="shared" ref="Q308:Q327" si="87">IF(O308&gt;=55,0,IF(AND(O308&gt;=46,O308&lt;55),0,IF(AND(O308&gt;=31,O308&lt;=45),1,IF(O308&lt;=30,0,0))))</f>
        <v>1</v>
      </c>
      <c r="R308" s="334">
        <f t="shared" ref="R308:R327" si="88">IF(O308&gt;=55,0,IF(AND(O308&gt;=46,O308&lt;55),1,IF(AND(O308&gt;=31,O308&lt;=45),0,IF(O308&lt;=30,0,0))))</f>
        <v>0</v>
      </c>
      <c r="S308" s="423">
        <f t="shared" ref="S308:S327" si="89">IF(O308&gt;=55,1,IF(AND(O308&gt;=46,O308&lt;55),0,IF(AND(O308&gt;=31,O308&lt;45),0,IF(O308&lt;=30,0,0))))</f>
        <v>0</v>
      </c>
      <c r="T308" s="424">
        <v>41214</v>
      </c>
    </row>
    <row r="309" spans="1:20">
      <c r="A309" s="313">
        <v>308</v>
      </c>
      <c r="B309" s="387" t="s">
        <v>977</v>
      </c>
      <c r="C309" s="388">
        <v>89082329867</v>
      </c>
      <c r="D309" s="326" t="s">
        <v>617</v>
      </c>
      <c r="E309" s="314"/>
      <c r="F309" s="314"/>
      <c r="G309" s="314"/>
      <c r="H309" s="314"/>
      <c r="I309" s="314"/>
      <c r="J309" s="314"/>
      <c r="K309" s="313" t="str">
        <f t="shared" si="81"/>
        <v>M</v>
      </c>
      <c r="L309" s="314"/>
      <c r="M309" s="314"/>
      <c r="N309" s="314"/>
      <c r="O309" s="313">
        <f t="shared" si="86"/>
        <v>23</v>
      </c>
      <c r="P309" s="334">
        <f t="shared" si="80"/>
        <v>1</v>
      </c>
      <c r="Q309" s="334">
        <f t="shared" si="87"/>
        <v>0</v>
      </c>
      <c r="R309" s="334">
        <f t="shared" si="88"/>
        <v>0</v>
      </c>
      <c r="S309" s="423">
        <f t="shared" si="89"/>
        <v>0</v>
      </c>
      <c r="T309" s="424">
        <v>41214</v>
      </c>
    </row>
    <row r="310" spans="1:20">
      <c r="A310" s="313">
        <v>309</v>
      </c>
      <c r="B310" s="387" t="s">
        <v>978</v>
      </c>
      <c r="C310" s="388">
        <v>59100915118</v>
      </c>
      <c r="D310" s="326" t="s">
        <v>617</v>
      </c>
      <c r="E310" s="314"/>
      <c r="F310" s="314"/>
      <c r="G310" s="314"/>
      <c r="H310" s="314"/>
      <c r="I310" s="314"/>
      <c r="J310" s="314"/>
      <c r="K310" s="313" t="str">
        <f t="shared" si="81"/>
        <v>F</v>
      </c>
      <c r="L310" s="314"/>
      <c r="M310" s="314"/>
      <c r="N310" s="314"/>
      <c r="O310" s="313">
        <f t="shared" si="86"/>
        <v>53</v>
      </c>
      <c r="P310" s="334">
        <f t="shared" si="80"/>
        <v>0</v>
      </c>
      <c r="Q310" s="334">
        <f t="shared" si="87"/>
        <v>0</v>
      </c>
      <c r="R310" s="334">
        <f t="shared" si="88"/>
        <v>1</v>
      </c>
      <c r="S310" s="423">
        <f t="shared" si="89"/>
        <v>0</v>
      </c>
      <c r="T310" s="424">
        <v>41214</v>
      </c>
    </row>
    <row r="311" spans="1:20">
      <c r="A311" s="313">
        <v>310</v>
      </c>
      <c r="B311" s="387" t="s">
        <v>979</v>
      </c>
      <c r="C311" s="388">
        <v>87043015148</v>
      </c>
      <c r="D311" s="326" t="s">
        <v>617</v>
      </c>
      <c r="E311" s="314"/>
      <c r="F311" s="314"/>
      <c r="G311" s="314"/>
      <c r="H311" s="314"/>
      <c r="I311" s="314"/>
      <c r="J311" s="314"/>
      <c r="K311" s="313" t="str">
        <f t="shared" si="81"/>
        <v>M</v>
      </c>
      <c r="L311" s="314"/>
      <c r="M311" s="314"/>
      <c r="N311" s="314"/>
      <c r="O311" s="313">
        <f t="shared" si="86"/>
        <v>25</v>
      </c>
      <c r="P311" s="334">
        <f t="shared" si="80"/>
        <v>1</v>
      </c>
      <c r="Q311" s="334">
        <f t="shared" si="87"/>
        <v>0</v>
      </c>
      <c r="R311" s="334">
        <f t="shared" si="88"/>
        <v>0</v>
      </c>
      <c r="S311" s="423">
        <f t="shared" si="89"/>
        <v>0</v>
      </c>
      <c r="T311" s="424">
        <v>41214</v>
      </c>
    </row>
    <row r="312" spans="1:20">
      <c r="A312" s="313">
        <v>311</v>
      </c>
      <c r="B312" s="387" t="s">
        <v>980</v>
      </c>
      <c r="C312" s="388">
        <v>85091211708</v>
      </c>
      <c r="D312" s="326" t="s">
        <v>617</v>
      </c>
      <c r="E312" s="314"/>
      <c r="F312" s="314"/>
      <c r="G312" s="314"/>
      <c r="H312" s="314"/>
      <c r="I312" s="314"/>
      <c r="J312" s="314"/>
      <c r="K312" s="313" t="str">
        <f t="shared" si="81"/>
        <v>M</v>
      </c>
      <c r="L312" s="314"/>
      <c r="M312" s="314"/>
      <c r="N312" s="314"/>
      <c r="O312" s="313">
        <f t="shared" si="86"/>
        <v>27</v>
      </c>
      <c r="P312" s="334">
        <f t="shared" si="80"/>
        <v>1</v>
      </c>
      <c r="Q312" s="334">
        <f t="shared" si="87"/>
        <v>0</v>
      </c>
      <c r="R312" s="334">
        <f t="shared" si="88"/>
        <v>0</v>
      </c>
      <c r="S312" s="423">
        <f t="shared" si="89"/>
        <v>0</v>
      </c>
      <c r="T312" s="424">
        <v>41214</v>
      </c>
    </row>
    <row r="313" spans="1:20">
      <c r="A313" s="313">
        <v>312</v>
      </c>
      <c r="B313" s="387" t="s">
        <v>981</v>
      </c>
      <c r="C313" s="388">
        <v>74102628726</v>
      </c>
      <c r="D313" s="326" t="s">
        <v>617</v>
      </c>
      <c r="E313" s="314"/>
      <c r="F313" s="314"/>
      <c r="G313" s="314"/>
      <c r="H313" s="314"/>
      <c r="I313" s="314"/>
      <c r="J313" s="314"/>
      <c r="K313" s="313" t="str">
        <f t="shared" si="81"/>
        <v>M</v>
      </c>
      <c r="L313" s="314"/>
      <c r="M313" s="314"/>
      <c r="N313" s="314"/>
      <c r="O313" s="313">
        <f t="shared" si="86"/>
        <v>38</v>
      </c>
      <c r="P313" s="334">
        <f t="shared" si="80"/>
        <v>0</v>
      </c>
      <c r="Q313" s="334">
        <f t="shared" si="87"/>
        <v>1</v>
      </c>
      <c r="R313" s="334">
        <f t="shared" si="88"/>
        <v>0</v>
      </c>
      <c r="S313" s="423">
        <f t="shared" si="89"/>
        <v>0</v>
      </c>
      <c r="T313" s="424">
        <v>41214</v>
      </c>
    </row>
    <row r="314" spans="1:20">
      <c r="A314" s="313">
        <v>313</v>
      </c>
      <c r="B314" s="387" t="s">
        <v>982</v>
      </c>
      <c r="C314" s="388">
        <v>91112136681</v>
      </c>
      <c r="D314" s="326" t="s">
        <v>617</v>
      </c>
      <c r="E314" s="314"/>
      <c r="F314" s="314"/>
      <c r="G314" s="314"/>
      <c r="H314" s="314"/>
      <c r="I314" s="314"/>
      <c r="J314" s="314"/>
      <c r="K314" s="313" t="str">
        <f t="shared" si="81"/>
        <v>M</v>
      </c>
      <c r="L314" s="314"/>
      <c r="M314" s="314"/>
      <c r="N314" s="314"/>
      <c r="O314" s="313">
        <f t="shared" si="86"/>
        <v>21</v>
      </c>
      <c r="P314" s="334">
        <f t="shared" si="80"/>
        <v>1</v>
      </c>
      <c r="Q314" s="334">
        <f t="shared" si="87"/>
        <v>0</v>
      </c>
      <c r="R314" s="334">
        <f t="shared" si="88"/>
        <v>0</v>
      </c>
      <c r="S314" s="423">
        <f t="shared" si="89"/>
        <v>0</v>
      </c>
      <c r="T314" s="424">
        <v>41214</v>
      </c>
    </row>
    <row r="315" spans="1:20">
      <c r="A315" s="313">
        <v>314</v>
      </c>
      <c r="B315" s="387" t="s">
        <v>983</v>
      </c>
      <c r="C315" s="388">
        <v>76071428221</v>
      </c>
      <c r="D315" s="326" t="s">
        <v>617</v>
      </c>
      <c r="E315" s="314"/>
      <c r="F315" s="314"/>
      <c r="G315" s="314"/>
      <c r="H315" s="314"/>
      <c r="I315" s="314"/>
      <c r="J315" s="314"/>
      <c r="K315" s="313" t="str">
        <f t="shared" si="81"/>
        <v>M</v>
      </c>
      <c r="L315" s="314"/>
      <c r="M315" s="314"/>
      <c r="N315" s="314"/>
      <c r="O315" s="313">
        <f t="shared" si="86"/>
        <v>36</v>
      </c>
      <c r="P315" s="334">
        <f t="shared" si="80"/>
        <v>0</v>
      </c>
      <c r="Q315" s="334">
        <f t="shared" si="87"/>
        <v>1</v>
      </c>
      <c r="R315" s="334">
        <f t="shared" si="88"/>
        <v>0</v>
      </c>
      <c r="S315" s="423">
        <f t="shared" si="89"/>
        <v>0</v>
      </c>
      <c r="T315" s="424">
        <v>41214</v>
      </c>
    </row>
    <row r="316" spans="1:20">
      <c r="A316" s="313">
        <v>315</v>
      </c>
      <c r="B316" s="387" t="s">
        <v>984</v>
      </c>
      <c r="C316" s="388">
        <v>83102309800</v>
      </c>
      <c r="D316" s="326" t="s">
        <v>617</v>
      </c>
      <c r="E316" s="314"/>
      <c r="F316" s="314"/>
      <c r="G316" s="314"/>
      <c r="H316" s="314"/>
      <c r="I316" s="314"/>
      <c r="J316" s="314"/>
      <c r="K316" s="313" t="str">
        <f t="shared" si="81"/>
        <v>M</v>
      </c>
      <c r="L316" s="314"/>
      <c r="M316" s="314"/>
      <c r="N316" s="314"/>
      <c r="O316" s="313">
        <f t="shared" si="86"/>
        <v>29</v>
      </c>
      <c r="P316" s="334">
        <f t="shared" si="80"/>
        <v>1</v>
      </c>
      <c r="Q316" s="334">
        <f t="shared" si="87"/>
        <v>0</v>
      </c>
      <c r="R316" s="334">
        <f t="shared" si="88"/>
        <v>0</v>
      </c>
      <c r="S316" s="423">
        <f t="shared" si="89"/>
        <v>0</v>
      </c>
      <c r="T316" s="424">
        <v>41214</v>
      </c>
    </row>
    <row r="317" spans="1:20">
      <c r="A317" s="313">
        <v>316</v>
      </c>
      <c r="B317" s="387" t="s">
        <v>985</v>
      </c>
      <c r="C317" s="388">
        <v>87082314929</v>
      </c>
      <c r="D317" s="326" t="s">
        <v>617</v>
      </c>
      <c r="E317" s="314"/>
      <c r="F317" s="314"/>
      <c r="G317" s="314"/>
      <c r="H317" s="314"/>
      <c r="I317" s="314"/>
      <c r="J317" s="314"/>
      <c r="K317" s="313" t="str">
        <f t="shared" si="81"/>
        <v>M</v>
      </c>
      <c r="L317" s="314"/>
      <c r="M317" s="314"/>
      <c r="N317" s="314"/>
      <c r="O317" s="313">
        <f t="shared" si="86"/>
        <v>25</v>
      </c>
      <c r="P317" s="334">
        <f t="shared" si="80"/>
        <v>1</v>
      </c>
      <c r="Q317" s="334">
        <f t="shared" si="87"/>
        <v>0</v>
      </c>
      <c r="R317" s="334">
        <f t="shared" si="88"/>
        <v>0</v>
      </c>
      <c r="S317" s="423">
        <f t="shared" si="89"/>
        <v>0</v>
      </c>
      <c r="T317" s="424">
        <v>41214</v>
      </c>
    </row>
    <row r="318" spans="1:20">
      <c r="A318" s="313">
        <v>317</v>
      </c>
      <c r="B318" s="387" t="s">
        <v>986</v>
      </c>
      <c r="C318" s="388">
        <v>84092911776</v>
      </c>
      <c r="D318" s="326" t="s">
        <v>617</v>
      </c>
      <c r="E318" s="314"/>
      <c r="F318" s="314"/>
      <c r="G318" s="314"/>
      <c r="H318" s="314"/>
      <c r="I318" s="314"/>
      <c r="J318" s="314"/>
      <c r="K318" s="313" t="str">
        <f t="shared" si="81"/>
        <v>F</v>
      </c>
      <c r="L318" s="314"/>
      <c r="M318" s="314"/>
      <c r="N318" s="314"/>
      <c r="O318" s="313">
        <f t="shared" si="86"/>
        <v>28</v>
      </c>
      <c r="P318" s="334">
        <f t="shared" si="80"/>
        <v>1</v>
      </c>
      <c r="Q318" s="334">
        <f t="shared" si="87"/>
        <v>0</v>
      </c>
      <c r="R318" s="334">
        <f t="shared" si="88"/>
        <v>0</v>
      </c>
      <c r="S318" s="423">
        <f t="shared" si="89"/>
        <v>0</v>
      </c>
      <c r="T318" s="424">
        <v>41214</v>
      </c>
    </row>
    <row r="319" spans="1:20">
      <c r="A319" s="313">
        <v>318</v>
      </c>
      <c r="B319" s="387" t="s">
        <v>987</v>
      </c>
      <c r="C319" s="388">
        <v>80091210888</v>
      </c>
      <c r="D319" s="326" t="s">
        <v>617</v>
      </c>
      <c r="E319" s="314"/>
      <c r="F319" s="314"/>
      <c r="G319" s="314"/>
      <c r="H319" s="314"/>
      <c r="I319" s="314"/>
      <c r="J319" s="314"/>
      <c r="K319" s="313" t="str">
        <f t="shared" si="81"/>
        <v>M</v>
      </c>
      <c r="L319" s="314"/>
      <c r="M319" s="314"/>
      <c r="N319" s="314"/>
      <c r="O319" s="313">
        <f t="shared" si="86"/>
        <v>32</v>
      </c>
      <c r="P319" s="334">
        <f t="shared" si="80"/>
        <v>0</v>
      </c>
      <c r="Q319" s="334">
        <f t="shared" si="87"/>
        <v>1</v>
      </c>
      <c r="R319" s="334">
        <f t="shared" si="88"/>
        <v>0</v>
      </c>
      <c r="S319" s="423">
        <f t="shared" si="89"/>
        <v>0</v>
      </c>
      <c r="T319" s="424">
        <v>41214</v>
      </c>
    </row>
    <row r="320" spans="1:20">
      <c r="A320" s="313">
        <v>319</v>
      </c>
      <c r="B320" s="387" t="s">
        <v>988</v>
      </c>
      <c r="C320" s="388">
        <v>89091329785</v>
      </c>
      <c r="D320" s="326" t="s">
        <v>617</v>
      </c>
      <c r="E320" s="314"/>
      <c r="F320" s="314"/>
      <c r="G320" s="314"/>
      <c r="H320" s="314"/>
      <c r="I320" s="314"/>
      <c r="J320" s="314"/>
      <c r="K320" s="313" t="str">
        <f t="shared" si="81"/>
        <v>M</v>
      </c>
      <c r="L320" s="314"/>
      <c r="M320" s="314"/>
      <c r="N320" s="314"/>
      <c r="O320" s="313">
        <f t="shared" si="86"/>
        <v>23</v>
      </c>
      <c r="P320" s="334">
        <f t="shared" si="80"/>
        <v>1</v>
      </c>
      <c r="Q320" s="334">
        <f t="shared" si="87"/>
        <v>0</v>
      </c>
      <c r="R320" s="334">
        <f t="shared" si="88"/>
        <v>0</v>
      </c>
      <c r="S320" s="423">
        <f t="shared" si="89"/>
        <v>0</v>
      </c>
      <c r="T320" s="424">
        <v>41214</v>
      </c>
    </row>
    <row r="321" spans="1:20">
      <c r="A321" s="313">
        <v>320</v>
      </c>
      <c r="B321" s="387" t="s">
        <v>989</v>
      </c>
      <c r="C321" s="388">
        <v>85040212662</v>
      </c>
      <c r="D321" s="326" t="s">
        <v>617</v>
      </c>
      <c r="E321" s="314"/>
      <c r="F321" s="314"/>
      <c r="G321" s="314"/>
      <c r="H321" s="314"/>
      <c r="I321" s="314"/>
      <c r="J321" s="314"/>
      <c r="K321" s="313" t="str">
        <f t="shared" si="81"/>
        <v>M</v>
      </c>
      <c r="L321" s="314"/>
      <c r="M321" s="314"/>
      <c r="N321" s="314"/>
      <c r="O321" s="313">
        <f t="shared" si="86"/>
        <v>27</v>
      </c>
      <c r="P321" s="334">
        <f t="shared" si="80"/>
        <v>1</v>
      </c>
      <c r="Q321" s="334">
        <f t="shared" si="87"/>
        <v>0</v>
      </c>
      <c r="R321" s="334">
        <f t="shared" si="88"/>
        <v>0</v>
      </c>
      <c r="S321" s="423">
        <f t="shared" si="89"/>
        <v>0</v>
      </c>
      <c r="T321" s="424">
        <v>41214</v>
      </c>
    </row>
    <row r="322" spans="1:20">
      <c r="A322" s="313">
        <v>321</v>
      </c>
      <c r="B322" s="387" t="s">
        <v>990</v>
      </c>
      <c r="C322" s="388">
        <v>88110220366</v>
      </c>
      <c r="D322" s="326" t="s">
        <v>617</v>
      </c>
      <c r="E322" s="314"/>
      <c r="F322" s="314"/>
      <c r="G322" s="314"/>
      <c r="H322" s="314"/>
      <c r="I322" s="314"/>
      <c r="J322" s="314"/>
      <c r="K322" s="313" t="str">
        <f t="shared" si="81"/>
        <v>M</v>
      </c>
      <c r="L322" s="314"/>
      <c r="M322" s="314"/>
      <c r="N322" s="314"/>
      <c r="O322" s="313">
        <f t="shared" si="86"/>
        <v>24</v>
      </c>
      <c r="P322" s="334">
        <f t="shared" si="80"/>
        <v>1</v>
      </c>
      <c r="Q322" s="334">
        <f t="shared" si="87"/>
        <v>0</v>
      </c>
      <c r="R322" s="334">
        <f t="shared" si="88"/>
        <v>0</v>
      </c>
      <c r="S322" s="423">
        <f t="shared" si="89"/>
        <v>0</v>
      </c>
      <c r="T322" s="424">
        <v>41214</v>
      </c>
    </row>
    <row r="323" spans="1:20">
      <c r="A323" s="313">
        <v>322</v>
      </c>
      <c r="B323" s="339" t="s">
        <v>590</v>
      </c>
      <c r="C323" s="316">
        <v>87082414753</v>
      </c>
      <c r="D323" s="326" t="s">
        <v>617</v>
      </c>
      <c r="E323" s="314"/>
      <c r="F323" s="314"/>
      <c r="G323" s="314"/>
      <c r="H323" s="314"/>
      <c r="I323" s="314"/>
      <c r="J323" s="314"/>
      <c r="K323" s="313" t="str">
        <f t="shared" si="81"/>
        <v>F</v>
      </c>
      <c r="L323" s="314"/>
      <c r="M323" s="314"/>
      <c r="N323" s="314"/>
      <c r="O323" s="313">
        <f t="shared" si="86"/>
        <v>25</v>
      </c>
      <c r="P323" s="334">
        <f t="shared" si="80"/>
        <v>1</v>
      </c>
      <c r="Q323" s="334">
        <f t="shared" si="87"/>
        <v>0</v>
      </c>
      <c r="R323" s="334">
        <f t="shared" si="88"/>
        <v>0</v>
      </c>
      <c r="S323" s="423">
        <f t="shared" si="89"/>
        <v>0</v>
      </c>
      <c r="T323" s="424">
        <v>41214</v>
      </c>
    </row>
    <row r="324" spans="1:20">
      <c r="A324" s="313">
        <v>323</v>
      </c>
      <c r="B324" s="387" t="s">
        <v>991</v>
      </c>
      <c r="C324" s="388">
        <v>87122414621</v>
      </c>
      <c r="D324" s="326" t="s">
        <v>617</v>
      </c>
      <c r="E324" s="314"/>
      <c r="F324" s="314"/>
      <c r="G324" s="314"/>
      <c r="H324" s="314"/>
      <c r="I324" s="314"/>
      <c r="J324" s="314"/>
      <c r="K324" s="313" t="str">
        <f t="shared" si="81"/>
        <v>M</v>
      </c>
      <c r="L324" s="314"/>
      <c r="M324" s="314"/>
      <c r="N324" s="314"/>
      <c r="O324" s="313">
        <f t="shared" si="86"/>
        <v>25</v>
      </c>
      <c r="P324" s="334">
        <f t="shared" si="80"/>
        <v>1</v>
      </c>
      <c r="Q324" s="334">
        <f t="shared" si="87"/>
        <v>0</v>
      </c>
      <c r="R324" s="334">
        <f t="shared" si="88"/>
        <v>0</v>
      </c>
      <c r="S324" s="423">
        <f t="shared" si="89"/>
        <v>0</v>
      </c>
      <c r="T324" s="424">
        <v>41214</v>
      </c>
    </row>
    <row r="325" spans="1:20">
      <c r="A325" s="313">
        <v>324</v>
      </c>
      <c r="B325" s="387" t="s">
        <v>992</v>
      </c>
      <c r="C325" s="388">
        <v>84052911867</v>
      </c>
      <c r="D325" s="326" t="s">
        <v>617</v>
      </c>
      <c r="E325" s="314"/>
      <c r="F325" s="314"/>
      <c r="G325" s="314"/>
      <c r="H325" s="314"/>
      <c r="I325" s="314"/>
      <c r="J325" s="314"/>
      <c r="K325" s="313" t="str">
        <f t="shared" si="81"/>
        <v>M</v>
      </c>
      <c r="L325" s="314"/>
      <c r="M325" s="314"/>
      <c r="N325" s="314"/>
      <c r="O325" s="313">
        <f t="shared" si="86"/>
        <v>28</v>
      </c>
      <c r="P325" s="334">
        <f t="shared" si="80"/>
        <v>1</v>
      </c>
      <c r="Q325" s="334">
        <f t="shared" si="87"/>
        <v>0</v>
      </c>
      <c r="R325" s="334">
        <f t="shared" si="88"/>
        <v>0</v>
      </c>
      <c r="S325" s="423">
        <f t="shared" si="89"/>
        <v>0</v>
      </c>
      <c r="T325" s="424">
        <v>41214</v>
      </c>
    </row>
    <row r="326" spans="1:20">
      <c r="A326" s="313">
        <v>325</v>
      </c>
      <c r="B326" s="387" t="s">
        <v>993</v>
      </c>
      <c r="C326" s="388" t="s">
        <v>994</v>
      </c>
      <c r="D326" s="326" t="s">
        <v>617</v>
      </c>
      <c r="E326" s="314"/>
      <c r="F326" s="314"/>
      <c r="G326" s="314"/>
      <c r="H326" s="314"/>
      <c r="I326" s="314"/>
      <c r="J326" s="314"/>
      <c r="K326" s="313" t="str">
        <f t="shared" si="81"/>
        <v>M</v>
      </c>
      <c r="L326" s="314"/>
      <c r="M326" s="314"/>
      <c r="N326" s="314"/>
      <c r="O326" s="313">
        <f t="shared" si="86"/>
        <v>25</v>
      </c>
      <c r="P326" s="334">
        <f t="shared" si="80"/>
        <v>1</v>
      </c>
      <c r="Q326" s="334">
        <f t="shared" si="87"/>
        <v>0</v>
      </c>
      <c r="R326" s="334">
        <f t="shared" si="88"/>
        <v>0</v>
      </c>
      <c r="S326" s="423">
        <f t="shared" si="89"/>
        <v>0</v>
      </c>
      <c r="T326" s="424">
        <v>41214</v>
      </c>
    </row>
    <row r="327" spans="1:20">
      <c r="A327" s="313">
        <v>326</v>
      </c>
      <c r="B327" s="387" t="s">
        <v>995</v>
      </c>
      <c r="C327" s="388">
        <v>86121311928</v>
      </c>
      <c r="D327" s="326" t="s">
        <v>617</v>
      </c>
      <c r="E327" s="314"/>
      <c r="F327" s="314"/>
      <c r="G327" s="314"/>
      <c r="H327" s="314"/>
      <c r="I327" s="314"/>
      <c r="J327" s="314"/>
      <c r="K327" s="313" t="str">
        <f t="shared" si="81"/>
        <v>M</v>
      </c>
      <c r="L327" s="314"/>
      <c r="M327" s="314"/>
      <c r="N327" s="314"/>
      <c r="O327" s="313">
        <f t="shared" si="86"/>
        <v>26</v>
      </c>
      <c r="P327" s="334">
        <f t="shared" si="80"/>
        <v>1</v>
      </c>
      <c r="Q327" s="334">
        <f t="shared" si="87"/>
        <v>0</v>
      </c>
      <c r="R327" s="334">
        <f t="shared" si="88"/>
        <v>0</v>
      </c>
      <c r="S327" s="423">
        <f t="shared" si="89"/>
        <v>0</v>
      </c>
      <c r="T327" s="424">
        <v>41214</v>
      </c>
    </row>
    <row r="328" spans="1:20">
      <c r="A328" s="313">
        <v>327</v>
      </c>
      <c r="B328" s="339" t="s">
        <v>470</v>
      </c>
      <c r="C328" s="316">
        <v>90092732653</v>
      </c>
      <c r="D328" s="426" t="s">
        <v>617</v>
      </c>
      <c r="E328" s="314"/>
      <c r="F328" s="314"/>
      <c r="G328" s="314"/>
      <c r="H328" s="314"/>
      <c r="I328" s="314"/>
      <c r="J328" s="314"/>
      <c r="K328" s="313" t="str">
        <f t="shared" si="81"/>
        <v>F</v>
      </c>
      <c r="L328" s="314"/>
      <c r="M328" s="314"/>
      <c r="N328" s="314"/>
      <c r="O328" s="313">
        <f t="shared" ref="O328:O344" si="90">2012-CONCATENATE(19,+LEFT(C328,2))</f>
        <v>22</v>
      </c>
      <c r="P328" s="334">
        <f t="shared" si="80"/>
        <v>1</v>
      </c>
      <c r="Q328" s="334">
        <f t="shared" ref="Q328:Q344" si="91">IF(O328&gt;=55,0,IF(AND(O328&gt;=46,O328&lt;55),0,IF(AND(O328&gt;=31,O328&lt;=45),1,IF(O328&lt;=30,0,0))))</f>
        <v>0</v>
      </c>
      <c r="R328" s="334">
        <f t="shared" ref="R328:R344" si="92">IF(O328&gt;=55,0,IF(AND(O328&gt;=46,O328&lt;55),1,IF(AND(O328&gt;=31,O328&lt;=45),0,IF(O328&lt;=30,0,0))))</f>
        <v>0</v>
      </c>
      <c r="S328" s="423">
        <f t="shared" ref="S328:S344" si="93">IF(O328&gt;=55,1,IF(AND(O328&gt;=46,O328&lt;55),0,IF(AND(O328&gt;=31,O328&lt;45),0,IF(O328&lt;=30,0,0))))</f>
        <v>0</v>
      </c>
      <c r="T328" s="424">
        <v>41214</v>
      </c>
    </row>
    <row r="329" spans="1:20">
      <c r="A329" s="313">
        <v>328</v>
      </c>
      <c r="B329" s="339" t="s">
        <v>476</v>
      </c>
      <c r="C329" s="316">
        <v>77011212708</v>
      </c>
      <c r="D329" s="426" t="s">
        <v>617</v>
      </c>
      <c r="E329" s="314"/>
      <c r="F329" s="314"/>
      <c r="G329" s="314"/>
      <c r="H329" s="314"/>
      <c r="I329" s="314"/>
      <c r="J329" s="314"/>
      <c r="K329" s="313" t="str">
        <f t="shared" si="81"/>
        <v>M</v>
      </c>
      <c r="L329" s="314"/>
      <c r="M329" s="314"/>
      <c r="N329" s="314"/>
      <c r="O329" s="313">
        <f t="shared" si="90"/>
        <v>35</v>
      </c>
      <c r="P329" s="334">
        <f t="shared" si="80"/>
        <v>0</v>
      </c>
      <c r="Q329" s="334">
        <f t="shared" si="91"/>
        <v>1</v>
      </c>
      <c r="R329" s="334">
        <f t="shared" si="92"/>
        <v>0</v>
      </c>
      <c r="S329" s="423">
        <f t="shared" si="93"/>
        <v>0</v>
      </c>
      <c r="T329" s="424">
        <v>41214</v>
      </c>
    </row>
    <row r="330" spans="1:20">
      <c r="A330" s="313">
        <v>329</v>
      </c>
      <c r="B330" s="344" t="s">
        <v>478</v>
      </c>
      <c r="C330" s="316">
        <v>91120333530</v>
      </c>
      <c r="D330" s="426" t="s">
        <v>617</v>
      </c>
      <c r="E330" s="314"/>
      <c r="F330" s="314"/>
      <c r="G330" s="314"/>
      <c r="H330" s="314"/>
      <c r="I330" s="314"/>
      <c r="J330" s="314"/>
      <c r="K330" s="313" t="str">
        <f t="shared" si="81"/>
        <v>F</v>
      </c>
      <c r="L330" s="314"/>
      <c r="M330" s="314"/>
      <c r="N330" s="314"/>
      <c r="O330" s="313">
        <f t="shared" si="90"/>
        <v>21</v>
      </c>
      <c r="P330" s="334">
        <f t="shared" si="80"/>
        <v>1</v>
      </c>
      <c r="Q330" s="334">
        <f t="shared" si="91"/>
        <v>0</v>
      </c>
      <c r="R330" s="334">
        <f t="shared" si="92"/>
        <v>0</v>
      </c>
      <c r="S330" s="423">
        <f t="shared" si="93"/>
        <v>0</v>
      </c>
      <c r="T330" s="424">
        <v>41214</v>
      </c>
    </row>
    <row r="331" spans="1:20">
      <c r="A331" s="313">
        <v>330</v>
      </c>
      <c r="B331" s="339" t="s">
        <v>485</v>
      </c>
      <c r="C331" s="316">
        <v>86090812194</v>
      </c>
      <c r="D331" s="426" t="s">
        <v>617</v>
      </c>
      <c r="E331" s="314"/>
      <c r="F331" s="314"/>
      <c r="G331" s="314"/>
      <c r="H331" s="314"/>
      <c r="I331" s="314"/>
      <c r="J331" s="314"/>
      <c r="K331" s="313" t="str">
        <f t="shared" si="81"/>
        <v>F</v>
      </c>
      <c r="L331" s="314"/>
      <c r="M331" s="314"/>
      <c r="N331" s="314"/>
      <c r="O331" s="313">
        <f t="shared" si="90"/>
        <v>26</v>
      </c>
      <c r="P331" s="334">
        <f t="shared" si="80"/>
        <v>1</v>
      </c>
      <c r="Q331" s="334">
        <f t="shared" si="91"/>
        <v>0</v>
      </c>
      <c r="R331" s="334">
        <f t="shared" si="92"/>
        <v>0</v>
      </c>
      <c r="S331" s="423">
        <f t="shared" si="93"/>
        <v>0</v>
      </c>
      <c r="T331" s="424">
        <v>41214</v>
      </c>
    </row>
    <row r="332" spans="1:20">
      <c r="A332" s="313">
        <v>331</v>
      </c>
      <c r="B332" s="339" t="s">
        <v>495</v>
      </c>
      <c r="C332" s="316">
        <v>88100214347</v>
      </c>
      <c r="D332" s="426" t="s">
        <v>617</v>
      </c>
      <c r="E332" s="314"/>
      <c r="F332" s="314"/>
      <c r="G332" s="314"/>
      <c r="H332" s="314"/>
      <c r="I332" s="314"/>
      <c r="J332" s="314"/>
      <c r="K332" s="313" t="str">
        <f t="shared" si="81"/>
        <v>M</v>
      </c>
      <c r="L332" s="314"/>
      <c r="M332" s="314"/>
      <c r="N332" s="314"/>
      <c r="O332" s="313">
        <f t="shared" si="90"/>
        <v>24</v>
      </c>
      <c r="P332" s="334">
        <f t="shared" si="80"/>
        <v>1</v>
      </c>
      <c r="Q332" s="334">
        <f t="shared" si="91"/>
        <v>0</v>
      </c>
      <c r="R332" s="334">
        <f t="shared" si="92"/>
        <v>0</v>
      </c>
      <c r="S332" s="423">
        <f t="shared" si="93"/>
        <v>0</v>
      </c>
      <c r="T332" s="424">
        <v>41214</v>
      </c>
    </row>
    <row r="333" spans="1:20">
      <c r="A333" s="313">
        <v>332</v>
      </c>
      <c r="B333" s="339" t="s">
        <v>498</v>
      </c>
      <c r="C333" s="316">
        <v>84071314503</v>
      </c>
      <c r="D333" s="426" t="s">
        <v>617</v>
      </c>
      <c r="E333" s="314"/>
      <c r="F333" s="314"/>
      <c r="G333" s="314"/>
      <c r="H333" s="314"/>
      <c r="I333" s="314"/>
      <c r="J333" s="314"/>
      <c r="K333" s="313" t="str">
        <f t="shared" si="81"/>
        <v>M</v>
      </c>
      <c r="L333" s="314"/>
      <c r="M333" s="314"/>
      <c r="N333" s="314"/>
      <c r="O333" s="313">
        <f t="shared" si="90"/>
        <v>28</v>
      </c>
      <c r="P333" s="334">
        <f t="shared" si="80"/>
        <v>1</v>
      </c>
      <c r="Q333" s="334">
        <f t="shared" si="91"/>
        <v>0</v>
      </c>
      <c r="R333" s="334">
        <f t="shared" si="92"/>
        <v>0</v>
      </c>
      <c r="S333" s="423">
        <f t="shared" si="93"/>
        <v>0</v>
      </c>
      <c r="T333" s="424">
        <v>41214</v>
      </c>
    </row>
    <row r="334" spans="1:20">
      <c r="A334" s="313">
        <v>333</v>
      </c>
      <c r="B334" s="339" t="s">
        <v>499</v>
      </c>
      <c r="C334" s="316">
        <v>69071403814</v>
      </c>
      <c r="D334" s="426" t="s">
        <v>617</v>
      </c>
      <c r="E334" s="314"/>
      <c r="F334" s="314"/>
      <c r="G334" s="314"/>
      <c r="H334" s="314"/>
      <c r="I334" s="314"/>
      <c r="J334" s="314"/>
      <c r="K334" s="313" t="str">
        <f t="shared" si="81"/>
        <v>F</v>
      </c>
      <c r="L334" s="314"/>
      <c r="M334" s="314"/>
      <c r="N334" s="314"/>
      <c r="O334" s="313">
        <f t="shared" si="90"/>
        <v>43</v>
      </c>
      <c r="P334" s="334">
        <f t="shared" si="80"/>
        <v>0</v>
      </c>
      <c r="Q334" s="334">
        <f t="shared" si="91"/>
        <v>1</v>
      </c>
      <c r="R334" s="334">
        <f t="shared" si="92"/>
        <v>0</v>
      </c>
      <c r="S334" s="423">
        <f t="shared" si="93"/>
        <v>0</v>
      </c>
      <c r="T334" s="424">
        <v>41214</v>
      </c>
    </row>
    <row r="335" spans="1:20">
      <c r="A335" s="313">
        <v>334</v>
      </c>
      <c r="B335" s="339" t="s">
        <v>515</v>
      </c>
      <c r="C335" s="316">
        <v>74070706351</v>
      </c>
      <c r="D335" s="426" t="s">
        <v>617</v>
      </c>
      <c r="E335" s="314"/>
      <c r="F335" s="314"/>
      <c r="G335" s="314"/>
      <c r="H335" s="314"/>
      <c r="I335" s="314"/>
      <c r="J335" s="314"/>
      <c r="K335" s="313" t="str">
        <f t="shared" si="81"/>
        <v>F</v>
      </c>
      <c r="L335" s="314"/>
      <c r="M335" s="314"/>
      <c r="N335" s="314"/>
      <c r="O335" s="313">
        <f t="shared" si="90"/>
        <v>38</v>
      </c>
      <c r="P335" s="334">
        <f t="shared" si="80"/>
        <v>0</v>
      </c>
      <c r="Q335" s="334">
        <f t="shared" si="91"/>
        <v>1</v>
      </c>
      <c r="R335" s="334">
        <f t="shared" si="92"/>
        <v>0</v>
      </c>
      <c r="S335" s="423">
        <f t="shared" si="93"/>
        <v>0</v>
      </c>
      <c r="T335" s="424">
        <v>41214</v>
      </c>
    </row>
    <row r="336" spans="1:20">
      <c r="A336" s="313">
        <v>335</v>
      </c>
      <c r="B336" s="339" t="s">
        <v>525</v>
      </c>
      <c r="C336" s="316">
        <v>89122124745</v>
      </c>
      <c r="D336" s="426" t="s">
        <v>617</v>
      </c>
      <c r="E336" s="314"/>
      <c r="F336" s="314"/>
      <c r="G336" s="314"/>
      <c r="H336" s="314"/>
      <c r="I336" s="314"/>
      <c r="J336" s="314"/>
      <c r="K336" s="313" t="str">
        <f t="shared" si="81"/>
        <v>M</v>
      </c>
      <c r="L336" s="314"/>
      <c r="M336" s="314"/>
      <c r="N336" s="314"/>
      <c r="O336" s="313">
        <f t="shared" si="90"/>
        <v>23</v>
      </c>
      <c r="P336" s="334">
        <f t="shared" si="80"/>
        <v>1</v>
      </c>
      <c r="Q336" s="334">
        <f t="shared" si="91"/>
        <v>0</v>
      </c>
      <c r="R336" s="334">
        <f t="shared" si="92"/>
        <v>0</v>
      </c>
      <c r="S336" s="423">
        <f t="shared" si="93"/>
        <v>0</v>
      </c>
      <c r="T336" s="424">
        <v>41214</v>
      </c>
    </row>
    <row r="337" spans="1:23">
      <c r="A337" s="313">
        <v>336</v>
      </c>
      <c r="B337" s="339" t="s">
        <v>535</v>
      </c>
      <c r="C337" s="316">
        <v>91040133543</v>
      </c>
      <c r="D337" s="426" t="s">
        <v>617</v>
      </c>
      <c r="E337" s="314"/>
      <c r="F337" s="314"/>
      <c r="G337" s="314"/>
      <c r="H337" s="314"/>
      <c r="I337" s="314"/>
      <c r="J337" s="314"/>
      <c r="K337" s="313" t="str">
        <f t="shared" si="81"/>
        <v>M</v>
      </c>
      <c r="L337" s="314"/>
      <c r="M337" s="314"/>
      <c r="N337" s="314"/>
      <c r="O337" s="313">
        <f t="shared" si="90"/>
        <v>21</v>
      </c>
      <c r="P337" s="334">
        <f t="shared" si="80"/>
        <v>1</v>
      </c>
      <c r="Q337" s="334">
        <f t="shared" si="91"/>
        <v>0</v>
      </c>
      <c r="R337" s="334">
        <f t="shared" si="92"/>
        <v>0</v>
      </c>
      <c r="S337" s="423">
        <f t="shared" si="93"/>
        <v>0</v>
      </c>
      <c r="T337" s="424">
        <v>41214</v>
      </c>
    </row>
    <row r="338" spans="1:23">
      <c r="A338" s="313">
        <v>337</v>
      </c>
      <c r="B338" s="339" t="s">
        <v>538</v>
      </c>
      <c r="C338" s="316">
        <v>86020311770</v>
      </c>
      <c r="D338" s="426" t="s">
        <v>617</v>
      </c>
      <c r="E338" s="314"/>
      <c r="F338" s="314"/>
      <c r="G338" s="314"/>
      <c r="H338" s="314"/>
      <c r="I338" s="314"/>
      <c r="J338" s="314"/>
      <c r="K338" s="313" t="str">
        <f t="shared" si="81"/>
        <v>F</v>
      </c>
      <c r="L338" s="314"/>
      <c r="M338" s="314"/>
      <c r="N338" s="314"/>
      <c r="O338" s="313">
        <f t="shared" si="90"/>
        <v>26</v>
      </c>
      <c r="P338" s="334">
        <f t="shared" si="80"/>
        <v>1</v>
      </c>
      <c r="Q338" s="334">
        <f t="shared" si="91"/>
        <v>0</v>
      </c>
      <c r="R338" s="334">
        <f t="shared" si="92"/>
        <v>0</v>
      </c>
      <c r="S338" s="423">
        <f t="shared" si="93"/>
        <v>0</v>
      </c>
      <c r="T338" s="424">
        <v>41214</v>
      </c>
    </row>
    <row r="339" spans="1:23">
      <c r="A339" s="313">
        <v>338</v>
      </c>
      <c r="B339" s="339" t="s">
        <v>545</v>
      </c>
      <c r="C339" s="316">
        <v>86102311228</v>
      </c>
      <c r="D339" s="426" t="s">
        <v>617</v>
      </c>
      <c r="E339" s="314"/>
      <c r="F339" s="314"/>
      <c r="G339" s="314"/>
      <c r="H339" s="314"/>
      <c r="I339" s="314"/>
      <c r="J339" s="314"/>
      <c r="K339" s="313" t="str">
        <f t="shared" si="81"/>
        <v>M</v>
      </c>
      <c r="L339" s="314"/>
      <c r="M339" s="314"/>
      <c r="N339" s="314"/>
      <c r="O339" s="313">
        <f t="shared" si="90"/>
        <v>26</v>
      </c>
      <c r="P339" s="334">
        <f t="shared" si="80"/>
        <v>1</v>
      </c>
      <c r="Q339" s="334">
        <f t="shared" si="91"/>
        <v>0</v>
      </c>
      <c r="R339" s="334">
        <f t="shared" si="92"/>
        <v>0</v>
      </c>
      <c r="S339" s="423">
        <f t="shared" si="93"/>
        <v>0</v>
      </c>
      <c r="T339" s="424">
        <v>41214</v>
      </c>
    </row>
    <row r="340" spans="1:23">
      <c r="A340" s="313">
        <v>339</v>
      </c>
      <c r="B340" s="339" t="s">
        <v>548</v>
      </c>
      <c r="C340" s="316">
        <v>89102030065</v>
      </c>
      <c r="D340" s="426" t="s">
        <v>617</v>
      </c>
      <c r="E340" s="314"/>
      <c r="F340" s="314"/>
      <c r="G340" s="314"/>
      <c r="H340" s="314"/>
      <c r="I340" s="314"/>
      <c r="J340" s="314"/>
      <c r="K340" s="313" t="str">
        <f t="shared" si="81"/>
        <v>M</v>
      </c>
      <c r="L340" s="314"/>
      <c r="M340" s="314"/>
      <c r="N340" s="314"/>
      <c r="O340" s="313">
        <f t="shared" si="90"/>
        <v>23</v>
      </c>
      <c r="P340" s="334">
        <f t="shared" si="80"/>
        <v>1</v>
      </c>
      <c r="Q340" s="334">
        <f t="shared" si="91"/>
        <v>0</v>
      </c>
      <c r="R340" s="334">
        <f t="shared" si="92"/>
        <v>0</v>
      </c>
      <c r="S340" s="423">
        <f t="shared" si="93"/>
        <v>0</v>
      </c>
      <c r="T340" s="424">
        <v>41214</v>
      </c>
    </row>
    <row r="341" spans="1:23">
      <c r="A341" s="313">
        <v>340</v>
      </c>
      <c r="B341" s="339" t="s">
        <v>550</v>
      </c>
      <c r="C341" s="316">
        <v>83081009787</v>
      </c>
      <c r="D341" s="426" t="s">
        <v>617</v>
      </c>
      <c r="E341" s="314"/>
      <c r="F341" s="314"/>
      <c r="G341" s="314"/>
      <c r="H341" s="314"/>
      <c r="I341" s="314"/>
      <c r="J341" s="314"/>
      <c r="K341" s="313" t="str">
        <f t="shared" si="81"/>
        <v>M</v>
      </c>
      <c r="L341" s="314"/>
      <c r="M341" s="314"/>
      <c r="N341" s="314"/>
      <c r="O341" s="313">
        <f t="shared" si="90"/>
        <v>29</v>
      </c>
      <c r="P341" s="334">
        <f t="shared" si="80"/>
        <v>1</v>
      </c>
      <c r="Q341" s="334">
        <f t="shared" si="91"/>
        <v>0</v>
      </c>
      <c r="R341" s="334">
        <f t="shared" si="92"/>
        <v>0</v>
      </c>
      <c r="S341" s="423">
        <f t="shared" si="93"/>
        <v>0</v>
      </c>
      <c r="T341" s="424">
        <v>41214</v>
      </c>
    </row>
    <row r="342" spans="1:23">
      <c r="A342" s="313">
        <v>341</v>
      </c>
      <c r="B342" s="339" t="s">
        <v>576</v>
      </c>
      <c r="C342" s="316">
        <v>85091911853</v>
      </c>
      <c r="D342" s="426" t="s">
        <v>617</v>
      </c>
      <c r="E342" s="314"/>
      <c r="F342" s="314"/>
      <c r="G342" s="314"/>
      <c r="H342" s="314"/>
      <c r="I342" s="314"/>
      <c r="J342" s="314"/>
      <c r="K342" s="313" t="str">
        <f t="shared" si="81"/>
        <v>F</v>
      </c>
      <c r="L342" s="314"/>
      <c r="M342" s="314"/>
      <c r="N342" s="314"/>
      <c r="O342" s="313">
        <f t="shared" si="90"/>
        <v>27</v>
      </c>
      <c r="P342" s="334">
        <f t="shared" si="80"/>
        <v>1</v>
      </c>
      <c r="Q342" s="334">
        <f t="shared" si="91"/>
        <v>0</v>
      </c>
      <c r="R342" s="334">
        <f t="shared" si="92"/>
        <v>0</v>
      </c>
      <c r="S342" s="423">
        <f t="shared" si="93"/>
        <v>0</v>
      </c>
      <c r="T342" s="424">
        <v>41214</v>
      </c>
    </row>
    <row r="343" spans="1:23">
      <c r="A343" s="313">
        <v>342</v>
      </c>
      <c r="B343" s="339" t="s">
        <v>583</v>
      </c>
      <c r="C343" s="316">
        <v>86032011899</v>
      </c>
      <c r="D343" s="356" t="s">
        <v>617</v>
      </c>
      <c r="E343" s="314"/>
      <c r="F343" s="314"/>
      <c r="G343" s="314"/>
      <c r="H343" s="314"/>
      <c r="I343" s="314"/>
      <c r="J343" s="314"/>
      <c r="K343" s="313" t="str">
        <f t="shared" si="81"/>
        <v>F</v>
      </c>
      <c r="L343" s="314"/>
      <c r="M343" s="314"/>
      <c r="N343" s="314"/>
      <c r="O343" s="313">
        <f t="shared" si="90"/>
        <v>26</v>
      </c>
      <c r="P343" s="334">
        <f t="shared" si="80"/>
        <v>1</v>
      </c>
      <c r="Q343" s="334">
        <f t="shared" si="91"/>
        <v>0</v>
      </c>
      <c r="R343" s="334">
        <f t="shared" si="92"/>
        <v>0</v>
      </c>
      <c r="S343" s="423">
        <f t="shared" si="93"/>
        <v>0</v>
      </c>
      <c r="T343" s="424">
        <v>41214</v>
      </c>
    </row>
    <row r="344" spans="1:23">
      <c r="A344" s="313">
        <v>343</v>
      </c>
      <c r="B344" s="339" t="s">
        <v>605</v>
      </c>
      <c r="C344" s="316">
        <v>89081130061</v>
      </c>
      <c r="D344" s="356" t="s">
        <v>617</v>
      </c>
      <c r="E344" s="314"/>
      <c r="F344" s="314"/>
      <c r="G344" s="314"/>
      <c r="H344" s="314"/>
      <c r="I344" s="314"/>
      <c r="J344" s="314"/>
      <c r="K344" s="313" t="str">
        <f t="shared" si="81"/>
        <v>M</v>
      </c>
      <c r="L344" s="314"/>
      <c r="M344" s="314"/>
      <c r="N344" s="314"/>
      <c r="O344" s="313">
        <f t="shared" si="90"/>
        <v>23</v>
      </c>
      <c r="P344" s="334">
        <f t="shared" si="80"/>
        <v>1</v>
      </c>
      <c r="Q344" s="334">
        <f t="shared" si="91"/>
        <v>0</v>
      </c>
      <c r="R344" s="334">
        <f t="shared" si="92"/>
        <v>0</v>
      </c>
      <c r="S344" s="423">
        <f t="shared" si="93"/>
        <v>0</v>
      </c>
      <c r="T344" s="424">
        <v>41214</v>
      </c>
    </row>
    <row r="345" spans="1:23" s="354" customFormat="1">
      <c r="A345" s="313">
        <v>344</v>
      </c>
      <c r="B345" s="339" t="s">
        <v>466</v>
      </c>
      <c r="C345" s="316">
        <v>90012838194</v>
      </c>
      <c r="D345" s="356" t="s">
        <v>616</v>
      </c>
      <c r="E345" s="348"/>
      <c r="F345" s="348"/>
      <c r="G345" s="348"/>
      <c r="H345" s="348"/>
      <c r="I345" s="348"/>
      <c r="J345" s="348"/>
      <c r="K345" s="313" t="s">
        <v>179</v>
      </c>
      <c r="L345" s="348"/>
      <c r="M345" s="348"/>
      <c r="N345" s="348"/>
      <c r="O345" s="313">
        <v>22</v>
      </c>
      <c r="P345" s="334">
        <v>1</v>
      </c>
      <c r="Q345" s="334">
        <v>0</v>
      </c>
      <c r="R345" s="334">
        <v>0</v>
      </c>
      <c r="S345" s="423">
        <v>0</v>
      </c>
      <c r="T345" s="389">
        <v>41244</v>
      </c>
    </row>
    <row r="346" spans="1:23" s="354" customFormat="1">
      <c r="A346" s="313">
        <v>345</v>
      </c>
      <c r="B346" s="339" t="s">
        <v>469</v>
      </c>
      <c r="C346" s="316">
        <v>75080231365</v>
      </c>
      <c r="D346" s="356" t="s">
        <v>616</v>
      </c>
      <c r="E346" s="348"/>
      <c r="F346" s="348"/>
      <c r="G346" s="348"/>
      <c r="H346" s="348"/>
      <c r="I346" s="348"/>
      <c r="J346" s="348"/>
      <c r="K346" s="313" t="s">
        <v>178</v>
      </c>
      <c r="L346" s="348"/>
      <c r="M346" s="348"/>
      <c r="N346" s="348"/>
      <c r="O346" s="313">
        <v>37</v>
      </c>
      <c r="P346" s="334">
        <v>0</v>
      </c>
      <c r="Q346" s="334">
        <v>1</v>
      </c>
      <c r="R346" s="334">
        <v>0</v>
      </c>
      <c r="S346" s="423">
        <v>0</v>
      </c>
      <c r="T346" s="389">
        <v>41244</v>
      </c>
    </row>
    <row r="347" spans="1:23" s="354" customFormat="1">
      <c r="A347" s="313">
        <v>346</v>
      </c>
      <c r="B347" s="339" t="s">
        <v>484</v>
      </c>
      <c r="C347" s="316">
        <v>90021548358</v>
      </c>
      <c r="D347" s="356" t="s">
        <v>616</v>
      </c>
      <c r="E347" s="348"/>
      <c r="F347" s="348"/>
      <c r="G347" s="348"/>
      <c r="H347" s="348"/>
      <c r="I347" s="348"/>
      <c r="J347" s="348"/>
      <c r="K347" s="313" t="s">
        <v>179</v>
      </c>
      <c r="L347" s="348"/>
      <c r="M347" s="348"/>
      <c r="N347" s="348"/>
      <c r="O347" s="313">
        <v>22</v>
      </c>
      <c r="P347" s="334">
        <v>1</v>
      </c>
      <c r="Q347" s="334">
        <v>0</v>
      </c>
      <c r="R347" s="334">
        <v>0</v>
      </c>
      <c r="S347" s="423">
        <v>0</v>
      </c>
      <c r="T347" s="389">
        <v>41244</v>
      </c>
      <c r="W347" s="353"/>
    </row>
    <row r="348" spans="1:23" s="354" customFormat="1">
      <c r="A348" s="313">
        <v>347</v>
      </c>
      <c r="B348" s="339" t="s">
        <v>493</v>
      </c>
      <c r="C348" s="316">
        <v>85110216182</v>
      </c>
      <c r="D348" s="356" t="s">
        <v>616</v>
      </c>
      <c r="E348" s="348"/>
      <c r="F348" s="348"/>
      <c r="G348" s="348"/>
      <c r="H348" s="348"/>
      <c r="I348" s="348"/>
      <c r="J348" s="348"/>
      <c r="K348" s="313" t="s">
        <v>178</v>
      </c>
      <c r="L348" s="348"/>
      <c r="M348" s="348"/>
      <c r="N348" s="348"/>
      <c r="O348" s="313">
        <v>27</v>
      </c>
      <c r="P348" s="334">
        <v>1</v>
      </c>
      <c r="Q348" s="334">
        <v>0</v>
      </c>
      <c r="R348" s="334">
        <v>0</v>
      </c>
      <c r="S348" s="423">
        <v>0</v>
      </c>
      <c r="T348" s="389">
        <v>41244</v>
      </c>
      <c r="W348" s="353"/>
    </row>
    <row r="349" spans="1:23" s="354" customFormat="1">
      <c r="A349" s="313">
        <v>348</v>
      </c>
      <c r="B349" s="339" t="s">
        <v>523</v>
      </c>
      <c r="C349" s="316">
        <v>85102516201</v>
      </c>
      <c r="D349" s="356" t="s">
        <v>616</v>
      </c>
      <c r="E349" s="348"/>
      <c r="F349" s="348"/>
      <c r="G349" s="348"/>
      <c r="H349" s="348"/>
      <c r="I349" s="348"/>
      <c r="J349" s="348"/>
      <c r="K349" s="313" t="s">
        <v>178</v>
      </c>
      <c r="L349" s="348"/>
      <c r="M349" s="348"/>
      <c r="N349" s="348"/>
      <c r="O349" s="313">
        <v>27</v>
      </c>
      <c r="P349" s="334">
        <v>1</v>
      </c>
      <c r="Q349" s="334">
        <v>0</v>
      </c>
      <c r="R349" s="334">
        <v>0</v>
      </c>
      <c r="S349" s="423">
        <v>0</v>
      </c>
      <c r="T349" s="389">
        <v>41244</v>
      </c>
      <c r="W349" s="353"/>
    </row>
    <row r="350" spans="1:23" s="354" customFormat="1">
      <c r="A350" s="313">
        <v>349</v>
      </c>
      <c r="B350" s="339" t="s">
        <v>553</v>
      </c>
      <c r="C350" s="316">
        <v>88011822267</v>
      </c>
      <c r="D350" s="356" t="s">
        <v>616</v>
      </c>
      <c r="E350" s="348"/>
      <c r="F350" s="348"/>
      <c r="G350" s="348"/>
      <c r="H350" s="348"/>
      <c r="I350" s="348"/>
      <c r="J350" s="348"/>
      <c r="K350" s="313" t="s">
        <v>178</v>
      </c>
      <c r="L350" s="348"/>
      <c r="M350" s="348"/>
      <c r="N350" s="348"/>
      <c r="O350" s="313">
        <v>24</v>
      </c>
      <c r="P350" s="334">
        <v>1</v>
      </c>
      <c r="Q350" s="334">
        <v>0</v>
      </c>
      <c r="R350" s="334">
        <v>0</v>
      </c>
      <c r="S350" s="423">
        <v>0</v>
      </c>
      <c r="T350" s="389">
        <v>41244</v>
      </c>
      <c r="W350" s="353"/>
    </row>
    <row r="351" spans="1:23" s="354" customFormat="1">
      <c r="A351" s="313">
        <v>350</v>
      </c>
      <c r="B351" s="339" t="s">
        <v>554</v>
      </c>
      <c r="C351" s="316">
        <v>86020916106</v>
      </c>
      <c r="D351" s="356" t="s">
        <v>616</v>
      </c>
      <c r="E351" s="348"/>
      <c r="F351" s="348"/>
      <c r="G351" s="348"/>
      <c r="H351" s="348"/>
      <c r="I351" s="348"/>
      <c r="J351" s="348"/>
      <c r="K351" s="313" t="s">
        <v>178</v>
      </c>
      <c r="L351" s="348"/>
      <c r="M351" s="348"/>
      <c r="N351" s="348"/>
      <c r="O351" s="313">
        <v>26</v>
      </c>
      <c r="P351" s="334">
        <v>1</v>
      </c>
      <c r="Q351" s="334">
        <v>0</v>
      </c>
      <c r="R351" s="334">
        <v>0</v>
      </c>
      <c r="S351" s="423">
        <v>0</v>
      </c>
      <c r="T351" s="389">
        <v>41244</v>
      </c>
      <c r="W351" s="353"/>
    </row>
    <row r="352" spans="1:23" s="354" customFormat="1">
      <c r="A352" s="313">
        <v>351</v>
      </c>
      <c r="B352" s="339" t="s">
        <v>557</v>
      </c>
      <c r="C352" s="316">
        <v>86070316102</v>
      </c>
      <c r="D352" s="356" t="s">
        <v>616</v>
      </c>
      <c r="E352" s="348"/>
      <c r="F352" s="348"/>
      <c r="G352" s="348"/>
      <c r="H352" s="348"/>
      <c r="I352" s="348"/>
      <c r="J352" s="348"/>
      <c r="K352" s="313" t="s">
        <v>178</v>
      </c>
      <c r="L352" s="348"/>
      <c r="M352" s="348"/>
      <c r="N352" s="348"/>
      <c r="O352" s="313">
        <v>26</v>
      </c>
      <c r="P352" s="334">
        <v>1</v>
      </c>
      <c r="Q352" s="334">
        <v>0</v>
      </c>
      <c r="R352" s="334">
        <v>0</v>
      </c>
      <c r="S352" s="423">
        <v>0</v>
      </c>
      <c r="T352" s="389">
        <v>41244</v>
      </c>
      <c r="W352" s="353"/>
    </row>
    <row r="353" spans="1:23" s="354" customFormat="1">
      <c r="A353" s="313">
        <v>352</v>
      </c>
      <c r="B353" s="339" t="s">
        <v>559</v>
      </c>
      <c r="C353" s="316">
        <v>8705212090</v>
      </c>
      <c r="D353" s="356" t="s">
        <v>616</v>
      </c>
      <c r="E353" s="348"/>
      <c r="F353" s="348"/>
      <c r="G353" s="348"/>
      <c r="H353" s="348"/>
      <c r="I353" s="348"/>
      <c r="J353" s="348"/>
      <c r="K353" s="313" t="s">
        <v>179</v>
      </c>
      <c r="L353" s="348"/>
      <c r="M353" s="348"/>
      <c r="N353" s="348"/>
      <c r="O353" s="313">
        <v>25</v>
      </c>
      <c r="P353" s="334">
        <v>1</v>
      </c>
      <c r="Q353" s="334">
        <v>0</v>
      </c>
      <c r="R353" s="334">
        <v>0</v>
      </c>
      <c r="S353" s="423">
        <v>0</v>
      </c>
      <c r="T353" s="389">
        <v>41244</v>
      </c>
      <c r="W353" s="353"/>
    </row>
    <row r="354" spans="1:23" s="354" customFormat="1">
      <c r="A354" s="313">
        <v>353</v>
      </c>
      <c r="B354" s="339" t="s">
        <v>575</v>
      </c>
      <c r="C354" s="316">
        <v>80012914934</v>
      </c>
      <c r="D354" s="356" t="s">
        <v>616</v>
      </c>
      <c r="E354" s="348"/>
      <c r="F354" s="348"/>
      <c r="G354" s="348"/>
      <c r="H354" s="348"/>
      <c r="I354" s="348"/>
      <c r="J354" s="348"/>
      <c r="K354" s="313" t="s">
        <v>179</v>
      </c>
      <c r="L354" s="348"/>
      <c r="M354" s="348"/>
      <c r="N354" s="348"/>
      <c r="O354" s="313">
        <v>32</v>
      </c>
      <c r="P354" s="334">
        <v>0</v>
      </c>
      <c r="Q354" s="334">
        <v>1</v>
      </c>
      <c r="R354" s="334">
        <v>0</v>
      </c>
      <c r="S354" s="423">
        <v>0</v>
      </c>
      <c r="T354" s="389">
        <v>41244</v>
      </c>
      <c r="W354" s="353"/>
    </row>
    <row r="355" spans="1:23" s="354" customFormat="1">
      <c r="A355" s="313">
        <v>354</v>
      </c>
      <c r="B355" s="339" t="s">
        <v>594</v>
      </c>
      <c r="C355" s="316">
        <v>88100121861</v>
      </c>
      <c r="D355" s="356" t="s">
        <v>616</v>
      </c>
      <c r="E355" s="348"/>
      <c r="F355" s="348"/>
      <c r="G355" s="348"/>
      <c r="H355" s="348"/>
      <c r="I355" s="348"/>
      <c r="J355" s="348"/>
      <c r="K355" s="313" t="s">
        <v>178</v>
      </c>
      <c r="L355" s="348"/>
      <c r="M355" s="348"/>
      <c r="N355" s="348"/>
      <c r="O355" s="313">
        <v>24</v>
      </c>
      <c r="P355" s="334">
        <v>1</v>
      </c>
      <c r="Q355" s="334">
        <v>0</v>
      </c>
      <c r="R355" s="334">
        <v>0</v>
      </c>
      <c r="S355" s="423">
        <v>0</v>
      </c>
      <c r="T355" s="389">
        <v>41244</v>
      </c>
      <c r="W355" s="353"/>
    </row>
    <row r="356" spans="1:23" s="354" customFormat="1">
      <c r="A356" s="313">
        <v>355</v>
      </c>
      <c r="B356" s="339" t="s">
        <v>610</v>
      </c>
      <c r="C356" s="316">
        <v>88100434913</v>
      </c>
      <c r="D356" s="356" t="s">
        <v>616</v>
      </c>
      <c r="E356" s="348"/>
      <c r="F356" s="348"/>
      <c r="G356" s="348"/>
      <c r="H356" s="348"/>
      <c r="I356" s="348"/>
      <c r="J356" s="348"/>
      <c r="K356" s="313" t="s">
        <v>179</v>
      </c>
      <c r="L356" s="348"/>
      <c r="M356" s="348"/>
      <c r="N356" s="348"/>
      <c r="O356" s="313">
        <v>24</v>
      </c>
      <c r="P356" s="334">
        <v>1</v>
      </c>
      <c r="Q356" s="334">
        <v>0</v>
      </c>
      <c r="R356" s="334">
        <v>0</v>
      </c>
      <c r="S356" s="423">
        <v>0</v>
      </c>
      <c r="T356" s="389">
        <v>41244</v>
      </c>
      <c r="W356" s="353"/>
    </row>
    <row r="357" spans="1:23" s="354" customFormat="1">
      <c r="A357" s="313">
        <v>356</v>
      </c>
      <c r="B357" s="339" t="s">
        <v>612</v>
      </c>
      <c r="C357" s="316">
        <v>86120516177</v>
      </c>
      <c r="D357" s="356" t="s">
        <v>616</v>
      </c>
      <c r="E357" s="348"/>
      <c r="F357" s="348"/>
      <c r="G357" s="348"/>
      <c r="H357" s="348"/>
      <c r="I357" s="348"/>
      <c r="J357" s="348"/>
      <c r="K357" s="313" t="s">
        <v>179</v>
      </c>
      <c r="L357" s="348"/>
      <c r="M357" s="348"/>
      <c r="N357" s="348"/>
      <c r="O357" s="313">
        <v>26</v>
      </c>
      <c r="P357" s="334">
        <v>1</v>
      </c>
      <c r="Q357" s="334">
        <v>0</v>
      </c>
      <c r="R357" s="334">
        <v>0</v>
      </c>
      <c r="S357" s="423">
        <v>0</v>
      </c>
      <c r="T357" s="389">
        <v>41244</v>
      </c>
      <c r="W357" s="353"/>
    </row>
    <row r="358" spans="1:23" s="354" customFormat="1">
      <c r="A358" s="313">
        <v>357</v>
      </c>
      <c r="B358" s="339" t="s">
        <v>468</v>
      </c>
      <c r="C358" s="316">
        <v>88121435348</v>
      </c>
      <c r="D358" s="356" t="s">
        <v>616</v>
      </c>
      <c r="E358" s="348"/>
      <c r="F358" s="348"/>
      <c r="G358" s="348"/>
      <c r="H358" s="357"/>
      <c r="I358" s="348"/>
      <c r="J358" s="348"/>
      <c r="K358" s="313" t="s">
        <v>178</v>
      </c>
      <c r="L358" s="348"/>
      <c r="M358" s="348"/>
      <c r="N358" s="348"/>
      <c r="O358" s="313">
        <v>24</v>
      </c>
      <c r="P358" s="334">
        <v>1</v>
      </c>
      <c r="Q358" s="334">
        <v>0</v>
      </c>
      <c r="R358" s="334">
        <v>0</v>
      </c>
      <c r="S358" s="335">
        <v>0</v>
      </c>
      <c r="T358" s="389">
        <v>41244</v>
      </c>
    </row>
    <row r="359" spans="1:23" s="354" customFormat="1">
      <c r="A359" s="313">
        <v>358</v>
      </c>
      <c r="B359" s="339" t="s">
        <v>473</v>
      </c>
      <c r="C359" s="316">
        <v>87092219862</v>
      </c>
      <c r="D359" s="356" t="s">
        <v>616</v>
      </c>
      <c r="E359" s="348"/>
      <c r="F359" s="348"/>
      <c r="G359" s="348"/>
      <c r="H359" s="357"/>
      <c r="I359" s="348"/>
      <c r="J359" s="348"/>
      <c r="K359" s="313" t="s">
        <v>178</v>
      </c>
      <c r="L359" s="348"/>
      <c r="M359" s="348"/>
      <c r="N359" s="348"/>
      <c r="O359" s="313">
        <v>25</v>
      </c>
      <c r="P359" s="334">
        <v>1</v>
      </c>
      <c r="Q359" s="334">
        <v>0</v>
      </c>
      <c r="R359" s="334">
        <v>0</v>
      </c>
      <c r="S359" s="335">
        <v>0</v>
      </c>
      <c r="T359" s="389">
        <v>41244</v>
      </c>
    </row>
    <row r="360" spans="1:23" s="354" customFormat="1">
      <c r="A360" s="313">
        <v>359</v>
      </c>
      <c r="B360" s="339" t="s">
        <v>503</v>
      </c>
      <c r="C360" s="316">
        <v>80090714203</v>
      </c>
      <c r="D360" s="356" t="s">
        <v>616</v>
      </c>
      <c r="E360" s="348"/>
      <c r="F360" s="348"/>
      <c r="G360" s="348"/>
      <c r="H360" s="348"/>
      <c r="I360" s="348"/>
      <c r="J360" s="348"/>
      <c r="K360" s="313" t="s">
        <v>178</v>
      </c>
      <c r="L360" s="348"/>
      <c r="M360" s="348"/>
      <c r="N360" s="348"/>
      <c r="O360" s="313">
        <v>32</v>
      </c>
      <c r="P360" s="334">
        <v>0</v>
      </c>
      <c r="Q360" s="334">
        <v>1</v>
      </c>
      <c r="R360" s="334">
        <v>0</v>
      </c>
      <c r="S360" s="335">
        <v>0</v>
      </c>
      <c r="T360" s="389">
        <v>41244</v>
      </c>
      <c r="W360" s="353"/>
    </row>
    <row r="361" spans="1:23" s="354" customFormat="1">
      <c r="A361" s="313">
        <v>360</v>
      </c>
      <c r="B361" s="339" t="s">
        <v>524</v>
      </c>
      <c r="C361" s="316">
        <v>84060816102</v>
      </c>
      <c r="D361" s="356" t="s">
        <v>616</v>
      </c>
      <c r="E361" s="348"/>
      <c r="F361" s="348"/>
      <c r="G361" s="348"/>
      <c r="H361" s="357"/>
      <c r="I361" s="348"/>
      <c r="J361" s="348"/>
      <c r="K361" s="313" t="s">
        <v>178</v>
      </c>
      <c r="L361" s="348"/>
      <c r="M361" s="348"/>
      <c r="N361" s="348"/>
      <c r="O361" s="313">
        <v>28</v>
      </c>
      <c r="P361" s="334">
        <v>1</v>
      </c>
      <c r="Q361" s="334">
        <v>0</v>
      </c>
      <c r="R361" s="334">
        <v>0</v>
      </c>
      <c r="S361" s="335">
        <v>0</v>
      </c>
      <c r="T361" s="389">
        <v>41244</v>
      </c>
      <c r="W361" s="353"/>
    </row>
    <row r="362" spans="1:23" s="354" customFormat="1">
      <c r="A362" s="313">
        <v>361</v>
      </c>
      <c r="B362" s="339" t="s">
        <v>536</v>
      </c>
      <c r="C362" s="316">
        <v>85040916428</v>
      </c>
      <c r="D362" s="356" t="s">
        <v>616</v>
      </c>
      <c r="E362" s="348"/>
      <c r="F362" s="348"/>
      <c r="G362" s="348"/>
      <c r="H362" s="358"/>
      <c r="I362" s="348"/>
      <c r="J362" s="348"/>
      <c r="K362" s="313" t="s">
        <v>178</v>
      </c>
      <c r="L362" s="348"/>
      <c r="M362" s="348"/>
      <c r="N362" s="348"/>
      <c r="O362" s="313">
        <v>27</v>
      </c>
      <c r="P362" s="334">
        <v>1</v>
      </c>
      <c r="Q362" s="334">
        <v>0</v>
      </c>
      <c r="R362" s="334">
        <v>0</v>
      </c>
      <c r="S362" s="335">
        <v>0</v>
      </c>
      <c r="T362" s="389">
        <v>41244</v>
      </c>
      <c r="W362" s="353"/>
    </row>
    <row r="363" spans="1:23" s="354" customFormat="1">
      <c r="A363" s="313">
        <v>362</v>
      </c>
      <c r="B363" s="339" t="s">
        <v>569</v>
      </c>
      <c r="C363" s="316">
        <v>88012221082</v>
      </c>
      <c r="D363" s="356" t="s">
        <v>616</v>
      </c>
      <c r="E363" s="348"/>
      <c r="F363" s="348"/>
      <c r="G363" s="361"/>
      <c r="H363" s="358"/>
      <c r="I363" s="348"/>
      <c r="J363" s="348"/>
      <c r="K363" s="313" t="s">
        <v>178</v>
      </c>
      <c r="L363" s="362"/>
      <c r="M363" s="348"/>
      <c r="N363" s="361"/>
      <c r="O363" s="313">
        <v>24</v>
      </c>
      <c r="P363" s="347">
        <v>0</v>
      </c>
      <c r="Q363" s="347">
        <v>1</v>
      </c>
      <c r="R363" s="347">
        <v>0</v>
      </c>
      <c r="S363" s="352">
        <v>0</v>
      </c>
      <c r="T363" s="389">
        <v>41244</v>
      </c>
      <c r="W363" s="353"/>
    </row>
    <row r="364" spans="1:23" s="354" customFormat="1">
      <c r="A364" s="313">
        <v>363</v>
      </c>
      <c r="B364" s="339" t="s">
        <v>591</v>
      </c>
      <c r="C364" s="316">
        <v>77111315549</v>
      </c>
      <c r="D364" s="356" t="s">
        <v>616</v>
      </c>
      <c r="E364" s="348"/>
      <c r="F364" s="348"/>
      <c r="G364" s="348"/>
      <c r="H364" s="357"/>
      <c r="I364" s="348"/>
      <c r="J364" s="348"/>
      <c r="K364" s="313" t="s">
        <v>178</v>
      </c>
      <c r="L364" s="360"/>
      <c r="M364" s="348"/>
      <c r="N364" s="348"/>
      <c r="O364" s="313">
        <v>35</v>
      </c>
      <c r="P364" s="334">
        <v>0</v>
      </c>
      <c r="Q364" s="334">
        <v>1</v>
      </c>
      <c r="R364" s="334">
        <v>0</v>
      </c>
      <c r="S364" s="335">
        <v>0</v>
      </c>
      <c r="T364" s="389">
        <v>41244</v>
      </c>
      <c r="W364" s="353"/>
    </row>
    <row r="365" spans="1:23" s="354" customFormat="1">
      <c r="A365" s="313">
        <v>364</v>
      </c>
      <c r="B365" s="339" t="s">
        <v>592</v>
      </c>
      <c r="C365" s="316">
        <v>87012320900</v>
      </c>
      <c r="D365" s="356" t="s">
        <v>616</v>
      </c>
      <c r="E365" s="348"/>
      <c r="F365" s="348"/>
      <c r="G365" s="348"/>
      <c r="H365" s="348"/>
      <c r="I365" s="348"/>
      <c r="J365" s="348"/>
      <c r="K365" s="313" t="s">
        <v>178</v>
      </c>
      <c r="L365" s="348"/>
      <c r="M365" s="348"/>
      <c r="N365" s="348"/>
      <c r="O365" s="313">
        <v>25</v>
      </c>
      <c r="P365" s="334">
        <v>1</v>
      </c>
      <c r="Q365" s="334">
        <v>0</v>
      </c>
      <c r="R365" s="334">
        <v>0</v>
      </c>
      <c r="S365" s="335">
        <v>0</v>
      </c>
      <c r="T365" s="389">
        <v>41244</v>
      </c>
      <c r="W365" s="353"/>
    </row>
    <row r="366" spans="1:23" s="354" customFormat="1">
      <c r="A366" s="313">
        <v>365</v>
      </c>
      <c r="B366" s="339" t="s">
        <v>608</v>
      </c>
      <c r="C366" s="316">
        <v>86061116105</v>
      </c>
      <c r="D366" s="356" t="s">
        <v>616</v>
      </c>
      <c r="E366" s="348"/>
      <c r="F366" s="348"/>
      <c r="G366" s="348"/>
      <c r="H366" s="357"/>
      <c r="I366" s="348"/>
      <c r="J366" s="348"/>
      <c r="K366" s="313" t="s">
        <v>178</v>
      </c>
      <c r="L366" s="348"/>
      <c r="M366" s="348"/>
      <c r="N366" s="348"/>
      <c r="O366" s="313">
        <v>26</v>
      </c>
      <c r="P366" s="334">
        <v>1</v>
      </c>
      <c r="Q366" s="334">
        <v>0</v>
      </c>
      <c r="R366" s="334">
        <v>0</v>
      </c>
      <c r="S366" s="335">
        <v>0</v>
      </c>
      <c r="T366" s="389">
        <v>41244</v>
      </c>
      <c r="W366" s="353"/>
    </row>
    <row r="367" spans="1:23" s="354" customFormat="1">
      <c r="A367" s="313">
        <v>366</v>
      </c>
      <c r="B367" s="339" t="s">
        <v>502</v>
      </c>
      <c r="C367" s="316">
        <v>86050516685</v>
      </c>
      <c r="D367" s="356" t="s">
        <v>616</v>
      </c>
      <c r="E367" s="348"/>
      <c r="F367" s="348"/>
      <c r="G367" s="348"/>
      <c r="H367" s="357"/>
      <c r="I367" s="348"/>
      <c r="J367" s="348"/>
      <c r="K367" s="313" t="s">
        <v>178</v>
      </c>
      <c r="L367" s="348"/>
      <c r="M367" s="348"/>
      <c r="N367" s="348"/>
      <c r="O367" s="313">
        <v>26</v>
      </c>
      <c r="P367" s="334">
        <v>1</v>
      </c>
      <c r="Q367" s="334">
        <v>0</v>
      </c>
      <c r="R367" s="334">
        <v>0</v>
      </c>
      <c r="S367" s="335">
        <v>0</v>
      </c>
      <c r="T367" s="389">
        <v>41244</v>
      </c>
      <c r="W367" s="353"/>
    </row>
    <row r="368" spans="1:23" s="354" customFormat="1">
      <c r="A368" s="313">
        <v>367</v>
      </c>
      <c r="B368" s="339" t="s">
        <v>529</v>
      </c>
      <c r="C368" s="316">
        <v>86052616651</v>
      </c>
      <c r="D368" s="356" t="s">
        <v>616</v>
      </c>
      <c r="E368" s="348"/>
      <c r="F368" s="348"/>
      <c r="G368" s="348"/>
      <c r="H368" s="357"/>
      <c r="I368" s="348"/>
      <c r="J368" s="348"/>
      <c r="K368" s="313" t="s">
        <v>179</v>
      </c>
      <c r="L368" s="348"/>
      <c r="M368" s="348"/>
      <c r="N368" s="348"/>
      <c r="O368" s="313">
        <v>26</v>
      </c>
      <c r="P368" s="334">
        <v>1</v>
      </c>
      <c r="Q368" s="334">
        <v>0</v>
      </c>
      <c r="R368" s="334">
        <v>0</v>
      </c>
      <c r="S368" s="335">
        <v>0</v>
      </c>
      <c r="T368" s="389">
        <v>41244</v>
      </c>
      <c r="W368" s="353"/>
    </row>
    <row r="369" spans="1:23" s="354" customFormat="1">
      <c r="A369" s="313">
        <v>368</v>
      </c>
      <c r="B369" s="339" t="s">
        <v>604</v>
      </c>
      <c r="C369" s="316">
        <v>86101311542</v>
      </c>
      <c r="D369" s="356" t="s">
        <v>616</v>
      </c>
      <c r="E369" s="348"/>
      <c r="F369" s="348"/>
      <c r="G369" s="348"/>
      <c r="H369" s="357"/>
      <c r="I369" s="348"/>
      <c r="J369" s="348"/>
      <c r="K369" s="313" t="s">
        <v>178</v>
      </c>
      <c r="L369" s="348"/>
      <c r="M369" s="348"/>
      <c r="N369" s="348"/>
      <c r="O369" s="313">
        <v>26</v>
      </c>
      <c r="P369" s="334">
        <v>1</v>
      </c>
      <c r="Q369" s="334">
        <v>0</v>
      </c>
      <c r="R369" s="334">
        <v>0</v>
      </c>
      <c r="S369" s="335">
        <v>0</v>
      </c>
      <c r="T369" s="389">
        <v>41244</v>
      </c>
      <c r="W369" s="353"/>
    </row>
    <row r="370" spans="1:23" s="354" customFormat="1">
      <c r="A370" s="313">
        <v>369</v>
      </c>
      <c r="B370" s="339" t="s">
        <v>606</v>
      </c>
      <c r="C370" s="316">
        <v>84010216116</v>
      </c>
      <c r="D370" s="356" t="s">
        <v>616</v>
      </c>
      <c r="E370" s="348"/>
      <c r="F370" s="348"/>
      <c r="G370" s="348"/>
      <c r="H370" s="348"/>
      <c r="I370" s="348"/>
      <c r="J370" s="348"/>
      <c r="K370" s="313" t="s">
        <v>179</v>
      </c>
      <c r="L370" s="348"/>
      <c r="M370" s="348"/>
      <c r="N370" s="348"/>
      <c r="O370" s="313">
        <v>28</v>
      </c>
      <c r="P370" s="334">
        <v>1</v>
      </c>
      <c r="Q370" s="334">
        <v>0</v>
      </c>
      <c r="R370" s="334">
        <v>0</v>
      </c>
      <c r="S370" s="335">
        <v>0</v>
      </c>
      <c r="T370" s="389">
        <v>41244</v>
      </c>
      <c r="W370" s="353"/>
    </row>
    <row r="371" spans="1:23" s="354" customFormat="1">
      <c r="A371" s="313">
        <v>370</v>
      </c>
      <c r="B371" s="339" t="s">
        <v>477</v>
      </c>
      <c r="C371" s="316">
        <v>88081142742</v>
      </c>
      <c r="D371" s="356" t="s">
        <v>616</v>
      </c>
      <c r="E371" s="348"/>
      <c r="F371" s="348"/>
      <c r="G371" s="348"/>
      <c r="H371" s="348"/>
      <c r="I371" s="348"/>
      <c r="J371" s="348"/>
      <c r="K371" s="313" t="s">
        <v>178</v>
      </c>
      <c r="L371" s="348"/>
      <c r="M371" s="348"/>
      <c r="N371" s="348"/>
      <c r="O371" s="313">
        <v>24</v>
      </c>
      <c r="P371" s="334">
        <v>1</v>
      </c>
      <c r="Q371" s="334">
        <v>0</v>
      </c>
      <c r="R371" s="334">
        <v>0</v>
      </c>
      <c r="S371" s="335">
        <v>0</v>
      </c>
      <c r="W371" s="353"/>
    </row>
    <row r="372" spans="1:23" s="354" customFormat="1">
      <c r="A372" s="313">
        <v>371</v>
      </c>
      <c r="B372" s="339" t="s">
        <v>486</v>
      </c>
      <c r="C372" s="316">
        <v>86050312502</v>
      </c>
      <c r="D372" s="356" t="s">
        <v>616</v>
      </c>
      <c r="E372" s="348"/>
      <c r="F372" s="348"/>
      <c r="G372" s="348"/>
      <c r="H372" s="348"/>
      <c r="I372" s="348"/>
      <c r="J372" s="348"/>
      <c r="K372" s="313" t="s">
        <v>178</v>
      </c>
      <c r="L372" s="348"/>
      <c r="M372" s="348"/>
      <c r="N372" s="348"/>
      <c r="O372" s="313">
        <v>26</v>
      </c>
      <c r="P372" s="334">
        <v>1</v>
      </c>
      <c r="Q372" s="334">
        <v>0</v>
      </c>
      <c r="R372" s="334">
        <v>0</v>
      </c>
      <c r="S372" s="335">
        <v>0</v>
      </c>
      <c r="W372" s="353"/>
    </row>
    <row r="373" spans="1:23" s="354" customFormat="1">
      <c r="A373" s="313">
        <v>372</v>
      </c>
      <c r="B373" s="339" t="s">
        <v>496</v>
      </c>
      <c r="C373" s="316">
        <v>87100615161</v>
      </c>
      <c r="D373" s="356" t="s">
        <v>616</v>
      </c>
      <c r="E373" s="348"/>
      <c r="F373" s="348"/>
      <c r="G373" s="348"/>
      <c r="H373" s="348"/>
      <c r="I373" s="348"/>
      <c r="J373" s="348"/>
      <c r="K373" s="313" t="s">
        <v>178</v>
      </c>
      <c r="L373" s="348"/>
      <c r="M373" s="348"/>
      <c r="N373" s="348"/>
      <c r="O373" s="313">
        <v>25</v>
      </c>
      <c r="P373" s="334">
        <v>1</v>
      </c>
      <c r="Q373" s="334">
        <v>0</v>
      </c>
      <c r="R373" s="334">
        <v>0</v>
      </c>
      <c r="S373" s="335">
        <v>0</v>
      </c>
      <c r="W373" s="353"/>
    </row>
    <row r="374" spans="1:23" s="354" customFormat="1">
      <c r="A374" s="313">
        <v>373</v>
      </c>
      <c r="B374" s="339" t="s">
        <v>501</v>
      </c>
      <c r="C374" s="316">
        <v>87091115324</v>
      </c>
      <c r="D374" s="356" t="s">
        <v>616</v>
      </c>
      <c r="E374" s="348"/>
      <c r="F374" s="348"/>
      <c r="G374" s="348"/>
      <c r="H374" s="348"/>
      <c r="I374" s="348"/>
      <c r="J374" s="348"/>
      <c r="K374" s="313" t="s">
        <v>178</v>
      </c>
      <c r="L374" s="348"/>
      <c r="M374" s="348"/>
      <c r="N374" s="348"/>
      <c r="O374" s="313">
        <v>25</v>
      </c>
      <c r="P374" s="334">
        <v>1</v>
      </c>
      <c r="Q374" s="334">
        <v>0</v>
      </c>
      <c r="R374" s="334">
        <v>0</v>
      </c>
      <c r="S374" s="335">
        <v>0</v>
      </c>
      <c r="W374" s="353"/>
    </row>
    <row r="375" spans="1:23" s="354" customFormat="1">
      <c r="A375" s="313">
        <v>374</v>
      </c>
      <c r="B375" s="339" t="s">
        <v>513</v>
      </c>
      <c r="C375" s="316">
        <v>90012432655</v>
      </c>
      <c r="D375" s="356" t="s">
        <v>616</v>
      </c>
      <c r="E375" s="348"/>
      <c r="F375" s="348"/>
      <c r="G375" s="348"/>
      <c r="H375" s="348"/>
      <c r="I375" s="348"/>
      <c r="J375" s="348"/>
      <c r="K375" s="313" t="s">
        <v>179</v>
      </c>
      <c r="L375" s="348"/>
      <c r="M375" s="348"/>
      <c r="N375" s="348"/>
      <c r="O375" s="313">
        <v>22</v>
      </c>
      <c r="P375" s="334">
        <v>1</v>
      </c>
      <c r="Q375" s="334">
        <v>0</v>
      </c>
      <c r="R375" s="334">
        <v>0</v>
      </c>
      <c r="S375" s="335">
        <v>0</v>
      </c>
      <c r="W375" s="353"/>
    </row>
    <row r="376" spans="1:23" s="354" customFormat="1">
      <c r="A376" s="313">
        <v>375</v>
      </c>
      <c r="B376" s="339" t="s">
        <v>514</v>
      </c>
      <c r="C376" s="316">
        <v>88051228013</v>
      </c>
      <c r="D376" s="356" t="s">
        <v>616</v>
      </c>
      <c r="E376" s="348"/>
      <c r="F376" s="348"/>
      <c r="G376" s="348"/>
      <c r="H376" s="348"/>
      <c r="I376" s="348"/>
      <c r="J376" s="348"/>
      <c r="K376" s="313" t="s">
        <v>179</v>
      </c>
      <c r="L376" s="348"/>
      <c r="M376" s="348"/>
      <c r="N376" s="348"/>
      <c r="O376" s="313">
        <v>24</v>
      </c>
      <c r="P376" s="334">
        <v>1</v>
      </c>
      <c r="Q376" s="334">
        <v>0</v>
      </c>
      <c r="R376" s="334">
        <v>0</v>
      </c>
      <c r="S376" s="335">
        <v>0</v>
      </c>
      <c r="W376" s="353"/>
    </row>
    <row r="377" spans="1:23" s="354" customFormat="1">
      <c r="A377" s="313">
        <v>376</v>
      </c>
      <c r="B377" s="339" t="s">
        <v>519</v>
      </c>
      <c r="C377" s="316">
        <v>91062935288</v>
      </c>
      <c r="D377" s="356" t="s">
        <v>616</v>
      </c>
      <c r="E377" s="348"/>
      <c r="F377" s="348"/>
      <c r="G377" s="348"/>
      <c r="H377" s="348"/>
      <c r="I377" s="348"/>
      <c r="J377" s="348"/>
      <c r="K377" s="313" t="s">
        <v>178</v>
      </c>
      <c r="L377" s="348"/>
      <c r="M377" s="348"/>
      <c r="N377" s="348"/>
      <c r="O377" s="313">
        <v>21</v>
      </c>
      <c r="P377" s="334">
        <v>1</v>
      </c>
      <c r="Q377" s="334">
        <v>0</v>
      </c>
      <c r="R377" s="334">
        <v>0</v>
      </c>
      <c r="S377" s="335">
        <v>0</v>
      </c>
      <c r="W377" s="353"/>
    </row>
    <row r="378" spans="1:23" s="354" customFormat="1">
      <c r="A378" s="313">
        <v>377</v>
      </c>
      <c r="B378" s="339" t="s">
        <v>521</v>
      </c>
      <c r="C378" s="316">
        <v>86052712415</v>
      </c>
      <c r="D378" s="356" t="s">
        <v>616</v>
      </c>
      <c r="E378" s="348"/>
      <c r="F378" s="348"/>
      <c r="G378" s="348"/>
      <c r="H378" s="348"/>
      <c r="I378" s="348"/>
      <c r="J378" s="348"/>
      <c r="K378" s="313" t="s">
        <v>179</v>
      </c>
      <c r="L378" s="348"/>
      <c r="M378" s="348"/>
      <c r="N378" s="348"/>
      <c r="O378" s="313">
        <v>26</v>
      </c>
      <c r="P378" s="334">
        <v>1</v>
      </c>
      <c r="Q378" s="334">
        <v>0</v>
      </c>
      <c r="R378" s="334">
        <v>0</v>
      </c>
      <c r="S378" s="335">
        <v>0</v>
      </c>
      <c r="W378" s="353"/>
    </row>
    <row r="379" spans="1:23" s="354" customFormat="1">
      <c r="A379" s="313">
        <v>378</v>
      </c>
      <c r="B379" s="339" t="s">
        <v>544</v>
      </c>
      <c r="C379" s="316">
        <v>87092603710</v>
      </c>
      <c r="D379" s="356" t="s">
        <v>616</v>
      </c>
      <c r="E379" s="348"/>
      <c r="F379" s="348"/>
      <c r="G379" s="348"/>
      <c r="H379" s="348"/>
      <c r="I379" s="348"/>
      <c r="J379" s="348"/>
      <c r="K379" s="313" t="s">
        <v>179</v>
      </c>
      <c r="L379" s="348"/>
      <c r="M379" s="348"/>
      <c r="N379" s="348"/>
      <c r="O379" s="313">
        <v>25</v>
      </c>
      <c r="P379" s="334">
        <v>1</v>
      </c>
      <c r="Q379" s="334">
        <v>0</v>
      </c>
      <c r="R379" s="334">
        <v>0</v>
      </c>
      <c r="S379" s="335">
        <v>0</v>
      </c>
      <c r="W379" s="353"/>
    </row>
    <row r="380" spans="1:23" s="354" customFormat="1">
      <c r="A380" s="313">
        <v>379</v>
      </c>
      <c r="B380" s="339" t="s">
        <v>555</v>
      </c>
      <c r="C380" s="316">
        <v>84060412429</v>
      </c>
      <c r="D380" s="356" t="s">
        <v>616</v>
      </c>
      <c r="E380" s="348"/>
      <c r="F380" s="348"/>
      <c r="G380" s="348"/>
      <c r="H380" s="348"/>
      <c r="I380" s="348"/>
      <c r="J380" s="348"/>
      <c r="K380" s="313" t="s">
        <v>178</v>
      </c>
      <c r="L380" s="348"/>
      <c r="M380" s="348"/>
      <c r="N380" s="348"/>
      <c r="O380" s="313">
        <v>28</v>
      </c>
      <c r="P380" s="334">
        <v>1</v>
      </c>
      <c r="Q380" s="334">
        <v>0</v>
      </c>
      <c r="R380" s="334">
        <v>0</v>
      </c>
      <c r="S380" s="335">
        <v>0</v>
      </c>
      <c r="W380" s="353"/>
    </row>
    <row r="381" spans="1:23" s="354" customFormat="1">
      <c r="A381" s="313">
        <v>380</v>
      </c>
      <c r="B381" s="339" t="s">
        <v>558</v>
      </c>
      <c r="C381" s="316">
        <v>85051612427</v>
      </c>
      <c r="D381" s="356" t="s">
        <v>616</v>
      </c>
      <c r="E381" s="348"/>
      <c r="F381" s="348"/>
      <c r="G381" s="348"/>
      <c r="H381" s="348"/>
      <c r="I381" s="348"/>
      <c r="J381" s="348"/>
      <c r="K381" s="313" t="s">
        <v>178</v>
      </c>
      <c r="L381" s="348"/>
      <c r="M381" s="348"/>
      <c r="N381" s="348"/>
      <c r="O381" s="313">
        <v>27</v>
      </c>
      <c r="P381" s="334">
        <v>1</v>
      </c>
      <c r="Q381" s="334">
        <v>0</v>
      </c>
      <c r="R381" s="334">
        <v>0</v>
      </c>
      <c r="S381" s="335">
        <v>0</v>
      </c>
      <c r="W381" s="353"/>
    </row>
    <row r="382" spans="1:23" s="354" customFormat="1">
      <c r="A382" s="313">
        <v>381</v>
      </c>
      <c r="B382" s="339" t="s">
        <v>566</v>
      </c>
      <c r="C382" s="316">
        <v>86012212491</v>
      </c>
      <c r="D382" s="356" t="s">
        <v>616</v>
      </c>
      <c r="E382" s="348"/>
      <c r="F382" s="348"/>
      <c r="G382" s="348"/>
      <c r="H382" s="348"/>
      <c r="I382" s="348"/>
      <c r="J382" s="348"/>
      <c r="K382" s="313" t="s">
        <v>179</v>
      </c>
      <c r="L382" s="348"/>
      <c r="M382" s="348"/>
      <c r="N382" s="348"/>
      <c r="O382" s="313">
        <v>26</v>
      </c>
      <c r="P382" s="334">
        <v>1</v>
      </c>
      <c r="Q382" s="334">
        <v>0</v>
      </c>
      <c r="R382" s="334">
        <v>0</v>
      </c>
      <c r="S382" s="335">
        <v>0</v>
      </c>
      <c r="W382" s="353"/>
    </row>
    <row r="383" spans="1:23" s="354" customFormat="1">
      <c r="A383" s="313">
        <v>382</v>
      </c>
      <c r="B383" s="339" t="s">
        <v>567</v>
      </c>
      <c r="C383" s="316">
        <v>85061912447</v>
      </c>
      <c r="D383" s="356" t="s">
        <v>616</v>
      </c>
      <c r="E383" s="348"/>
      <c r="F383" s="348"/>
      <c r="G383" s="348"/>
      <c r="H383" s="348"/>
      <c r="I383" s="348"/>
      <c r="J383" s="348"/>
      <c r="K383" s="313" t="s">
        <v>178</v>
      </c>
      <c r="L383" s="348"/>
      <c r="M383" s="348"/>
      <c r="N383" s="348"/>
      <c r="O383" s="313">
        <v>27</v>
      </c>
      <c r="P383" s="334">
        <v>1</v>
      </c>
      <c r="Q383" s="334">
        <v>0</v>
      </c>
      <c r="R383" s="334">
        <v>0</v>
      </c>
      <c r="S383" s="335">
        <v>0</v>
      </c>
      <c r="W383" s="353"/>
    </row>
    <row r="384" spans="1:23" s="354" customFormat="1">
      <c r="A384" s="313">
        <v>383</v>
      </c>
      <c r="B384" s="339" t="s">
        <v>572</v>
      </c>
      <c r="C384" s="316">
        <v>88111214392</v>
      </c>
      <c r="D384" s="356" t="s">
        <v>616</v>
      </c>
      <c r="E384" s="348"/>
      <c r="F384" s="348"/>
      <c r="G384" s="348"/>
      <c r="H384" s="348"/>
      <c r="I384" s="348"/>
      <c r="J384" s="348"/>
      <c r="K384" s="313" t="s">
        <v>179</v>
      </c>
      <c r="L384" s="348"/>
      <c r="M384" s="348"/>
      <c r="N384" s="348"/>
      <c r="O384" s="313">
        <v>24</v>
      </c>
      <c r="P384" s="334">
        <v>1</v>
      </c>
      <c r="Q384" s="334">
        <v>0</v>
      </c>
      <c r="R384" s="334">
        <v>0</v>
      </c>
      <c r="S384" s="335">
        <v>0</v>
      </c>
      <c r="W384" s="353"/>
    </row>
    <row r="385" spans="1:23" s="354" customFormat="1">
      <c r="A385" s="313">
        <v>384</v>
      </c>
      <c r="B385" s="339" t="s">
        <v>579</v>
      </c>
      <c r="C385" s="316">
        <v>90101632293</v>
      </c>
      <c r="D385" s="356" t="s">
        <v>616</v>
      </c>
      <c r="E385" s="348"/>
      <c r="F385" s="348"/>
      <c r="G385" s="348"/>
      <c r="H385" s="348"/>
      <c r="I385" s="348"/>
      <c r="J385" s="348"/>
      <c r="K385" s="313" t="s">
        <v>179</v>
      </c>
      <c r="L385" s="348"/>
      <c r="M385" s="348"/>
      <c r="N385" s="348"/>
      <c r="O385" s="313">
        <v>22</v>
      </c>
      <c r="P385" s="334">
        <v>1</v>
      </c>
      <c r="Q385" s="334">
        <v>0</v>
      </c>
      <c r="R385" s="334">
        <v>0</v>
      </c>
      <c r="S385" s="335">
        <v>0</v>
      </c>
      <c r="W385" s="353"/>
    </row>
    <row r="386" spans="1:23" s="354" customFormat="1">
      <c r="A386" s="313">
        <v>385</v>
      </c>
      <c r="B386" s="339" t="s">
        <v>588</v>
      </c>
      <c r="C386" s="316">
        <v>81030112474</v>
      </c>
      <c r="D386" s="356" t="s">
        <v>616</v>
      </c>
      <c r="E386" s="348"/>
      <c r="F386" s="348"/>
      <c r="G386" s="348"/>
      <c r="H386" s="348"/>
      <c r="I386" s="348"/>
      <c r="J386" s="348"/>
      <c r="K386" s="313" t="s">
        <v>179</v>
      </c>
      <c r="L386" s="348"/>
      <c r="M386" s="348"/>
      <c r="N386" s="348"/>
      <c r="O386" s="313">
        <v>31</v>
      </c>
      <c r="P386" s="334">
        <v>0</v>
      </c>
      <c r="Q386" s="334">
        <v>1</v>
      </c>
      <c r="R386" s="334">
        <v>0</v>
      </c>
      <c r="S386" s="423">
        <v>0</v>
      </c>
      <c r="T386" s="471">
        <v>41305</v>
      </c>
      <c r="W386" s="353"/>
    </row>
    <row r="387" spans="1:23" s="354" customFormat="1">
      <c r="A387" s="313">
        <v>386</v>
      </c>
      <c r="B387" s="339" t="s">
        <v>593</v>
      </c>
      <c r="C387" s="316">
        <v>89110630049</v>
      </c>
      <c r="D387" s="356" t="s">
        <v>616</v>
      </c>
      <c r="E387" s="348"/>
      <c r="F387" s="348"/>
      <c r="G387" s="348"/>
      <c r="H387" s="348"/>
      <c r="I387" s="348"/>
      <c r="J387" s="348"/>
      <c r="K387" s="313" t="s">
        <v>178</v>
      </c>
      <c r="L387" s="348"/>
      <c r="M387" s="348"/>
      <c r="N387" s="348"/>
      <c r="O387" s="313">
        <v>23</v>
      </c>
      <c r="P387" s="334">
        <v>1</v>
      </c>
      <c r="Q387" s="334">
        <v>0</v>
      </c>
      <c r="R387" s="334">
        <v>0</v>
      </c>
      <c r="S387" s="423">
        <v>0</v>
      </c>
      <c r="T387" s="471">
        <v>41305</v>
      </c>
      <c r="W387" s="353"/>
    </row>
    <row r="388" spans="1:23" s="354" customFormat="1">
      <c r="A388" s="313">
        <v>387</v>
      </c>
      <c r="B388" s="339" t="s">
        <v>596</v>
      </c>
      <c r="C388" s="316">
        <v>90120832438</v>
      </c>
      <c r="D388" s="356" t="s">
        <v>616</v>
      </c>
      <c r="E388" s="348"/>
      <c r="F388" s="348"/>
      <c r="G388" s="348"/>
      <c r="H388" s="348"/>
      <c r="I388" s="348"/>
      <c r="J388" s="348"/>
      <c r="K388" s="313" t="s">
        <v>179</v>
      </c>
      <c r="L388" s="348"/>
      <c r="M388" s="348"/>
      <c r="N388" s="348"/>
      <c r="O388" s="313">
        <v>22</v>
      </c>
      <c r="P388" s="334">
        <v>1</v>
      </c>
      <c r="Q388" s="334">
        <v>0</v>
      </c>
      <c r="R388" s="334">
        <v>0</v>
      </c>
      <c r="S388" s="423">
        <v>0</v>
      </c>
      <c r="T388" s="471">
        <v>41305</v>
      </c>
      <c r="W388" s="353"/>
    </row>
    <row r="389" spans="1:23" s="354" customFormat="1">
      <c r="A389" s="313">
        <v>388</v>
      </c>
      <c r="B389" s="339" t="s">
        <v>607</v>
      </c>
      <c r="C389" s="316">
        <v>89101830080</v>
      </c>
      <c r="D389" s="356" t="s">
        <v>616</v>
      </c>
      <c r="E389" s="348"/>
      <c r="F389" s="348"/>
      <c r="G389" s="348"/>
      <c r="H389" s="348"/>
      <c r="I389" s="348"/>
      <c r="J389" s="348"/>
      <c r="K389" s="313" t="s">
        <v>178</v>
      </c>
      <c r="L389" s="348"/>
      <c r="M389" s="348"/>
      <c r="N389" s="348"/>
      <c r="O389" s="313">
        <v>23</v>
      </c>
      <c r="P389" s="334">
        <v>1</v>
      </c>
      <c r="Q389" s="334">
        <v>0</v>
      </c>
      <c r="R389" s="334">
        <v>0</v>
      </c>
      <c r="S389" s="423">
        <v>0</v>
      </c>
      <c r="T389" s="471">
        <v>41305</v>
      </c>
      <c r="W389" s="353"/>
    </row>
    <row r="390" spans="1:23" s="354" customFormat="1">
      <c r="A390" s="313">
        <v>389</v>
      </c>
      <c r="B390" s="339" t="s">
        <v>465</v>
      </c>
      <c r="C390" s="316">
        <v>90032032679</v>
      </c>
      <c r="D390" s="356" t="s">
        <v>616</v>
      </c>
      <c r="E390" s="348"/>
      <c r="F390" s="348"/>
      <c r="G390" s="348"/>
      <c r="H390" s="348"/>
      <c r="I390" s="348"/>
      <c r="J390" s="348"/>
      <c r="K390" s="313" t="s">
        <v>179</v>
      </c>
      <c r="L390" s="348"/>
      <c r="M390" s="348"/>
      <c r="N390" s="348"/>
      <c r="O390" s="313">
        <v>22</v>
      </c>
      <c r="P390" s="334">
        <v>1</v>
      </c>
      <c r="Q390" s="334">
        <v>0</v>
      </c>
      <c r="R390" s="334">
        <v>0</v>
      </c>
      <c r="S390" s="423">
        <v>0</v>
      </c>
      <c r="T390" s="471">
        <v>41305</v>
      </c>
    </row>
    <row r="391" spans="1:23" s="354" customFormat="1">
      <c r="A391" s="313">
        <v>390</v>
      </c>
      <c r="B391" s="339" t="s">
        <v>475</v>
      </c>
      <c r="C391" s="316">
        <v>90051136018</v>
      </c>
      <c r="D391" s="356" t="s">
        <v>616</v>
      </c>
      <c r="E391" s="348"/>
      <c r="F391" s="348"/>
      <c r="G391" s="348"/>
      <c r="H391" s="348"/>
      <c r="I391" s="348"/>
      <c r="J391" s="348"/>
      <c r="K391" s="313" t="s">
        <v>179</v>
      </c>
      <c r="L391" s="348"/>
      <c r="M391" s="348"/>
      <c r="N391" s="348"/>
      <c r="O391" s="313">
        <v>22</v>
      </c>
      <c r="P391" s="334">
        <v>1</v>
      </c>
      <c r="Q391" s="334">
        <v>0</v>
      </c>
      <c r="R391" s="334">
        <v>0</v>
      </c>
      <c r="S391" s="423">
        <v>0</v>
      </c>
      <c r="T391" s="471">
        <v>41305</v>
      </c>
    </row>
    <row r="392" spans="1:23" s="354" customFormat="1">
      <c r="A392" s="313">
        <v>391</v>
      </c>
      <c r="B392" s="339" t="s">
        <v>480</v>
      </c>
      <c r="C392" s="316">
        <v>88101314174</v>
      </c>
      <c r="D392" s="356" t="s">
        <v>616</v>
      </c>
      <c r="E392" s="348"/>
      <c r="F392" s="348"/>
      <c r="G392" s="348"/>
      <c r="H392" s="348"/>
      <c r="I392" s="348"/>
      <c r="J392" s="348"/>
      <c r="K392" s="313" t="s">
        <v>179</v>
      </c>
      <c r="L392" s="348"/>
      <c r="M392" s="348"/>
      <c r="N392" s="348"/>
      <c r="O392" s="313">
        <v>24</v>
      </c>
      <c r="P392" s="334">
        <v>1</v>
      </c>
      <c r="Q392" s="334">
        <v>0</v>
      </c>
      <c r="R392" s="334">
        <v>0</v>
      </c>
      <c r="S392" s="423">
        <v>0</v>
      </c>
      <c r="T392" s="471">
        <v>41305</v>
      </c>
      <c r="W392" s="353"/>
    </row>
    <row r="393" spans="1:23" s="354" customFormat="1">
      <c r="A393" s="313">
        <v>392</v>
      </c>
      <c r="B393" s="339" t="s">
        <v>487</v>
      </c>
      <c r="C393" s="316">
        <v>91071333485</v>
      </c>
      <c r="D393" s="356" t="s">
        <v>616</v>
      </c>
      <c r="E393" s="348"/>
      <c r="F393" s="348"/>
      <c r="G393" s="348"/>
      <c r="H393" s="348"/>
      <c r="I393" s="348"/>
      <c r="J393" s="348"/>
      <c r="K393" s="313" t="s">
        <v>178</v>
      </c>
      <c r="L393" s="348"/>
      <c r="M393" s="348"/>
      <c r="N393" s="348"/>
      <c r="O393" s="313">
        <v>21</v>
      </c>
      <c r="P393" s="334">
        <v>1</v>
      </c>
      <c r="Q393" s="334">
        <v>0</v>
      </c>
      <c r="R393" s="334">
        <v>0</v>
      </c>
      <c r="S393" s="423">
        <v>0</v>
      </c>
      <c r="T393" s="471">
        <v>41305</v>
      </c>
      <c r="W393" s="353"/>
    </row>
    <row r="394" spans="1:23" s="354" customFormat="1">
      <c r="A394" s="313">
        <v>393</v>
      </c>
      <c r="B394" s="339" t="s">
        <v>488</v>
      </c>
      <c r="C394" s="316">
        <v>77080712268</v>
      </c>
      <c r="D394" s="356" t="s">
        <v>616</v>
      </c>
      <c r="E394" s="348"/>
      <c r="F394" s="348"/>
      <c r="G394" s="348"/>
      <c r="H394" s="348"/>
      <c r="I394" s="348"/>
      <c r="J394" s="348"/>
      <c r="K394" s="313" t="s">
        <v>178</v>
      </c>
      <c r="L394" s="348"/>
      <c r="M394" s="348"/>
      <c r="N394" s="348"/>
      <c r="O394" s="313">
        <v>35</v>
      </c>
      <c r="P394" s="334">
        <v>0</v>
      </c>
      <c r="Q394" s="334">
        <v>1</v>
      </c>
      <c r="R394" s="334">
        <v>0</v>
      </c>
      <c r="S394" s="423">
        <v>0</v>
      </c>
      <c r="T394" s="471">
        <v>41305</v>
      </c>
      <c r="W394" s="353"/>
    </row>
    <row r="395" spans="1:23" s="354" customFormat="1">
      <c r="A395" s="313">
        <v>394</v>
      </c>
      <c r="B395" s="339" t="s">
        <v>490</v>
      </c>
      <c r="C395" s="316">
        <v>88030416839</v>
      </c>
      <c r="D395" s="356" t="s">
        <v>616</v>
      </c>
      <c r="E395" s="348"/>
      <c r="F395" s="348"/>
      <c r="G395" s="348"/>
      <c r="H395" s="348"/>
      <c r="I395" s="348"/>
      <c r="J395" s="348"/>
      <c r="K395" s="313" t="s">
        <v>179</v>
      </c>
      <c r="L395" s="348"/>
      <c r="M395" s="348"/>
      <c r="N395" s="348"/>
      <c r="O395" s="313">
        <v>24</v>
      </c>
      <c r="P395" s="334">
        <v>1</v>
      </c>
      <c r="Q395" s="334">
        <v>0</v>
      </c>
      <c r="R395" s="334">
        <v>0</v>
      </c>
      <c r="S395" s="423">
        <v>0</v>
      </c>
      <c r="T395" s="471">
        <v>41305</v>
      </c>
      <c r="W395" s="353"/>
    </row>
    <row r="396" spans="1:23" s="354" customFormat="1">
      <c r="A396" s="313">
        <v>395</v>
      </c>
      <c r="B396" s="339" t="s">
        <v>492</v>
      </c>
      <c r="C396" s="316">
        <v>91110335271</v>
      </c>
      <c r="D396" s="356" t="s">
        <v>616</v>
      </c>
      <c r="E396" s="348"/>
      <c r="F396" s="348"/>
      <c r="G396" s="348"/>
      <c r="H396" s="348"/>
      <c r="I396" s="348"/>
      <c r="J396" s="348"/>
      <c r="K396" s="313" t="s">
        <v>179</v>
      </c>
      <c r="L396" s="348"/>
      <c r="M396" s="348"/>
      <c r="N396" s="348"/>
      <c r="O396" s="313">
        <v>21</v>
      </c>
      <c r="P396" s="334">
        <v>1</v>
      </c>
      <c r="Q396" s="334">
        <v>0</v>
      </c>
      <c r="R396" s="334">
        <v>0</v>
      </c>
      <c r="S396" s="423">
        <v>0</v>
      </c>
      <c r="T396" s="471">
        <v>41305</v>
      </c>
      <c r="W396" s="353"/>
    </row>
    <row r="397" spans="1:23" s="354" customFormat="1">
      <c r="A397" s="313">
        <v>396</v>
      </c>
      <c r="B397" s="339" t="s">
        <v>500</v>
      </c>
      <c r="C397" s="316">
        <v>85100111885</v>
      </c>
      <c r="D397" s="356" t="s">
        <v>616</v>
      </c>
      <c r="E397" s="348"/>
      <c r="F397" s="348"/>
      <c r="G397" s="348"/>
      <c r="H397" s="348"/>
      <c r="I397" s="348"/>
      <c r="J397" s="348"/>
      <c r="K397" s="313" t="s">
        <v>178</v>
      </c>
      <c r="L397" s="348"/>
      <c r="M397" s="348"/>
      <c r="N397" s="348"/>
      <c r="O397" s="313">
        <v>27</v>
      </c>
      <c r="P397" s="334">
        <v>1</v>
      </c>
      <c r="Q397" s="334">
        <v>0</v>
      </c>
      <c r="R397" s="334">
        <v>0</v>
      </c>
      <c r="S397" s="423">
        <v>0</v>
      </c>
      <c r="T397" s="471">
        <v>41305</v>
      </c>
      <c r="W397" s="353"/>
    </row>
    <row r="398" spans="1:23" s="354" customFormat="1">
      <c r="A398" s="313">
        <v>397</v>
      </c>
      <c r="B398" s="339" t="s">
        <v>506</v>
      </c>
      <c r="C398" s="316">
        <v>87062114927</v>
      </c>
      <c r="D398" s="356" t="s">
        <v>616</v>
      </c>
      <c r="E398" s="348"/>
      <c r="F398" s="348"/>
      <c r="G398" s="348"/>
      <c r="H398" s="348"/>
      <c r="I398" s="348"/>
      <c r="J398" s="348"/>
      <c r="K398" s="313" t="s">
        <v>178</v>
      </c>
      <c r="L398" s="348"/>
      <c r="M398" s="348"/>
      <c r="N398" s="348"/>
      <c r="O398" s="313">
        <v>25</v>
      </c>
      <c r="P398" s="334">
        <v>1</v>
      </c>
      <c r="Q398" s="334">
        <v>0</v>
      </c>
      <c r="R398" s="334">
        <v>0</v>
      </c>
      <c r="S398" s="423">
        <v>0</v>
      </c>
      <c r="T398" s="471">
        <v>41305</v>
      </c>
      <c r="W398" s="353"/>
    </row>
    <row r="399" spans="1:23" s="354" customFormat="1">
      <c r="A399" s="313">
        <v>398</v>
      </c>
      <c r="B399" s="339" t="s">
        <v>509</v>
      </c>
      <c r="C399" s="316">
        <v>9106253353</v>
      </c>
      <c r="D399" s="356" t="s">
        <v>616</v>
      </c>
      <c r="E399" s="348"/>
      <c r="F399" s="348"/>
      <c r="G399" s="348"/>
      <c r="H399" s="348"/>
      <c r="I399" s="348"/>
      <c r="J399" s="348"/>
      <c r="K399" s="313" t="s">
        <v>179</v>
      </c>
      <c r="L399" s="348"/>
      <c r="M399" s="348"/>
      <c r="N399" s="348"/>
      <c r="O399" s="313">
        <v>21</v>
      </c>
      <c r="P399" s="334">
        <v>1</v>
      </c>
      <c r="Q399" s="334">
        <v>0</v>
      </c>
      <c r="R399" s="334">
        <v>0</v>
      </c>
      <c r="S399" s="423">
        <v>0</v>
      </c>
      <c r="T399" s="471">
        <v>41305</v>
      </c>
      <c r="W399" s="353"/>
    </row>
    <row r="400" spans="1:23" s="354" customFormat="1">
      <c r="A400" s="313">
        <v>399</v>
      </c>
      <c r="B400" s="339" t="s">
        <v>510</v>
      </c>
      <c r="C400" s="316">
        <v>89102729876</v>
      </c>
      <c r="D400" s="356" t="s">
        <v>616</v>
      </c>
      <c r="E400" s="348"/>
      <c r="F400" s="348"/>
      <c r="G400" s="348"/>
      <c r="H400" s="348"/>
      <c r="I400" s="348"/>
      <c r="J400" s="348"/>
      <c r="K400" s="313" t="s">
        <v>179</v>
      </c>
      <c r="L400" s="348"/>
      <c r="M400" s="348"/>
      <c r="N400" s="348"/>
      <c r="O400" s="313">
        <v>23</v>
      </c>
      <c r="P400" s="334">
        <v>1</v>
      </c>
      <c r="Q400" s="334">
        <v>0</v>
      </c>
      <c r="R400" s="334">
        <v>0</v>
      </c>
      <c r="S400" s="423">
        <v>0</v>
      </c>
      <c r="T400" s="471">
        <v>41305</v>
      </c>
      <c r="W400" s="353"/>
    </row>
    <row r="401" spans="1:23" s="354" customFormat="1">
      <c r="A401" s="313">
        <v>400</v>
      </c>
      <c r="B401" s="339" t="s">
        <v>522</v>
      </c>
      <c r="C401" s="316">
        <v>83020909615</v>
      </c>
      <c r="D401" s="356" t="s">
        <v>616</v>
      </c>
      <c r="E401" s="348"/>
      <c r="F401" s="348"/>
      <c r="G401" s="348"/>
      <c r="H401" s="348"/>
      <c r="I401" s="348"/>
      <c r="J401" s="348"/>
      <c r="K401" s="313" t="s">
        <v>179</v>
      </c>
      <c r="L401" s="348"/>
      <c r="M401" s="348"/>
      <c r="N401" s="348"/>
      <c r="O401" s="313">
        <v>29</v>
      </c>
      <c r="P401" s="334">
        <v>1</v>
      </c>
      <c r="Q401" s="334">
        <v>0</v>
      </c>
      <c r="R401" s="334">
        <v>0</v>
      </c>
      <c r="S401" s="423">
        <v>0</v>
      </c>
      <c r="T401" s="471">
        <v>41305</v>
      </c>
      <c r="W401" s="353"/>
    </row>
    <row r="402" spans="1:23" s="354" customFormat="1">
      <c r="A402" s="313">
        <v>401</v>
      </c>
      <c r="B402" s="339" t="s">
        <v>531</v>
      </c>
      <c r="C402" s="316">
        <v>89092329796</v>
      </c>
      <c r="D402" s="356" t="s">
        <v>616</v>
      </c>
      <c r="E402" s="348"/>
      <c r="F402" s="348"/>
      <c r="G402" s="348"/>
      <c r="H402" s="348"/>
      <c r="I402" s="348"/>
      <c r="J402" s="348"/>
      <c r="K402" s="313" t="s">
        <v>179</v>
      </c>
      <c r="L402" s="348"/>
      <c r="M402" s="348"/>
      <c r="N402" s="348"/>
      <c r="O402" s="313">
        <v>23</v>
      </c>
      <c r="P402" s="334">
        <v>1</v>
      </c>
      <c r="Q402" s="334">
        <v>0</v>
      </c>
      <c r="R402" s="334">
        <v>0</v>
      </c>
      <c r="S402" s="423">
        <v>0</v>
      </c>
      <c r="T402" s="471">
        <v>41305</v>
      </c>
      <c r="W402" s="353"/>
    </row>
    <row r="403" spans="1:23" s="354" customFormat="1">
      <c r="A403" s="313">
        <v>402</v>
      </c>
      <c r="B403" s="339" t="s">
        <v>540</v>
      </c>
      <c r="C403" s="316">
        <v>90122032571</v>
      </c>
      <c r="D403" s="356" t="s">
        <v>616</v>
      </c>
      <c r="E403" s="348"/>
      <c r="F403" s="348"/>
      <c r="G403" s="348"/>
      <c r="H403" s="348"/>
      <c r="I403" s="348"/>
      <c r="J403" s="348"/>
      <c r="K403" s="313" t="s">
        <v>179</v>
      </c>
      <c r="L403" s="348"/>
      <c r="M403" s="348"/>
      <c r="N403" s="348"/>
      <c r="O403" s="313">
        <v>22</v>
      </c>
      <c r="P403" s="334">
        <v>1</v>
      </c>
      <c r="Q403" s="334">
        <v>0</v>
      </c>
      <c r="R403" s="334">
        <v>0</v>
      </c>
      <c r="S403" s="423">
        <v>0</v>
      </c>
      <c r="T403" s="471">
        <v>41305</v>
      </c>
      <c r="W403" s="353"/>
    </row>
    <row r="404" spans="1:23" s="354" customFormat="1">
      <c r="A404" s="313">
        <v>403</v>
      </c>
      <c r="B404" s="339" t="s">
        <v>546</v>
      </c>
      <c r="C404" s="316">
        <v>83020109613</v>
      </c>
      <c r="D404" s="356" t="s">
        <v>616</v>
      </c>
      <c r="E404" s="348"/>
      <c r="F404" s="348"/>
      <c r="G404" s="348"/>
      <c r="H404" s="348"/>
      <c r="I404" s="348"/>
      <c r="J404" s="348"/>
      <c r="K404" s="313" t="s">
        <v>179</v>
      </c>
      <c r="L404" s="348"/>
      <c r="M404" s="348"/>
      <c r="N404" s="348"/>
      <c r="O404" s="313">
        <v>29</v>
      </c>
      <c r="P404" s="334">
        <v>1</v>
      </c>
      <c r="Q404" s="334">
        <v>0</v>
      </c>
      <c r="R404" s="334">
        <v>0</v>
      </c>
      <c r="S404" s="423">
        <v>0</v>
      </c>
      <c r="T404" s="471">
        <v>41305</v>
      </c>
      <c r="W404" s="353"/>
    </row>
    <row r="405" spans="1:23" s="354" customFormat="1">
      <c r="A405" s="313">
        <v>404</v>
      </c>
      <c r="B405" s="339" t="s">
        <v>549</v>
      </c>
      <c r="C405" s="316">
        <v>91112533540</v>
      </c>
      <c r="D405" s="356" t="s">
        <v>616</v>
      </c>
      <c r="E405" s="348"/>
      <c r="F405" s="348"/>
      <c r="G405" s="348"/>
      <c r="H405" s="348"/>
      <c r="I405" s="348"/>
      <c r="J405" s="348"/>
      <c r="K405" s="313" t="s">
        <v>178</v>
      </c>
      <c r="L405" s="348"/>
      <c r="M405" s="348"/>
      <c r="N405" s="348"/>
      <c r="O405" s="313">
        <v>21</v>
      </c>
      <c r="P405" s="334">
        <v>1</v>
      </c>
      <c r="Q405" s="334">
        <v>0</v>
      </c>
      <c r="R405" s="334">
        <v>0</v>
      </c>
      <c r="S405" s="423">
        <v>0</v>
      </c>
      <c r="T405" s="471">
        <v>41305</v>
      </c>
      <c r="W405" s="353"/>
    </row>
    <row r="406" spans="1:23" s="354" customFormat="1">
      <c r="A406" s="313">
        <v>405</v>
      </c>
      <c r="B406" s="339" t="s">
        <v>561</v>
      </c>
      <c r="C406" s="316">
        <v>89082028445</v>
      </c>
      <c r="D406" s="356" t="s">
        <v>616</v>
      </c>
      <c r="E406" s="348"/>
      <c r="F406" s="348"/>
      <c r="G406" s="348"/>
      <c r="H406" s="348"/>
      <c r="I406" s="348"/>
      <c r="J406" s="348"/>
      <c r="K406" s="313" t="s">
        <v>178</v>
      </c>
      <c r="L406" s="348"/>
      <c r="M406" s="348"/>
      <c r="N406" s="348"/>
      <c r="O406" s="313">
        <v>23</v>
      </c>
      <c r="P406" s="334">
        <v>1</v>
      </c>
      <c r="Q406" s="334">
        <v>0</v>
      </c>
      <c r="R406" s="334">
        <v>0</v>
      </c>
      <c r="S406" s="423">
        <v>0</v>
      </c>
      <c r="T406" s="471">
        <v>41305</v>
      </c>
      <c r="W406" s="353"/>
    </row>
    <row r="407" spans="1:23" s="354" customFormat="1">
      <c r="A407" s="313">
        <v>406</v>
      </c>
      <c r="B407" s="339" t="s">
        <v>598</v>
      </c>
      <c r="C407" s="316">
        <v>88121416823</v>
      </c>
      <c r="D407" s="356" t="s">
        <v>616</v>
      </c>
      <c r="E407" s="348"/>
      <c r="F407" s="348"/>
      <c r="G407" s="348"/>
      <c r="H407" s="348"/>
      <c r="I407" s="348"/>
      <c r="J407" s="348"/>
      <c r="K407" s="313" t="s">
        <v>178</v>
      </c>
      <c r="L407" s="348"/>
      <c r="M407" s="348"/>
      <c r="N407" s="348"/>
      <c r="O407" s="313">
        <v>24</v>
      </c>
      <c r="P407" s="334">
        <v>1</v>
      </c>
      <c r="Q407" s="334">
        <v>0</v>
      </c>
      <c r="R407" s="334">
        <v>0</v>
      </c>
      <c r="S407" s="423">
        <v>0</v>
      </c>
      <c r="T407" s="471">
        <v>41305</v>
      </c>
      <c r="W407" s="353"/>
    </row>
    <row r="408" spans="1:23" s="354" customFormat="1">
      <c r="A408" s="313">
        <v>407</v>
      </c>
      <c r="B408" s="339" t="s">
        <v>609</v>
      </c>
      <c r="C408" s="316">
        <v>81120610874</v>
      </c>
      <c r="D408" s="356" t="s">
        <v>616</v>
      </c>
      <c r="E408" s="348"/>
      <c r="F408" s="348"/>
      <c r="G408" s="348"/>
      <c r="H408" s="348"/>
      <c r="I408" s="348"/>
      <c r="J408" s="348"/>
      <c r="K408" s="313" t="s">
        <v>179</v>
      </c>
      <c r="L408" s="348"/>
      <c r="M408" s="348"/>
      <c r="N408" s="348"/>
      <c r="O408" s="313">
        <v>31</v>
      </c>
      <c r="P408" s="334">
        <v>0</v>
      </c>
      <c r="Q408" s="334">
        <v>1</v>
      </c>
      <c r="R408" s="334">
        <v>0</v>
      </c>
      <c r="S408" s="423">
        <v>0</v>
      </c>
      <c r="T408" s="471">
        <v>41305</v>
      </c>
      <c r="W408" s="353"/>
    </row>
    <row r="409" spans="1:23" s="354" customFormat="1">
      <c r="A409" s="313">
        <v>408</v>
      </c>
      <c r="B409" s="339" t="s">
        <v>467</v>
      </c>
      <c r="C409" s="316">
        <v>80073110878</v>
      </c>
      <c r="D409" s="356" t="s">
        <v>616</v>
      </c>
      <c r="E409" s="348"/>
      <c r="F409" s="348"/>
      <c r="G409" s="348"/>
      <c r="H409" s="348"/>
      <c r="I409" s="348"/>
      <c r="J409" s="348"/>
      <c r="K409" s="313" t="s">
        <v>179</v>
      </c>
      <c r="L409" s="348"/>
      <c r="M409" s="348"/>
      <c r="N409" s="348"/>
      <c r="O409" s="313">
        <v>32</v>
      </c>
      <c r="P409" s="334">
        <v>0</v>
      </c>
      <c r="Q409" s="334">
        <v>1</v>
      </c>
      <c r="R409" s="334">
        <v>0</v>
      </c>
      <c r="S409" s="423">
        <v>0</v>
      </c>
      <c r="T409" s="471">
        <v>41305</v>
      </c>
    </row>
    <row r="410" spans="1:23" s="354" customFormat="1">
      <c r="A410" s="313">
        <v>409</v>
      </c>
      <c r="B410" s="339" t="s">
        <v>471</v>
      </c>
      <c r="C410" s="316">
        <v>88092816419</v>
      </c>
      <c r="D410" s="356" t="s">
        <v>616</v>
      </c>
      <c r="E410" s="348"/>
      <c r="F410" s="348"/>
      <c r="G410" s="348"/>
      <c r="H410" s="348"/>
      <c r="I410" s="348"/>
      <c r="J410" s="348"/>
      <c r="K410" s="313" t="s">
        <v>179</v>
      </c>
      <c r="L410" s="348"/>
      <c r="M410" s="348"/>
      <c r="N410" s="348"/>
      <c r="O410" s="313">
        <v>24</v>
      </c>
      <c r="P410" s="334">
        <v>1</v>
      </c>
      <c r="Q410" s="334">
        <v>0</v>
      </c>
      <c r="R410" s="334">
        <v>0</v>
      </c>
      <c r="S410" s="423">
        <v>0</v>
      </c>
      <c r="T410" s="471">
        <v>41305</v>
      </c>
    </row>
    <row r="411" spans="1:23" s="354" customFormat="1">
      <c r="A411" s="313">
        <v>410</v>
      </c>
      <c r="B411" s="339" t="s">
        <v>472</v>
      </c>
      <c r="C411" s="316">
        <v>85083112102</v>
      </c>
      <c r="D411" s="356" t="s">
        <v>616</v>
      </c>
      <c r="E411" s="348"/>
      <c r="F411" s="348"/>
      <c r="G411" s="348"/>
      <c r="H411" s="348"/>
      <c r="I411" s="348"/>
      <c r="J411" s="348"/>
      <c r="K411" s="313" t="s">
        <v>178</v>
      </c>
      <c r="L411" s="348"/>
      <c r="M411" s="348"/>
      <c r="N411" s="348"/>
      <c r="O411" s="313">
        <v>27</v>
      </c>
      <c r="P411" s="334">
        <v>1</v>
      </c>
      <c r="Q411" s="334">
        <v>0</v>
      </c>
      <c r="R411" s="334">
        <v>0</v>
      </c>
      <c r="S411" s="423">
        <v>0</v>
      </c>
      <c r="T411" s="471">
        <v>41305</v>
      </c>
    </row>
    <row r="412" spans="1:23" s="354" customFormat="1">
      <c r="A412" s="313">
        <v>411</v>
      </c>
      <c r="B412" s="339" t="s">
        <v>494</v>
      </c>
      <c r="C412" s="316">
        <v>82122412420</v>
      </c>
      <c r="D412" s="356" t="s">
        <v>616</v>
      </c>
      <c r="E412" s="348"/>
      <c r="F412" s="348"/>
      <c r="G412" s="348"/>
      <c r="H412" s="348"/>
      <c r="I412" s="348"/>
      <c r="J412" s="348"/>
      <c r="K412" s="313" t="s">
        <v>178</v>
      </c>
      <c r="L412" s="348"/>
      <c r="M412" s="348"/>
      <c r="N412" s="348"/>
      <c r="O412" s="313">
        <v>30</v>
      </c>
      <c r="P412" s="334">
        <v>1</v>
      </c>
      <c r="Q412" s="334">
        <v>0</v>
      </c>
      <c r="R412" s="334">
        <v>0</v>
      </c>
      <c r="S412" s="423">
        <v>0</v>
      </c>
      <c r="T412" s="471">
        <v>41305</v>
      </c>
      <c r="W412" s="353"/>
    </row>
    <row r="413" spans="1:23" s="354" customFormat="1">
      <c r="A413" s="313">
        <v>412</v>
      </c>
      <c r="B413" s="339" t="s">
        <v>504</v>
      </c>
      <c r="C413" s="316">
        <v>85012111230</v>
      </c>
      <c r="D413" s="356" t="s">
        <v>616</v>
      </c>
      <c r="E413" s="348"/>
      <c r="F413" s="348"/>
      <c r="G413" s="348"/>
      <c r="H413" s="348"/>
      <c r="I413" s="348"/>
      <c r="J413" s="348"/>
      <c r="K413" s="313" t="s">
        <v>179</v>
      </c>
      <c r="L413" s="348"/>
      <c r="M413" s="348"/>
      <c r="N413" s="348"/>
      <c r="O413" s="313">
        <v>27</v>
      </c>
      <c r="P413" s="334">
        <v>1</v>
      </c>
      <c r="Q413" s="334">
        <v>0</v>
      </c>
      <c r="R413" s="334">
        <v>0</v>
      </c>
      <c r="S413" s="423">
        <v>0</v>
      </c>
      <c r="T413" s="471">
        <v>41305</v>
      </c>
      <c r="W413" s="353"/>
    </row>
    <row r="414" spans="1:23" s="354" customFormat="1">
      <c r="A414" s="313">
        <v>413</v>
      </c>
      <c r="B414" s="339" t="s">
        <v>511</v>
      </c>
      <c r="C414" s="316">
        <v>88051116818</v>
      </c>
      <c r="D414" s="356" t="s">
        <v>616</v>
      </c>
      <c r="E414" s="348"/>
      <c r="F414" s="348"/>
      <c r="G414" s="348"/>
      <c r="H414" s="348"/>
      <c r="I414" s="348"/>
      <c r="J414" s="348"/>
      <c r="K414" s="313" t="s">
        <v>179</v>
      </c>
      <c r="L414" s="348"/>
      <c r="M414" s="348"/>
      <c r="N414" s="348"/>
      <c r="O414" s="313">
        <v>24</v>
      </c>
      <c r="P414" s="334">
        <v>1</v>
      </c>
      <c r="Q414" s="334">
        <v>0</v>
      </c>
      <c r="R414" s="334">
        <v>0</v>
      </c>
      <c r="S414" s="423">
        <v>0</v>
      </c>
      <c r="T414" s="471">
        <v>41305</v>
      </c>
      <c r="W414" s="353"/>
    </row>
    <row r="415" spans="1:23" s="354" customFormat="1">
      <c r="A415" s="313">
        <v>414</v>
      </c>
      <c r="B415" s="339" t="s">
        <v>512</v>
      </c>
      <c r="C415" s="316">
        <v>85082614517</v>
      </c>
      <c r="D415" s="356" t="s">
        <v>616</v>
      </c>
      <c r="E415" s="348"/>
      <c r="F415" s="348"/>
      <c r="G415" s="348"/>
      <c r="H415" s="348"/>
      <c r="I415" s="348"/>
      <c r="J415" s="348"/>
      <c r="K415" s="313" t="s">
        <v>179</v>
      </c>
      <c r="L415" s="348"/>
      <c r="M415" s="348"/>
      <c r="N415" s="348"/>
      <c r="O415" s="313">
        <v>27</v>
      </c>
      <c r="P415" s="334">
        <v>1</v>
      </c>
      <c r="Q415" s="334">
        <v>0</v>
      </c>
      <c r="R415" s="334">
        <v>0</v>
      </c>
      <c r="S415" s="423">
        <v>0</v>
      </c>
      <c r="T415" s="471">
        <v>41305</v>
      </c>
      <c r="W415" s="353"/>
    </row>
    <row r="416" spans="1:23" s="354" customFormat="1">
      <c r="A416" s="313">
        <v>415</v>
      </c>
      <c r="B416" s="339" t="s">
        <v>518</v>
      </c>
      <c r="C416" s="316">
        <v>87041614580</v>
      </c>
      <c r="D416" s="356" t="s">
        <v>616</v>
      </c>
      <c r="E416" s="348"/>
      <c r="F416" s="348"/>
      <c r="G416" s="348"/>
      <c r="H416" s="348"/>
      <c r="I416" s="348"/>
      <c r="J416" s="348"/>
      <c r="K416" s="313" t="s">
        <v>178</v>
      </c>
      <c r="L416" s="348"/>
      <c r="M416" s="348"/>
      <c r="N416" s="348"/>
      <c r="O416" s="313">
        <v>25</v>
      </c>
      <c r="P416" s="334">
        <v>1</v>
      </c>
      <c r="Q416" s="334">
        <v>0</v>
      </c>
      <c r="R416" s="334">
        <v>0</v>
      </c>
      <c r="S416" s="423">
        <v>0</v>
      </c>
      <c r="T416" s="471">
        <v>41305</v>
      </c>
      <c r="W416" s="353"/>
    </row>
    <row r="417" spans="1:23" s="354" customFormat="1">
      <c r="A417" s="313">
        <v>416</v>
      </c>
      <c r="B417" s="339" t="s">
        <v>532</v>
      </c>
      <c r="C417" s="316">
        <v>84061811854</v>
      </c>
      <c r="D417" s="356" t="s">
        <v>616</v>
      </c>
      <c r="E417" s="348"/>
      <c r="F417" s="348"/>
      <c r="G417" s="348"/>
      <c r="H417" s="348"/>
      <c r="I417" s="348"/>
      <c r="J417" s="348"/>
      <c r="K417" s="313" t="s">
        <v>179</v>
      </c>
      <c r="L417" s="348"/>
      <c r="M417" s="348"/>
      <c r="N417" s="348"/>
      <c r="O417" s="313">
        <v>28</v>
      </c>
      <c r="P417" s="334">
        <v>1</v>
      </c>
      <c r="Q417" s="334">
        <v>0</v>
      </c>
      <c r="R417" s="334">
        <v>0</v>
      </c>
      <c r="S417" s="423">
        <v>0</v>
      </c>
      <c r="T417" s="471">
        <v>41305</v>
      </c>
      <c r="W417" s="353"/>
    </row>
    <row r="418" spans="1:23" s="354" customFormat="1">
      <c r="A418" s="313">
        <v>417</v>
      </c>
      <c r="B418" s="339" t="s">
        <v>542</v>
      </c>
      <c r="C418" s="316">
        <v>83051609612</v>
      </c>
      <c r="D418" s="356" t="s">
        <v>616</v>
      </c>
      <c r="E418" s="348"/>
      <c r="F418" s="348"/>
      <c r="G418" s="348"/>
      <c r="H418" s="348"/>
      <c r="I418" s="348"/>
      <c r="J418" s="348"/>
      <c r="K418" s="313" t="s">
        <v>179</v>
      </c>
      <c r="L418" s="348"/>
      <c r="M418" s="348"/>
      <c r="N418" s="348"/>
      <c r="O418" s="313">
        <v>29</v>
      </c>
      <c r="P418" s="334">
        <v>1</v>
      </c>
      <c r="Q418" s="334">
        <v>0</v>
      </c>
      <c r="R418" s="334">
        <v>0</v>
      </c>
      <c r="S418" s="423">
        <v>0</v>
      </c>
      <c r="T418" s="471">
        <v>41305</v>
      </c>
      <c r="W418" s="353"/>
    </row>
    <row r="419" spans="1:23" s="354" customFormat="1">
      <c r="A419" s="313">
        <v>418</v>
      </c>
      <c r="B419" s="339" t="s">
        <v>552</v>
      </c>
      <c r="C419" s="316">
        <v>76021928239</v>
      </c>
      <c r="D419" s="356" t="s">
        <v>616</v>
      </c>
      <c r="E419" s="348"/>
      <c r="F419" s="348"/>
      <c r="G419" s="348"/>
      <c r="H419" s="348"/>
      <c r="I419" s="348"/>
      <c r="J419" s="348"/>
      <c r="K419" s="313" t="s">
        <v>179</v>
      </c>
      <c r="L419" s="348"/>
      <c r="M419" s="348"/>
      <c r="N419" s="348"/>
      <c r="O419" s="313">
        <v>36</v>
      </c>
      <c r="P419" s="334">
        <v>0</v>
      </c>
      <c r="Q419" s="334">
        <v>1</v>
      </c>
      <c r="R419" s="334">
        <v>0</v>
      </c>
      <c r="S419" s="423">
        <v>0</v>
      </c>
      <c r="T419" s="471">
        <v>41305</v>
      </c>
      <c r="W419" s="353"/>
    </row>
    <row r="420" spans="1:23" s="354" customFormat="1">
      <c r="A420" s="313">
        <v>419</v>
      </c>
      <c r="B420" s="339" t="s">
        <v>562</v>
      </c>
      <c r="C420" s="316">
        <v>84103011857</v>
      </c>
      <c r="D420" s="356" t="s">
        <v>616</v>
      </c>
      <c r="E420" s="348"/>
      <c r="F420" s="348"/>
      <c r="G420" s="348"/>
      <c r="H420" s="348"/>
      <c r="I420" s="348"/>
      <c r="J420" s="348"/>
      <c r="K420" s="313" t="s">
        <v>179</v>
      </c>
      <c r="L420" s="348"/>
      <c r="M420" s="348"/>
      <c r="N420" s="348"/>
      <c r="O420" s="313">
        <v>28</v>
      </c>
      <c r="P420" s="334">
        <v>1</v>
      </c>
      <c r="Q420" s="334">
        <v>0</v>
      </c>
      <c r="R420" s="334">
        <v>0</v>
      </c>
      <c r="S420" s="423">
        <v>0</v>
      </c>
      <c r="T420" s="471">
        <v>41305</v>
      </c>
      <c r="W420" s="353"/>
    </row>
    <row r="421" spans="1:23" s="354" customFormat="1">
      <c r="A421" s="313">
        <v>420</v>
      </c>
      <c r="B421" s="339" t="s">
        <v>574</v>
      </c>
      <c r="C421" s="316">
        <v>86091811858</v>
      </c>
      <c r="D421" s="356" t="s">
        <v>616</v>
      </c>
      <c r="E421" s="348"/>
      <c r="F421" s="348"/>
      <c r="G421" s="348"/>
      <c r="H421" s="348"/>
      <c r="I421" s="348"/>
      <c r="J421" s="348"/>
      <c r="K421" s="313" t="s">
        <v>179</v>
      </c>
      <c r="L421" s="348"/>
      <c r="M421" s="348"/>
      <c r="N421" s="348"/>
      <c r="O421" s="313">
        <v>26</v>
      </c>
      <c r="P421" s="334">
        <v>1</v>
      </c>
      <c r="Q421" s="334">
        <v>0</v>
      </c>
      <c r="R421" s="334">
        <v>0</v>
      </c>
      <c r="S421" s="423">
        <v>0</v>
      </c>
      <c r="T421" s="471">
        <v>41305</v>
      </c>
      <c r="W421" s="353"/>
    </row>
    <row r="422" spans="1:23" s="354" customFormat="1">
      <c r="A422" s="313">
        <v>421</v>
      </c>
      <c r="B422" s="339" t="s">
        <v>578</v>
      </c>
      <c r="C422" s="316">
        <v>83111609699</v>
      </c>
      <c r="D422" s="356" t="s">
        <v>616</v>
      </c>
      <c r="E422" s="348"/>
      <c r="F422" s="348"/>
      <c r="G422" s="348"/>
      <c r="H422" s="348"/>
      <c r="I422" s="348"/>
      <c r="J422" s="348"/>
      <c r="K422" s="313" t="s">
        <v>179</v>
      </c>
      <c r="L422" s="348"/>
      <c r="M422" s="348"/>
      <c r="N422" s="348"/>
      <c r="O422" s="313">
        <v>29</v>
      </c>
      <c r="P422" s="334">
        <v>1</v>
      </c>
      <c r="Q422" s="334">
        <v>0</v>
      </c>
      <c r="R422" s="334">
        <v>0</v>
      </c>
      <c r="S422" s="423">
        <v>0</v>
      </c>
      <c r="T422" s="471">
        <v>41305</v>
      </c>
      <c r="W422" s="353"/>
    </row>
    <row r="423" spans="1:23" s="354" customFormat="1">
      <c r="A423" s="313">
        <v>422</v>
      </c>
      <c r="B423" s="339" t="s">
        <v>581</v>
      </c>
      <c r="C423" s="316">
        <v>88112216779</v>
      </c>
      <c r="D423" s="356" t="s">
        <v>616</v>
      </c>
      <c r="E423" s="348"/>
      <c r="F423" s="348"/>
      <c r="G423" s="348"/>
      <c r="H423" s="348"/>
      <c r="I423" s="348"/>
      <c r="J423" s="348"/>
      <c r="K423" s="313" t="s">
        <v>179</v>
      </c>
      <c r="L423" s="348"/>
      <c r="M423" s="348"/>
      <c r="N423" s="348"/>
      <c r="O423" s="313">
        <v>24</v>
      </c>
      <c r="P423" s="334">
        <v>1</v>
      </c>
      <c r="Q423" s="334">
        <v>0</v>
      </c>
      <c r="R423" s="334">
        <v>0</v>
      </c>
      <c r="S423" s="423">
        <v>0</v>
      </c>
      <c r="T423" s="471">
        <v>41305</v>
      </c>
      <c r="W423" s="353"/>
    </row>
    <row r="424" spans="1:23" s="354" customFormat="1">
      <c r="A424" s="313">
        <v>423</v>
      </c>
      <c r="B424" s="339" t="s">
        <v>584</v>
      </c>
      <c r="C424" s="316">
        <v>85110411902</v>
      </c>
      <c r="D424" s="356" t="s">
        <v>616</v>
      </c>
      <c r="E424" s="348"/>
      <c r="F424" s="348"/>
      <c r="G424" s="348"/>
      <c r="H424" s="348"/>
      <c r="I424" s="348"/>
      <c r="J424" s="348"/>
      <c r="K424" s="313" t="s">
        <v>178</v>
      </c>
      <c r="L424" s="348"/>
      <c r="M424" s="348"/>
      <c r="N424" s="348"/>
      <c r="O424" s="313">
        <v>27</v>
      </c>
      <c r="P424" s="334">
        <v>1</v>
      </c>
      <c r="Q424" s="334">
        <v>0</v>
      </c>
      <c r="R424" s="334">
        <v>0</v>
      </c>
      <c r="S424" s="423">
        <v>0</v>
      </c>
      <c r="T424" s="471">
        <v>41305</v>
      </c>
      <c r="W424" s="353"/>
    </row>
    <row r="425" spans="1:23" s="354" customFormat="1">
      <c r="A425" s="313">
        <v>424</v>
      </c>
      <c r="B425" s="339" t="s">
        <v>482</v>
      </c>
      <c r="C425" s="316">
        <v>85052511933</v>
      </c>
      <c r="D425" s="356" t="s">
        <v>616</v>
      </c>
      <c r="E425" s="348"/>
      <c r="F425" s="348"/>
      <c r="G425" s="348"/>
      <c r="H425" s="348"/>
      <c r="I425" s="348"/>
      <c r="J425" s="348"/>
      <c r="K425" s="313" t="s">
        <v>179</v>
      </c>
      <c r="L425" s="348"/>
      <c r="M425" s="348"/>
      <c r="N425" s="348"/>
      <c r="O425" s="313">
        <v>27</v>
      </c>
      <c r="P425" s="334">
        <v>1</v>
      </c>
      <c r="Q425" s="334">
        <v>0</v>
      </c>
      <c r="R425" s="334">
        <v>0</v>
      </c>
      <c r="S425" s="423">
        <v>0</v>
      </c>
      <c r="T425" s="471">
        <v>41305</v>
      </c>
      <c r="W425" s="353"/>
    </row>
    <row r="426" spans="1:23" s="354" customFormat="1">
      <c r="A426" s="313">
        <v>425</v>
      </c>
      <c r="B426" s="339" t="s">
        <v>489</v>
      </c>
      <c r="C426" s="316">
        <v>87112714621</v>
      </c>
      <c r="D426" s="356" t="s">
        <v>616</v>
      </c>
      <c r="E426" s="348"/>
      <c r="F426" s="348"/>
      <c r="G426" s="348"/>
      <c r="H426" s="348"/>
      <c r="I426" s="348"/>
      <c r="J426" s="348"/>
      <c r="K426" s="313" t="s">
        <v>178</v>
      </c>
      <c r="L426" s="348"/>
      <c r="M426" s="348"/>
      <c r="N426" s="348"/>
      <c r="O426" s="313">
        <v>25</v>
      </c>
      <c r="P426" s="334">
        <v>1</v>
      </c>
      <c r="Q426" s="334">
        <v>0</v>
      </c>
      <c r="R426" s="334">
        <v>0</v>
      </c>
      <c r="S426" s="423">
        <v>0</v>
      </c>
      <c r="T426" s="471">
        <v>41305</v>
      </c>
      <c r="W426" s="353"/>
    </row>
    <row r="427" spans="1:23" s="354" customFormat="1">
      <c r="A427" s="313">
        <v>426</v>
      </c>
      <c r="B427" s="339" t="s">
        <v>505</v>
      </c>
      <c r="C427" s="316">
        <v>84010411855</v>
      </c>
      <c r="D427" s="356" t="s">
        <v>616</v>
      </c>
      <c r="E427" s="348"/>
      <c r="F427" s="348"/>
      <c r="G427" s="348"/>
      <c r="H427" s="348"/>
      <c r="I427" s="348"/>
      <c r="J427" s="348"/>
      <c r="K427" s="313" t="s">
        <v>179</v>
      </c>
      <c r="L427" s="348"/>
      <c r="M427" s="348"/>
      <c r="N427" s="348"/>
      <c r="O427" s="313">
        <v>28</v>
      </c>
      <c r="P427" s="334">
        <v>1</v>
      </c>
      <c r="Q427" s="334">
        <v>0</v>
      </c>
      <c r="R427" s="334">
        <v>0</v>
      </c>
      <c r="S427" s="423">
        <v>0</v>
      </c>
      <c r="T427" s="471">
        <v>41305</v>
      </c>
      <c r="W427" s="353"/>
    </row>
    <row r="428" spans="1:23" s="354" customFormat="1">
      <c r="A428" s="313">
        <v>427</v>
      </c>
      <c r="B428" s="339" t="s">
        <v>508</v>
      </c>
      <c r="C428" s="316">
        <v>89052329772</v>
      </c>
      <c r="D428" s="356" t="s">
        <v>616</v>
      </c>
      <c r="E428" s="348"/>
      <c r="F428" s="348"/>
      <c r="G428" s="348"/>
      <c r="H428" s="348"/>
      <c r="I428" s="348"/>
      <c r="J428" s="348"/>
      <c r="K428" s="313" t="s">
        <v>179</v>
      </c>
      <c r="L428" s="348"/>
      <c r="M428" s="348"/>
      <c r="N428" s="348"/>
      <c r="O428" s="313">
        <v>23</v>
      </c>
      <c r="P428" s="334">
        <v>1</v>
      </c>
      <c r="Q428" s="334">
        <v>0</v>
      </c>
      <c r="R428" s="334">
        <v>0</v>
      </c>
      <c r="S428" s="423">
        <v>0</v>
      </c>
      <c r="T428" s="471">
        <v>41305</v>
      </c>
      <c r="W428" s="353"/>
    </row>
    <row r="429" spans="1:23" s="354" customFormat="1">
      <c r="A429" s="313">
        <v>428</v>
      </c>
      <c r="B429" s="339" t="s">
        <v>527</v>
      </c>
      <c r="C429" s="316">
        <v>91030633452</v>
      </c>
      <c r="D429" s="356" t="s">
        <v>616</v>
      </c>
      <c r="E429" s="348"/>
      <c r="F429" s="348"/>
      <c r="G429" s="348"/>
      <c r="H429" s="348"/>
      <c r="I429" s="348"/>
      <c r="J429" s="348"/>
      <c r="K429" s="313" t="s">
        <v>179</v>
      </c>
      <c r="L429" s="348"/>
      <c r="M429" s="348"/>
      <c r="N429" s="348"/>
      <c r="O429" s="313">
        <v>21</v>
      </c>
      <c r="P429" s="334">
        <v>1</v>
      </c>
      <c r="Q429" s="334">
        <v>0</v>
      </c>
      <c r="R429" s="334">
        <v>0</v>
      </c>
      <c r="S429" s="423">
        <v>0</v>
      </c>
      <c r="T429" s="471">
        <v>41305</v>
      </c>
      <c r="W429" s="353"/>
    </row>
    <row r="430" spans="1:23" s="354" customFormat="1">
      <c r="A430" s="313">
        <v>429</v>
      </c>
      <c r="B430" s="339" t="s">
        <v>528</v>
      </c>
      <c r="C430" s="316">
        <v>83071609616</v>
      </c>
      <c r="D430" s="356" t="s">
        <v>616</v>
      </c>
      <c r="E430" s="348"/>
      <c r="F430" s="348"/>
      <c r="G430" s="348"/>
      <c r="H430" s="348"/>
      <c r="I430" s="348"/>
      <c r="J430" s="348"/>
      <c r="K430" s="313" t="s">
        <v>179</v>
      </c>
      <c r="L430" s="348"/>
      <c r="M430" s="348"/>
      <c r="N430" s="348"/>
      <c r="O430" s="313">
        <v>29</v>
      </c>
      <c r="P430" s="334">
        <v>1</v>
      </c>
      <c r="Q430" s="334">
        <v>0</v>
      </c>
      <c r="R430" s="334">
        <v>0</v>
      </c>
      <c r="S430" s="423">
        <v>0</v>
      </c>
      <c r="T430" s="471">
        <v>41305</v>
      </c>
      <c r="W430" s="353"/>
    </row>
    <row r="431" spans="1:23" s="354" customFormat="1">
      <c r="A431" s="313">
        <v>430</v>
      </c>
      <c r="B431" s="339" t="s">
        <v>537</v>
      </c>
      <c r="C431" s="316">
        <v>86111512174</v>
      </c>
      <c r="D431" s="356" t="s">
        <v>616</v>
      </c>
      <c r="E431" s="348"/>
      <c r="F431" s="348"/>
      <c r="G431" s="348"/>
      <c r="H431" s="348"/>
      <c r="I431" s="348"/>
      <c r="J431" s="348"/>
      <c r="K431" s="313" t="s">
        <v>179</v>
      </c>
      <c r="L431" s="348"/>
      <c r="M431" s="348"/>
      <c r="N431" s="348"/>
      <c r="O431" s="313">
        <v>26</v>
      </c>
      <c r="P431" s="334">
        <v>1</v>
      </c>
      <c r="Q431" s="334">
        <v>0</v>
      </c>
      <c r="R431" s="334">
        <v>0</v>
      </c>
      <c r="S431" s="423">
        <v>0</v>
      </c>
      <c r="T431" s="471">
        <v>41305</v>
      </c>
      <c r="W431" s="353"/>
    </row>
    <row r="432" spans="1:23" s="354" customFormat="1">
      <c r="A432" s="313">
        <v>431</v>
      </c>
      <c r="B432" s="339" t="s">
        <v>551</v>
      </c>
      <c r="C432" s="316">
        <v>77072511393</v>
      </c>
      <c r="D432" s="356" t="s">
        <v>616</v>
      </c>
      <c r="E432" s="348"/>
      <c r="F432" s="348"/>
      <c r="G432" s="348"/>
      <c r="H432" s="348"/>
      <c r="I432" s="348"/>
      <c r="J432" s="348"/>
      <c r="K432" s="313" t="s">
        <v>179</v>
      </c>
      <c r="L432" s="348"/>
      <c r="M432" s="348"/>
      <c r="N432" s="348"/>
      <c r="O432" s="313">
        <v>35</v>
      </c>
      <c r="P432" s="334">
        <v>0</v>
      </c>
      <c r="Q432" s="334">
        <v>1</v>
      </c>
      <c r="R432" s="334">
        <v>0</v>
      </c>
      <c r="S432" s="423">
        <v>0</v>
      </c>
      <c r="T432" s="471">
        <v>41305</v>
      </c>
      <c r="W432" s="353"/>
    </row>
    <row r="433" spans="1:23" s="354" customFormat="1">
      <c r="A433" s="313">
        <v>432</v>
      </c>
      <c r="B433" s="339" t="s">
        <v>565</v>
      </c>
      <c r="C433" s="316">
        <v>86111511851</v>
      </c>
      <c r="D433" s="356" t="s">
        <v>616</v>
      </c>
      <c r="E433" s="348"/>
      <c r="F433" s="348"/>
      <c r="G433" s="348"/>
      <c r="H433" s="348"/>
      <c r="I433" s="348"/>
      <c r="J433" s="348"/>
      <c r="K433" s="313" t="s">
        <v>179</v>
      </c>
      <c r="L433" s="348"/>
      <c r="M433" s="348"/>
      <c r="N433" s="348"/>
      <c r="O433" s="313">
        <v>26</v>
      </c>
      <c r="P433" s="334">
        <v>1</v>
      </c>
      <c r="Q433" s="334">
        <v>0</v>
      </c>
      <c r="R433" s="334">
        <v>0</v>
      </c>
      <c r="S433" s="423">
        <v>0</v>
      </c>
      <c r="T433" s="471">
        <v>41305</v>
      </c>
      <c r="W433" s="353"/>
    </row>
    <row r="434" spans="1:23" s="354" customFormat="1">
      <c r="A434" s="313">
        <v>433</v>
      </c>
      <c r="B434" s="339" t="s">
        <v>571</v>
      </c>
      <c r="C434" s="316">
        <v>86062911215</v>
      </c>
      <c r="D434" s="356" t="s">
        <v>616</v>
      </c>
      <c r="E434" s="348"/>
      <c r="F434" s="348"/>
      <c r="G434" s="348"/>
      <c r="H434" s="348"/>
      <c r="I434" s="348"/>
      <c r="J434" s="348"/>
      <c r="K434" s="313" t="s">
        <v>179</v>
      </c>
      <c r="L434" s="348"/>
      <c r="M434" s="348"/>
      <c r="N434" s="348"/>
      <c r="O434" s="313">
        <v>26</v>
      </c>
      <c r="P434" s="334">
        <v>1</v>
      </c>
      <c r="Q434" s="334">
        <v>0</v>
      </c>
      <c r="R434" s="334">
        <v>0</v>
      </c>
      <c r="S434" s="423">
        <v>0</v>
      </c>
      <c r="T434" s="471">
        <v>41305</v>
      </c>
      <c r="W434" s="353"/>
    </row>
    <row r="435" spans="1:23" s="354" customFormat="1">
      <c r="A435" s="313">
        <v>434</v>
      </c>
      <c r="B435" s="339" t="s">
        <v>573</v>
      </c>
      <c r="C435" s="316">
        <v>83092309611</v>
      </c>
      <c r="D435" s="356" t="s">
        <v>616</v>
      </c>
      <c r="E435" s="348"/>
      <c r="F435" s="348"/>
      <c r="G435" s="348"/>
      <c r="H435" s="348"/>
      <c r="I435" s="348"/>
      <c r="J435" s="348"/>
      <c r="K435" s="313" t="s">
        <v>179</v>
      </c>
      <c r="L435" s="348"/>
      <c r="M435" s="348"/>
      <c r="N435" s="348"/>
      <c r="O435" s="313">
        <v>29</v>
      </c>
      <c r="P435" s="334">
        <v>1</v>
      </c>
      <c r="Q435" s="334">
        <v>0</v>
      </c>
      <c r="R435" s="334">
        <v>0</v>
      </c>
      <c r="S435" s="423">
        <v>0</v>
      </c>
      <c r="T435" s="471">
        <v>41305</v>
      </c>
      <c r="W435" s="353"/>
    </row>
    <row r="436" spans="1:23" s="354" customFormat="1">
      <c r="A436" s="313">
        <v>435</v>
      </c>
      <c r="B436" s="339" t="s">
        <v>577</v>
      </c>
      <c r="C436" s="316">
        <v>86112611858</v>
      </c>
      <c r="D436" s="356" t="s">
        <v>616</v>
      </c>
      <c r="E436" s="348"/>
      <c r="F436" s="348"/>
      <c r="G436" s="348"/>
      <c r="H436" s="348"/>
      <c r="I436" s="348"/>
      <c r="J436" s="348"/>
      <c r="K436" s="313" t="s">
        <v>179</v>
      </c>
      <c r="L436" s="348"/>
      <c r="M436" s="348"/>
      <c r="N436" s="348"/>
      <c r="O436" s="313">
        <v>26</v>
      </c>
      <c r="P436" s="334">
        <v>1</v>
      </c>
      <c r="Q436" s="334">
        <v>0</v>
      </c>
      <c r="R436" s="334">
        <v>0</v>
      </c>
      <c r="S436" s="423">
        <v>0</v>
      </c>
      <c r="T436" s="471">
        <v>41305</v>
      </c>
      <c r="W436" s="353"/>
    </row>
    <row r="437" spans="1:23" s="354" customFormat="1">
      <c r="A437" s="313">
        <v>436</v>
      </c>
      <c r="B437" s="339" t="s">
        <v>585</v>
      </c>
      <c r="C437" s="316">
        <v>90110632292</v>
      </c>
      <c r="D437" s="356" t="s">
        <v>616</v>
      </c>
      <c r="E437" s="348"/>
      <c r="F437" s="348"/>
      <c r="G437" s="348"/>
      <c r="H437" s="348"/>
      <c r="I437" s="348"/>
      <c r="J437" s="348"/>
      <c r="K437" s="313" t="s">
        <v>179</v>
      </c>
      <c r="L437" s="348"/>
      <c r="M437" s="348"/>
      <c r="N437" s="348"/>
      <c r="O437" s="313">
        <v>22</v>
      </c>
      <c r="P437" s="334">
        <v>1</v>
      </c>
      <c r="Q437" s="334">
        <v>0</v>
      </c>
      <c r="R437" s="334">
        <v>0</v>
      </c>
      <c r="S437" s="423">
        <v>0</v>
      </c>
      <c r="T437" s="471">
        <v>41305</v>
      </c>
      <c r="W437" s="353"/>
    </row>
    <row r="438" spans="1:23" s="354" customFormat="1">
      <c r="A438" s="313">
        <v>437</v>
      </c>
      <c r="B438" s="339" t="s">
        <v>589</v>
      </c>
      <c r="C438" s="316">
        <v>83112919856</v>
      </c>
      <c r="D438" s="356" t="s">
        <v>616</v>
      </c>
      <c r="E438" s="348"/>
      <c r="F438" s="348"/>
      <c r="G438" s="348"/>
      <c r="H438" s="348"/>
      <c r="I438" s="348"/>
      <c r="J438" s="348"/>
      <c r="K438" s="313" t="s">
        <v>179</v>
      </c>
      <c r="L438" s="348"/>
      <c r="M438" s="348"/>
      <c r="N438" s="348"/>
      <c r="O438" s="313">
        <v>29</v>
      </c>
      <c r="P438" s="334">
        <v>1</v>
      </c>
      <c r="Q438" s="334">
        <v>0</v>
      </c>
      <c r="R438" s="334">
        <v>0</v>
      </c>
      <c r="S438" s="423">
        <v>0</v>
      </c>
      <c r="T438" s="471">
        <v>41305</v>
      </c>
      <c r="W438" s="353"/>
    </row>
    <row r="439" spans="1:23" s="354" customFormat="1">
      <c r="A439" s="313">
        <v>438</v>
      </c>
      <c r="B439" s="339" t="s">
        <v>600</v>
      </c>
      <c r="C439" s="316">
        <v>89030529851</v>
      </c>
      <c r="D439" s="356" t="s">
        <v>616</v>
      </c>
      <c r="E439" s="348"/>
      <c r="F439" s="348"/>
      <c r="G439" s="348"/>
      <c r="H439" s="348"/>
      <c r="I439" s="348"/>
      <c r="J439" s="348"/>
      <c r="K439" s="313" t="s">
        <v>179</v>
      </c>
      <c r="L439" s="348"/>
      <c r="M439" s="348"/>
      <c r="N439" s="348"/>
      <c r="O439" s="313">
        <v>23</v>
      </c>
      <c r="P439" s="334">
        <v>1</v>
      </c>
      <c r="Q439" s="334">
        <v>0</v>
      </c>
      <c r="R439" s="334">
        <v>0</v>
      </c>
      <c r="S439" s="423">
        <v>0</v>
      </c>
      <c r="T439" s="471">
        <v>41305</v>
      </c>
      <c r="W439" s="353"/>
    </row>
    <row r="440" spans="1:23" s="354" customFormat="1">
      <c r="A440" s="313">
        <v>439</v>
      </c>
      <c r="B440" s="339" t="s">
        <v>601</v>
      </c>
      <c r="C440" s="316">
        <v>86032911853</v>
      </c>
      <c r="D440" s="356" t="s">
        <v>616</v>
      </c>
      <c r="E440" s="348"/>
      <c r="F440" s="348"/>
      <c r="G440" s="348"/>
      <c r="H440" s="348"/>
      <c r="I440" s="348"/>
      <c r="J440" s="348"/>
      <c r="K440" s="313" t="s">
        <v>179</v>
      </c>
      <c r="L440" s="348"/>
      <c r="M440" s="348"/>
      <c r="N440" s="348"/>
      <c r="O440" s="313">
        <v>26</v>
      </c>
      <c r="P440" s="334">
        <v>1</v>
      </c>
      <c r="Q440" s="334">
        <v>0</v>
      </c>
      <c r="R440" s="334">
        <v>0</v>
      </c>
      <c r="S440" s="423">
        <v>0</v>
      </c>
      <c r="T440" s="471">
        <v>41305</v>
      </c>
      <c r="W440" s="353"/>
    </row>
    <row r="441" spans="1:23" s="354" customFormat="1">
      <c r="A441" s="313">
        <v>440</v>
      </c>
      <c r="B441" s="339" t="s">
        <v>603</v>
      </c>
      <c r="C441" s="316">
        <v>86110111852</v>
      </c>
      <c r="D441" s="356" t="s">
        <v>616</v>
      </c>
      <c r="E441" s="348"/>
      <c r="F441" s="348"/>
      <c r="G441" s="348"/>
      <c r="H441" s="348"/>
      <c r="I441" s="348"/>
      <c r="J441" s="348"/>
      <c r="K441" s="313" t="s">
        <v>179</v>
      </c>
      <c r="L441" s="348"/>
      <c r="M441" s="348"/>
      <c r="N441" s="348"/>
      <c r="O441" s="313">
        <v>26</v>
      </c>
      <c r="P441" s="334">
        <v>1</v>
      </c>
      <c r="Q441" s="334">
        <v>0</v>
      </c>
      <c r="R441" s="334">
        <v>0</v>
      </c>
      <c r="S441" s="423">
        <v>0</v>
      </c>
      <c r="T441" s="471">
        <v>41305</v>
      </c>
      <c r="W441" s="353"/>
    </row>
    <row r="442" spans="1:23" s="354" customFormat="1">
      <c r="A442" s="313">
        <v>441</v>
      </c>
      <c r="B442" s="339" t="s">
        <v>611</v>
      </c>
      <c r="C442" s="316">
        <v>86041811858</v>
      </c>
      <c r="D442" s="356" t="s">
        <v>616</v>
      </c>
      <c r="E442" s="348"/>
      <c r="F442" s="348"/>
      <c r="G442" s="348"/>
      <c r="H442" s="348"/>
      <c r="I442" s="348"/>
      <c r="J442" s="348"/>
      <c r="K442" s="313" t="s">
        <v>179</v>
      </c>
      <c r="L442" s="348"/>
      <c r="M442" s="348"/>
      <c r="N442" s="348"/>
      <c r="O442" s="313">
        <v>26</v>
      </c>
      <c r="P442" s="334">
        <v>1</v>
      </c>
      <c r="Q442" s="334">
        <v>0</v>
      </c>
      <c r="R442" s="334">
        <v>0</v>
      </c>
      <c r="S442" s="423">
        <v>0</v>
      </c>
      <c r="T442" s="471">
        <v>41305</v>
      </c>
      <c r="W442" s="353"/>
    </row>
    <row r="443" spans="1:23" s="354" customFormat="1">
      <c r="A443" s="313">
        <v>442</v>
      </c>
      <c r="B443" s="339" t="s">
        <v>534</v>
      </c>
      <c r="C443" s="316">
        <v>91021333485</v>
      </c>
      <c r="D443" s="356" t="s">
        <v>616</v>
      </c>
      <c r="E443" s="348"/>
      <c r="F443" s="348"/>
      <c r="G443" s="348"/>
      <c r="H443" s="348"/>
      <c r="I443" s="348"/>
      <c r="J443" s="348"/>
      <c r="K443" s="313" t="str">
        <f>IF(MOD(LEFT(+RIGHT(C443,2),1),2)=0,"M","F")</f>
        <v>M</v>
      </c>
      <c r="L443" s="348"/>
      <c r="M443" s="348"/>
      <c r="N443" s="348"/>
      <c r="O443" s="313">
        <f>2012-CONCATENATE(19,+LEFT(C443,2))</f>
        <v>21</v>
      </c>
      <c r="P443" s="334">
        <f>IF(O443&gt;=55,0,IF(AND(O443&gt;=46,O443&lt;55),0,IF(AND(O443&gt;=31,O443&lt;45),0,IF(O443&lt;=30,1,0))))</f>
        <v>1</v>
      </c>
      <c r="Q443" s="334">
        <f>IF(O443&gt;=55,0,IF(AND(O443&gt;=46,O443&lt;55),0,IF(AND(O443&gt;=31,O443&lt;=45),1,IF(O443&lt;=30,0,0))))</f>
        <v>0</v>
      </c>
      <c r="R443" s="334">
        <f>IF(O443&gt;=55,0,IF(AND(O443&gt;=46,O443&lt;55),1,IF(AND(O443&gt;=31,O443&lt;=45),0,IF(O443&lt;=30,0,0))))</f>
        <v>0</v>
      </c>
      <c r="S443" s="335">
        <f>IF(O443&gt;=55,1,IF(AND(O443&gt;=46,O443&lt;55),0,IF(AND(O443&gt;=31,O443&lt;45),0,IF(O443&lt;=30,0,0))))</f>
        <v>0</v>
      </c>
      <c r="T443" s="471">
        <v>41305</v>
      </c>
      <c r="W443" s="353"/>
    </row>
    <row r="444" spans="1:23" s="354" customFormat="1">
      <c r="A444" s="313">
        <v>443</v>
      </c>
      <c r="B444" s="339" t="s">
        <v>481</v>
      </c>
      <c r="C444" s="316">
        <v>84020111855</v>
      </c>
      <c r="D444" s="356" t="s">
        <v>616</v>
      </c>
      <c r="E444" s="348"/>
      <c r="F444" s="348"/>
      <c r="G444" s="348"/>
      <c r="H444" s="348"/>
      <c r="I444" s="348"/>
      <c r="J444" s="348"/>
      <c r="K444" s="313" t="s">
        <v>179</v>
      </c>
      <c r="L444" s="348"/>
      <c r="M444" s="348"/>
      <c r="N444" s="348"/>
      <c r="O444" s="313">
        <v>28</v>
      </c>
      <c r="P444" s="334">
        <v>1</v>
      </c>
      <c r="Q444" s="334">
        <v>0</v>
      </c>
      <c r="R444" s="334">
        <v>0</v>
      </c>
      <c r="S444" s="335">
        <v>0</v>
      </c>
      <c r="T444" s="471">
        <v>41305</v>
      </c>
      <c r="W444" s="353"/>
    </row>
    <row r="445" spans="1:23" s="354" customFormat="1">
      <c r="A445" s="313">
        <v>444</v>
      </c>
      <c r="B445" s="339" t="s">
        <v>516</v>
      </c>
      <c r="C445" s="316">
        <v>80121811013</v>
      </c>
      <c r="D445" s="356" t="s">
        <v>616</v>
      </c>
      <c r="E445" s="348"/>
      <c r="F445" s="348"/>
      <c r="G445" s="348"/>
      <c r="H445" s="348"/>
      <c r="I445" s="348"/>
      <c r="J445" s="348"/>
      <c r="K445" s="313" t="s">
        <v>179</v>
      </c>
      <c r="L445" s="348"/>
      <c r="M445" s="348"/>
      <c r="N445" s="348"/>
      <c r="O445" s="313">
        <v>32</v>
      </c>
      <c r="P445" s="334">
        <v>0</v>
      </c>
      <c r="Q445" s="334">
        <v>1</v>
      </c>
      <c r="R445" s="334">
        <v>0</v>
      </c>
      <c r="S445" s="335">
        <v>0</v>
      </c>
      <c r="T445" s="471">
        <v>41305</v>
      </c>
      <c r="W445" s="353"/>
    </row>
    <row r="446" spans="1:23" s="354" customFormat="1">
      <c r="A446" s="313">
        <v>445</v>
      </c>
      <c r="B446" s="339" t="s">
        <v>517</v>
      </c>
      <c r="C446" s="316">
        <v>83080809621</v>
      </c>
      <c r="D446" s="356" t="s">
        <v>616</v>
      </c>
      <c r="E446" s="348"/>
      <c r="F446" s="348"/>
      <c r="G446" s="348"/>
      <c r="H446" s="348"/>
      <c r="I446" s="348"/>
      <c r="J446" s="348"/>
      <c r="K446" s="313" t="s">
        <v>178</v>
      </c>
      <c r="L446" s="348"/>
      <c r="M446" s="348"/>
      <c r="N446" s="348"/>
      <c r="O446" s="313">
        <v>29</v>
      </c>
      <c r="P446" s="334">
        <v>1</v>
      </c>
      <c r="Q446" s="334">
        <v>0</v>
      </c>
      <c r="R446" s="334">
        <v>0</v>
      </c>
      <c r="S446" s="335">
        <v>0</v>
      </c>
      <c r="T446" s="471">
        <v>41305</v>
      </c>
      <c r="W446" s="353"/>
    </row>
    <row r="447" spans="1:23" s="354" customFormat="1">
      <c r="A447" s="313">
        <v>446</v>
      </c>
      <c r="B447" s="339" t="s">
        <v>520</v>
      </c>
      <c r="C447" s="316">
        <v>85111112022</v>
      </c>
      <c r="D447" s="356" t="s">
        <v>616</v>
      </c>
      <c r="E447" s="348"/>
      <c r="F447" s="348"/>
      <c r="G447" s="348"/>
      <c r="H447" s="348"/>
      <c r="I447" s="348"/>
      <c r="J447" s="348"/>
      <c r="K447" s="313" t="s">
        <v>178</v>
      </c>
      <c r="L447" s="348"/>
      <c r="M447" s="348"/>
      <c r="N447" s="348"/>
      <c r="O447" s="313">
        <v>27</v>
      </c>
      <c r="P447" s="334">
        <v>1</v>
      </c>
      <c r="Q447" s="334">
        <v>0</v>
      </c>
      <c r="R447" s="334">
        <v>0</v>
      </c>
      <c r="S447" s="335">
        <v>0</v>
      </c>
      <c r="T447" s="471">
        <v>41305</v>
      </c>
      <c r="W447" s="353"/>
    </row>
    <row r="448" spans="1:23" s="354" customFormat="1">
      <c r="A448" s="313">
        <v>447</v>
      </c>
      <c r="B448" s="339" t="s">
        <v>526</v>
      </c>
      <c r="C448" s="316">
        <v>85052812428</v>
      </c>
      <c r="D448" s="356" t="s">
        <v>616</v>
      </c>
      <c r="E448" s="348"/>
      <c r="F448" s="348"/>
      <c r="G448" s="348"/>
      <c r="H448" s="348"/>
      <c r="I448" s="348"/>
      <c r="J448" s="348"/>
      <c r="K448" s="313" t="s">
        <v>178</v>
      </c>
      <c r="L448" s="348"/>
      <c r="M448" s="348"/>
      <c r="N448" s="348"/>
      <c r="O448" s="313">
        <v>27</v>
      </c>
      <c r="P448" s="334">
        <v>1</v>
      </c>
      <c r="Q448" s="334">
        <v>0</v>
      </c>
      <c r="R448" s="334">
        <v>0</v>
      </c>
      <c r="S448" s="335">
        <v>0</v>
      </c>
      <c r="T448" s="471">
        <v>41305</v>
      </c>
      <c r="W448" s="353"/>
    </row>
    <row r="449" spans="1:23" s="354" customFormat="1">
      <c r="A449" s="313">
        <v>448</v>
      </c>
      <c r="B449" s="339" t="s">
        <v>530</v>
      </c>
      <c r="C449" s="316">
        <v>9211163409</v>
      </c>
      <c r="D449" s="356" t="s">
        <v>616</v>
      </c>
      <c r="E449" s="348"/>
      <c r="F449" s="348"/>
      <c r="G449" s="348"/>
      <c r="H449" s="348"/>
      <c r="I449" s="348"/>
      <c r="J449" s="348"/>
      <c r="K449" s="313" t="s">
        <v>178</v>
      </c>
      <c r="L449" s="348"/>
      <c r="M449" s="348"/>
      <c r="N449" s="348"/>
      <c r="O449" s="313">
        <v>20</v>
      </c>
      <c r="P449" s="334">
        <v>1</v>
      </c>
      <c r="Q449" s="334">
        <v>0</v>
      </c>
      <c r="R449" s="334">
        <v>0</v>
      </c>
      <c r="S449" s="335">
        <v>0</v>
      </c>
      <c r="T449" s="471">
        <v>41305</v>
      </c>
      <c r="W449" s="353"/>
    </row>
    <row r="450" spans="1:23" s="354" customFormat="1">
      <c r="A450" s="313">
        <v>449</v>
      </c>
      <c r="B450" s="339" t="s">
        <v>539</v>
      </c>
      <c r="C450" s="316">
        <v>78082214930</v>
      </c>
      <c r="D450" s="356" t="s">
        <v>616</v>
      </c>
      <c r="E450" s="348"/>
      <c r="F450" s="348"/>
      <c r="G450" s="348"/>
      <c r="H450" s="348"/>
      <c r="I450" s="348"/>
      <c r="J450" s="348"/>
      <c r="K450" s="313" t="s">
        <v>179</v>
      </c>
      <c r="L450" s="348"/>
      <c r="M450" s="348"/>
      <c r="N450" s="348"/>
      <c r="O450" s="313">
        <v>34</v>
      </c>
      <c r="P450" s="334">
        <v>0</v>
      </c>
      <c r="Q450" s="334">
        <v>1</v>
      </c>
      <c r="R450" s="334">
        <v>0</v>
      </c>
      <c r="S450" s="335">
        <v>0</v>
      </c>
      <c r="T450" s="471">
        <v>41305</v>
      </c>
      <c r="W450" s="353"/>
    </row>
    <row r="451" spans="1:23">
      <c r="A451" s="313">
        <v>450</v>
      </c>
      <c r="B451" s="410" t="s">
        <v>474</v>
      </c>
      <c r="C451" s="314">
        <v>85050715974</v>
      </c>
      <c r="D451" s="314" t="s">
        <v>616</v>
      </c>
      <c r="E451" s="314"/>
      <c r="F451" s="314"/>
      <c r="G451" s="314"/>
      <c r="H451" s="314"/>
      <c r="I451" s="314"/>
      <c r="J451" s="314"/>
      <c r="K451" s="314" t="s">
        <v>179</v>
      </c>
      <c r="L451" s="314"/>
      <c r="M451" s="314"/>
      <c r="N451" s="314"/>
      <c r="O451" s="314">
        <v>27</v>
      </c>
      <c r="P451" s="314">
        <v>1</v>
      </c>
      <c r="Q451" s="314">
        <v>0</v>
      </c>
      <c r="R451" s="314">
        <v>0</v>
      </c>
      <c r="S451" s="314">
        <v>0</v>
      </c>
      <c r="T451" s="424">
        <v>41334</v>
      </c>
    </row>
    <row r="452" spans="1:23">
      <c r="A452" s="313">
        <v>451</v>
      </c>
      <c r="B452" s="410" t="s">
        <v>479</v>
      </c>
      <c r="C452" s="314">
        <v>92091439771</v>
      </c>
      <c r="D452" s="314" t="s">
        <v>616</v>
      </c>
      <c r="E452" s="314"/>
      <c r="F452" s="314"/>
      <c r="G452" s="314"/>
      <c r="H452" s="314"/>
      <c r="I452" s="314"/>
      <c r="J452" s="314"/>
      <c r="K452" s="314" t="s">
        <v>179</v>
      </c>
      <c r="L452" s="314"/>
      <c r="M452" s="314"/>
      <c r="N452" s="314"/>
      <c r="O452" s="314">
        <v>20</v>
      </c>
      <c r="P452" s="314">
        <v>1</v>
      </c>
      <c r="Q452" s="314">
        <v>0</v>
      </c>
      <c r="R452" s="314">
        <v>0</v>
      </c>
      <c r="S452" s="314">
        <v>0</v>
      </c>
      <c r="T452" s="424">
        <v>41334</v>
      </c>
    </row>
    <row r="453" spans="1:23">
      <c r="A453" s="313">
        <v>452</v>
      </c>
      <c r="B453" s="410" t="s">
        <v>483</v>
      </c>
      <c r="C453" s="314">
        <v>86021316121</v>
      </c>
      <c r="D453" s="314" t="s">
        <v>616</v>
      </c>
      <c r="E453" s="314"/>
      <c r="F453" s="314"/>
      <c r="G453" s="314"/>
      <c r="H453" s="314"/>
      <c r="I453" s="314"/>
      <c r="J453" s="314"/>
      <c r="K453" s="314" t="s">
        <v>178</v>
      </c>
      <c r="L453" s="314"/>
      <c r="M453" s="314"/>
      <c r="N453" s="314"/>
      <c r="O453" s="314">
        <v>26</v>
      </c>
      <c r="P453" s="314">
        <v>1</v>
      </c>
      <c r="Q453" s="314">
        <v>0</v>
      </c>
      <c r="R453" s="314">
        <v>0</v>
      </c>
      <c r="S453" s="314">
        <v>0</v>
      </c>
      <c r="T453" s="424">
        <v>41334</v>
      </c>
    </row>
    <row r="454" spans="1:23">
      <c r="A454" s="313">
        <v>453</v>
      </c>
      <c r="B454" s="410" t="s">
        <v>491</v>
      </c>
      <c r="C454" s="314">
        <v>78101919358</v>
      </c>
      <c r="D454" s="314" t="s">
        <v>616</v>
      </c>
      <c r="E454" s="314"/>
      <c r="F454" s="314"/>
      <c r="G454" s="314"/>
      <c r="H454" s="314"/>
      <c r="I454" s="314"/>
      <c r="J454" s="314"/>
      <c r="K454" s="314" t="s">
        <v>179</v>
      </c>
      <c r="L454" s="314"/>
      <c r="M454" s="314"/>
      <c r="N454" s="314"/>
      <c r="O454" s="314">
        <v>34</v>
      </c>
      <c r="P454" s="314">
        <v>0</v>
      </c>
      <c r="Q454" s="314">
        <v>1</v>
      </c>
      <c r="R454" s="314">
        <v>0</v>
      </c>
      <c r="S454" s="314">
        <v>0</v>
      </c>
      <c r="T454" s="424">
        <v>41334</v>
      </c>
    </row>
    <row r="455" spans="1:23">
      <c r="A455" s="313">
        <v>454</v>
      </c>
      <c r="B455" s="410" t="s">
        <v>497</v>
      </c>
      <c r="C455" s="314">
        <v>85120216184</v>
      </c>
      <c r="D455" s="314" t="s">
        <v>616</v>
      </c>
      <c r="E455" s="314"/>
      <c r="F455" s="314"/>
      <c r="G455" s="314"/>
      <c r="H455" s="314"/>
      <c r="I455" s="314"/>
      <c r="J455" s="314"/>
      <c r="K455" s="314" t="s">
        <v>178</v>
      </c>
      <c r="L455" s="314"/>
      <c r="M455" s="314"/>
      <c r="N455" s="314"/>
      <c r="O455" s="314">
        <v>27</v>
      </c>
      <c r="P455" s="314">
        <v>1</v>
      </c>
      <c r="Q455" s="314">
        <v>0</v>
      </c>
      <c r="R455" s="314">
        <v>0</v>
      </c>
      <c r="S455" s="314">
        <v>0</v>
      </c>
      <c r="T455" s="424">
        <v>41334</v>
      </c>
    </row>
    <row r="456" spans="1:23">
      <c r="A456" s="313">
        <v>455</v>
      </c>
      <c r="B456" s="410" t="s">
        <v>547</v>
      </c>
      <c r="C456" s="314">
        <v>89120333623</v>
      </c>
      <c r="D456" s="314" t="s">
        <v>616</v>
      </c>
      <c r="E456" s="314"/>
      <c r="F456" s="314"/>
      <c r="G456" s="314"/>
      <c r="H456" s="314"/>
      <c r="I456" s="314"/>
      <c r="J456" s="314"/>
      <c r="K456" s="314" t="s">
        <v>178</v>
      </c>
      <c r="L456" s="314"/>
      <c r="M456" s="314"/>
      <c r="N456" s="314"/>
      <c r="O456" s="314">
        <v>23</v>
      </c>
      <c r="P456" s="314">
        <v>1</v>
      </c>
      <c r="Q456" s="314">
        <v>0</v>
      </c>
      <c r="R456" s="314">
        <v>0</v>
      </c>
      <c r="S456" s="314">
        <v>0</v>
      </c>
      <c r="T456" s="424">
        <v>41334</v>
      </c>
    </row>
    <row r="457" spans="1:23">
      <c r="A457" s="313">
        <v>456</v>
      </c>
      <c r="B457" s="410" t="s">
        <v>563</v>
      </c>
      <c r="C457" s="314">
        <v>90010337362</v>
      </c>
      <c r="D457" s="314" t="s">
        <v>616</v>
      </c>
      <c r="E457" s="314"/>
      <c r="F457" s="314"/>
      <c r="G457" s="314"/>
      <c r="H457" s="314"/>
      <c r="I457" s="314"/>
      <c r="J457" s="314"/>
      <c r="K457" s="314" t="s">
        <v>178</v>
      </c>
      <c r="L457" s="314"/>
      <c r="M457" s="314"/>
      <c r="N457" s="314"/>
      <c r="O457" s="314">
        <v>22</v>
      </c>
      <c r="P457" s="314">
        <v>1</v>
      </c>
      <c r="Q457" s="314">
        <v>0</v>
      </c>
      <c r="R457" s="314">
        <v>0</v>
      </c>
      <c r="S457" s="314">
        <v>0</v>
      </c>
      <c r="T457" s="424">
        <v>41334</v>
      </c>
    </row>
    <row r="458" spans="1:23">
      <c r="A458" s="313">
        <v>457</v>
      </c>
      <c r="B458" s="410" t="s">
        <v>564</v>
      </c>
      <c r="C458" s="314">
        <v>85122916120</v>
      </c>
      <c r="D458" s="314" t="s">
        <v>616</v>
      </c>
      <c r="E458" s="314"/>
      <c r="F458" s="314"/>
      <c r="G458" s="314"/>
      <c r="H458" s="314"/>
      <c r="I458" s="314"/>
      <c r="J458" s="314"/>
      <c r="K458" s="314" t="s">
        <v>178</v>
      </c>
      <c r="L458" s="314"/>
      <c r="M458" s="314"/>
      <c r="N458" s="314"/>
      <c r="O458" s="314">
        <v>27</v>
      </c>
      <c r="P458" s="314">
        <v>1</v>
      </c>
      <c r="Q458" s="314">
        <v>0</v>
      </c>
      <c r="R458" s="314">
        <v>0</v>
      </c>
      <c r="S458" s="314">
        <v>0</v>
      </c>
      <c r="T458" s="424">
        <v>41334</v>
      </c>
    </row>
    <row r="459" spans="1:23">
      <c r="A459" s="313">
        <v>458</v>
      </c>
      <c r="B459" s="410" t="s">
        <v>568</v>
      </c>
      <c r="C459" s="314">
        <v>90082636364</v>
      </c>
      <c r="D459" s="314" t="s">
        <v>616</v>
      </c>
      <c r="E459" s="314"/>
      <c r="F459" s="314"/>
      <c r="G459" s="314"/>
      <c r="H459" s="314"/>
      <c r="I459" s="314"/>
      <c r="J459" s="314"/>
      <c r="K459" s="314" t="s">
        <v>178</v>
      </c>
      <c r="L459" s="314"/>
      <c r="M459" s="314"/>
      <c r="N459" s="314"/>
      <c r="O459" s="314">
        <v>22</v>
      </c>
      <c r="P459" s="314">
        <v>1</v>
      </c>
      <c r="Q459" s="314">
        <v>0</v>
      </c>
      <c r="R459" s="314">
        <v>0</v>
      </c>
      <c r="S459" s="314">
        <v>0</v>
      </c>
      <c r="T459" s="424">
        <v>41334</v>
      </c>
    </row>
    <row r="460" spans="1:23">
      <c r="A460" s="313">
        <v>459</v>
      </c>
      <c r="B460" s="410" t="s">
        <v>570</v>
      </c>
      <c r="C460" s="314">
        <v>89052433000</v>
      </c>
      <c r="D460" s="314" t="s">
        <v>616</v>
      </c>
      <c r="E460" s="314"/>
      <c r="F460" s="314"/>
      <c r="G460" s="314"/>
      <c r="H460" s="314"/>
      <c r="I460" s="314"/>
      <c r="J460" s="314"/>
      <c r="K460" s="314" t="s">
        <v>178</v>
      </c>
      <c r="L460" s="314"/>
      <c r="M460" s="314"/>
      <c r="N460" s="314"/>
      <c r="O460" s="314">
        <v>23</v>
      </c>
      <c r="P460" s="314">
        <v>1</v>
      </c>
      <c r="Q460" s="314">
        <v>0</v>
      </c>
      <c r="R460" s="314">
        <v>0</v>
      </c>
      <c r="S460" s="314">
        <v>0</v>
      </c>
      <c r="T460" s="424">
        <v>41334</v>
      </c>
    </row>
    <row r="461" spans="1:23">
      <c r="A461" s="313">
        <v>460</v>
      </c>
      <c r="B461" s="410" t="s">
        <v>580</v>
      </c>
      <c r="C461" s="314">
        <v>86040416100</v>
      </c>
      <c r="D461" s="314" t="s">
        <v>616</v>
      </c>
      <c r="E461" s="314"/>
      <c r="F461" s="314"/>
      <c r="G461" s="314"/>
      <c r="H461" s="314"/>
      <c r="I461" s="314"/>
      <c r="J461" s="314"/>
      <c r="K461" s="314" t="s">
        <v>178</v>
      </c>
      <c r="L461" s="314"/>
      <c r="M461" s="314"/>
      <c r="N461" s="314"/>
      <c r="O461" s="314">
        <v>26</v>
      </c>
      <c r="P461" s="314">
        <v>1</v>
      </c>
      <c r="Q461" s="314">
        <v>0</v>
      </c>
      <c r="R461" s="314">
        <v>0</v>
      </c>
      <c r="S461" s="314">
        <v>0</v>
      </c>
      <c r="T461" s="424">
        <v>41334</v>
      </c>
    </row>
    <row r="462" spans="1:23">
      <c r="A462" s="313">
        <v>461</v>
      </c>
      <c r="B462" s="410" t="s">
        <v>597</v>
      </c>
      <c r="C462" s="314">
        <v>91021912899</v>
      </c>
      <c r="D462" s="314" t="s">
        <v>616</v>
      </c>
      <c r="E462" s="314"/>
      <c r="F462" s="314"/>
      <c r="G462" s="314"/>
      <c r="H462" s="314"/>
      <c r="I462" s="314"/>
      <c r="J462" s="314"/>
      <c r="K462" s="314" t="s">
        <v>179</v>
      </c>
      <c r="L462" s="314"/>
      <c r="M462" s="314"/>
      <c r="N462" s="314"/>
      <c r="O462" s="314">
        <v>21</v>
      </c>
      <c r="P462" s="314">
        <v>1</v>
      </c>
      <c r="Q462" s="314">
        <v>0</v>
      </c>
      <c r="R462" s="314">
        <v>0</v>
      </c>
      <c r="S462" s="314">
        <v>0</v>
      </c>
      <c r="T462" s="424">
        <v>41334</v>
      </c>
    </row>
    <row r="463" spans="1:23">
      <c r="A463" s="313">
        <v>462</v>
      </c>
      <c r="B463" s="410" t="s">
        <v>602</v>
      </c>
      <c r="C463" s="314">
        <v>85112116655</v>
      </c>
      <c r="D463" s="314" t="s">
        <v>616</v>
      </c>
      <c r="E463" s="314"/>
      <c r="F463" s="314"/>
      <c r="G463" s="314"/>
      <c r="H463" s="314"/>
      <c r="I463" s="314"/>
      <c r="J463" s="314"/>
      <c r="K463" s="314" t="s">
        <v>179</v>
      </c>
      <c r="L463" s="314"/>
      <c r="M463" s="314"/>
      <c r="N463" s="314"/>
      <c r="O463" s="314">
        <v>27</v>
      </c>
      <c r="P463" s="314">
        <v>1</v>
      </c>
      <c r="Q463" s="314">
        <v>0</v>
      </c>
      <c r="R463" s="314">
        <v>0</v>
      </c>
      <c r="S463" s="314">
        <v>0</v>
      </c>
      <c r="T463" s="424">
        <v>41334</v>
      </c>
    </row>
    <row r="464" spans="1:23">
      <c r="A464" s="313">
        <v>463</v>
      </c>
      <c r="B464" s="410" t="s">
        <v>613</v>
      </c>
      <c r="C464" s="314">
        <v>80011514927</v>
      </c>
      <c r="D464" s="314" t="s">
        <v>616</v>
      </c>
      <c r="E464" s="314"/>
      <c r="F464" s="314"/>
      <c r="G464" s="314"/>
      <c r="H464" s="314"/>
      <c r="I464" s="314"/>
      <c r="J464" s="314"/>
      <c r="K464" s="314" t="s">
        <v>178</v>
      </c>
      <c r="L464" s="314"/>
      <c r="M464" s="314"/>
      <c r="N464" s="314"/>
      <c r="O464" s="314">
        <v>32</v>
      </c>
      <c r="P464" s="314">
        <v>0</v>
      </c>
      <c r="Q464" s="314">
        <v>1</v>
      </c>
      <c r="R464" s="314">
        <v>0</v>
      </c>
      <c r="S464" s="314">
        <v>0</v>
      </c>
      <c r="T464" s="424">
        <v>41334</v>
      </c>
    </row>
    <row r="465" spans="1:20">
      <c r="A465" s="313">
        <v>464</v>
      </c>
      <c r="B465" s="410" t="s">
        <v>614</v>
      </c>
      <c r="C465" s="314">
        <v>87100220894</v>
      </c>
      <c r="D465" s="314" t="s">
        <v>616</v>
      </c>
      <c r="E465" s="314"/>
      <c r="F465" s="314"/>
      <c r="G465" s="314"/>
      <c r="H465" s="314"/>
      <c r="I465" s="314"/>
      <c r="J465" s="314"/>
      <c r="K465" s="314" t="s">
        <v>179</v>
      </c>
      <c r="L465" s="314"/>
      <c r="M465" s="314"/>
      <c r="N465" s="314"/>
      <c r="O465" s="314">
        <v>25</v>
      </c>
      <c r="P465" s="314">
        <v>1</v>
      </c>
      <c r="Q465" s="314">
        <v>0</v>
      </c>
      <c r="R465" s="314">
        <v>0</v>
      </c>
      <c r="S465" s="314">
        <v>0</v>
      </c>
      <c r="T465" s="424">
        <v>41334</v>
      </c>
    </row>
    <row r="466" spans="1:20">
      <c r="A466" s="313">
        <v>465</v>
      </c>
      <c r="B466" s="410" t="s">
        <v>507</v>
      </c>
      <c r="C466" s="314">
        <v>85122616982</v>
      </c>
      <c r="D466" s="314" t="s">
        <v>616</v>
      </c>
      <c r="E466" s="314"/>
      <c r="F466" s="314"/>
      <c r="G466" s="314"/>
      <c r="H466" s="314"/>
      <c r="I466" s="314"/>
      <c r="J466" s="314"/>
      <c r="K466" s="314" t="s">
        <v>178</v>
      </c>
      <c r="L466" s="314"/>
      <c r="M466" s="314"/>
      <c r="N466" s="314"/>
      <c r="O466" s="314">
        <v>27</v>
      </c>
      <c r="P466" s="314">
        <v>1</v>
      </c>
      <c r="Q466" s="314">
        <v>0</v>
      </c>
      <c r="R466" s="314">
        <v>0</v>
      </c>
      <c r="S466" s="314">
        <v>0</v>
      </c>
      <c r="T466" s="424">
        <v>41334</v>
      </c>
    </row>
    <row r="467" spans="1:20">
      <c r="A467" s="313">
        <v>466</v>
      </c>
      <c r="B467" s="410" t="s">
        <v>533</v>
      </c>
      <c r="C467" s="314">
        <v>89092933773</v>
      </c>
      <c r="D467" s="314" t="s">
        <v>616</v>
      </c>
      <c r="E467" s="314"/>
      <c r="F467" s="314"/>
      <c r="G467" s="314"/>
      <c r="H467" s="314"/>
      <c r="I467" s="314"/>
      <c r="J467" s="314"/>
      <c r="K467" s="314" t="s">
        <v>179</v>
      </c>
      <c r="L467" s="314"/>
      <c r="M467" s="314"/>
      <c r="N467" s="314"/>
      <c r="O467" s="314">
        <v>23</v>
      </c>
      <c r="P467" s="314">
        <v>1</v>
      </c>
      <c r="Q467" s="314">
        <v>0</v>
      </c>
      <c r="R467" s="314">
        <v>0</v>
      </c>
      <c r="S467" s="314">
        <v>0</v>
      </c>
      <c r="T467" s="424">
        <v>41334</v>
      </c>
    </row>
    <row r="468" spans="1:20">
      <c r="A468" s="313">
        <v>467</v>
      </c>
      <c r="B468" s="410" t="s">
        <v>543</v>
      </c>
      <c r="C468" s="314">
        <v>88042321862</v>
      </c>
      <c r="D468" s="314" t="s">
        <v>616</v>
      </c>
      <c r="E468" s="314"/>
      <c r="F468" s="314"/>
      <c r="G468" s="314"/>
      <c r="H468" s="314"/>
      <c r="I468" s="314"/>
      <c r="J468" s="314"/>
      <c r="K468" s="314" t="s">
        <v>178</v>
      </c>
      <c r="L468" s="314"/>
      <c r="M468" s="314"/>
      <c r="N468" s="314"/>
      <c r="O468" s="314">
        <v>24</v>
      </c>
      <c r="P468" s="314">
        <v>1</v>
      </c>
      <c r="Q468" s="314">
        <v>0</v>
      </c>
      <c r="R468" s="314">
        <v>0</v>
      </c>
      <c r="S468" s="314">
        <v>0</v>
      </c>
      <c r="T468" s="424">
        <v>41334</v>
      </c>
    </row>
    <row r="469" spans="1:20">
      <c r="A469" s="313">
        <v>468</v>
      </c>
      <c r="B469" s="410" t="s">
        <v>556</v>
      </c>
      <c r="C469" s="314">
        <v>88122121780</v>
      </c>
      <c r="D469" s="314" t="s">
        <v>616</v>
      </c>
      <c r="E469" s="314"/>
      <c r="F469" s="314"/>
      <c r="G469" s="314"/>
      <c r="H469" s="314"/>
      <c r="I469" s="314"/>
      <c r="J469" s="314"/>
      <c r="K469" s="314" t="s">
        <v>178</v>
      </c>
      <c r="L469" s="314"/>
      <c r="M469" s="314"/>
      <c r="N469" s="314"/>
      <c r="O469" s="314">
        <v>24</v>
      </c>
      <c r="P469" s="314">
        <v>1</v>
      </c>
      <c r="Q469" s="314">
        <v>0</v>
      </c>
      <c r="R469" s="314">
        <v>0</v>
      </c>
      <c r="S469" s="314">
        <v>0</v>
      </c>
      <c r="T469" s="424">
        <v>41334</v>
      </c>
    </row>
    <row r="470" spans="1:20">
      <c r="A470" s="313">
        <v>469</v>
      </c>
      <c r="B470" s="410" t="s">
        <v>582</v>
      </c>
      <c r="C470" s="314">
        <v>89071233045</v>
      </c>
      <c r="D470" s="314" t="s">
        <v>616</v>
      </c>
      <c r="E470" s="314"/>
      <c r="F470" s="314"/>
      <c r="G470" s="314"/>
      <c r="H470" s="314"/>
      <c r="I470" s="314"/>
      <c r="J470" s="314"/>
      <c r="K470" s="314" t="s">
        <v>178</v>
      </c>
      <c r="L470" s="314"/>
      <c r="M470" s="314"/>
      <c r="N470" s="314"/>
      <c r="O470" s="314">
        <v>23</v>
      </c>
      <c r="P470" s="314">
        <v>1</v>
      </c>
      <c r="Q470" s="314">
        <v>0</v>
      </c>
      <c r="R470" s="314">
        <v>0</v>
      </c>
      <c r="S470" s="314">
        <v>0</v>
      </c>
      <c r="T470" s="424">
        <v>41334</v>
      </c>
    </row>
    <row r="471" spans="1:20">
      <c r="A471" s="313">
        <v>470</v>
      </c>
      <c r="B471" s="410" t="s">
        <v>587</v>
      </c>
      <c r="C471" s="314">
        <v>93011616499</v>
      </c>
      <c r="D471" s="314" t="s">
        <v>616</v>
      </c>
      <c r="E471" s="314"/>
      <c r="F471" s="314"/>
      <c r="G471" s="314"/>
      <c r="H471" s="314"/>
      <c r="I471" s="314"/>
      <c r="J471" s="314"/>
      <c r="K471" s="314" t="s">
        <v>179</v>
      </c>
      <c r="L471" s="314"/>
      <c r="M471" s="314"/>
      <c r="N471" s="314"/>
      <c r="O471" s="314">
        <v>19</v>
      </c>
      <c r="P471" s="314">
        <v>1</v>
      </c>
      <c r="Q471" s="314">
        <v>0</v>
      </c>
      <c r="R471" s="314">
        <v>0</v>
      </c>
      <c r="S471" s="314">
        <v>0</v>
      </c>
      <c r="T471" s="424">
        <v>41334</v>
      </c>
    </row>
    <row r="472" spans="1:20">
      <c r="A472" s="313">
        <v>471</v>
      </c>
      <c r="B472" s="410" t="s">
        <v>595</v>
      </c>
      <c r="C472" s="314">
        <v>88032021101</v>
      </c>
      <c r="D472" s="314" t="s">
        <v>616</v>
      </c>
      <c r="E472" s="314"/>
      <c r="F472" s="314"/>
      <c r="G472" s="314"/>
      <c r="H472" s="314"/>
      <c r="I472" s="314"/>
      <c r="J472" s="314"/>
      <c r="K472" s="314" t="s">
        <v>178</v>
      </c>
      <c r="L472" s="314"/>
      <c r="M472" s="314"/>
      <c r="N472" s="314"/>
      <c r="O472" s="314">
        <v>24</v>
      </c>
      <c r="P472" s="314">
        <v>1</v>
      </c>
      <c r="Q472" s="314">
        <v>0</v>
      </c>
      <c r="R472" s="314">
        <v>0</v>
      </c>
      <c r="S472" s="314">
        <v>0</v>
      </c>
      <c r="T472" s="424">
        <v>41334</v>
      </c>
    </row>
    <row r="473" spans="1:20">
      <c r="A473" s="313">
        <v>472</v>
      </c>
      <c r="B473" s="410" t="s">
        <v>599</v>
      </c>
      <c r="C473" s="314">
        <v>88082944171</v>
      </c>
      <c r="D473" s="314" t="s">
        <v>616</v>
      </c>
      <c r="E473" s="314"/>
      <c r="F473" s="314"/>
      <c r="G473" s="314"/>
      <c r="H473" s="314"/>
      <c r="I473" s="314"/>
      <c r="J473" s="314"/>
      <c r="K473" s="314" t="s">
        <v>179</v>
      </c>
      <c r="L473" s="314"/>
      <c r="M473" s="314"/>
      <c r="N473" s="314"/>
      <c r="O473" s="314">
        <v>24</v>
      </c>
      <c r="P473" s="314">
        <v>1</v>
      </c>
      <c r="Q473" s="314">
        <v>0</v>
      </c>
      <c r="R473" s="314">
        <v>0</v>
      </c>
      <c r="S473" s="314">
        <v>0</v>
      </c>
      <c r="T473" s="424">
        <v>41334</v>
      </c>
    </row>
    <row r="474" spans="1:20">
      <c r="A474" s="314"/>
      <c r="B474" s="410"/>
      <c r="C474" s="314"/>
      <c r="D474" s="314"/>
      <c r="E474" s="314"/>
      <c r="F474" s="314"/>
      <c r="G474" s="314"/>
      <c r="H474" s="314"/>
      <c r="I474" s="314"/>
      <c r="J474" s="314"/>
      <c r="K474" s="314"/>
      <c r="L474" s="314"/>
      <c r="M474" s="314"/>
      <c r="N474" s="314"/>
      <c r="O474" s="314"/>
      <c r="P474" s="314"/>
      <c r="Q474" s="314"/>
      <c r="R474" s="314"/>
      <c r="S474" s="314"/>
      <c r="T474" s="314"/>
    </row>
    <row r="475" spans="1:20">
      <c r="A475" s="314"/>
      <c r="B475" s="410"/>
      <c r="C475" s="314"/>
      <c r="D475" s="314"/>
      <c r="E475" s="314"/>
      <c r="F475" s="314"/>
      <c r="G475" s="314"/>
      <c r="H475" s="314"/>
      <c r="I475" s="314"/>
      <c r="J475" s="314"/>
      <c r="K475" s="314"/>
      <c r="L475" s="314"/>
      <c r="M475" s="314"/>
      <c r="N475" s="314"/>
      <c r="O475" s="314"/>
      <c r="P475" s="314"/>
      <c r="Q475" s="314"/>
      <c r="R475" s="314"/>
      <c r="S475" s="314"/>
      <c r="T475" s="314"/>
    </row>
    <row r="476" spans="1:20">
      <c r="A476" s="314"/>
      <c r="B476" s="410"/>
      <c r="C476" s="314"/>
      <c r="D476" s="314"/>
      <c r="E476" s="314"/>
      <c r="F476" s="314"/>
      <c r="G476" s="314"/>
      <c r="H476" s="314"/>
      <c r="I476" s="314"/>
      <c r="J476" s="314"/>
      <c r="K476" s="314"/>
      <c r="L476" s="314"/>
      <c r="M476" s="314"/>
      <c r="N476" s="314"/>
      <c r="O476" s="314"/>
      <c r="P476" s="314"/>
      <c r="Q476" s="314"/>
      <c r="R476" s="314"/>
      <c r="S476" s="314"/>
      <c r="T476" s="314"/>
    </row>
    <row r="477" spans="1:20">
      <c r="A477" s="314"/>
      <c r="B477" s="410"/>
      <c r="C477" s="314"/>
      <c r="D477" s="314"/>
      <c r="E477" s="314"/>
      <c r="F477" s="314"/>
      <c r="G477" s="314"/>
      <c r="H477" s="314"/>
      <c r="I477" s="314"/>
      <c r="J477" s="314"/>
      <c r="K477" s="314"/>
      <c r="L477" s="314"/>
      <c r="M477" s="314"/>
      <c r="N477" s="314"/>
      <c r="O477" s="314"/>
      <c r="P477" s="314"/>
      <c r="Q477" s="314"/>
      <c r="R477" s="314"/>
      <c r="S477" s="314"/>
      <c r="T477" s="314"/>
    </row>
    <row r="478" spans="1:20">
      <c r="A478" s="314"/>
      <c r="B478" s="410"/>
      <c r="C478" s="314"/>
      <c r="D478" s="314"/>
      <c r="E478" s="314"/>
      <c r="F478" s="314"/>
      <c r="G478" s="314"/>
      <c r="H478" s="314"/>
      <c r="I478" s="314"/>
      <c r="J478" s="314"/>
      <c r="K478" s="314"/>
      <c r="L478" s="314"/>
      <c r="M478" s="314"/>
      <c r="N478" s="314"/>
      <c r="O478" s="314"/>
      <c r="P478" s="314"/>
      <c r="Q478" s="314"/>
      <c r="R478" s="314"/>
      <c r="S478" s="314"/>
      <c r="T478" s="314"/>
    </row>
    <row r="479" spans="1:20">
      <c r="A479" s="314"/>
      <c r="B479" s="410"/>
      <c r="C479" s="314"/>
      <c r="D479" s="314"/>
      <c r="E479" s="314"/>
      <c r="F479" s="314"/>
      <c r="G479" s="314"/>
      <c r="H479" s="314"/>
      <c r="I479" s="314"/>
      <c r="J479" s="314"/>
      <c r="K479" s="314"/>
      <c r="L479" s="314"/>
      <c r="M479" s="314"/>
      <c r="N479" s="314"/>
      <c r="O479" s="314"/>
      <c r="P479" s="314"/>
      <c r="Q479" s="314"/>
      <c r="R479" s="314"/>
      <c r="S479" s="314"/>
      <c r="T479" s="314"/>
    </row>
    <row r="480" spans="1:20">
      <c r="A480" s="314"/>
      <c r="B480" s="410"/>
      <c r="C480" s="314"/>
      <c r="D480" s="314"/>
      <c r="E480" s="314"/>
      <c r="F480" s="314"/>
      <c r="G480" s="314"/>
      <c r="H480" s="314"/>
      <c r="I480" s="314"/>
      <c r="J480" s="314"/>
      <c r="K480" s="314"/>
      <c r="L480" s="314"/>
      <c r="M480" s="314"/>
      <c r="N480" s="314"/>
      <c r="O480" s="314"/>
      <c r="P480" s="314"/>
      <c r="Q480" s="314"/>
      <c r="R480" s="314"/>
      <c r="S480" s="314"/>
      <c r="T480" s="314"/>
    </row>
    <row r="481" spans="1:20">
      <c r="A481" s="314"/>
      <c r="B481" s="410"/>
      <c r="C481" s="314"/>
      <c r="D481" s="314"/>
      <c r="E481" s="314"/>
      <c r="F481" s="314"/>
      <c r="G481" s="314"/>
      <c r="H481" s="314"/>
      <c r="I481" s="314"/>
      <c r="J481" s="314"/>
      <c r="K481" s="314"/>
      <c r="L481" s="314"/>
      <c r="M481" s="314"/>
      <c r="N481" s="314"/>
      <c r="O481" s="314"/>
      <c r="P481" s="314"/>
      <c r="Q481" s="314"/>
      <c r="R481" s="314"/>
      <c r="S481" s="314"/>
      <c r="T481" s="314"/>
    </row>
    <row r="482" spans="1:20">
      <c r="A482" s="314"/>
      <c r="B482" s="410"/>
      <c r="C482" s="314"/>
      <c r="D482" s="314"/>
      <c r="E482" s="314"/>
      <c r="F482" s="314"/>
      <c r="G482" s="314"/>
      <c r="H482" s="314"/>
      <c r="I482" s="314"/>
      <c r="J482" s="314"/>
      <c r="K482" s="314"/>
      <c r="L482" s="314"/>
      <c r="M482" s="314"/>
      <c r="N482" s="314"/>
      <c r="O482" s="314"/>
      <c r="P482" s="314"/>
      <c r="Q482" s="314"/>
      <c r="R482" s="314"/>
      <c r="S482" s="314"/>
      <c r="T482" s="314"/>
    </row>
    <row r="483" spans="1:20">
      <c r="A483" s="314"/>
      <c r="B483" s="410"/>
      <c r="C483" s="314"/>
      <c r="D483" s="314"/>
      <c r="E483" s="314"/>
      <c r="F483" s="314"/>
      <c r="G483" s="314"/>
      <c r="H483" s="314"/>
      <c r="I483" s="314"/>
      <c r="J483" s="314"/>
      <c r="K483" s="314"/>
      <c r="L483" s="314"/>
      <c r="M483" s="314"/>
      <c r="N483" s="314"/>
      <c r="O483" s="314"/>
      <c r="P483" s="314"/>
      <c r="Q483" s="314"/>
      <c r="R483" s="314"/>
      <c r="S483" s="314"/>
      <c r="T483" s="314"/>
    </row>
    <row r="484" spans="1:20">
      <c r="A484" s="314"/>
      <c r="B484" s="410"/>
      <c r="C484" s="314"/>
      <c r="D484" s="314"/>
      <c r="E484" s="314"/>
      <c r="F484" s="314"/>
      <c r="G484" s="314"/>
      <c r="H484" s="314"/>
      <c r="I484" s="314"/>
      <c r="J484" s="314"/>
      <c r="K484" s="314"/>
      <c r="L484" s="314"/>
      <c r="M484" s="314"/>
      <c r="N484" s="314"/>
      <c r="O484" s="314"/>
      <c r="P484" s="314"/>
      <c r="Q484" s="314"/>
      <c r="R484" s="314"/>
      <c r="S484" s="314"/>
      <c r="T484" s="314"/>
    </row>
    <row r="485" spans="1:20">
      <c r="A485" s="314"/>
      <c r="B485" s="410"/>
      <c r="C485" s="314"/>
      <c r="D485" s="314"/>
      <c r="E485" s="314"/>
      <c r="F485" s="314"/>
      <c r="G485" s="314"/>
      <c r="H485" s="314"/>
      <c r="I485" s="314"/>
      <c r="J485" s="314"/>
      <c r="K485" s="314"/>
      <c r="L485" s="314"/>
      <c r="M485" s="314"/>
      <c r="N485" s="314"/>
      <c r="O485" s="314"/>
      <c r="P485" s="314"/>
      <c r="Q485" s="314"/>
      <c r="R485" s="314"/>
      <c r="S485" s="314"/>
      <c r="T485" s="314"/>
    </row>
    <row r="486" spans="1:20">
      <c r="A486" s="314"/>
      <c r="B486" s="410"/>
      <c r="C486" s="314"/>
      <c r="D486" s="314"/>
      <c r="E486" s="314"/>
      <c r="F486" s="314"/>
      <c r="G486" s="314"/>
      <c r="H486" s="314"/>
      <c r="I486" s="314"/>
      <c r="J486" s="314"/>
      <c r="K486" s="314"/>
      <c r="L486" s="314"/>
      <c r="M486" s="314"/>
      <c r="N486" s="314"/>
      <c r="O486" s="314"/>
      <c r="P486" s="314"/>
      <c r="Q486" s="314"/>
      <c r="R486" s="314"/>
      <c r="S486" s="314"/>
      <c r="T486" s="314"/>
    </row>
    <row r="487" spans="1:20">
      <c r="A487" s="314"/>
      <c r="B487" s="410"/>
      <c r="C487" s="314"/>
      <c r="D487" s="314"/>
      <c r="E487" s="314"/>
      <c r="F487" s="314"/>
      <c r="G487" s="314"/>
      <c r="H487" s="314"/>
      <c r="I487" s="314"/>
      <c r="J487" s="314"/>
      <c r="K487" s="314"/>
      <c r="L487" s="314"/>
      <c r="M487" s="314"/>
      <c r="N487" s="314"/>
      <c r="O487" s="314"/>
      <c r="P487" s="314"/>
      <c r="Q487" s="314"/>
      <c r="R487" s="314"/>
      <c r="S487" s="314"/>
      <c r="T487" s="314"/>
    </row>
    <row r="488" spans="1:20">
      <c r="A488" s="314"/>
      <c r="B488" s="410"/>
      <c r="C488" s="314"/>
      <c r="D488" s="314"/>
      <c r="E488" s="314"/>
      <c r="F488" s="314"/>
      <c r="G488" s="314"/>
      <c r="H488" s="314"/>
      <c r="I488" s="314"/>
      <c r="J488" s="314"/>
      <c r="K488" s="314"/>
      <c r="L488" s="314"/>
      <c r="M488" s="314"/>
      <c r="N488" s="314"/>
      <c r="O488" s="314"/>
      <c r="P488" s="314"/>
      <c r="Q488" s="314"/>
      <c r="R488" s="314"/>
      <c r="S488" s="314"/>
      <c r="T488" s="314"/>
    </row>
    <row r="489" spans="1:20">
      <c r="A489" s="314"/>
      <c r="B489" s="410"/>
      <c r="C489" s="314"/>
      <c r="D489" s="314"/>
      <c r="E489" s="314"/>
      <c r="F489" s="314"/>
      <c r="G489" s="314"/>
      <c r="H489" s="314"/>
      <c r="I489" s="314"/>
      <c r="J489" s="314"/>
      <c r="K489" s="314"/>
      <c r="L489" s="314"/>
      <c r="M489" s="314"/>
      <c r="N489" s="314"/>
      <c r="O489" s="314"/>
      <c r="P489" s="314"/>
      <c r="Q489" s="314"/>
      <c r="R489" s="314"/>
      <c r="S489" s="314"/>
      <c r="T489" s="314"/>
    </row>
    <row r="490" spans="1:20">
      <c r="A490" s="314"/>
      <c r="B490" s="410"/>
      <c r="C490" s="314"/>
      <c r="D490" s="314"/>
      <c r="E490" s="314"/>
      <c r="F490" s="314"/>
      <c r="G490" s="314"/>
      <c r="H490" s="314"/>
      <c r="I490" s="314"/>
      <c r="J490" s="314"/>
      <c r="K490" s="314"/>
      <c r="L490" s="314"/>
      <c r="M490" s="314"/>
      <c r="N490" s="314"/>
      <c r="O490" s="314"/>
      <c r="P490" s="314"/>
      <c r="Q490" s="314"/>
      <c r="R490" s="314"/>
      <c r="S490" s="314"/>
      <c r="T490" s="314"/>
    </row>
    <row r="491" spans="1:20">
      <c r="A491" s="314"/>
      <c r="B491" s="410"/>
      <c r="C491" s="314"/>
      <c r="D491" s="314"/>
      <c r="E491" s="314"/>
      <c r="F491" s="314"/>
      <c r="G491" s="314"/>
      <c r="H491" s="314"/>
      <c r="I491" s="314"/>
      <c r="J491" s="314"/>
      <c r="K491" s="314"/>
      <c r="L491" s="314"/>
      <c r="M491" s="314"/>
      <c r="N491" s="314"/>
      <c r="O491" s="314"/>
      <c r="P491" s="314"/>
      <c r="Q491" s="314"/>
      <c r="R491" s="314"/>
      <c r="S491" s="314"/>
      <c r="T491" s="314"/>
    </row>
    <row r="492" spans="1:20">
      <c r="A492" s="314"/>
      <c r="B492" s="410"/>
      <c r="C492" s="314"/>
      <c r="D492" s="314"/>
      <c r="E492" s="314"/>
      <c r="F492" s="314"/>
      <c r="G492" s="314"/>
      <c r="H492" s="314"/>
      <c r="I492" s="314"/>
      <c r="J492" s="314"/>
      <c r="K492" s="314"/>
      <c r="L492" s="314"/>
      <c r="M492" s="314"/>
      <c r="N492" s="314"/>
      <c r="O492" s="314"/>
      <c r="P492" s="314"/>
      <c r="Q492" s="314"/>
      <c r="R492" s="314"/>
      <c r="S492" s="314"/>
      <c r="T492" s="314"/>
    </row>
    <row r="493" spans="1:20">
      <c r="A493" s="314"/>
      <c r="B493" s="410"/>
      <c r="C493" s="314"/>
      <c r="D493" s="314"/>
      <c r="E493" s="314"/>
      <c r="F493" s="314"/>
      <c r="G493" s="314"/>
      <c r="H493" s="314"/>
      <c r="I493" s="314"/>
      <c r="J493" s="314"/>
      <c r="K493" s="314"/>
      <c r="L493" s="314"/>
      <c r="M493" s="314"/>
      <c r="N493" s="314"/>
      <c r="O493" s="314"/>
      <c r="P493" s="314"/>
      <c r="Q493" s="314"/>
      <c r="R493" s="314"/>
      <c r="S493" s="314"/>
      <c r="T493" s="314"/>
    </row>
    <row r="494" spans="1:20">
      <c r="A494" s="314"/>
      <c r="B494" s="410"/>
      <c r="C494" s="314"/>
      <c r="D494" s="314"/>
      <c r="E494" s="314"/>
      <c r="F494" s="314"/>
      <c r="G494" s="314"/>
      <c r="H494" s="314"/>
      <c r="I494" s="314"/>
      <c r="J494" s="314"/>
      <c r="K494" s="314"/>
      <c r="L494" s="314"/>
      <c r="M494" s="314"/>
      <c r="N494" s="314"/>
      <c r="O494" s="314"/>
      <c r="P494" s="314"/>
      <c r="Q494" s="314"/>
      <c r="R494" s="314"/>
      <c r="S494" s="314"/>
      <c r="T494" s="314"/>
    </row>
    <row r="495" spans="1:20">
      <c r="A495" s="314"/>
      <c r="B495" s="410"/>
      <c r="C495" s="314"/>
      <c r="D495" s="314"/>
      <c r="E495" s="314"/>
      <c r="F495" s="314"/>
      <c r="G495" s="314"/>
      <c r="H495" s="314"/>
      <c r="I495" s="314"/>
      <c r="J495" s="314"/>
      <c r="K495" s="314"/>
      <c r="L495" s="314"/>
      <c r="M495" s="314"/>
      <c r="N495" s="314"/>
      <c r="O495" s="314"/>
      <c r="P495" s="314"/>
      <c r="Q495" s="314"/>
      <c r="R495" s="314"/>
      <c r="S495" s="314"/>
      <c r="T495" s="314"/>
    </row>
    <row r="496" spans="1:20">
      <c r="A496" s="314"/>
      <c r="B496" s="410"/>
      <c r="C496" s="314"/>
      <c r="D496" s="314"/>
      <c r="E496" s="314"/>
      <c r="F496" s="314"/>
      <c r="G496" s="314"/>
      <c r="H496" s="314"/>
      <c r="I496" s="314"/>
      <c r="J496" s="314"/>
      <c r="K496" s="314"/>
      <c r="L496" s="314"/>
      <c r="M496" s="314"/>
      <c r="N496" s="314"/>
      <c r="O496" s="314"/>
      <c r="P496" s="314"/>
      <c r="Q496" s="314"/>
      <c r="R496" s="314"/>
      <c r="S496" s="314"/>
      <c r="T496" s="314"/>
    </row>
    <row r="497" spans="1:20">
      <c r="A497" s="314"/>
      <c r="B497" s="410"/>
      <c r="C497" s="314"/>
      <c r="D497" s="314"/>
      <c r="E497" s="314"/>
      <c r="F497" s="314"/>
      <c r="G497" s="314"/>
      <c r="H497" s="314"/>
      <c r="I497" s="314"/>
      <c r="J497" s="314"/>
      <c r="K497" s="314"/>
      <c r="L497" s="314"/>
      <c r="M497" s="314"/>
      <c r="N497" s="314"/>
      <c r="O497" s="314"/>
      <c r="P497" s="314"/>
      <c r="Q497" s="314"/>
      <c r="R497" s="314"/>
      <c r="S497" s="314"/>
      <c r="T497" s="314"/>
    </row>
    <row r="498" spans="1:20">
      <c r="A498" s="314"/>
      <c r="B498" s="410"/>
      <c r="C498" s="314"/>
      <c r="D498" s="314"/>
      <c r="E498" s="314"/>
      <c r="F498" s="314"/>
      <c r="G498" s="314"/>
      <c r="H498" s="314"/>
      <c r="I498" s="314"/>
      <c r="J498" s="314"/>
      <c r="K498" s="314"/>
      <c r="L498" s="314"/>
      <c r="M498" s="314"/>
      <c r="N498" s="314"/>
      <c r="O498" s="314"/>
      <c r="P498" s="314"/>
      <c r="Q498" s="314"/>
      <c r="R498" s="314"/>
      <c r="S498" s="314"/>
      <c r="T498" s="314"/>
    </row>
    <row r="499" spans="1:20">
      <c r="A499" s="314"/>
      <c r="B499" s="410"/>
      <c r="C499" s="314"/>
      <c r="D499" s="314"/>
      <c r="E499" s="314"/>
      <c r="F499" s="314"/>
      <c r="G499" s="314"/>
      <c r="H499" s="314"/>
      <c r="I499" s="314"/>
      <c r="J499" s="314"/>
      <c r="K499" s="314"/>
      <c r="L499" s="314"/>
      <c r="M499" s="314"/>
      <c r="N499" s="314"/>
      <c r="O499" s="314"/>
      <c r="P499" s="314"/>
      <c r="Q499" s="314"/>
      <c r="R499" s="314"/>
      <c r="S499" s="314"/>
      <c r="T499" s="314"/>
    </row>
    <row r="500" spans="1:20">
      <c r="A500" s="314"/>
      <c r="B500" s="410"/>
      <c r="C500" s="314"/>
      <c r="D500" s="314"/>
      <c r="E500" s="314"/>
      <c r="F500" s="314"/>
      <c r="G500" s="314"/>
      <c r="H500" s="314"/>
      <c r="I500" s="314"/>
      <c r="J500" s="314"/>
      <c r="K500" s="314"/>
      <c r="L500" s="314"/>
      <c r="M500" s="314"/>
      <c r="N500" s="314"/>
      <c r="O500" s="314"/>
      <c r="P500" s="314"/>
      <c r="Q500" s="314"/>
      <c r="R500" s="314"/>
      <c r="S500" s="314"/>
      <c r="T500" s="314"/>
    </row>
    <row r="501" spans="1:20">
      <c r="A501" s="314"/>
      <c r="B501" s="410"/>
      <c r="C501" s="314"/>
      <c r="D501" s="314"/>
      <c r="E501" s="314"/>
      <c r="F501" s="314"/>
      <c r="G501" s="314"/>
      <c r="H501" s="314"/>
      <c r="I501" s="314"/>
      <c r="J501" s="314"/>
      <c r="K501" s="314"/>
      <c r="L501" s="314"/>
      <c r="M501" s="314"/>
      <c r="N501" s="314"/>
      <c r="O501" s="314"/>
      <c r="P501" s="314"/>
      <c r="Q501" s="314"/>
      <c r="R501" s="314"/>
      <c r="S501" s="314"/>
      <c r="T501" s="314"/>
    </row>
    <row r="502" spans="1:20">
      <c r="A502" s="314"/>
      <c r="B502" s="410"/>
      <c r="C502" s="314"/>
      <c r="D502" s="314"/>
      <c r="E502" s="314"/>
      <c r="F502" s="314"/>
      <c r="G502" s="314"/>
      <c r="H502" s="314"/>
      <c r="I502" s="314"/>
      <c r="J502" s="314"/>
      <c r="K502" s="314"/>
      <c r="L502" s="314"/>
      <c r="M502" s="314"/>
      <c r="N502" s="314"/>
      <c r="O502" s="314"/>
      <c r="P502" s="314"/>
      <c r="Q502" s="314"/>
      <c r="R502" s="314"/>
      <c r="S502" s="314"/>
      <c r="T502" s="314"/>
    </row>
    <row r="503" spans="1:20">
      <c r="A503" s="314"/>
      <c r="B503" s="410"/>
      <c r="C503" s="314"/>
      <c r="D503" s="314"/>
      <c r="E503" s="314"/>
      <c r="F503" s="314"/>
      <c r="G503" s="314"/>
      <c r="H503" s="314"/>
      <c r="I503" s="314"/>
      <c r="J503" s="314"/>
      <c r="K503" s="314"/>
      <c r="L503" s="314"/>
      <c r="M503" s="314"/>
      <c r="N503" s="314"/>
      <c r="O503" s="314"/>
      <c r="P503" s="314"/>
      <c r="Q503" s="314"/>
      <c r="R503" s="314"/>
      <c r="S503" s="314"/>
      <c r="T503" s="314"/>
    </row>
    <row r="504" spans="1:20">
      <c r="A504" s="314"/>
      <c r="B504" s="410"/>
      <c r="C504" s="314"/>
      <c r="D504" s="314"/>
      <c r="E504" s="314"/>
      <c r="F504" s="314"/>
      <c r="G504" s="314"/>
      <c r="H504" s="314"/>
      <c r="I504" s="314"/>
      <c r="J504" s="314"/>
      <c r="K504" s="314"/>
      <c r="L504" s="314"/>
      <c r="M504" s="314"/>
      <c r="N504" s="314"/>
      <c r="O504" s="314"/>
      <c r="P504" s="314"/>
      <c r="Q504" s="314"/>
      <c r="R504" s="314"/>
      <c r="S504" s="314"/>
      <c r="T504" s="314"/>
    </row>
    <row r="505" spans="1:20">
      <c r="A505" s="314"/>
      <c r="B505" s="410"/>
      <c r="C505" s="314"/>
      <c r="D505" s="314"/>
      <c r="E505" s="314"/>
      <c r="F505" s="314"/>
      <c r="G505" s="314"/>
      <c r="H505" s="314"/>
      <c r="I505" s="314"/>
      <c r="J505" s="314"/>
      <c r="K505" s="314"/>
      <c r="L505" s="314"/>
      <c r="M505" s="314"/>
      <c r="N505" s="314"/>
      <c r="O505" s="314"/>
      <c r="P505" s="314"/>
      <c r="Q505" s="314"/>
      <c r="R505" s="314"/>
      <c r="S505" s="314"/>
      <c r="T505" s="314"/>
    </row>
    <row r="506" spans="1:20">
      <c r="A506" s="314"/>
      <c r="B506" s="410"/>
      <c r="C506" s="314"/>
      <c r="D506" s="314"/>
      <c r="E506" s="314"/>
      <c r="F506" s="314"/>
      <c r="G506" s="314"/>
      <c r="H506" s="314"/>
      <c r="I506" s="314"/>
      <c r="J506" s="314"/>
      <c r="K506" s="314"/>
      <c r="L506" s="314"/>
      <c r="M506" s="314"/>
      <c r="N506" s="314"/>
      <c r="O506" s="314"/>
      <c r="P506" s="314"/>
      <c r="Q506" s="314"/>
      <c r="R506" s="314"/>
      <c r="S506" s="314"/>
      <c r="T506" s="314"/>
    </row>
    <row r="507" spans="1:20">
      <c r="A507" s="314"/>
      <c r="B507" s="410"/>
      <c r="C507" s="314"/>
      <c r="D507" s="314"/>
      <c r="E507" s="314"/>
      <c r="F507" s="314"/>
      <c r="G507" s="314"/>
      <c r="H507" s="314"/>
      <c r="I507" s="314"/>
      <c r="J507" s="314"/>
      <c r="K507" s="314"/>
      <c r="L507" s="314"/>
      <c r="M507" s="314"/>
      <c r="N507" s="314"/>
      <c r="O507" s="314"/>
      <c r="P507" s="314"/>
      <c r="Q507" s="314"/>
      <c r="R507" s="314"/>
      <c r="S507" s="314"/>
      <c r="T507" s="314"/>
    </row>
    <row r="508" spans="1:20">
      <c r="A508" s="314"/>
      <c r="B508" s="410"/>
      <c r="C508" s="314"/>
      <c r="D508" s="314"/>
      <c r="E508" s="314"/>
      <c r="F508" s="314"/>
      <c r="G508" s="314"/>
      <c r="H508" s="314"/>
      <c r="I508" s="314"/>
      <c r="J508" s="314"/>
      <c r="K508" s="314"/>
      <c r="L508" s="314"/>
      <c r="M508" s="314"/>
      <c r="N508" s="314"/>
      <c r="O508" s="314"/>
      <c r="P508" s="314"/>
      <c r="Q508" s="314"/>
      <c r="R508" s="314"/>
      <c r="S508" s="314"/>
      <c r="T508" s="314"/>
    </row>
    <row r="509" spans="1:20">
      <c r="A509" s="314"/>
      <c r="B509" s="410"/>
      <c r="C509" s="314"/>
      <c r="D509" s="314"/>
      <c r="E509" s="314"/>
      <c r="F509" s="314"/>
      <c r="G509" s="314"/>
      <c r="H509" s="314"/>
      <c r="I509" s="314"/>
      <c r="J509" s="314"/>
      <c r="K509" s="314"/>
      <c r="L509" s="314"/>
      <c r="M509" s="314"/>
      <c r="N509" s="314"/>
      <c r="O509" s="314"/>
      <c r="P509" s="314"/>
      <c r="Q509" s="314"/>
      <c r="R509" s="314"/>
      <c r="S509" s="314"/>
      <c r="T509" s="314"/>
    </row>
    <row r="510" spans="1:20">
      <c r="A510" s="314"/>
      <c r="B510" s="410"/>
      <c r="C510" s="314"/>
      <c r="D510" s="314"/>
      <c r="E510" s="314"/>
      <c r="F510" s="314"/>
      <c r="G510" s="314"/>
      <c r="H510" s="314"/>
      <c r="I510" s="314"/>
      <c r="J510" s="314"/>
      <c r="K510" s="314"/>
      <c r="L510" s="314"/>
      <c r="M510" s="314"/>
      <c r="N510" s="314"/>
      <c r="O510" s="314"/>
      <c r="P510" s="314"/>
      <c r="Q510" s="314"/>
      <c r="R510" s="314"/>
      <c r="S510" s="314"/>
      <c r="T510" s="314"/>
    </row>
    <row r="511" spans="1:20">
      <c r="A511" s="314"/>
      <c r="B511" s="410"/>
      <c r="C511" s="314"/>
      <c r="D511" s="314"/>
      <c r="E511" s="314"/>
      <c r="F511" s="314"/>
      <c r="G511" s="314"/>
      <c r="H511" s="314"/>
      <c r="I511" s="314"/>
      <c r="J511" s="314"/>
      <c r="K511" s="314"/>
      <c r="L511" s="314"/>
      <c r="M511" s="314"/>
      <c r="N511" s="314"/>
      <c r="O511" s="314"/>
      <c r="P511" s="314"/>
      <c r="Q511" s="314"/>
      <c r="R511" s="314"/>
      <c r="S511" s="314"/>
      <c r="T511" s="314"/>
    </row>
    <row r="512" spans="1:20">
      <c r="A512" s="314"/>
      <c r="B512" s="410"/>
      <c r="C512" s="314"/>
      <c r="D512" s="314"/>
      <c r="E512" s="314"/>
      <c r="F512" s="314"/>
      <c r="G512" s="314"/>
      <c r="H512" s="314"/>
      <c r="I512" s="314"/>
      <c r="J512" s="314"/>
      <c r="K512" s="314"/>
      <c r="L512" s="314"/>
      <c r="M512" s="314"/>
      <c r="N512" s="314"/>
      <c r="O512" s="314"/>
      <c r="P512" s="314"/>
      <c r="Q512" s="314"/>
      <c r="R512" s="314"/>
      <c r="S512" s="314"/>
      <c r="T512" s="314"/>
    </row>
    <row r="513" spans="1:20">
      <c r="A513" s="314"/>
      <c r="B513" s="410"/>
      <c r="C513" s="314"/>
      <c r="D513" s="314"/>
      <c r="E513" s="314"/>
      <c r="F513" s="314"/>
      <c r="G513" s="314"/>
      <c r="H513" s="314"/>
      <c r="I513" s="314"/>
      <c r="J513" s="314"/>
      <c r="K513" s="314"/>
      <c r="L513" s="314"/>
      <c r="M513" s="314"/>
      <c r="N513" s="314"/>
      <c r="O513" s="314"/>
      <c r="P513" s="314"/>
      <c r="Q513" s="314"/>
      <c r="R513" s="314"/>
      <c r="S513" s="314"/>
      <c r="T513" s="314"/>
    </row>
    <row r="514" spans="1:20">
      <c r="A514" s="314"/>
      <c r="B514" s="410"/>
      <c r="C514" s="314"/>
      <c r="D514" s="314"/>
      <c r="E514" s="314"/>
      <c r="F514" s="314"/>
      <c r="G514" s="314"/>
      <c r="H514" s="314"/>
      <c r="I514" s="314"/>
      <c r="J514" s="314"/>
      <c r="K514" s="314"/>
      <c r="L514" s="314"/>
      <c r="M514" s="314"/>
      <c r="N514" s="314"/>
      <c r="O514" s="314"/>
      <c r="P514" s="314"/>
      <c r="Q514" s="314"/>
      <c r="R514" s="314"/>
      <c r="S514" s="314"/>
      <c r="T514" s="314"/>
    </row>
    <row r="515" spans="1:20">
      <c r="A515" s="314"/>
      <c r="B515" s="410"/>
      <c r="C515" s="314"/>
      <c r="D515" s="314"/>
      <c r="E515" s="314"/>
      <c r="F515" s="314"/>
      <c r="G515" s="314"/>
      <c r="H515" s="314"/>
      <c r="I515" s="314"/>
      <c r="J515" s="314"/>
      <c r="K515" s="314"/>
      <c r="L515" s="314"/>
      <c r="M515" s="314"/>
      <c r="N515" s="314"/>
      <c r="O515" s="314"/>
      <c r="P515" s="314"/>
      <c r="Q515" s="314"/>
      <c r="R515" s="314"/>
      <c r="S515" s="314"/>
      <c r="T515" s="314"/>
    </row>
    <row r="516" spans="1:20">
      <c r="A516" s="314"/>
      <c r="B516" s="410"/>
      <c r="C516" s="314"/>
      <c r="D516" s="314"/>
      <c r="E516" s="314"/>
      <c r="F516" s="314"/>
      <c r="G516" s="314"/>
      <c r="H516" s="314"/>
      <c r="I516" s="314"/>
      <c r="J516" s="314"/>
      <c r="K516" s="314"/>
      <c r="L516" s="314"/>
      <c r="M516" s="314"/>
      <c r="N516" s="314"/>
      <c r="O516" s="314"/>
      <c r="P516" s="314"/>
      <c r="Q516" s="314"/>
      <c r="R516" s="314"/>
      <c r="S516" s="314"/>
      <c r="T516" s="314"/>
    </row>
    <row r="517" spans="1:20">
      <c r="A517" s="314"/>
      <c r="B517" s="410"/>
      <c r="C517" s="314"/>
      <c r="D517" s="314"/>
      <c r="E517" s="314"/>
      <c r="F517" s="314"/>
      <c r="G517" s="314"/>
      <c r="H517" s="314"/>
      <c r="I517" s="314"/>
      <c r="J517" s="314"/>
      <c r="K517" s="314"/>
      <c r="L517" s="314"/>
      <c r="M517" s="314"/>
      <c r="N517" s="314"/>
      <c r="O517" s="314"/>
      <c r="P517" s="314"/>
      <c r="Q517" s="314"/>
      <c r="R517" s="314"/>
      <c r="S517" s="314"/>
      <c r="T517" s="314"/>
    </row>
    <row r="518" spans="1:20">
      <c r="A518" s="314"/>
      <c r="B518" s="410"/>
      <c r="C518" s="314"/>
      <c r="D518" s="314"/>
      <c r="E518" s="314"/>
      <c r="F518" s="314"/>
      <c r="G518" s="314"/>
      <c r="H518" s="314"/>
      <c r="I518" s="314"/>
      <c r="J518" s="314"/>
      <c r="K518" s="314"/>
      <c r="L518" s="314"/>
      <c r="M518" s="314"/>
      <c r="N518" s="314"/>
      <c r="O518" s="314"/>
      <c r="P518" s="314"/>
      <c r="Q518" s="314"/>
      <c r="R518" s="314"/>
      <c r="S518" s="314"/>
      <c r="T518" s="314"/>
    </row>
    <row r="519" spans="1:20">
      <c r="A519" s="314"/>
      <c r="B519" s="410"/>
      <c r="C519" s="314"/>
      <c r="D519" s="314"/>
      <c r="E519" s="314"/>
      <c r="F519" s="314"/>
      <c r="G519" s="314"/>
      <c r="H519" s="314"/>
      <c r="I519" s="314"/>
      <c r="J519" s="314"/>
      <c r="K519" s="314"/>
      <c r="L519" s="314"/>
      <c r="M519" s="314"/>
      <c r="N519" s="314"/>
      <c r="O519" s="314"/>
      <c r="P519" s="314"/>
      <c r="Q519" s="314"/>
      <c r="R519" s="314"/>
      <c r="S519" s="314"/>
      <c r="T519" s="314"/>
    </row>
    <row r="520" spans="1:20">
      <c r="A520" s="314"/>
      <c r="B520" s="410"/>
      <c r="C520" s="314"/>
      <c r="D520" s="314"/>
      <c r="E520" s="314"/>
      <c r="F520" s="314"/>
      <c r="G520" s="314"/>
      <c r="H520" s="314"/>
      <c r="I520" s="314"/>
      <c r="J520" s="314"/>
      <c r="K520" s="314"/>
      <c r="L520" s="314"/>
      <c r="M520" s="314"/>
      <c r="N520" s="314"/>
      <c r="O520" s="314"/>
      <c r="P520" s="314"/>
      <c r="Q520" s="314"/>
      <c r="R520" s="314"/>
      <c r="S520" s="314"/>
      <c r="T520" s="314"/>
    </row>
    <row r="521" spans="1:20">
      <c r="A521" s="314"/>
      <c r="B521" s="410"/>
      <c r="C521" s="314"/>
      <c r="D521" s="314"/>
      <c r="E521" s="314"/>
      <c r="F521" s="314"/>
      <c r="G521" s="314"/>
      <c r="H521" s="314"/>
      <c r="I521" s="314"/>
      <c r="J521" s="314"/>
      <c r="K521" s="314"/>
      <c r="L521" s="314"/>
      <c r="M521" s="314"/>
      <c r="N521" s="314"/>
      <c r="O521" s="314"/>
      <c r="P521" s="314"/>
      <c r="Q521" s="314"/>
      <c r="R521" s="314"/>
      <c r="S521" s="314"/>
      <c r="T521" s="314"/>
    </row>
    <row r="522" spans="1:20">
      <c r="A522" s="314"/>
      <c r="B522" s="410"/>
      <c r="C522" s="314"/>
      <c r="D522" s="314"/>
      <c r="E522" s="314"/>
      <c r="F522" s="314"/>
      <c r="G522" s="314"/>
      <c r="H522" s="314"/>
      <c r="I522" s="314"/>
      <c r="J522" s="314"/>
      <c r="K522" s="314"/>
      <c r="L522" s="314"/>
      <c r="M522" s="314"/>
      <c r="N522" s="314"/>
      <c r="O522" s="314"/>
      <c r="P522" s="314"/>
      <c r="Q522" s="314"/>
      <c r="R522" s="314"/>
      <c r="S522" s="314"/>
      <c r="T522" s="314"/>
    </row>
    <row r="523" spans="1:20">
      <c r="A523" s="314"/>
      <c r="B523" s="410"/>
      <c r="C523" s="314"/>
      <c r="D523" s="314"/>
      <c r="E523" s="314"/>
      <c r="F523" s="314"/>
      <c r="G523" s="314"/>
      <c r="H523" s="314"/>
      <c r="I523" s="314"/>
      <c r="J523" s="314"/>
      <c r="K523" s="314"/>
      <c r="L523" s="314"/>
      <c r="M523" s="314"/>
      <c r="N523" s="314"/>
      <c r="O523" s="314"/>
      <c r="P523" s="314"/>
      <c r="Q523" s="314"/>
      <c r="R523" s="314"/>
      <c r="S523" s="314"/>
      <c r="T523" s="314"/>
    </row>
    <row r="524" spans="1:20">
      <c r="A524" s="314"/>
      <c r="B524" s="410"/>
      <c r="C524" s="314"/>
      <c r="D524" s="314"/>
      <c r="E524" s="314"/>
      <c r="F524" s="314"/>
      <c r="G524" s="314"/>
      <c r="H524" s="314"/>
      <c r="I524" s="314"/>
      <c r="J524" s="314"/>
      <c r="K524" s="314"/>
      <c r="L524" s="314"/>
      <c r="M524" s="314"/>
      <c r="N524" s="314"/>
      <c r="O524" s="314"/>
      <c r="P524" s="314"/>
      <c r="Q524" s="314"/>
      <c r="R524" s="314"/>
      <c r="S524" s="314"/>
      <c r="T524" s="314"/>
    </row>
    <row r="525" spans="1:20">
      <c r="A525" s="314"/>
      <c r="B525" s="410"/>
      <c r="C525" s="314"/>
      <c r="D525" s="314"/>
      <c r="E525" s="314"/>
      <c r="F525" s="314"/>
      <c r="G525" s="314"/>
      <c r="H525" s="314"/>
      <c r="I525" s="314"/>
      <c r="J525" s="314"/>
      <c r="K525" s="314"/>
      <c r="L525" s="314"/>
      <c r="M525" s="314"/>
      <c r="N525" s="314"/>
      <c r="O525" s="314"/>
      <c r="P525" s="314"/>
      <c r="Q525" s="314"/>
      <c r="R525" s="314"/>
      <c r="S525" s="314"/>
      <c r="T525" s="314"/>
    </row>
    <row r="526" spans="1:20">
      <c r="A526" s="314"/>
      <c r="B526" s="410"/>
      <c r="C526" s="314"/>
      <c r="D526" s="314"/>
      <c r="E526" s="314"/>
      <c r="F526" s="314"/>
      <c r="G526" s="314"/>
      <c r="H526" s="314"/>
      <c r="I526" s="314"/>
      <c r="J526" s="314"/>
      <c r="K526" s="314"/>
      <c r="L526" s="314"/>
      <c r="M526" s="314"/>
      <c r="N526" s="314"/>
      <c r="O526" s="314"/>
      <c r="P526" s="314"/>
      <c r="Q526" s="314"/>
      <c r="R526" s="314"/>
      <c r="S526" s="314"/>
      <c r="T526" s="314"/>
    </row>
    <row r="527" spans="1:20">
      <c r="A527" s="314"/>
      <c r="B527" s="410"/>
      <c r="C527" s="314"/>
      <c r="D527" s="314"/>
      <c r="E527" s="314"/>
      <c r="F527" s="314"/>
      <c r="G527" s="314"/>
      <c r="H527" s="314"/>
      <c r="I527" s="314"/>
      <c r="J527" s="314"/>
      <c r="K527" s="314"/>
      <c r="L527" s="314"/>
      <c r="M527" s="314"/>
      <c r="N527" s="314"/>
      <c r="O527" s="314"/>
      <c r="P527" s="314"/>
      <c r="Q527" s="314"/>
      <c r="R527" s="314"/>
      <c r="S527" s="314"/>
      <c r="T527" s="314"/>
    </row>
    <row r="528" spans="1:20">
      <c r="A528" s="314"/>
      <c r="B528" s="410"/>
      <c r="C528" s="314"/>
      <c r="D528" s="314"/>
      <c r="E528" s="314"/>
      <c r="F528" s="314"/>
      <c r="G528" s="314"/>
      <c r="H528" s="314"/>
      <c r="I528" s="314"/>
      <c r="J528" s="314"/>
      <c r="K528" s="314"/>
      <c r="L528" s="314"/>
      <c r="M528" s="314"/>
      <c r="N528" s="314"/>
      <c r="O528" s="314"/>
      <c r="P528" s="314"/>
      <c r="Q528" s="314"/>
      <c r="R528" s="314"/>
      <c r="S528" s="314"/>
      <c r="T528" s="314"/>
    </row>
    <row r="529" spans="1:20">
      <c r="A529" s="314"/>
      <c r="B529" s="410"/>
      <c r="C529" s="314"/>
      <c r="D529" s="314"/>
      <c r="E529" s="314"/>
      <c r="F529" s="314"/>
      <c r="G529" s="314"/>
      <c r="H529" s="314"/>
      <c r="I529" s="314"/>
      <c r="J529" s="314"/>
      <c r="K529" s="314"/>
      <c r="L529" s="314"/>
      <c r="M529" s="314"/>
      <c r="N529" s="314"/>
      <c r="O529" s="314"/>
      <c r="P529" s="314"/>
      <c r="Q529" s="314"/>
      <c r="R529" s="314"/>
      <c r="S529" s="314"/>
      <c r="T529" s="314"/>
    </row>
    <row r="530" spans="1:20">
      <c r="A530" s="314"/>
      <c r="B530" s="410"/>
      <c r="C530" s="314"/>
      <c r="D530" s="314"/>
      <c r="E530" s="314"/>
      <c r="F530" s="314"/>
      <c r="G530" s="314"/>
      <c r="H530" s="314"/>
      <c r="I530" s="314"/>
      <c r="J530" s="314"/>
      <c r="K530" s="314"/>
      <c r="L530" s="314"/>
      <c r="M530" s="314"/>
      <c r="N530" s="314"/>
      <c r="O530" s="314"/>
      <c r="P530" s="314"/>
      <c r="Q530" s="314"/>
      <c r="R530" s="314"/>
      <c r="S530" s="314"/>
      <c r="T530" s="314"/>
    </row>
    <row r="531" spans="1:20">
      <c r="A531" s="314"/>
      <c r="B531" s="410"/>
      <c r="C531" s="314"/>
      <c r="D531" s="314"/>
      <c r="E531" s="314"/>
      <c r="F531" s="314"/>
      <c r="G531" s="314"/>
      <c r="H531" s="314"/>
      <c r="I531" s="314"/>
      <c r="J531" s="314"/>
      <c r="K531" s="314"/>
      <c r="L531" s="314"/>
      <c r="M531" s="314"/>
      <c r="N531" s="314"/>
      <c r="O531" s="314"/>
      <c r="P531" s="314"/>
      <c r="Q531" s="314"/>
      <c r="R531" s="314"/>
      <c r="S531" s="314"/>
      <c r="T531" s="314"/>
    </row>
    <row r="532" spans="1:20">
      <c r="A532" s="314"/>
      <c r="B532" s="410"/>
      <c r="C532" s="314"/>
      <c r="D532" s="314"/>
      <c r="E532" s="314"/>
      <c r="F532" s="314"/>
      <c r="G532" s="314"/>
      <c r="H532" s="314"/>
      <c r="I532" s="314"/>
      <c r="J532" s="314"/>
      <c r="K532" s="314"/>
      <c r="L532" s="314"/>
      <c r="M532" s="314"/>
      <c r="N532" s="314"/>
      <c r="O532" s="314"/>
      <c r="P532" s="314"/>
      <c r="Q532" s="314"/>
      <c r="R532" s="314"/>
      <c r="S532" s="314"/>
      <c r="T532" s="314"/>
    </row>
    <row r="533" spans="1:20">
      <c r="A533" s="314"/>
      <c r="B533" s="410"/>
      <c r="C533" s="314"/>
      <c r="D533" s="314"/>
      <c r="E533" s="314"/>
      <c r="F533" s="314"/>
      <c r="G533" s="314"/>
      <c r="H533" s="314"/>
      <c r="I533" s="314"/>
      <c r="J533" s="314"/>
      <c r="K533" s="314"/>
      <c r="L533" s="314"/>
      <c r="M533" s="314"/>
      <c r="N533" s="314"/>
      <c r="O533" s="314"/>
      <c r="P533" s="314"/>
      <c r="Q533" s="314"/>
      <c r="R533" s="314"/>
      <c r="S533" s="314"/>
      <c r="T533" s="314"/>
    </row>
    <row r="534" spans="1:20">
      <c r="A534" s="314"/>
      <c r="B534" s="410"/>
      <c r="C534" s="314"/>
      <c r="D534" s="314"/>
      <c r="E534" s="314"/>
      <c r="F534" s="314"/>
      <c r="G534" s="314"/>
      <c r="H534" s="314"/>
      <c r="I534" s="314"/>
      <c r="J534" s="314"/>
      <c r="K534" s="314"/>
      <c r="L534" s="314"/>
      <c r="M534" s="314"/>
      <c r="N534" s="314"/>
      <c r="O534" s="314"/>
      <c r="P534" s="314"/>
      <c r="Q534" s="314"/>
      <c r="R534" s="314"/>
      <c r="S534" s="314"/>
      <c r="T534" s="314"/>
    </row>
  </sheetData>
  <autoFilter ref="A1:T442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3:H47"/>
  <sheetViews>
    <sheetView topLeftCell="A10" workbookViewId="0">
      <selection activeCell="G28" sqref="G28"/>
    </sheetView>
  </sheetViews>
  <sheetFormatPr baseColWidth="10" defaultRowHeight="15"/>
  <cols>
    <col min="1" max="1" width="25.28515625" style="56" customWidth="1"/>
    <col min="2" max="2" width="13.85546875" style="56" customWidth="1"/>
    <col min="3" max="3" width="11.7109375" style="56" customWidth="1"/>
    <col min="4" max="6" width="14.28515625" style="56" customWidth="1"/>
    <col min="7" max="8" width="12.5703125" style="56" customWidth="1"/>
    <col min="9" max="11" width="27.7109375" style="56" bestFit="1" customWidth="1"/>
    <col min="12" max="12" width="27.7109375" style="56" customWidth="1"/>
    <col min="13" max="16" width="27.7109375" style="56" bestFit="1" customWidth="1"/>
    <col min="17" max="17" width="27.7109375" style="56" customWidth="1"/>
    <col min="18" max="21" width="27.7109375" style="56" bestFit="1" customWidth="1"/>
    <col min="22" max="22" width="27.7109375" style="56" customWidth="1"/>
    <col min="23" max="26" width="27.7109375" style="56" bestFit="1" customWidth="1"/>
    <col min="27" max="27" width="32.7109375" style="56" bestFit="1" customWidth="1"/>
    <col min="28" max="30" width="19.85546875" style="56" bestFit="1" customWidth="1"/>
    <col min="31" max="31" width="20.140625" style="56" bestFit="1" customWidth="1"/>
    <col min="32" max="16384" width="11.42578125" style="56"/>
  </cols>
  <sheetData>
    <row r="3" spans="1:8">
      <c r="A3" s="290" t="s">
        <v>312</v>
      </c>
      <c r="B3" s="290" t="s">
        <v>196</v>
      </c>
      <c r="C3" s="292"/>
      <c r="D3"/>
      <c r="E3"/>
      <c r="F3"/>
      <c r="G3"/>
      <c r="H3"/>
    </row>
    <row r="4" spans="1:8">
      <c r="A4" s="296" t="s">
        <v>201</v>
      </c>
      <c r="B4" s="286" t="s">
        <v>323</v>
      </c>
      <c r="C4" s="294" t="s">
        <v>311</v>
      </c>
      <c r="D4"/>
      <c r="E4"/>
      <c r="F4"/>
      <c r="G4"/>
      <c r="H4"/>
    </row>
    <row r="5" spans="1:8">
      <c r="A5" s="286" t="s">
        <v>323</v>
      </c>
      <c r="B5" s="280">
        <v>333</v>
      </c>
      <c r="C5" s="282">
        <v>333</v>
      </c>
      <c r="D5"/>
      <c r="E5"/>
      <c r="F5"/>
      <c r="G5"/>
      <c r="H5"/>
    </row>
    <row r="6" spans="1:8">
      <c r="A6" s="444" t="s">
        <v>311</v>
      </c>
      <c r="B6" s="445">
        <v>333</v>
      </c>
      <c r="C6" s="443">
        <v>333</v>
      </c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2" spans="1:8">
      <c r="A12" s="290" t="s">
        <v>312</v>
      </c>
      <c r="B12" s="290" t="s">
        <v>196</v>
      </c>
      <c r="C12" s="292"/>
      <c r="D12"/>
      <c r="E12"/>
      <c r="F12"/>
      <c r="G12"/>
      <c r="H12"/>
    </row>
    <row r="13" spans="1:8">
      <c r="A13" s="296" t="s">
        <v>177</v>
      </c>
      <c r="B13" s="286" t="s">
        <v>323</v>
      </c>
      <c r="C13" s="294" t="s">
        <v>311</v>
      </c>
      <c r="D13"/>
      <c r="E13"/>
      <c r="F13"/>
      <c r="G13"/>
      <c r="H13"/>
    </row>
    <row r="14" spans="1:8">
      <c r="A14" s="286" t="s">
        <v>179</v>
      </c>
      <c r="B14" s="280">
        <v>155</v>
      </c>
      <c r="C14" s="282">
        <v>155</v>
      </c>
      <c r="D14"/>
      <c r="E14"/>
      <c r="F14"/>
      <c r="G14"/>
      <c r="H14"/>
    </row>
    <row r="15" spans="1:8">
      <c r="A15" s="287" t="s">
        <v>178</v>
      </c>
      <c r="B15" s="283">
        <v>177</v>
      </c>
      <c r="C15" s="285">
        <v>177</v>
      </c>
      <c r="D15"/>
      <c r="E15"/>
      <c r="F15"/>
      <c r="G15"/>
      <c r="H15"/>
    </row>
    <row r="16" spans="1:8">
      <c r="A16" s="287" t="s">
        <v>323</v>
      </c>
      <c r="B16" s="283"/>
      <c r="C16" s="285"/>
      <c r="D16"/>
      <c r="E16"/>
      <c r="F16"/>
      <c r="G16"/>
      <c r="H16"/>
    </row>
    <row r="17" spans="1:8">
      <c r="A17" s="287" t="s">
        <v>1179</v>
      </c>
      <c r="B17" s="283">
        <v>1</v>
      </c>
      <c r="C17" s="285">
        <v>1</v>
      </c>
      <c r="D17"/>
      <c r="E17"/>
      <c r="F17"/>
      <c r="G17"/>
      <c r="H17"/>
    </row>
    <row r="18" spans="1:8">
      <c r="A18" s="444" t="s">
        <v>311</v>
      </c>
      <c r="B18" s="445">
        <v>333</v>
      </c>
      <c r="C18" s="443">
        <v>333</v>
      </c>
    </row>
    <row r="19" spans="1:8" s="655" customFormat="1">
      <c r="A19" s="695"/>
      <c r="B19" s="696"/>
      <c r="C19" s="697"/>
    </row>
    <row r="20" spans="1:8">
      <c r="A20" s="286"/>
      <c r="B20" s="290" t="s">
        <v>317</v>
      </c>
      <c r="C20" s="291"/>
      <c r="D20" s="291"/>
      <c r="E20" s="291"/>
      <c r="F20" s="292"/>
      <c r="G20"/>
    </row>
    <row r="21" spans="1:8" ht="45">
      <c r="A21" s="295"/>
      <c r="B21" s="451" t="s">
        <v>312</v>
      </c>
      <c r="C21" s="452" t="s">
        <v>318</v>
      </c>
      <c r="D21" s="452" t="s">
        <v>319</v>
      </c>
      <c r="E21" s="452" t="s">
        <v>320</v>
      </c>
      <c r="F21" s="453" t="s">
        <v>321</v>
      </c>
      <c r="G21"/>
    </row>
    <row r="22" spans="1:8">
      <c r="A22" s="289" t="s">
        <v>0</v>
      </c>
      <c r="B22" s="445">
        <v>333</v>
      </c>
      <c r="C22" s="446">
        <v>280</v>
      </c>
      <c r="D22" s="446">
        <v>53</v>
      </c>
      <c r="E22" s="446">
        <v>0</v>
      </c>
      <c r="F22" s="447">
        <v>0</v>
      </c>
      <c r="G22"/>
    </row>
    <row r="23" spans="1:8">
      <c r="A23"/>
      <c r="B23"/>
      <c r="C23"/>
      <c r="D23"/>
      <c r="E23"/>
      <c r="F23"/>
      <c r="G23"/>
    </row>
    <row r="25" spans="1:8">
      <c r="A25" s="290" t="s">
        <v>312</v>
      </c>
      <c r="B25" s="290" t="s">
        <v>196</v>
      </c>
      <c r="C25" s="292"/>
      <c r="D25"/>
      <c r="E25"/>
      <c r="F25"/>
      <c r="G25"/>
      <c r="H25"/>
    </row>
    <row r="26" spans="1:8">
      <c r="A26" s="296" t="s">
        <v>316</v>
      </c>
      <c r="B26" s="286" t="s">
        <v>323</v>
      </c>
      <c r="C26" s="294" t="s">
        <v>311</v>
      </c>
      <c r="D26"/>
      <c r="E26"/>
      <c r="F26"/>
      <c r="G26"/>
      <c r="H26"/>
    </row>
    <row r="27" spans="1:8">
      <c r="A27" s="286" t="s">
        <v>323</v>
      </c>
      <c r="B27" s="280">
        <v>333</v>
      </c>
      <c r="C27" s="282">
        <v>333</v>
      </c>
      <c r="D27"/>
      <c r="E27"/>
      <c r="F27"/>
      <c r="G27"/>
      <c r="H27"/>
    </row>
    <row r="28" spans="1:8">
      <c r="A28" s="444" t="s">
        <v>311</v>
      </c>
      <c r="B28" s="445">
        <v>333</v>
      </c>
      <c r="C28" s="443">
        <v>333</v>
      </c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3" spans="1:8">
      <c r="A33" s="290" t="s">
        <v>312</v>
      </c>
      <c r="B33" s="290" t="s">
        <v>196</v>
      </c>
      <c r="C33" s="292"/>
      <c r="D33"/>
      <c r="E33"/>
      <c r="F33"/>
      <c r="G33"/>
      <c r="H33"/>
    </row>
    <row r="34" spans="1:8">
      <c r="A34" s="296" t="s">
        <v>201</v>
      </c>
      <c r="B34" s="286" t="s">
        <v>323</v>
      </c>
      <c r="C34" s="294" t="s">
        <v>311</v>
      </c>
      <c r="D34"/>
      <c r="E34"/>
      <c r="F34"/>
      <c r="G34"/>
      <c r="H34"/>
    </row>
    <row r="35" spans="1:8">
      <c r="A35" s="286" t="s">
        <v>323</v>
      </c>
      <c r="B35" s="280">
        <v>333</v>
      </c>
      <c r="C35" s="282">
        <v>333</v>
      </c>
      <c r="D35"/>
      <c r="E35"/>
      <c r="F35"/>
      <c r="G35"/>
      <c r="H35"/>
    </row>
    <row r="36" spans="1:8">
      <c r="A36" s="444" t="s">
        <v>311</v>
      </c>
      <c r="B36" s="445">
        <v>333</v>
      </c>
      <c r="C36" s="443">
        <v>333</v>
      </c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 customFormat="1"/>
    <row r="42" spans="1:8" customFormat="1">
      <c r="A42" s="276" t="s">
        <v>312</v>
      </c>
      <c r="B42" s="276" t="s">
        <v>196</v>
      </c>
      <c r="C42" s="275"/>
    </row>
    <row r="43" spans="1:8" customFormat="1">
      <c r="A43" s="297" t="s">
        <v>313</v>
      </c>
      <c r="B43" s="279" t="s">
        <v>323</v>
      </c>
      <c r="C43" s="278" t="s">
        <v>311</v>
      </c>
    </row>
    <row r="44" spans="1:8" customFormat="1">
      <c r="A44" s="273" t="s">
        <v>323</v>
      </c>
      <c r="B44" s="280">
        <v>333</v>
      </c>
      <c r="C44" s="282">
        <v>333</v>
      </c>
    </row>
    <row r="45" spans="1:8" customFormat="1">
      <c r="A45" s="448" t="s">
        <v>311</v>
      </c>
      <c r="B45" s="445">
        <v>333</v>
      </c>
      <c r="C45" s="443">
        <v>333</v>
      </c>
    </row>
    <row r="46" spans="1:8" customFormat="1"/>
    <row r="47" spans="1:8">
      <c r="A47"/>
      <c r="B47"/>
      <c r="C47"/>
      <c r="D47"/>
      <c r="E47"/>
      <c r="F47"/>
      <c r="G47"/>
      <c r="H47"/>
    </row>
  </sheetData>
  <pageMargins left="0.7" right="0.7" top="0.75" bottom="0.75" header="0.3" footer="0.3"/>
  <pageSetup paperSize="0" orientation="portrait" horizontalDpi="0" verticalDpi="0" copies="0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S89"/>
  <sheetViews>
    <sheetView view="pageBreakPreview" zoomScaleNormal="100" zoomScaleSheetLayoutView="100" workbookViewId="0">
      <selection activeCell="B17" sqref="B17"/>
    </sheetView>
  </sheetViews>
  <sheetFormatPr baseColWidth="10" defaultRowHeight="18.75"/>
  <cols>
    <col min="1" max="1" width="31.42578125" style="562" customWidth="1"/>
    <col min="2" max="2" width="31.5703125" style="562" bestFit="1" customWidth="1"/>
    <col min="3" max="3" width="18" style="562" bestFit="1" customWidth="1"/>
    <col min="4" max="4" width="14.42578125" style="562" bestFit="1" customWidth="1"/>
    <col min="5" max="5" width="12.28515625" style="562" bestFit="1" customWidth="1"/>
    <col min="6" max="6" width="10" style="562" bestFit="1" customWidth="1"/>
    <col min="7" max="7" width="17.7109375" style="562" bestFit="1" customWidth="1"/>
    <col min="8" max="8" width="30.42578125" style="562" bestFit="1" customWidth="1"/>
    <col min="9" max="9" width="22.140625" style="562" bestFit="1" customWidth="1"/>
    <col min="10" max="10" width="8.7109375" style="562" bestFit="1" customWidth="1"/>
    <col min="11" max="11" width="5.28515625" style="562" bestFit="1" customWidth="1"/>
    <col min="12" max="12" width="14.28515625" style="562" bestFit="1" customWidth="1"/>
    <col min="13" max="13" width="13.28515625" style="562" bestFit="1" customWidth="1"/>
    <col min="14" max="14" width="12.7109375" style="562" bestFit="1" customWidth="1"/>
    <col min="15" max="15" width="5.28515625" style="562" bestFit="1" customWidth="1"/>
    <col min="16" max="18" width="6.85546875" style="562" bestFit="1" customWidth="1"/>
    <col min="19" max="19" width="7.140625" style="562" bestFit="1" customWidth="1"/>
    <col min="20" max="16384" width="11.42578125" style="562"/>
  </cols>
  <sheetData>
    <row r="1" spans="1:19" ht="19.5" thickBot="1">
      <c r="A1" s="561"/>
      <c r="B1" s="561"/>
      <c r="C1" s="561"/>
      <c r="D1" s="561"/>
      <c r="E1" s="561"/>
      <c r="F1" s="561"/>
      <c r="G1" s="561"/>
      <c r="H1" s="561"/>
      <c r="I1" s="561" t="s">
        <v>313</v>
      </c>
      <c r="J1" s="561" t="s">
        <v>201</v>
      </c>
      <c r="K1" s="561" t="s">
        <v>177</v>
      </c>
      <c r="L1" s="561" t="s">
        <v>331</v>
      </c>
      <c r="M1" s="561" t="s">
        <v>316</v>
      </c>
      <c r="N1" s="561" t="s">
        <v>292</v>
      </c>
      <c r="O1" s="561" t="s">
        <v>304</v>
      </c>
      <c r="P1" s="561" t="s">
        <v>189</v>
      </c>
      <c r="Q1" s="561" t="s">
        <v>190</v>
      </c>
      <c r="R1" s="561" t="s">
        <v>191</v>
      </c>
      <c r="S1" s="561" t="s">
        <v>192</v>
      </c>
    </row>
    <row r="2" spans="1:19" s="565" customFormat="1" ht="26.25" customHeight="1">
      <c r="A2" s="586"/>
      <c r="B2" s="587" t="s">
        <v>1164</v>
      </c>
      <c r="C2" s="586"/>
      <c r="D2" s="586"/>
      <c r="E2" s="563"/>
      <c r="F2" s="563"/>
      <c r="G2" s="563"/>
      <c r="H2" s="564"/>
      <c r="I2" s="563"/>
      <c r="J2" s="563" t="s">
        <v>197</v>
      </c>
      <c r="K2" s="563" t="s">
        <v>179</v>
      </c>
      <c r="L2" s="564">
        <v>40217</v>
      </c>
      <c r="M2" s="563"/>
      <c r="N2" s="563"/>
      <c r="O2" s="563">
        <v>29</v>
      </c>
      <c r="P2" s="563">
        <v>1</v>
      </c>
      <c r="Q2" s="563">
        <v>0</v>
      </c>
      <c r="R2" s="563">
        <v>0</v>
      </c>
      <c r="S2" s="563">
        <v>0</v>
      </c>
    </row>
    <row r="3" spans="1:19" s="565" customFormat="1" ht="26.25" customHeight="1">
      <c r="A3" s="586"/>
      <c r="B3" s="587" t="s">
        <v>1161</v>
      </c>
      <c r="C3" s="586"/>
      <c r="D3" s="586"/>
      <c r="E3" s="563"/>
      <c r="F3" s="563"/>
      <c r="G3" s="563"/>
      <c r="H3" s="564"/>
      <c r="I3" s="563"/>
      <c r="J3" s="563" t="s">
        <v>197</v>
      </c>
      <c r="K3" s="563" t="s">
        <v>179</v>
      </c>
      <c r="L3" s="564">
        <v>40422</v>
      </c>
      <c r="M3" s="563"/>
      <c r="N3" s="563"/>
      <c r="O3" s="563">
        <v>27</v>
      </c>
      <c r="P3" s="563">
        <v>1</v>
      </c>
      <c r="Q3" s="563">
        <v>0</v>
      </c>
      <c r="R3" s="563">
        <v>0</v>
      </c>
      <c r="S3" s="563">
        <v>0</v>
      </c>
    </row>
    <row r="4" spans="1:19" s="565" customFormat="1" ht="26.25" customHeight="1">
      <c r="A4" s="586"/>
      <c r="B4" s="587" t="s">
        <v>1199</v>
      </c>
      <c r="C4" s="586"/>
      <c r="D4" s="586"/>
      <c r="E4" s="563"/>
      <c r="F4" s="563"/>
      <c r="G4" s="563"/>
      <c r="H4" s="564"/>
      <c r="I4" s="563"/>
      <c r="J4" s="563" t="s">
        <v>197</v>
      </c>
      <c r="K4" s="563" t="s">
        <v>179</v>
      </c>
      <c r="L4" s="564">
        <v>40422</v>
      </c>
      <c r="M4" s="563"/>
      <c r="N4" s="563"/>
      <c r="O4" s="563">
        <v>26</v>
      </c>
      <c r="P4" s="563">
        <v>1</v>
      </c>
      <c r="Q4" s="563">
        <v>0</v>
      </c>
      <c r="R4" s="563">
        <v>0</v>
      </c>
      <c r="S4" s="563">
        <v>0</v>
      </c>
    </row>
    <row r="5" spans="1:19" s="565" customFormat="1" ht="26.25" customHeight="1">
      <c r="A5" s="586"/>
      <c r="B5" s="587" t="s">
        <v>1238</v>
      </c>
      <c r="C5" s="586"/>
      <c r="D5" s="586"/>
      <c r="E5" s="563"/>
      <c r="F5" s="563"/>
      <c r="G5" s="563"/>
      <c r="H5" s="564"/>
      <c r="I5" s="563"/>
      <c r="J5" s="563" t="s">
        <v>197</v>
      </c>
      <c r="K5" s="563" t="s">
        <v>178</v>
      </c>
      <c r="L5" s="564">
        <v>40787</v>
      </c>
      <c r="M5" s="563"/>
      <c r="N5" s="563"/>
      <c r="O5" s="563">
        <v>26</v>
      </c>
      <c r="P5" s="563">
        <v>1</v>
      </c>
      <c r="Q5" s="563">
        <v>0</v>
      </c>
      <c r="R5" s="563">
        <v>0</v>
      </c>
      <c r="S5" s="563">
        <v>0</v>
      </c>
    </row>
    <row r="6" spans="1:19" s="565" customFormat="1" ht="26.25" customHeight="1">
      <c r="A6" s="586"/>
      <c r="B6" s="587" t="s">
        <v>1302</v>
      </c>
      <c r="C6" s="586"/>
      <c r="D6" s="586"/>
      <c r="E6" s="563"/>
      <c r="F6" s="563"/>
      <c r="G6" s="563"/>
      <c r="H6" s="564"/>
      <c r="I6" s="563"/>
      <c r="J6" s="563" t="s">
        <v>197</v>
      </c>
      <c r="K6" s="563" t="s">
        <v>179</v>
      </c>
      <c r="L6" s="564">
        <v>40787</v>
      </c>
      <c r="M6" s="563"/>
      <c r="N6" s="563"/>
      <c r="O6" s="563">
        <v>25</v>
      </c>
      <c r="P6" s="563">
        <v>1</v>
      </c>
      <c r="Q6" s="563">
        <v>0</v>
      </c>
      <c r="R6" s="563">
        <v>0</v>
      </c>
      <c r="S6" s="563">
        <v>0</v>
      </c>
    </row>
    <row r="7" spans="1:19" s="565" customFormat="1" ht="26.25" customHeight="1">
      <c r="A7" s="586"/>
      <c r="B7" s="587" t="s">
        <v>1314</v>
      </c>
      <c r="C7" s="586"/>
      <c r="D7" s="586"/>
      <c r="E7" s="563"/>
      <c r="F7" s="563"/>
      <c r="G7" s="563"/>
      <c r="H7" s="564"/>
      <c r="I7" s="563"/>
      <c r="J7" s="563" t="s">
        <v>197</v>
      </c>
      <c r="K7" s="563" t="s">
        <v>179</v>
      </c>
      <c r="L7" s="564">
        <v>40787</v>
      </c>
      <c r="M7" s="563"/>
      <c r="N7" s="563"/>
      <c r="O7" s="563">
        <v>26</v>
      </c>
      <c r="P7" s="563">
        <v>1</v>
      </c>
      <c r="Q7" s="563">
        <v>0</v>
      </c>
      <c r="R7" s="563">
        <v>0</v>
      </c>
      <c r="S7" s="563">
        <v>0</v>
      </c>
    </row>
    <row r="8" spans="1:19" s="565" customFormat="1" ht="26.25" customHeight="1">
      <c r="A8" s="586"/>
      <c r="B8" s="587" t="s">
        <v>1339</v>
      </c>
      <c r="C8" s="586"/>
      <c r="D8" s="586"/>
      <c r="E8" s="563"/>
      <c r="F8" s="563"/>
      <c r="G8" s="563"/>
      <c r="H8" s="564"/>
      <c r="I8" s="563"/>
      <c r="J8" s="563" t="s">
        <v>197</v>
      </c>
      <c r="K8" s="563" t="s">
        <v>178</v>
      </c>
      <c r="L8" s="564">
        <v>40787</v>
      </c>
      <c r="M8" s="563"/>
      <c r="N8" s="563"/>
      <c r="O8" s="563">
        <v>27</v>
      </c>
      <c r="P8" s="563">
        <v>1</v>
      </c>
      <c r="Q8" s="563">
        <v>0</v>
      </c>
      <c r="R8" s="563">
        <v>0</v>
      </c>
      <c r="S8" s="563">
        <v>0</v>
      </c>
    </row>
    <row r="9" spans="1:19" s="565" customFormat="1" ht="26.25" customHeight="1">
      <c r="A9" s="586"/>
      <c r="B9" s="587" t="s">
        <v>1249</v>
      </c>
      <c r="C9" s="586"/>
      <c r="D9" s="586"/>
      <c r="E9" s="563"/>
      <c r="F9" s="563"/>
      <c r="G9" s="563"/>
      <c r="H9" s="564"/>
      <c r="I9" s="563"/>
      <c r="J9" s="563" t="s">
        <v>197</v>
      </c>
      <c r="K9" s="563" t="s">
        <v>178</v>
      </c>
      <c r="L9" s="564">
        <v>40909</v>
      </c>
      <c r="M9" s="563"/>
      <c r="N9" s="563"/>
      <c r="O9" s="563">
        <v>28</v>
      </c>
      <c r="P9" s="563">
        <v>1</v>
      </c>
      <c r="Q9" s="563">
        <v>0</v>
      </c>
      <c r="R9" s="563">
        <v>0</v>
      </c>
      <c r="S9" s="563">
        <v>0</v>
      </c>
    </row>
    <row r="10" spans="1:19" s="565" customFormat="1" ht="26.25" customHeight="1">
      <c r="A10" s="586"/>
      <c r="B10" s="587" t="s">
        <v>1253</v>
      </c>
      <c r="C10" s="586"/>
      <c r="D10" s="586"/>
      <c r="E10" s="563"/>
      <c r="F10" s="563"/>
      <c r="G10" s="563"/>
      <c r="H10" s="564"/>
      <c r="I10" s="563"/>
      <c r="J10" s="563" t="s">
        <v>197</v>
      </c>
      <c r="K10" s="563" t="s">
        <v>179</v>
      </c>
      <c r="L10" s="564">
        <v>40909</v>
      </c>
      <c r="M10" s="563"/>
      <c r="N10" s="563"/>
      <c r="O10" s="563">
        <v>27</v>
      </c>
      <c r="P10" s="563">
        <v>1</v>
      </c>
      <c r="Q10" s="563">
        <v>0</v>
      </c>
      <c r="R10" s="563">
        <v>0</v>
      </c>
      <c r="S10" s="563">
        <v>0</v>
      </c>
    </row>
    <row r="11" spans="1:19" s="565" customFormat="1" ht="26.25" customHeight="1">
      <c r="A11" s="586"/>
      <c r="B11" s="587" t="s">
        <v>1282</v>
      </c>
      <c r="C11" s="586"/>
      <c r="D11" s="586"/>
      <c r="E11" s="563"/>
      <c r="F11" s="563"/>
      <c r="G11" s="563"/>
      <c r="H11" s="564"/>
      <c r="I11" s="563"/>
      <c r="J11" s="563" t="s">
        <v>200</v>
      </c>
      <c r="K11" s="563" t="s">
        <v>179</v>
      </c>
      <c r="L11" s="564">
        <v>40756</v>
      </c>
      <c r="M11" s="563"/>
      <c r="N11" s="563"/>
      <c r="O11" s="563">
        <v>21</v>
      </c>
      <c r="P11" s="563">
        <v>1</v>
      </c>
      <c r="Q11" s="563">
        <v>0</v>
      </c>
      <c r="R11" s="563">
        <v>0</v>
      </c>
      <c r="S11" s="563">
        <v>0</v>
      </c>
    </row>
    <row r="12" spans="1:19" s="565" customFormat="1" ht="26.25" customHeight="1">
      <c r="A12" s="586"/>
      <c r="B12" s="587" t="s">
        <v>767</v>
      </c>
      <c r="C12" s="586"/>
      <c r="D12" s="586"/>
      <c r="E12" s="563"/>
      <c r="F12" s="563"/>
      <c r="G12" s="563"/>
      <c r="H12" s="564"/>
      <c r="I12" s="563"/>
      <c r="J12" s="563" t="s">
        <v>200</v>
      </c>
      <c r="K12" s="563" t="s">
        <v>179</v>
      </c>
      <c r="L12" s="564">
        <v>40756</v>
      </c>
      <c r="M12" s="563"/>
      <c r="N12" s="563"/>
      <c r="O12" s="563">
        <v>21</v>
      </c>
      <c r="P12" s="563">
        <v>1</v>
      </c>
      <c r="Q12" s="563">
        <v>0</v>
      </c>
      <c r="R12" s="563">
        <v>0</v>
      </c>
      <c r="S12" s="563">
        <v>0</v>
      </c>
    </row>
    <row r="13" spans="1:19" s="565" customFormat="1" ht="26.25" customHeight="1">
      <c r="A13" s="586"/>
      <c r="B13" s="587" t="s">
        <v>1273</v>
      </c>
      <c r="C13" s="586"/>
      <c r="D13" s="586"/>
      <c r="E13" s="563"/>
      <c r="F13" s="563"/>
      <c r="G13" s="563"/>
      <c r="H13" s="564"/>
      <c r="I13" s="563"/>
      <c r="J13" s="563" t="s">
        <v>200</v>
      </c>
      <c r="K13" s="563" t="s">
        <v>179</v>
      </c>
      <c r="L13" s="564">
        <v>40756</v>
      </c>
      <c r="M13" s="563"/>
      <c r="N13" s="563"/>
      <c r="O13" s="563">
        <v>21</v>
      </c>
      <c r="P13" s="563">
        <v>1</v>
      </c>
      <c r="Q13" s="563">
        <v>0</v>
      </c>
      <c r="R13" s="563">
        <v>0</v>
      </c>
      <c r="S13" s="563">
        <v>0</v>
      </c>
    </row>
    <row r="14" spans="1:19" s="565" customFormat="1" ht="26.25" customHeight="1">
      <c r="A14" s="586"/>
      <c r="B14" s="587" t="s">
        <v>1277</v>
      </c>
      <c r="C14" s="586"/>
      <c r="D14" s="586"/>
      <c r="E14" s="563"/>
      <c r="F14" s="563"/>
      <c r="G14" s="563"/>
      <c r="H14" s="564"/>
      <c r="I14" s="563"/>
      <c r="J14" s="563" t="s">
        <v>197</v>
      </c>
      <c r="K14" s="563" t="s">
        <v>179</v>
      </c>
      <c r="L14" s="564">
        <v>41153</v>
      </c>
      <c r="M14" s="563"/>
      <c r="N14" s="563"/>
      <c r="O14" s="563">
        <v>24</v>
      </c>
      <c r="P14" s="563">
        <v>1</v>
      </c>
      <c r="Q14" s="563">
        <v>0</v>
      </c>
      <c r="R14" s="563">
        <v>0</v>
      </c>
      <c r="S14" s="563">
        <v>0</v>
      </c>
    </row>
    <row r="15" spans="1:19" s="565" customFormat="1" ht="26.25" customHeight="1">
      <c r="A15" s="586"/>
      <c r="B15" s="587" t="s">
        <v>1278</v>
      </c>
      <c r="C15" s="586"/>
      <c r="D15" s="586"/>
      <c r="E15" s="563"/>
      <c r="F15" s="563"/>
      <c r="G15" s="563"/>
      <c r="H15" s="564"/>
      <c r="I15" s="563"/>
      <c r="J15" s="563" t="s">
        <v>197</v>
      </c>
      <c r="K15" s="563" t="s">
        <v>178</v>
      </c>
      <c r="L15" s="564">
        <v>41153</v>
      </c>
      <c r="M15" s="563"/>
      <c r="N15" s="563"/>
      <c r="O15" s="563">
        <v>26</v>
      </c>
      <c r="P15" s="563">
        <v>1</v>
      </c>
      <c r="Q15" s="563">
        <v>0</v>
      </c>
      <c r="R15" s="563">
        <v>0</v>
      </c>
      <c r="S15" s="563">
        <v>0</v>
      </c>
    </row>
    <row r="16" spans="1:19" s="565" customFormat="1" ht="26.25" customHeight="1">
      <c r="A16" s="586"/>
      <c r="B16" s="587" t="s">
        <v>1281</v>
      </c>
      <c r="C16" s="586"/>
      <c r="D16" s="586"/>
      <c r="E16" s="563"/>
      <c r="F16" s="563"/>
      <c r="G16" s="563"/>
      <c r="H16" s="564"/>
      <c r="I16" s="563"/>
      <c r="J16" s="563" t="s">
        <v>197</v>
      </c>
      <c r="K16" s="563" t="s">
        <v>178</v>
      </c>
      <c r="L16" s="564">
        <v>41153</v>
      </c>
      <c r="M16" s="563"/>
      <c r="N16" s="563"/>
      <c r="O16" s="563">
        <v>25</v>
      </c>
      <c r="P16" s="563">
        <v>1</v>
      </c>
      <c r="Q16" s="563">
        <v>0</v>
      </c>
      <c r="R16" s="563">
        <v>0</v>
      </c>
      <c r="S16" s="563">
        <v>0</v>
      </c>
    </row>
    <row r="17" spans="1:19" s="565" customFormat="1" ht="26.25" customHeight="1">
      <c r="A17" s="586"/>
      <c r="B17" s="587"/>
      <c r="C17" s="586"/>
      <c r="D17" s="586"/>
      <c r="E17" s="563"/>
      <c r="F17" s="563"/>
      <c r="G17" s="563"/>
      <c r="H17" s="564"/>
      <c r="I17" s="563"/>
      <c r="J17" s="563" t="s">
        <v>197</v>
      </c>
      <c r="K17" s="563" t="s">
        <v>179</v>
      </c>
      <c r="L17" s="564">
        <v>41153</v>
      </c>
      <c r="M17" s="563"/>
      <c r="N17" s="563"/>
      <c r="O17" s="563">
        <v>24</v>
      </c>
      <c r="P17" s="563">
        <v>1</v>
      </c>
      <c r="Q17" s="563">
        <v>0</v>
      </c>
      <c r="R17" s="563">
        <v>0</v>
      </c>
      <c r="S17" s="563">
        <v>0</v>
      </c>
    </row>
    <row r="18" spans="1:19" s="565" customFormat="1" ht="26.25" customHeight="1">
      <c r="A18" s="563"/>
      <c r="B18" s="580"/>
      <c r="C18" s="563"/>
      <c r="D18" s="563"/>
      <c r="E18" s="563"/>
      <c r="F18" s="563"/>
      <c r="G18" s="563"/>
      <c r="H18" s="564"/>
      <c r="I18" s="563"/>
      <c r="J18" s="563" t="s">
        <v>197</v>
      </c>
      <c r="K18" s="563" t="s">
        <v>178</v>
      </c>
      <c r="L18" s="564">
        <v>41153</v>
      </c>
      <c r="M18" s="563"/>
      <c r="N18" s="563"/>
      <c r="O18" s="563">
        <v>25</v>
      </c>
      <c r="P18" s="563">
        <v>1</v>
      </c>
      <c r="Q18" s="563">
        <v>0</v>
      </c>
      <c r="R18" s="563">
        <v>0</v>
      </c>
      <c r="S18" s="563">
        <v>0</v>
      </c>
    </row>
    <row r="19" spans="1:19" s="565" customFormat="1" ht="26.25" customHeight="1">
      <c r="A19" s="563"/>
      <c r="B19" s="580"/>
      <c r="C19" s="563"/>
      <c r="D19" s="563"/>
      <c r="E19" s="563"/>
      <c r="F19" s="563"/>
      <c r="G19" s="563"/>
      <c r="H19" s="564"/>
      <c r="I19" s="563"/>
      <c r="J19" s="563" t="s">
        <v>197</v>
      </c>
      <c r="K19" s="563" t="s">
        <v>179</v>
      </c>
      <c r="L19" s="564">
        <v>41153</v>
      </c>
      <c r="M19" s="563"/>
      <c r="N19" s="563"/>
      <c r="O19" s="563">
        <v>24</v>
      </c>
      <c r="P19" s="563">
        <v>1</v>
      </c>
      <c r="Q19" s="563">
        <v>0</v>
      </c>
      <c r="R19" s="563">
        <v>0</v>
      </c>
      <c r="S19" s="563">
        <v>0</v>
      </c>
    </row>
    <row r="20" spans="1:19" s="565" customFormat="1" ht="26.25" customHeight="1">
      <c r="A20" s="563"/>
      <c r="B20" s="580"/>
      <c r="C20" s="563"/>
      <c r="D20" s="563"/>
      <c r="E20" s="563"/>
      <c r="F20" s="563"/>
      <c r="G20" s="563"/>
      <c r="H20" s="564"/>
      <c r="I20" s="563"/>
      <c r="J20" s="563" t="s">
        <v>197</v>
      </c>
      <c r="K20" s="563" t="s">
        <v>179</v>
      </c>
      <c r="L20" s="564">
        <v>41153</v>
      </c>
      <c r="M20" s="563"/>
      <c r="N20" s="563"/>
      <c r="O20" s="563">
        <v>25</v>
      </c>
      <c r="P20" s="563">
        <v>1</v>
      </c>
      <c r="Q20" s="563">
        <v>0</v>
      </c>
      <c r="R20" s="563">
        <v>0</v>
      </c>
      <c r="S20" s="563">
        <v>0</v>
      </c>
    </row>
    <row r="21" spans="1:19" s="565" customFormat="1" ht="26.25" customHeight="1">
      <c r="A21" s="563"/>
      <c r="B21" s="580"/>
      <c r="C21" s="563"/>
      <c r="D21" s="563"/>
      <c r="E21" s="563"/>
      <c r="F21" s="563"/>
      <c r="G21" s="563"/>
      <c r="H21" s="564"/>
      <c r="I21" s="563"/>
      <c r="J21" s="563" t="s">
        <v>197</v>
      </c>
      <c r="K21" s="563" t="s">
        <v>178</v>
      </c>
      <c r="L21" s="564">
        <v>41153</v>
      </c>
      <c r="M21" s="563"/>
      <c r="N21" s="563"/>
      <c r="O21" s="563">
        <v>30</v>
      </c>
      <c r="P21" s="563">
        <v>1</v>
      </c>
      <c r="Q21" s="563">
        <v>0</v>
      </c>
      <c r="R21" s="563">
        <v>0</v>
      </c>
      <c r="S21" s="563">
        <v>0</v>
      </c>
    </row>
    <row r="22" spans="1:19" s="565" customFormat="1" ht="26.25" customHeight="1">
      <c r="A22" s="563"/>
      <c r="B22" s="580"/>
      <c r="C22" s="563"/>
      <c r="D22" s="563"/>
      <c r="E22" s="563"/>
      <c r="F22" s="563"/>
      <c r="G22" s="563"/>
      <c r="H22" s="564"/>
      <c r="I22" s="563"/>
      <c r="J22" s="563" t="s">
        <v>197</v>
      </c>
      <c r="K22" s="563" t="s">
        <v>179</v>
      </c>
      <c r="L22" s="564">
        <v>41153</v>
      </c>
      <c r="M22" s="563"/>
      <c r="N22" s="563"/>
      <c r="O22" s="563">
        <v>25</v>
      </c>
      <c r="P22" s="563">
        <v>1</v>
      </c>
      <c r="Q22" s="563">
        <v>0</v>
      </c>
      <c r="R22" s="563">
        <v>0</v>
      </c>
      <c r="S22" s="563">
        <v>0</v>
      </c>
    </row>
    <row r="23" spans="1:19" s="565" customFormat="1" ht="26.25" customHeight="1">
      <c r="A23" s="563"/>
      <c r="B23" s="580"/>
      <c r="C23" s="563"/>
      <c r="D23" s="563"/>
      <c r="E23" s="563"/>
      <c r="F23" s="563"/>
      <c r="G23" s="563"/>
      <c r="H23" s="564"/>
      <c r="I23" s="563"/>
      <c r="J23" s="563" t="s">
        <v>197</v>
      </c>
      <c r="K23" s="563" t="s">
        <v>179</v>
      </c>
      <c r="L23" s="564">
        <v>41153</v>
      </c>
      <c r="M23" s="563"/>
      <c r="N23" s="563"/>
      <c r="O23" s="563">
        <v>24</v>
      </c>
      <c r="P23" s="563">
        <v>1</v>
      </c>
      <c r="Q23" s="563">
        <v>0</v>
      </c>
      <c r="R23" s="563">
        <v>0</v>
      </c>
      <c r="S23" s="563">
        <v>0</v>
      </c>
    </row>
    <row r="24" spans="1:19" s="565" customFormat="1" ht="26.25" customHeight="1">
      <c r="A24" s="563"/>
      <c r="B24" s="580"/>
      <c r="C24" s="563"/>
      <c r="D24" s="563"/>
      <c r="E24" s="563"/>
      <c r="F24" s="563"/>
      <c r="G24" s="563"/>
      <c r="H24" s="564"/>
      <c r="I24" s="563"/>
      <c r="J24" s="563" t="s">
        <v>197</v>
      </c>
      <c r="K24" s="563" t="s">
        <v>179</v>
      </c>
      <c r="L24" s="564">
        <v>41153</v>
      </c>
      <c r="M24" s="563"/>
      <c r="N24" s="563"/>
      <c r="O24" s="563">
        <v>24</v>
      </c>
      <c r="P24" s="563">
        <v>1</v>
      </c>
      <c r="Q24" s="563">
        <v>0</v>
      </c>
      <c r="R24" s="563">
        <v>0</v>
      </c>
      <c r="S24" s="563">
        <v>0</v>
      </c>
    </row>
    <row r="25" spans="1:19" s="565" customFormat="1" ht="26.25" customHeight="1">
      <c r="A25" s="563"/>
      <c r="B25" s="580"/>
      <c r="C25" s="563"/>
      <c r="D25" s="563"/>
      <c r="E25" s="563"/>
      <c r="F25" s="563"/>
      <c r="G25" s="563"/>
      <c r="H25" s="564"/>
      <c r="I25" s="563"/>
      <c r="J25" s="563" t="s">
        <v>197</v>
      </c>
      <c r="K25" s="563" t="s">
        <v>178</v>
      </c>
      <c r="L25" s="564">
        <v>41153</v>
      </c>
      <c r="M25" s="563"/>
      <c r="N25" s="563"/>
      <c r="O25" s="563">
        <v>25</v>
      </c>
      <c r="P25" s="563">
        <v>1</v>
      </c>
      <c r="Q25" s="563">
        <v>0</v>
      </c>
      <c r="R25" s="563">
        <v>0</v>
      </c>
      <c r="S25" s="563">
        <v>0</v>
      </c>
    </row>
    <row r="26" spans="1:19" s="565" customFormat="1" ht="26.25" customHeight="1">
      <c r="A26" s="563"/>
      <c r="B26" s="580"/>
      <c r="C26" s="563"/>
      <c r="D26" s="563"/>
      <c r="E26" s="563"/>
      <c r="F26" s="563"/>
      <c r="G26" s="563"/>
      <c r="H26" s="564"/>
      <c r="I26" s="563"/>
      <c r="J26" s="563" t="s">
        <v>197</v>
      </c>
      <c r="K26" s="563" t="s">
        <v>178</v>
      </c>
      <c r="L26" s="564">
        <v>41153</v>
      </c>
      <c r="M26" s="563"/>
      <c r="N26" s="563"/>
      <c r="O26" s="563">
        <v>24</v>
      </c>
      <c r="P26" s="563">
        <v>1</v>
      </c>
      <c r="Q26" s="563">
        <v>0</v>
      </c>
      <c r="R26" s="563">
        <v>0</v>
      </c>
      <c r="S26" s="563">
        <v>0</v>
      </c>
    </row>
    <row r="27" spans="1:19" s="565" customFormat="1" ht="26.25" customHeight="1">
      <c r="A27" s="563"/>
      <c r="B27" s="580"/>
      <c r="C27" s="563"/>
      <c r="D27" s="563"/>
      <c r="E27" s="563"/>
      <c r="F27" s="563"/>
      <c r="G27" s="563"/>
      <c r="H27" s="564"/>
      <c r="I27" s="563"/>
      <c r="J27" s="563" t="s">
        <v>197</v>
      </c>
      <c r="K27" s="563" t="s">
        <v>179</v>
      </c>
      <c r="L27" s="564">
        <v>41153</v>
      </c>
      <c r="M27" s="563"/>
      <c r="N27" s="563"/>
      <c r="O27" s="563">
        <v>24</v>
      </c>
      <c r="P27" s="563">
        <v>1</v>
      </c>
      <c r="Q27" s="563">
        <v>0</v>
      </c>
      <c r="R27" s="563">
        <v>0</v>
      </c>
      <c r="S27" s="563">
        <v>0</v>
      </c>
    </row>
    <row r="28" spans="1:19" s="565" customFormat="1" ht="26.25" customHeight="1">
      <c r="A28" s="563"/>
      <c r="B28" s="580"/>
      <c r="C28" s="563"/>
      <c r="D28" s="563"/>
      <c r="E28" s="563"/>
      <c r="F28" s="563"/>
      <c r="G28" s="563"/>
      <c r="H28" s="564"/>
      <c r="I28" s="563"/>
      <c r="J28" s="563" t="s">
        <v>197</v>
      </c>
      <c r="K28" s="563" t="s">
        <v>178</v>
      </c>
      <c r="L28" s="564">
        <v>40422</v>
      </c>
      <c r="M28" s="563"/>
      <c r="N28" s="563"/>
      <c r="O28" s="563">
        <v>24</v>
      </c>
      <c r="P28" s="563">
        <v>1</v>
      </c>
      <c r="Q28" s="563">
        <v>0</v>
      </c>
      <c r="R28" s="563">
        <v>0</v>
      </c>
      <c r="S28" s="563">
        <v>0</v>
      </c>
    </row>
    <row r="29" spans="1:19" s="565" customFormat="1" ht="26.25" customHeight="1">
      <c r="A29" s="563"/>
      <c r="B29" s="580"/>
      <c r="C29" s="563"/>
      <c r="D29" s="563"/>
      <c r="E29" s="563"/>
      <c r="F29" s="563"/>
      <c r="G29" s="563"/>
      <c r="H29" s="564"/>
      <c r="I29" s="563"/>
      <c r="J29" s="563" t="s">
        <v>197</v>
      </c>
      <c r="K29" s="563" t="s">
        <v>178</v>
      </c>
      <c r="L29" s="564">
        <v>41153</v>
      </c>
      <c r="M29" s="563"/>
      <c r="N29" s="563"/>
      <c r="O29" s="563">
        <v>25</v>
      </c>
      <c r="P29" s="563">
        <v>1</v>
      </c>
      <c r="Q29" s="563">
        <v>0</v>
      </c>
      <c r="R29" s="563">
        <v>0</v>
      </c>
      <c r="S29" s="563">
        <v>0</v>
      </c>
    </row>
    <row r="30" spans="1:19" s="565" customFormat="1" ht="26.25" customHeight="1">
      <c r="A30" s="563"/>
      <c r="B30" s="580"/>
      <c r="C30" s="563"/>
      <c r="D30" s="563"/>
      <c r="E30" s="563"/>
      <c r="F30" s="563"/>
      <c r="G30" s="563"/>
      <c r="H30" s="564"/>
      <c r="I30" s="563"/>
      <c r="J30" s="563" t="s">
        <v>197</v>
      </c>
      <c r="K30" s="563" t="s">
        <v>179</v>
      </c>
      <c r="L30" s="564">
        <v>41153</v>
      </c>
      <c r="M30" s="563"/>
      <c r="N30" s="563"/>
      <c r="O30" s="563">
        <v>26</v>
      </c>
      <c r="P30" s="563">
        <v>1</v>
      </c>
      <c r="Q30" s="563">
        <v>0</v>
      </c>
      <c r="R30" s="563">
        <v>0</v>
      </c>
      <c r="S30" s="563">
        <v>0</v>
      </c>
    </row>
    <row r="31" spans="1:19" s="565" customFormat="1" ht="26.25" customHeight="1">
      <c r="A31" s="563"/>
      <c r="B31" s="580"/>
      <c r="C31" s="563"/>
      <c r="D31" s="563"/>
      <c r="E31" s="563"/>
      <c r="F31" s="563"/>
      <c r="G31" s="563"/>
      <c r="H31" s="564"/>
      <c r="I31" s="563"/>
      <c r="J31" s="563" t="s">
        <v>197</v>
      </c>
      <c r="K31" s="563" t="s">
        <v>178</v>
      </c>
      <c r="L31" s="564">
        <v>41153</v>
      </c>
      <c r="M31" s="563"/>
      <c r="N31" s="563"/>
      <c r="O31" s="563">
        <v>25</v>
      </c>
      <c r="P31" s="563">
        <v>1</v>
      </c>
      <c r="Q31" s="563">
        <v>0</v>
      </c>
      <c r="R31" s="563">
        <v>0</v>
      </c>
      <c r="S31" s="563">
        <v>0</v>
      </c>
    </row>
    <row r="32" spans="1:19" s="565" customFormat="1" ht="26.25" customHeight="1">
      <c r="A32" s="563"/>
      <c r="B32" s="580"/>
      <c r="C32" s="563"/>
      <c r="D32" s="563"/>
      <c r="E32" s="563"/>
      <c r="F32" s="563"/>
      <c r="G32" s="563"/>
      <c r="H32" s="564"/>
      <c r="I32" s="563"/>
      <c r="J32" s="563" t="s">
        <v>197</v>
      </c>
      <c r="K32" s="563" t="s">
        <v>179</v>
      </c>
      <c r="L32" s="564">
        <v>41153</v>
      </c>
      <c r="M32" s="563"/>
      <c r="N32" s="563"/>
      <c r="O32" s="563">
        <v>25</v>
      </c>
      <c r="P32" s="563">
        <v>1</v>
      </c>
      <c r="Q32" s="563">
        <v>0</v>
      </c>
      <c r="R32" s="563">
        <v>0</v>
      </c>
      <c r="S32" s="563">
        <v>0</v>
      </c>
    </row>
    <row r="33" spans="1:19" s="565" customFormat="1" ht="26.25" customHeight="1">
      <c r="A33" s="563"/>
      <c r="B33" s="580"/>
      <c r="C33" s="563"/>
      <c r="D33" s="563"/>
      <c r="E33" s="563"/>
      <c r="F33" s="563"/>
      <c r="G33" s="563"/>
      <c r="H33" s="564"/>
      <c r="I33" s="563"/>
      <c r="J33" s="563" t="s">
        <v>197</v>
      </c>
      <c r="K33" s="563" t="s">
        <v>178</v>
      </c>
      <c r="L33" s="564">
        <v>40422</v>
      </c>
      <c r="M33" s="563"/>
      <c r="N33" s="563"/>
      <c r="O33" s="563">
        <v>27</v>
      </c>
      <c r="P33" s="563">
        <v>1</v>
      </c>
      <c r="Q33" s="563">
        <v>0</v>
      </c>
      <c r="R33" s="563">
        <v>0</v>
      </c>
      <c r="S33" s="563">
        <v>0</v>
      </c>
    </row>
    <row r="34" spans="1:19" s="565" customFormat="1" ht="26.25" customHeight="1">
      <c r="A34" s="563"/>
      <c r="B34" s="580"/>
      <c r="C34" s="563"/>
      <c r="D34" s="563"/>
      <c r="E34" s="563"/>
      <c r="F34" s="563"/>
      <c r="G34" s="563"/>
      <c r="H34" s="564"/>
      <c r="I34" s="563"/>
      <c r="J34" s="563" t="s">
        <v>197</v>
      </c>
      <c r="K34" s="563" t="s">
        <v>179</v>
      </c>
      <c r="L34" s="564">
        <v>41153</v>
      </c>
      <c r="M34" s="563"/>
      <c r="N34" s="563"/>
      <c r="O34" s="563">
        <v>24</v>
      </c>
      <c r="P34" s="563">
        <v>1</v>
      </c>
      <c r="Q34" s="563">
        <v>0</v>
      </c>
      <c r="R34" s="563">
        <v>0</v>
      </c>
      <c r="S34" s="563">
        <v>0</v>
      </c>
    </row>
    <row r="35" spans="1:19" s="565" customFormat="1" ht="26.25" customHeight="1">
      <c r="A35" s="563"/>
      <c r="B35" s="580"/>
      <c r="C35" s="563"/>
      <c r="D35" s="563"/>
      <c r="E35" s="563"/>
      <c r="F35" s="563"/>
      <c r="G35" s="563"/>
      <c r="H35" s="564"/>
      <c r="I35" s="563"/>
      <c r="J35" s="563" t="s">
        <v>197</v>
      </c>
      <c r="K35" s="563" t="s">
        <v>178</v>
      </c>
      <c r="L35" s="564">
        <v>41153</v>
      </c>
      <c r="M35" s="563"/>
      <c r="N35" s="563"/>
      <c r="O35" s="563">
        <v>25</v>
      </c>
      <c r="P35" s="563">
        <v>1</v>
      </c>
      <c r="Q35" s="563">
        <v>0</v>
      </c>
      <c r="R35" s="563">
        <v>0</v>
      </c>
      <c r="S35" s="563">
        <v>0</v>
      </c>
    </row>
    <row r="36" spans="1:19" s="565" customFormat="1" ht="26.25" customHeight="1">
      <c r="A36" s="563"/>
      <c r="B36" s="580"/>
      <c r="C36" s="563"/>
      <c r="D36" s="563"/>
      <c r="E36" s="563"/>
      <c r="F36" s="563"/>
      <c r="G36" s="563"/>
      <c r="H36" s="564"/>
      <c r="I36" s="563"/>
      <c r="J36" s="563" t="s">
        <v>197</v>
      </c>
      <c r="K36" s="563" t="s">
        <v>178</v>
      </c>
      <c r="L36" s="564">
        <v>41153</v>
      </c>
      <c r="M36" s="563"/>
      <c r="N36" s="563"/>
      <c r="O36" s="563">
        <v>25</v>
      </c>
      <c r="P36" s="563">
        <v>1</v>
      </c>
      <c r="Q36" s="563">
        <v>0</v>
      </c>
      <c r="R36" s="563">
        <v>0</v>
      </c>
      <c r="S36" s="563">
        <v>0</v>
      </c>
    </row>
    <row r="37" spans="1:19" s="565" customFormat="1" ht="26.25" customHeight="1">
      <c r="A37" s="563"/>
      <c r="B37" s="580"/>
      <c r="C37" s="563"/>
      <c r="D37" s="563"/>
      <c r="E37" s="563"/>
      <c r="F37" s="563"/>
      <c r="G37" s="563"/>
      <c r="H37" s="564"/>
      <c r="I37" s="563"/>
      <c r="J37" s="563" t="s">
        <v>197</v>
      </c>
      <c r="K37" s="563" t="s">
        <v>178</v>
      </c>
      <c r="L37" s="564">
        <v>41153</v>
      </c>
      <c r="M37" s="563"/>
      <c r="N37" s="563"/>
      <c r="O37" s="563">
        <v>24</v>
      </c>
      <c r="P37" s="563">
        <v>1</v>
      </c>
      <c r="Q37" s="563">
        <v>0</v>
      </c>
      <c r="R37" s="563">
        <v>0</v>
      </c>
      <c r="S37" s="563">
        <v>0</v>
      </c>
    </row>
    <row r="38" spans="1:19" s="565" customFormat="1" ht="26.25" customHeight="1">
      <c r="A38" s="563"/>
      <c r="B38" s="580"/>
      <c r="C38" s="563"/>
      <c r="D38" s="563"/>
      <c r="E38" s="563"/>
      <c r="F38" s="563"/>
      <c r="G38" s="563"/>
      <c r="H38" s="564"/>
      <c r="I38" s="563"/>
      <c r="J38" s="563" t="s">
        <v>197</v>
      </c>
      <c r="K38" s="563" t="s">
        <v>178</v>
      </c>
      <c r="L38" s="564">
        <v>41153</v>
      </c>
      <c r="M38" s="563"/>
      <c r="N38" s="563"/>
      <c r="O38" s="563">
        <v>25</v>
      </c>
      <c r="P38" s="563">
        <v>1</v>
      </c>
      <c r="Q38" s="563">
        <v>0</v>
      </c>
      <c r="R38" s="563">
        <v>0</v>
      </c>
      <c r="S38" s="563">
        <v>0</v>
      </c>
    </row>
    <row r="39" spans="1:19" s="565" customFormat="1" ht="26.25" customHeight="1">
      <c r="A39" s="563"/>
      <c r="B39" s="580"/>
      <c r="C39" s="563"/>
      <c r="D39" s="563"/>
      <c r="E39" s="563"/>
      <c r="F39" s="563"/>
      <c r="G39" s="563"/>
      <c r="H39" s="564"/>
      <c r="I39" s="563"/>
      <c r="J39" s="563" t="s">
        <v>200</v>
      </c>
      <c r="K39" s="563" t="s">
        <v>179</v>
      </c>
      <c r="L39" s="564">
        <v>41153</v>
      </c>
      <c r="M39" s="563"/>
      <c r="N39" s="563"/>
      <c r="O39" s="563">
        <v>21</v>
      </c>
      <c r="P39" s="563">
        <v>1</v>
      </c>
      <c r="Q39" s="563">
        <v>0</v>
      </c>
      <c r="R39" s="563">
        <v>0</v>
      </c>
      <c r="S39" s="563">
        <v>0</v>
      </c>
    </row>
    <row r="40" spans="1:19" s="565" customFormat="1" ht="26.25" customHeight="1">
      <c r="A40" s="563"/>
      <c r="B40" s="580"/>
      <c r="C40" s="563"/>
      <c r="D40" s="563"/>
      <c r="E40" s="563"/>
      <c r="F40" s="563"/>
      <c r="G40" s="563"/>
      <c r="H40" s="564"/>
      <c r="I40" s="563"/>
      <c r="J40" s="563" t="s">
        <v>197</v>
      </c>
      <c r="K40" s="563" t="s">
        <v>179</v>
      </c>
      <c r="L40" s="564">
        <v>41519</v>
      </c>
      <c r="M40" s="563"/>
      <c r="N40" s="563"/>
      <c r="O40" s="563">
        <v>23</v>
      </c>
      <c r="P40" s="563">
        <v>1</v>
      </c>
      <c r="Q40" s="563">
        <v>0</v>
      </c>
      <c r="R40" s="563">
        <v>0</v>
      </c>
      <c r="S40" s="563">
        <v>0</v>
      </c>
    </row>
    <row r="41" spans="1:19" s="565" customFormat="1" ht="26.25" customHeight="1">
      <c r="A41" s="563"/>
      <c r="B41" s="580"/>
      <c r="C41" s="563"/>
      <c r="D41" s="563"/>
      <c r="E41" s="563"/>
      <c r="F41" s="563"/>
      <c r="G41" s="563"/>
      <c r="H41" s="564"/>
      <c r="I41" s="563"/>
      <c r="J41" s="563" t="s">
        <v>197</v>
      </c>
      <c r="K41" s="563" t="s">
        <v>178</v>
      </c>
      <c r="L41" s="564">
        <v>41519</v>
      </c>
      <c r="M41" s="563"/>
      <c r="N41" s="563"/>
      <c r="O41" s="563">
        <v>24</v>
      </c>
      <c r="P41" s="563">
        <v>1</v>
      </c>
      <c r="Q41" s="563">
        <v>0</v>
      </c>
      <c r="R41" s="563">
        <v>0</v>
      </c>
      <c r="S41" s="563">
        <v>0</v>
      </c>
    </row>
    <row r="42" spans="1:19" s="565" customFormat="1" ht="26.25" customHeight="1">
      <c r="A42" s="563"/>
      <c r="B42" s="580"/>
      <c r="C42" s="563"/>
      <c r="D42" s="563"/>
      <c r="E42" s="563"/>
      <c r="F42" s="563"/>
      <c r="G42" s="563"/>
      <c r="H42" s="564"/>
      <c r="I42" s="563"/>
      <c r="J42" s="563" t="s">
        <v>197</v>
      </c>
      <c r="K42" s="563" t="s">
        <v>179</v>
      </c>
      <c r="L42" s="564">
        <v>41519</v>
      </c>
      <c r="M42" s="563"/>
      <c r="N42" s="563"/>
      <c r="O42" s="563">
        <v>23</v>
      </c>
      <c r="P42" s="563">
        <v>1</v>
      </c>
      <c r="Q42" s="563">
        <v>0</v>
      </c>
      <c r="R42" s="563">
        <v>0</v>
      </c>
      <c r="S42" s="563">
        <v>0</v>
      </c>
    </row>
    <row r="43" spans="1:19" s="565" customFormat="1" ht="26.25" customHeight="1">
      <c r="A43" s="563"/>
      <c r="B43" s="580"/>
      <c r="C43" s="563"/>
      <c r="D43" s="563"/>
      <c r="E43" s="563"/>
      <c r="F43" s="563"/>
      <c r="G43" s="563"/>
      <c r="H43" s="564"/>
      <c r="I43" s="563"/>
      <c r="J43" s="563" t="s">
        <v>197</v>
      </c>
      <c r="K43" s="563" t="s">
        <v>179</v>
      </c>
      <c r="L43" s="564">
        <v>41519</v>
      </c>
      <c r="M43" s="563"/>
      <c r="N43" s="563"/>
      <c r="O43" s="563">
        <v>23</v>
      </c>
      <c r="P43" s="563">
        <v>1</v>
      </c>
      <c r="Q43" s="563">
        <v>0</v>
      </c>
      <c r="R43" s="563">
        <v>0</v>
      </c>
      <c r="S43" s="563">
        <v>0</v>
      </c>
    </row>
    <row r="44" spans="1:19" s="565" customFormat="1" ht="26.25" customHeight="1">
      <c r="A44" s="563"/>
      <c r="B44" s="580"/>
      <c r="C44" s="563"/>
      <c r="D44" s="563"/>
      <c r="E44" s="563"/>
      <c r="F44" s="563"/>
      <c r="G44" s="563"/>
      <c r="H44" s="564"/>
      <c r="I44" s="563"/>
      <c r="J44" s="563" t="s">
        <v>197</v>
      </c>
      <c r="K44" s="563" t="s">
        <v>179</v>
      </c>
      <c r="L44" s="564">
        <v>41519</v>
      </c>
      <c r="M44" s="563"/>
      <c r="N44" s="563"/>
      <c r="O44" s="563">
        <v>23</v>
      </c>
      <c r="P44" s="563">
        <v>1</v>
      </c>
      <c r="Q44" s="563">
        <v>0</v>
      </c>
      <c r="R44" s="563">
        <v>0</v>
      </c>
      <c r="S44" s="563">
        <v>0</v>
      </c>
    </row>
    <row r="45" spans="1:19" s="565" customFormat="1" ht="26.25" customHeight="1">
      <c r="A45" s="563"/>
      <c r="B45" s="580"/>
      <c r="C45" s="563"/>
      <c r="D45" s="563"/>
      <c r="E45" s="563"/>
      <c r="F45" s="563"/>
      <c r="G45" s="563"/>
      <c r="H45" s="564"/>
      <c r="I45" s="563"/>
      <c r="J45" s="563" t="s">
        <v>197</v>
      </c>
      <c r="K45" s="563" t="s">
        <v>179</v>
      </c>
      <c r="L45" s="564">
        <v>41519</v>
      </c>
      <c r="M45" s="563"/>
      <c r="N45" s="563"/>
      <c r="O45" s="563">
        <v>23</v>
      </c>
      <c r="P45" s="563">
        <v>1</v>
      </c>
      <c r="Q45" s="563">
        <v>0</v>
      </c>
      <c r="R45" s="563">
        <v>0</v>
      </c>
      <c r="S45" s="563">
        <v>0</v>
      </c>
    </row>
    <row r="46" spans="1:19" s="565" customFormat="1" ht="26.25" customHeight="1">
      <c r="A46" s="563"/>
      <c r="B46" s="580"/>
      <c r="C46" s="563"/>
      <c r="D46" s="563"/>
      <c r="E46" s="563"/>
      <c r="F46" s="563"/>
      <c r="G46" s="563"/>
      <c r="H46" s="564"/>
      <c r="I46" s="563"/>
      <c r="J46" s="563" t="s">
        <v>197</v>
      </c>
      <c r="K46" s="563" t="s">
        <v>179</v>
      </c>
      <c r="L46" s="564">
        <v>41519</v>
      </c>
      <c r="M46" s="563"/>
      <c r="N46" s="563"/>
      <c r="O46" s="563">
        <v>24</v>
      </c>
      <c r="P46" s="563">
        <v>1</v>
      </c>
      <c r="Q46" s="563">
        <v>0</v>
      </c>
      <c r="R46" s="563">
        <v>0</v>
      </c>
      <c r="S46" s="563">
        <v>0</v>
      </c>
    </row>
    <row r="47" spans="1:19" s="565" customFormat="1" ht="26.25" customHeight="1">
      <c r="A47" s="563"/>
      <c r="B47" s="580"/>
      <c r="C47" s="563"/>
      <c r="D47" s="563"/>
      <c r="E47" s="563"/>
      <c r="F47" s="563"/>
      <c r="G47" s="563"/>
      <c r="H47" s="564"/>
      <c r="I47" s="563"/>
      <c r="J47" s="563" t="s">
        <v>197</v>
      </c>
      <c r="K47" s="563" t="s">
        <v>179</v>
      </c>
      <c r="L47" s="564">
        <v>41519</v>
      </c>
      <c r="M47" s="563"/>
      <c r="N47" s="563"/>
      <c r="O47" s="563">
        <v>23</v>
      </c>
      <c r="P47" s="563">
        <v>1</v>
      </c>
      <c r="Q47" s="563">
        <v>0</v>
      </c>
      <c r="R47" s="563">
        <v>0</v>
      </c>
      <c r="S47" s="563">
        <v>0</v>
      </c>
    </row>
    <row r="48" spans="1:19" s="565" customFormat="1" ht="26.25" customHeight="1">
      <c r="A48" s="563"/>
      <c r="B48" s="580"/>
      <c r="C48" s="563"/>
      <c r="D48" s="563"/>
      <c r="E48" s="563"/>
      <c r="F48" s="563"/>
      <c r="G48" s="563"/>
      <c r="H48" s="564"/>
      <c r="I48" s="563"/>
      <c r="J48" s="563" t="s">
        <v>197</v>
      </c>
      <c r="K48" s="563" t="s">
        <v>178</v>
      </c>
      <c r="L48" s="564">
        <v>41519</v>
      </c>
      <c r="M48" s="563"/>
      <c r="N48" s="563"/>
      <c r="O48" s="563">
        <v>24</v>
      </c>
      <c r="P48" s="563">
        <v>1</v>
      </c>
      <c r="Q48" s="563">
        <v>0</v>
      </c>
      <c r="R48" s="563">
        <v>0</v>
      </c>
      <c r="S48" s="563">
        <v>0</v>
      </c>
    </row>
    <row r="49" spans="1:19" s="565" customFormat="1" ht="26.25" customHeight="1">
      <c r="A49" s="563"/>
      <c r="B49" s="580"/>
      <c r="C49" s="563"/>
      <c r="D49" s="563"/>
      <c r="E49" s="563"/>
      <c r="F49" s="563"/>
      <c r="G49" s="563"/>
      <c r="H49" s="564"/>
      <c r="I49" s="563"/>
      <c r="J49" s="563" t="s">
        <v>197</v>
      </c>
      <c r="K49" s="563" t="s">
        <v>178</v>
      </c>
      <c r="L49" s="564">
        <v>41519</v>
      </c>
      <c r="M49" s="563"/>
      <c r="N49" s="563"/>
      <c r="O49" s="563">
        <v>24</v>
      </c>
      <c r="P49" s="563">
        <v>1</v>
      </c>
      <c r="Q49" s="563">
        <v>0</v>
      </c>
      <c r="R49" s="563">
        <v>0</v>
      </c>
      <c r="S49" s="563">
        <v>0</v>
      </c>
    </row>
    <row r="50" spans="1:19" s="565" customFormat="1" ht="26.25" customHeight="1">
      <c r="A50" s="563"/>
      <c r="B50" s="580"/>
      <c r="C50" s="563"/>
      <c r="D50" s="563"/>
      <c r="E50" s="563"/>
      <c r="F50" s="563"/>
      <c r="G50" s="563"/>
      <c r="H50" s="564"/>
      <c r="I50" s="563"/>
      <c r="J50" s="563" t="s">
        <v>197</v>
      </c>
      <c r="K50" s="563" t="s">
        <v>179</v>
      </c>
      <c r="L50" s="564">
        <v>41519</v>
      </c>
      <c r="M50" s="563"/>
      <c r="N50" s="563"/>
      <c r="O50" s="563">
        <v>23</v>
      </c>
      <c r="P50" s="563">
        <v>1</v>
      </c>
      <c r="Q50" s="563">
        <v>0</v>
      </c>
      <c r="R50" s="563">
        <v>0</v>
      </c>
      <c r="S50" s="563">
        <v>0</v>
      </c>
    </row>
    <row r="51" spans="1:19" s="565" customFormat="1" ht="26.25" customHeight="1">
      <c r="A51" s="563"/>
      <c r="B51" s="580"/>
      <c r="C51" s="563"/>
      <c r="D51" s="563"/>
      <c r="E51" s="563"/>
      <c r="F51" s="563"/>
      <c r="G51" s="563"/>
      <c r="H51" s="564"/>
      <c r="I51" s="563"/>
      <c r="J51" s="563" t="s">
        <v>197</v>
      </c>
      <c r="K51" s="563" t="s">
        <v>179</v>
      </c>
      <c r="L51" s="564">
        <v>41519</v>
      </c>
      <c r="M51" s="563"/>
      <c r="N51" s="563"/>
      <c r="O51" s="563">
        <v>24</v>
      </c>
      <c r="P51" s="563">
        <v>1</v>
      </c>
      <c r="Q51" s="563">
        <v>0</v>
      </c>
      <c r="R51" s="563">
        <v>0</v>
      </c>
      <c r="S51" s="563">
        <v>0</v>
      </c>
    </row>
    <row r="52" spans="1:19" s="565" customFormat="1" ht="26.25" customHeight="1">
      <c r="A52" s="563"/>
      <c r="B52" s="580"/>
      <c r="C52" s="563"/>
      <c r="D52" s="563"/>
      <c r="E52" s="563"/>
      <c r="F52" s="563"/>
      <c r="G52" s="563"/>
      <c r="H52" s="564"/>
      <c r="I52" s="563"/>
      <c r="J52" s="563" t="s">
        <v>197</v>
      </c>
      <c r="K52" s="563" t="s">
        <v>178</v>
      </c>
      <c r="L52" s="564">
        <v>41519</v>
      </c>
      <c r="M52" s="563"/>
      <c r="N52" s="563"/>
      <c r="O52" s="563">
        <v>29</v>
      </c>
      <c r="P52" s="563">
        <v>1</v>
      </c>
      <c r="Q52" s="563">
        <v>0</v>
      </c>
      <c r="R52" s="563">
        <v>0</v>
      </c>
      <c r="S52" s="563">
        <v>0</v>
      </c>
    </row>
    <row r="53" spans="1:19" s="565" customFormat="1" ht="26.25" customHeight="1">
      <c r="A53" s="563"/>
      <c r="B53" s="580"/>
      <c r="C53" s="563"/>
      <c r="D53" s="563"/>
      <c r="E53" s="563"/>
      <c r="F53" s="563"/>
      <c r="G53" s="563"/>
      <c r="H53" s="564"/>
      <c r="I53" s="563"/>
      <c r="J53" s="563" t="s">
        <v>197</v>
      </c>
      <c r="K53" s="563" t="s">
        <v>179</v>
      </c>
      <c r="L53" s="564">
        <v>41519</v>
      </c>
      <c r="M53" s="563"/>
      <c r="N53" s="563"/>
      <c r="O53" s="563">
        <v>24</v>
      </c>
      <c r="P53" s="563">
        <v>1</v>
      </c>
      <c r="Q53" s="563">
        <v>0</v>
      </c>
      <c r="R53" s="563">
        <v>0</v>
      </c>
      <c r="S53" s="563">
        <v>0</v>
      </c>
    </row>
    <row r="54" spans="1:19" s="565" customFormat="1" ht="26.25" customHeight="1">
      <c r="A54" s="563"/>
      <c r="B54" s="580"/>
      <c r="C54" s="563"/>
      <c r="D54" s="563"/>
      <c r="E54" s="563"/>
      <c r="F54" s="563"/>
      <c r="G54" s="563"/>
      <c r="H54" s="564"/>
      <c r="I54" s="563"/>
      <c r="J54" s="563" t="s">
        <v>197</v>
      </c>
      <c r="K54" s="563" t="s">
        <v>178</v>
      </c>
      <c r="L54" s="564">
        <v>41519</v>
      </c>
      <c r="M54" s="563"/>
      <c r="N54" s="563"/>
      <c r="O54" s="563">
        <v>26</v>
      </c>
      <c r="P54" s="563">
        <v>1</v>
      </c>
      <c r="Q54" s="563">
        <v>0</v>
      </c>
      <c r="R54" s="563">
        <v>0</v>
      </c>
      <c r="S54" s="563">
        <v>0</v>
      </c>
    </row>
    <row r="55" spans="1:19" s="565" customFormat="1" ht="26.25" customHeight="1">
      <c r="A55" s="563"/>
      <c r="B55" s="580"/>
      <c r="C55" s="563"/>
      <c r="D55" s="563"/>
      <c r="E55" s="563"/>
      <c r="F55" s="563"/>
      <c r="G55" s="563"/>
      <c r="H55" s="564"/>
      <c r="I55" s="563"/>
      <c r="J55" s="563" t="s">
        <v>197</v>
      </c>
      <c r="K55" s="563" t="s">
        <v>178</v>
      </c>
      <c r="L55" s="564">
        <v>41519</v>
      </c>
      <c r="M55" s="563"/>
      <c r="N55" s="563"/>
      <c r="O55" s="563">
        <v>25</v>
      </c>
      <c r="P55" s="563">
        <v>1</v>
      </c>
      <c r="Q55" s="563">
        <v>0</v>
      </c>
      <c r="R55" s="563">
        <v>0</v>
      </c>
      <c r="S55" s="563">
        <v>0</v>
      </c>
    </row>
    <row r="56" spans="1:19" s="565" customFormat="1" ht="26.25" customHeight="1">
      <c r="A56" s="563"/>
      <c r="B56" s="580"/>
      <c r="C56" s="563"/>
      <c r="D56" s="563"/>
      <c r="E56" s="563"/>
      <c r="F56" s="563"/>
      <c r="G56" s="563"/>
      <c r="H56" s="564"/>
      <c r="I56" s="563"/>
      <c r="J56" s="563" t="s">
        <v>197</v>
      </c>
      <c r="K56" s="563" t="s">
        <v>179</v>
      </c>
      <c r="L56" s="564">
        <v>41519</v>
      </c>
      <c r="M56" s="563"/>
      <c r="N56" s="563"/>
      <c r="O56" s="563">
        <v>23</v>
      </c>
      <c r="P56" s="563">
        <v>1</v>
      </c>
      <c r="Q56" s="563">
        <v>0</v>
      </c>
      <c r="R56" s="563">
        <v>0</v>
      </c>
      <c r="S56" s="563">
        <v>0</v>
      </c>
    </row>
    <row r="57" spans="1:19" s="565" customFormat="1" ht="26.25" customHeight="1">
      <c r="A57" s="563"/>
      <c r="B57" s="580"/>
      <c r="C57" s="563"/>
      <c r="D57" s="563"/>
      <c r="E57" s="563"/>
      <c r="F57" s="563"/>
      <c r="G57" s="563"/>
      <c r="H57" s="564"/>
      <c r="I57" s="563"/>
      <c r="J57" s="563" t="s">
        <v>197</v>
      </c>
      <c r="K57" s="563" t="s">
        <v>179</v>
      </c>
      <c r="L57" s="564">
        <v>41519</v>
      </c>
      <c r="M57" s="563"/>
      <c r="N57" s="563"/>
      <c r="O57" s="563">
        <v>23</v>
      </c>
      <c r="P57" s="563">
        <v>1</v>
      </c>
      <c r="Q57" s="563">
        <v>0</v>
      </c>
      <c r="R57" s="563">
        <v>0</v>
      </c>
      <c r="S57" s="563">
        <v>0</v>
      </c>
    </row>
    <row r="58" spans="1:19" s="565" customFormat="1" ht="26.25" customHeight="1">
      <c r="A58" s="563"/>
      <c r="B58" s="580"/>
      <c r="C58" s="563"/>
      <c r="D58" s="563"/>
      <c r="E58" s="563"/>
      <c r="F58" s="563"/>
      <c r="G58" s="563"/>
      <c r="H58" s="564"/>
      <c r="I58" s="563"/>
      <c r="J58" s="563" t="s">
        <v>197</v>
      </c>
      <c r="K58" s="563" t="s">
        <v>179</v>
      </c>
      <c r="L58" s="564">
        <v>41519</v>
      </c>
      <c r="M58" s="563"/>
      <c r="N58" s="563"/>
      <c r="O58" s="563">
        <v>24</v>
      </c>
      <c r="P58" s="563">
        <v>1</v>
      </c>
      <c r="Q58" s="563">
        <v>0</v>
      </c>
      <c r="R58" s="563">
        <v>0</v>
      </c>
      <c r="S58" s="563">
        <v>0</v>
      </c>
    </row>
    <row r="59" spans="1:19" s="565" customFormat="1" ht="26.25" customHeight="1">
      <c r="A59" s="563"/>
      <c r="B59" s="580"/>
      <c r="C59" s="563"/>
      <c r="D59" s="563"/>
      <c r="E59" s="563"/>
      <c r="F59" s="563"/>
      <c r="G59" s="563"/>
      <c r="H59" s="564"/>
      <c r="I59" s="563"/>
      <c r="J59" s="563" t="s">
        <v>197</v>
      </c>
      <c r="K59" s="563" t="s">
        <v>178</v>
      </c>
      <c r="L59" s="564">
        <v>41519</v>
      </c>
      <c r="M59" s="563"/>
      <c r="N59" s="563"/>
      <c r="O59" s="563">
        <v>26</v>
      </c>
      <c r="P59" s="563">
        <v>1</v>
      </c>
      <c r="Q59" s="563">
        <v>0</v>
      </c>
      <c r="R59" s="563">
        <v>0</v>
      </c>
      <c r="S59" s="563">
        <v>0</v>
      </c>
    </row>
    <row r="60" spans="1:19" s="565" customFormat="1" ht="26.25" customHeight="1">
      <c r="A60" s="563"/>
      <c r="B60" s="580"/>
      <c r="C60" s="563"/>
      <c r="D60" s="563"/>
      <c r="E60" s="563"/>
      <c r="F60" s="563"/>
      <c r="G60" s="563"/>
      <c r="H60" s="564"/>
      <c r="I60" s="563"/>
      <c r="J60" s="563" t="s">
        <v>197</v>
      </c>
      <c r="K60" s="563" t="s">
        <v>178</v>
      </c>
      <c r="L60" s="564">
        <v>41519</v>
      </c>
      <c r="M60" s="563"/>
      <c r="N60" s="563"/>
      <c r="O60" s="563">
        <v>24</v>
      </c>
      <c r="P60" s="563">
        <v>1</v>
      </c>
      <c r="Q60" s="563">
        <v>0</v>
      </c>
      <c r="R60" s="563">
        <v>0</v>
      </c>
      <c r="S60" s="563">
        <v>0</v>
      </c>
    </row>
    <row r="61" spans="1:19" s="565" customFormat="1" ht="26.25" customHeight="1">
      <c r="A61" s="563"/>
      <c r="B61" s="580"/>
      <c r="C61" s="563"/>
      <c r="D61" s="563"/>
      <c r="E61" s="563"/>
      <c r="F61" s="563"/>
      <c r="G61" s="563"/>
      <c r="H61" s="564"/>
      <c r="I61" s="563"/>
      <c r="J61" s="563" t="s">
        <v>197</v>
      </c>
      <c r="K61" s="563" t="s">
        <v>178</v>
      </c>
      <c r="L61" s="564">
        <v>41519</v>
      </c>
      <c r="M61" s="563"/>
      <c r="N61" s="563"/>
      <c r="O61" s="563">
        <v>24</v>
      </c>
      <c r="P61" s="563">
        <v>1</v>
      </c>
      <c r="Q61" s="563">
        <v>0</v>
      </c>
      <c r="R61" s="563">
        <v>0</v>
      </c>
      <c r="S61" s="563">
        <v>0</v>
      </c>
    </row>
    <row r="62" spans="1:19" s="565" customFormat="1" ht="26.25" customHeight="1">
      <c r="A62" s="563"/>
      <c r="B62" s="580"/>
      <c r="C62" s="563"/>
      <c r="D62" s="563"/>
      <c r="E62" s="563"/>
      <c r="F62" s="563"/>
      <c r="G62" s="563"/>
      <c r="H62" s="564"/>
      <c r="I62" s="563"/>
      <c r="J62" s="563" t="s">
        <v>197</v>
      </c>
      <c r="K62" s="563" t="s">
        <v>179</v>
      </c>
      <c r="L62" s="564">
        <v>41519</v>
      </c>
      <c r="M62" s="563"/>
      <c r="N62" s="563"/>
      <c r="O62" s="563">
        <v>23</v>
      </c>
      <c r="P62" s="563">
        <v>1</v>
      </c>
      <c r="Q62" s="563">
        <v>0</v>
      </c>
      <c r="R62" s="563">
        <v>0</v>
      </c>
      <c r="S62" s="563">
        <v>0</v>
      </c>
    </row>
    <row r="63" spans="1:19" s="565" customFormat="1" ht="26.25" customHeight="1">
      <c r="A63" s="563"/>
      <c r="B63" s="580"/>
      <c r="C63" s="563"/>
      <c r="D63" s="563"/>
      <c r="E63" s="563"/>
      <c r="F63" s="563"/>
      <c r="G63" s="563"/>
      <c r="H63" s="564"/>
      <c r="I63" s="563"/>
      <c r="J63" s="563" t="s">
        <v>197</v>
      </c>
      <c r="K63" s="563" t="s">
        <v>179</v>
      </c>
      <c r="L63" s="564">
        <v>41519</v>
      </c>
      <c r="M63" s="563"/>
      <c r="N63" s="563"/>
      <c r="O63" s="563">
        <v>23</v>
      </c>
      <c r="P63" s="563">
        <v>1</v>
      </c>
      <c r="Q63" s="563">
        <v>0</v>
      </c>
      <c r="R63" s="563">
        <v>0</v>
      </c>
      <c r="S63" s="563">
        <v>0</v>
      </c>
    </row>
    <row r="64" spans="1:19" s="565" customFormat="1" ht="26.25" customHeight="1">
      <c r="A64" s="563"/>
      <c r="B64" s="580"/>
      <c r="C64" s="563"/>
      <c r="D64" s="563"/>
      <c r="E64" s="563"/>
      <c r="F64" s="563"/>
      <c r="G64" s="563"/>
      <c r="H64" s="564"/>
      <c r="I64" s="563"/>
      <c r="J64" s="563" t="s">
        <v>197</v>
      </c>
      <c r="K64" s="563" t="s">
        <v>178</v>
      </c>
      <c r="L64" s="564">
        <v>41519</v>
      </c>
      <c r="M64" s="563"/>
      <c r="N64" s="563"/>
      <c r="O64" s="563">
        <v>23</v>
      </c>
      <c r="P64" s="563">
        <v>1</v>
      </c>
      <c r="Q64" s="563">
        <v>0</v>
      </c>
      <c r="R64" s="563">
        <v>0</v>
      </c>
      <c r="S64" s="563">
        <v>0</v>
      </c>
    </row>
    <row r="65" spans="1:19" s="565" customFormat="1" ht="26.25" customHeight="1">
      <c r="A65" s="563"/>
      <c r="B65" s="580"/>
      <c r="C65" s="563"/>
      <c r="D65" s="563"/>
      <c r="E65" s="563"/>
      <c r="F65" s="563"/>
      <c r="G65" s="563"/>
      <c r="H65" s="564"/>
      <c r="I65" s="563"/>
      <c r="J65" s="563" t="s">
        <v>197</v>
      </c>
      <c r="K65" s="563" t="s">
        <v>179</v>
      </c>
      <c r="L65" s="564">
        <v>41519</v>
      </c>
      <c r="M65" s="563"/>
      <c r="N65" s="563"/>
      <c r="O65" s="563">
        <v>23</v>
      </c>
      <c r="P65" s="563">
        <v>1</v>
      </c>
      <c r="Q65" s="563">
        <v>0</v>
      </c>
      <c r="R65" s="563">
        <v>0</v>
      </c>
      <c r="S65" s="563">
        <v>0</v>
      </c>
    </row>
    <row r="66" spans="1:19" s="565" customFormat="1" ht="26.25" customHeight="1">
      <c r="A66" s="563"/>
      <c r="B66" s="580"/>
      <c r="C66" s="563"/>
      <c r="D66" s="563"/>
      <c r="E66" s="563"/>
      <c r="F66" s="563"/>
      <c r="G66" s="563"/>
      <c r="H66" s="564"/>
      <c r="I66" s="563"/>
      <c r="J66" s="563" t="s">
        <v>197</v>
      </c>
      <c r="K66" s="563" t="s">
        <v>179</v>
      </c>
      <c r="L66" s="564">
        <v>41519</v>
      </c>
      <c r="M66" s="563"/>
      <c r="N66" s="563"/>
      <c r="O66" s="563">
        <v>23</v>
      </c>
      <c r="P66" s="563">
        <v>1</v>
      </c>
      <c r="Q66" s="563">
        <v>0</v>
      </c>
      <c r="R66" s="563">
        <v>0</v>
      </c>
      <c r="S66" s="563">
        <v>0</v>
      </c>
    </row>
    <row r="67" spans="1:19" s="565" customFormat="1" ht="26.25" customHeight="1">
      <c r="A67" s="563"/>
      <c r="B67" s="580"/>
      <c r="C67" s="563"/>
      <c r="D67" s="563"/>
      <c r="E67" s="563"/>
      <c r="F67" s="563"/>
      <c r="G67" s="563"/>
      <c r="H67" s="564"/>
      <c r="I67" s="563"/>
      <c r="J67" s="563" t="s">
        <v>197</v>
      </c>
      <c r="K67" s="563" t="s">
        <v>178</v>
      </c>
      <c r="L67" s="564">
        <v>41519</v>
      </c>
      <c r="M67" s="563"/>
      <c r="N67" s="563"/>
      <c r="O67" s="563">
        <v>24</v>
      </c>
      <c r="P67" s="563">
        <v>1</v>
      </c>
      <c r="Q67" s="563">
        <v>0</v>
      </c>
      <c r="R67" s="563">
        <v>0</v>
      </c>
      <c r="S67" s="563">
        <v>0</v>
      </c>
    </row>
    <row r="68" spans="1:19" s="565" customFormat="1" ht="26.25" customHeight="1">
      <c r="A68" s="563"/>
      <c r="B68" s="580"/>
      <c r="C68" s="563"/>
      <c r="D68" s="563"/>
      <c r="E68" s="563"/>
      <c r="F68" s="563"/>
      <c r="G68" s="563"/>
      <c r="H68" s="564"/>
      <c r="I68" s="563"/>
      <c r="J68" s="563" t="s">
        <v>197</v>
      </c>
      <c r="K68" s="563" t="s">
        <v>178</v>
      </c>
      <c r="L68" s="564">
        <v>41519</v>
      </c>
      <c r="M68" s="563"/>
      <c r="N68" s="563"/>
      <c r="O68" s="563">
        <v>24</v>
      </c>
      <c r="P68" s="563">
        <v>1</v>
      </c>
      <c r="Q68" s="563">
        <v>0</v>
      </c>
      <c r="R68" s="563">
        <v>0</v>
      </c>
      <c r="S68" s="563">
        <v>0</v>
      </c>
    </row>
    <row r="69" spans="1:19" s="565" customFormat="1" ht="26.25" customHeight="1">
      <c r="A69" s="563"/>
      <c r="B69" s="580"/>
      <c r="C69" s="563"/>
      <c r="D69" s="563"/>
      <c r="E69" s="563"/>
      <c r="F69" s="563"/>
      <c r="G69" s="563"/>
      <c r="H69" s="564"/>
      <c r="I69" s="563"/>
      <c r="J69" s="563" t="s">
        <v>197</v>
      </c>
      <c r="K69" s="563" t="s">
        <v>179</v>
      </c>
      <c r="L69" s="564">
        <v>41519</v>
      </c>
      <c r="M69" s="563"/>
      <c r="N69" s="563"/>
      <c r="O69" s="563">
        <v>23</v>
      </c>
      <c r="P69" s="563">
        <v>1</v>
      </c>
      <c r="Q69" s="563">
        <v>0</v>
      </c>
      <c r="R69" s="563">
        <v>0</v>
      </c>
      <c r="S69" s="563">
        <v>0</v>
      </c>
    </row>
    <row r="70" spans="1:19" s="565" customFormat="1" ht="26.25" customHeight="1">
      <c r="A70" s="563"/>
      <c r="B70" s="580"/>
      <c r="C70" s="563"/>
      <c r="D70" s="563"/>
      <c r="E70" s="563"/>
      <c r="F70" s="563"/>
      <c r="G70" s="563"/>
      <c r="H70" s="564"/>
      <c r="I70" s="563"/>
      <c r="J70" s="563" t="s">
        <v>197</v>
      </c>
      <c r="K70" s="563" t="s">
        <v>179</v>
      </c>
      <c r="L70" s="564">
        <v>41519</v>
      </c>
      <c r="M70" s="563"/>
      <c r="N70" s="563"/>
      <c r="O70" s="563">
        <v>23</v>
      </c>
      <c r="P70" s="563">
        <v>1</v>
      </c>
      <c r="Q70" s="563">
        <v>0</v>
      </c>
      <c r="R70" s="563">
        <v>0</v>
      </c>
      <c r="S70" s="563">
        <v>0</v>
      </c>
    </row>
    <row r="71" spans="1:19" s="565" customFormat="1" ht="26.25" customHeight="1">
      <c r="A71" s="563"/>
      <c r="B71" s="580"/>
      <c r="C71" s="563"/>
      <c r="D71" s="563"/>
      <c r="E71" s="563"/>
      <c r="F71" s="563"/>
      <c r="G71" s="563"/>
      <c r="H71" s="564"/>
      <c r="I71" s="563"/>
      <c r="J71" s="563" t="s">
        <v>197</v>
      </c>
      <c r="K71" s="563" t="s">
        <v>178</v>
      </c>
      <c r="L71" s="564">
        <v>41519</v>
      </c>
      <c r="M71" s="563"/>
      <c r="N71" s="563"/>
      <c r="O71" s="563">
        <v>24</v>
      </c>
      <c r="P71" s="563">
        <v>1</v>
      </c>
      <c r="Q71" s="563">
        <v>0</v>
      </c>
      <c r="R71" s="563">
        <v>0</v>
      </c>
      <c r="S71" s="563">
        <v>0</v>
      </c>
    </row>
    <row r="72" spans="1:19" s="565" customFormat="1" ht="26.25" customHeight="1">
      <c r="A72" s="563"/>
      <c r="B72" s="580"/>
      <c r="C72" s="563"/>
      <c r="D72" s="563"/>
      <c r="E72" s="563"/>
      <c r="F72" s="563"/>
      <c r="G72" s="563"/>
      <c r="H72" s="564"/>
      <c r="I72" s="563"/>
      <c r="J72" s="563" t="s">
        <v>197</v>
      </c>
      <c r="K72" s="563" t="s">
        <v>179</v>
      </c>
      <c r="L72" s="564">
        <v>41519</v>
      </c>
      <c r="M72" s="563"/>
      <c r="N72" s="563"/>
      <c r="O72" s="563">
        <v>24</v>
      </c>
      <c r="P72" s="563">
        <v>1</v>
      </c>
      <c r="Q72" s="563">
        <v>0</v>
      </c>
      <c r="R72" s="563">
        <v>0</v>
      </c>
      <c r="S72" s="563">
        <v>0</v>
      </c>
    </row>
    <row r="73" spans="1:19" s="565" customFormat="1" ht="26.25" customHeight="1">
      <c r="A73" s="563"/>
      <c r="B73" s="580"/>
      <c r="C73" s="563"/>
      <c r="D73" s="563"/>
      <c r="E73" s="563"/>
      <c r="F73" s="563"/>
      <c r="G73" s="563"/>
      <c r="H73" s="564"/>
      <c r="I73" s="563"/>
      <c r="J73" s="563" t="s">
        <v>197</v>
      </c>
      <c r="K73" s="563" t="s">
        <v>179</v>
      </c>
      <c r="L73" s="564">
        <v>41519</v>
      </c>
      <c r="M73" s="563"/>
      <c r="N73" s="563"/>
      <c r="O73" s="563">
        <v>25</v>
      </c>
      <c r="P73" s="563">
        <v>1</v>
      </c>
      <c r="Q73" s="563">
        <v>0</v>
      </c>
      <c r="R73" s="563">
        <v>0</v>
      </c>
      <c r="S73" s="563">
        <v>0</v>
      </c>
    </row>
    <row r="74" spans="1:19" s="565" customFormat="1" ht="26.25" customHeight="1">
      <c r="A74" s="563"/>
      <c r="B74" s="580"/>
      <c r="C74" s="563"/>
      <c r="D74" s="563"/>
      <c r="E74" s="563"/>
      <c r="F74" s="563"/>
      <c r="G74" s="563"/>
      <c r="H74" s="564"/>
      <c r="I74" s="563"/>
      <c r="J74" s="563" t="s">
        <v>197</v>
      </c>
      <c r="K74" s="563" t="s">
        <v>179</v>
      </c>
      <c r="L74" s="564">
        <v>41519</v>
      </c>
      <c r="M74" s="563"/>
      <c r="N74" s="563"/>
      <c r="O74" s="563">
        <v>23</v>
      </c>
      <c r="P74" s="563">
        <v>1</v>
      </c>
      <c r="Q74" s="563">
        <v>0</v>
      </c>
      <c r="R74" s="563">
        <v>0</v>
      </c>
      <c r="S74" s="563">
        <v>0</v>
      </c>
    </row>
    <row r="75" spans="1:19" s="565" customFormat="1" ht="26.25" customHeight="1">
      <c r="A75" s="563"/>
      <c r="B75" s="580"/>
      <c r="C75" s="563"/>
      <c r="D75" s="563"/>
      <c r="E75" s="563"/>
      <c r="F75" s="563"/>
      <c r="G75" s="563"/>
      <c r="H75" s="564"/>
      <c r="I75" s="563"/>
      <c r="J75" s="563" t="s">
        <v>197</v>
      </c>
      <c r="K75" s="563" t="s">
        <v>179</v>
      </c>
      <c r="L75" s="564">
        <v>41519</v>
      </c>
      <c r="M75" s="563"/>
      <c r="N75" s="563"/>
      <c r="O75" s="563">
        <v>24</v>
      </c>
      <c r="P75" s="563">
        <v>1</v>
      </c>
      <c r="Q75" s="563">
        <v>0</v>
      </c>
      <c r="R75" s="563">
        <v>0</v>
      </c>
      <c r="S75" s="563">
        <v>0</v>
      </c>
    </row>
    <row r="76" spans="1:19" s="565" customFormat="1" ht="26.25" customHeight="1">
      <c r="A76" s="563"/>
      <c r="B76" s="580"/>
      <c r="C76" s="563"/>
      <c r="D76" s="563"/>
      <c r="E76" s="563"/>
      <c r="F76" s="563"/>
      <c r="G76" s="563"/>
      <c r="H76" s="564"/>
      <c r="I76" s="563"/>
      <c r="J76" s="563" t="s">
        <v>197</v>
      </c>
      <c r="K76" s="563" t="s">
        <v>178</v>
      </c>
      <c r="L76" s="564">
        <v>41519</v>
      </c>
      <c r="M76" s="563"/>
      <c r="N76" s="563"/>
      <c r="O76" s="563">
        <v>26</v>
      </c>
      <c r="P76" s="563">
        <v>1</v>
      </c>
      <c r="Q76" s="563">
        <v>0</v>
      </c>
      <c r="R76" s="563">
        <v>0</v>
      </c>
      <c r="S76" s="563">
        <v>0</v>
      </c>
    </row>
    <row r="77" spans="1:19" s="565" customFormat="1" ht="26.25" customHeight="1">
      <c r="A77" s="563"/>
      <c r="B77" s="580"/>
      <c r="C77" s="563"/>
      <c r="D77" s="563"/>
      <c r="E77" s="563"/>
      <c r="F77" s="563"/>
      <c r="G77" s="563"/>
      <c r="H77" s="563"/>
      <c r="I77" s="563"/>
      <c r="J77" s="563"/>
      <c r="K77" s="563"/>
      <c r="L77" s="563"/>
      <c r="M77" s="563"/>
      <c r="N77" s="563"/>
      <c r="O77" s="563"/>
      <c r="P77" s="563"/>
      <c r="Q77" s="563"/>
      <c r="R77" s="563"/>
      <c r="S77" s="563"/>
    </row>
    <row r="78" spans="1:19" s="565" customFormat="1" ht="26.25" customHeight="1">
      <c r="A78" s="563"/>
      <c r="B78" s="580"/>
      <c r="C78" s="563"/>
      <c r="D78" s="563"/>
      <c r="E78" s="563"/>
      <c r="F78" s="563"/>
      <c r="G78" s="563"/>
      <c r="H78" s="564"/>
      <c r="I78" s="563" t="s">
        <v>206</v>
      </c>
      <c r="J78" s="563" t="s">
        <v>197</v>
      </c>
      <c r="K78" s="563" t="s">
        <v>179</v>
      </c>
      <c r="L78" s="564">
        <v>40787</v>
      </c>
      <c r="M78" s="563"/>
      <c r="N78" s="563"/>
      <c r="O78" s="563">
        <v>25</v>
      </c>
      <c r="P78" s="563">
        <v>1</v>
      </c>
      <c r="Q78" s="563">
        <v>0</v>
      </c>
      <c r="R78" s="563">
        <v>0</v>
      </c>
      <c r="S78" s="563">
        <v>0</v>
      </c>
    </row>
    <row r="79" spans="1:19" s="565" customFormat="1" ht="26.25" customHeight="1">
      <c r="A79" s="563"/>
      <c r="B79" s="580"/>
      <c r="C79" s="563"/>
      <c r="D79" s="563"/>
      <c r="E79" s="563"/>
      <c r="F79" s="563"/>
      <c r="G79" s="563"/>
      <c r="H79" s="564"/>
      <c r="I79" s="563" t="s">
        <v>206</v>
      </c>
      <c r="J79" s="563" t="s">
        <v>200</v>
      </c>
      <c r="K79" s="563" t="s">
        <v>179</v>
      </c>
      <c r="L79" s="564">
        <v>41153</v>
      </c>
      <c r="M79" s="563"/>
      <c r="N79" s="563"/>
      <c r="O79" s="563">
        <v>21</v>
      </c>
      <c r="P79" s="563">
        <v>1</v>
      </c>
      <c r="Q79" s="563">
        <v>0</v>
      </c>
      <c r="R79" s="563">
        <v>0</v>
      </c>
      <c r="S79" s="563">
        <v>0</v>
      </c>
    </row>
    <row r="80" spans="1:19" s="565" customFormat="1" ht="26.25" customHeight="1">
      <c r="A80" s="563"/>
      <c r="B80" s="580"/>
      <c r="C80" s="563"/>
      <c r="D80" s="563"/>
      <c r="E80" s="563"/>
      <c r="F80" s="563"/>
      <c r="G80" s="563"/>
      <c r="H80" s="564"/>
      <c r="I80" s="563" t="s">
        <v>206</v>
      </c>
      <c r="J80" s="563" t="s">
        <v>197</v>
      </c>
      <c r="K80" s="563" t="s">
        <v>179</v>
      </c>
      <c r="L80" s="564">
        <v>40787</v>
      </c>
      <c r="M80" s="563"/>
      <c r="N80" s="563"/>
      <c r="O80" s="563">
        <v>25</v>
      </c>
      <c r="P80" s="563">
        <v>1</v>
      </c>
      <c r="Q80" s="563">
        <v>0</v>
      </c>
      <c r="R80" s="563">
        <v>0</v>
      </c>
      <c r="S80" s="563">
        <v>0</v>
      </c>
    </row>
    <row r="81" spans="1:19" s="565" customFormat="1" ht="26.25" customHeight="1">
      <c r="A81" s="563"/>
      <c r="B81" s="580"/>
      <c r="C81" s="563"/>
      <c r="D81" s="563"/>
      <c r="E81" s="563"/>
      <c r="F81" s="563"/>
      <c r="G81" s="563"/>
      <c r="H81" s="564"/>
      <c r="I81" s="563" t="s">
        <v>206</v>
      </c>
      <c r="J81" s="563" t="s">
        <v>197</v>
      </c>
      <c r="K81" s="563" t="s">
        <v>178</v>
      </c>
      <c r="L81" s="564">
        <v>41519</v>
      </c>
      <c r="M81" s="563"/>
      <c r="N81" s="563"/>
      <c r="O81" s="563">
        <v>24</v>
      </c>
      <c r="P81" s="563">
        <v>1</v>
      </c>
      <c r="Q81" s="563">
        <v>0</v>
      </c>
      <c r="R81" s="563">
        <v>0</v>
      </c>
      <c r="S81" s="563">
        <v>0</v>
      </c>
    </row>
    <row r="82" spans="1:19" s="565" customFormat="1" ht="26.25" customHeight="1">
      <c r="A82" s="563"/>
      <c r="B82" s="580"/>
      <c r="C82" s="563"/>
      <c r="D82" s="563"/>
      <c r="E82" s="563"/>
      <c r="F82" s="563"/>
      <c r="G82" s="563"/>
      <c r="H82" s="564"/>
      <c r="I82" s="563" t="s">
        <v>206</v>
      </c>
      <c r="J82" s="563" t="s">
        <v>197</v>
      </c>
      <c r="K82" s="563" t="s">
        <v>179</v>
      </c>
      <c r="L82" s="564">
        <v>41519</v>
      </c>
      <c r="M82" s="563"/>
      <c r="N82" s="563"/>
      <c r="O82" s="563">
        <v>23</v>
      </c>
      <c r="P82" s="563">
        <v>1</v>
      </c>
      <c r="Q82" s="563">
        <v>0</v>
      </c>
      <c r="R82" s="563">
        <v>0</v>
      </c>
      <c r="S82" s="563">
        <v>0</v>
      </c>
    </row>
    <row r="83" spans="1:19" s="565" customFormat="1" ht="26.25" customHeight="1">
      <c r="A83" s="566"/>
      <c r="B83" s="581"/>
      <c r="C83" s="567"/>
      <c r="D83" s="567"/>
      <c r="E83" s="567"/>
      <c r="F83" s="567"/>
      <c r="G83" s="567"/>
      <c r="H83" s="568"/>
      <c r="I83" s="563" t="s">
        <v>206</v>
      </c>
      <c r="J83" s="563" t="s">
        <v>197</v>
      </c>
      <c r="K83" s="563" t="s">
        <v>179</v>
      </c>
      <c r="L83" s="564">
        <v>41519</v>
      </c>
      <c r="M83" s="563"/>
      <c r="N83" s="563"/>
      <c r="O83" s="563">
        <v>23</v>
      </c>
      <c r="P83" s="563">
        <v>1</v>
      </c>
      <c r="Q83" s="563">
        <v>0</v>
      </c>
      <c r="R83" s="563">
        <v>0</v>
      </c>
      <c r="S83" s="563">
        <v>0</v>
      </c>
    </row>
    <row r="84" spans="1:19" s="571" customFormat="1" ht="26.25" customHeight="1">
      <c r="A84" s="566"/>
      <c r="B84" s="581"/>
      <c r="C84" s="567"/>
      <c r="D84" s="567"/>
      <c r="E84" s="567"/>
      <c r="F84" s="567"/>
      <c r="G84" s="567"/>
      <c r="H84" s="568"/>
      <c r="I84" s="569" t="s">
        <v>206</v>
      </c>
      <c r="J84" s="569" t="s">
        <v>197</v>
      </c>
      <c r="K84" s="569" t="s">
        <v>179</v>
      </c>
      <c r="L84" s="570">
        <v>41519</v>
      </c>
      <c r="M84" s="569"/>
      <c r="N84" s="569"/>
      <c r="O84" s="569">
        <v>23</v>
      </c>
      <c r="P84" s="569">
        <v>1</v>
      </c>
      <c r="Q84" s="569">
        <v>0</v>
      </c>
      <c r="R84" s="569">
        <v>0</v>
      </c>
      <c r="S84" s="569">
        <v>0</v>
      </c>
    </row>
    <row r="85" spans="1:19" s="565" customFormat="1" ht="26.25" customHeight="1">
      <c r="A85" s="572"/>
      <c r="B85" s="582"/>
      <c r="C85" s="573"/>
      <c r="D85" s="573"/>
      <c r="E85" s="573"/>
      <c r="F85" s="573"/>
      <c r="G85" s="573"/>
      <c r="H85" s="574"/>
    </row>
    <row r="86" spans="1:19" s="565" customFormat="1" ht="26.25" customHeight="1">
      <c r="A86" s="575"/>
      <c r="B86" s="583"/>
      <c r="C86" s="576"/>
      <c r="D86" s="576"/>
      <c r="E86" s="576"/>
      <c r="F86" s="576"/>
      <c r="G86" s="576"/>
      <c r="H86" s="577"/>
    </row>
    <row r="87" spans="1:19" s="579" customFormat="1" ht="26.25" customHeight="1">
      <c r="A87" s="578"/>
      <c r="B87" s="584"/>
    </row>
    <row r="88" spans="1:19" ht="26.25" customHeight="1">
      <c r="B88" s="585"/>
    </row>
    <row r="89" spans="1:19" ht="26.25" customHeight="1"/>
  </sheetData>
  <pageMargins left="0.70866141732283472" right="0.70866141732283472" top="0.74803149606299213" bottom="0.74803149606299213" header="0.31496062992125984" footer="0.31496062992125984"/>
  <pageSetup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4</vt:i4>
      </vt:variant>
    </vt:vector>
  </HeadingPairs>
  <TitlesOfParts>
    <vt:vector size="25" baseType="lpstr">
      <vt:lpstr>Diciembre2011</vt:lpstr>
      <vt:lpstr>Enero2012</vt:lpstr>
      <vt:lpstr>Febrero</vt:lpstr>
      <vt:lpstr>Marzo</vt:lpstr>
      <vt:lpstr>Abril</vt:lpstr>
      <vt:lpstr>IND.S</vt:lpstr>
      <vt:lpstr>PLANTILLA</vt:lpstr>
      <vt:lpstr>ADIESTRADOS</vt:lpstr>
      <vt:lpstr>BAJAS</vt:lpstr>
      <vt:lpstr>Hoja1</vt:lpstr>
      <vt:lpstr>RESUMEN DATOS </vt:lpstr>
      <vt:lpstr>BAJAS ADIEST.</vt:lpstr>
      <vt:lpstr>Hoja2</vt:lpstr>
      <vt:lpstr>Hoja3</vt:lpstr>
      <vt:lpstr>Hoja4</vt:lpstr>
      <vt:lpstr>RESUMEN DATOS ADIESTRADOS</vt:lpstr>
      <vt:lpstr>RESUMEN DE PLANTILLA</vt:lpstr>
      <vt:lpstr>CURSISTAS</vt:lpstr>
      <vt:lpstr>BAJAS CURSISTAS</vt:lpstr>
      <vt:lpstr>RESUMEN CURSISTAS</vt:lpstr>
      <vt:lpstr>Hoja2 (2)</vt:lpstr>
      <vt:lpstr>año</vt:lpstr>
      <vt:lpstr>ADIESTRADOS!Área_de_impresión</vt:lpstr>
      <vt:lpstr>'Hoja2 (2)'!Área_de_impresión</vt:lpstr>
      <vt:lpstr>PLANTILLA!Área_de_impresión</vt:lpstr>
    </vt:vector>
  </TitlesOfParts>
  <Company>gaviota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esp2.rrhh</dc:creator>
  <cp:lastModifiedBy>Heidy Díaz Barrios</cp:lastModifiedBy>
  <cp:lastPrinted>2017-06-28T13:53:58Z</cp:lastPrinted>
  <dcterms:created xsi:type="dcterms:W3CDTF">2012-01-04T20:12:12Z</dcterms:created>
  <dcterms:modified xsi:type="dcterms:W3CDTF">2018-02-15T13:50:16Z</dcterms:modified>
</cp:coreProperties>
</file>