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F:\ИТ_Научн_Иссле\"/>
    </mc:Choice>
  </mc:AlternateContent>
  <xr:revisionPtr revIDLastSave="0" documentId="8_{2CB772C8-AE80-469D-8DAD-775577806808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Данные_Для_КР" sheetId="4" r:id="rId1"/>
    <sheet name="Гистограммы_Опис_Стат_ХИ2" sheetId="2" r:id="rId2"/>
    <sheet name="Ящик_с _усами" sheetId="3" r:id="rId3"/>
    <sheet name="Проверка_Гипотез" sheetId="1" r:id="rId4"/>
  </sheets>
  <definedNames>
    <definedName name="_xlchart.v1.0" hidden="1">'Ящик_с _усами'!$A$2:$A$55</definedName>
    <definedName name="_xlchart.v1.1" hidden="1">'Ящик_с _усами'!$B$2:$B$55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1" l="1"/>
  <c r="G5" i="1" l="1"/>
  <c r="E2" i="1"/>
  <c r="E3" i="1"/>
  <c r="F18" i="1"/>
  <c r="O17" i="2" l="1"/>
  <c r="H17" i="2"/>
  <c r="O20" i="2"/>
  <c r="O19" i="2"/>
  <c r="H20" i="2"/>
  <c r="H21" i="2" s="1"/>
  <c r="H19" i="2"/>
  <c r="O18" i="2"/>
  <c r="H18" i="2"/>
  <c r="O16" i="2"/>
  <c r="N16" i="2"/>
  <c r="H16" i="2"/>
  <c r="G16" i="2"/>
  <c r="O21" i="2" l="1"/>
  <c r="Q53" i="2" l="1"/>
  <c r="P48" i="2"/>
  <c r="N53" i="2"/>
  <c r="Q48" i="2"/>
  <c r="P34" i="2"/>
  <c r="P35" i="2"/>
  <c r="P47" i="2"/>
  <c r="Q47" i="2" s="1"/>
  <c r="P46" i="2"/>
  <c r="Q46" i="2" s="1"/>
  <c r="L39" i="2"/>
  <c r="M39" i="2"/>
  <c r="L40" i="2"/>
  <c r="M40" i="2"/>
  <c r="L41" i="2"/>
  <c r="M41" i="2"/>
  <c r="L42" i="2"/>
  <c r="M42" i="2"/>
  <c r="L43" i="2"/>
  <c r="M43" i="2"/>
  <c r="M38" i="2"/>
  <c r="L38" i="2"/>
  <c r="F53" i="2"/>
  <c r="H49" i="2"/>
  <c r="G48" i="2"/>
  <c r="H48" i="2" s="1"/>
  <c r="G47" i="2"/>
  <c r="H47" i="2" s="1"/>
  <c r="H53" i="2"/>
  <c r="G49" i="2"/>
  <c r="G46" i="2"/>
  <c r="H46" i="2" s="1"/>
  <c r="F40" i="2"/>
  <c r="F41" i="2"/>
  <c r="E43" i="2"/>
  <c r="C39" i="2"/>
  <c r="E39" i="2" s="1"/>
  <c r="D39" i="2"/>
  <c r="C40" i="2"/>
  <c r="E40" i="2" s="1"/>
  <c r="D40" i="2"/>
  <c r="C41" i="2"/>
  <c r="D41" i="2"/>
  <c r="C42" i="2"/>
  <c r="D42" i="2"/>
  <c r="C43" i="2"/>
  <c r="D43" i="2"/>
  <c r="D38" i="2"/>
  <c r="C38" i="2"/>
  <c r="E38" i="2" s="1"/>
  <c r="G35" i="2"/>
  <c r="G34" i="2"/>
  <c r="O7" i="2"/>
  <c r="O8" i="2" s="1"/>
  <c r="O9" i="2" s="1"/>
  <c r="O10" i="2" s="1"/>
  <c r="O11" i="2" s="1"/>
  <c r="O12" i="2" s="1"/>
  <c r="O13" i="2" s="1"/>
  <c r="H6" i="2"/>
  <c r="H7" i="2" s="1"/>
  <c r="H8" i="2" s="1"/>
  <c r="H9" i="2" s="1"/>
  <c r="H10" i="2" s="1"/>
  <c r="H11" i="2" s="1"/>
  <c r="H12" i="2" s="1"/>
  <c r="O4" i="2"/>
  <c r="H4" i="2"/>
  <c r="M3" i="2"/>
  <c r="F3" i="2"/>
  <c r="L32" i="1"/>
  <c r="O25" i="1"/>
  <c r="N23" i="1"/>
  <c r="Q22" i="1"/>
  <c r="L18" i="1"/>
  <c r="N11" i="1"/>
  <c r="P9" i="1"/>
  <c r="M9" i="1" s="1"/>
  <c r="Q7" i="1"/>
  <c r="H11" i="1"/>
  <c r="H3" i="1"/>
  <c r="H2" i="1"/>
  <c r="I11" i="1"/>
  <c r="H50" i="2" l="1"/>
  <c r="G53" i="2" s="1"/>
  <c r="O5" i="1"/>
  <c r="F38" i="2"/>
  <c r="G38" i="2" s="1"/>
  <c r="H38" i="2" s="1"/>
  <c r="N43" i="2"/>
  <c r="O40" i="2"/>
  <c r="O43" i="2"/>
  <c r="O39" i="2"/>
  <c r="N39" i="2"/>
  <c r="N41" i="2"/>
  <c r="O41" i="2"/>
  <c r="N42" i="2"/>
  <c r="O42" i="2"/>
  <c r="O38" i="2"/>
  <c r="N38" i="2"/>
  <c r="N40" i="2"/>
  <c r="E42" i="2"/>
  <c r="F43" i="2"/>
  <c r="G43" i="2" s="1"/>
  <c r="H43" i="2" s="1"/>
  <c r="F39" i="2"/>
  <c r="G39" i="2" s="1"/>
  <c r="H39" i="2" s="1"/>
  <c r="G40" i="2"/>
  <c r="H40" i="2" s="1"/>
  <c r="E41" i="2"/>
  <c r="G41" i="2" s="1"/>
  <c r="H41" i="2" s="1"/>
  <c r="F42" i="2"/>
  <c r="G42" i="2" s="1"/>
  <c r="H42" i="2" s="1"/>
  <c r="Q50" i="2"/>
  <c r="O53" i="2" s="1"/>
  <c r="P38" i="2"/>
  <c r="Q38" i="2" s="1"/>
  <c r="P40" i="2" l="1"/>
  <c r="Q40" i="2" s="1"/>
  <c r="P39" i="2"/>
  <c r="Q39" i="2" s="1"/>
  <c r="O11" i="1"/>
  <c r="O20" i="1"/>
  <c r="P25" i="1" s="1"/>
  <c r="P41" i="2"/>
  <c r="Q41" i="2" s="1"/>
  <c r="P43" i="2"/>
  <c r="Q43" i="2" s="1"/>
  <c r="P42" i="2"/>
  <c r="Q42" i="2" s="1"/>
</calcChain>
</file>

<file path=xl/sharedStrings.xml><?xml version="1.0" encoding="utf-8"?>
<sst xmlns="http://schemas.openxmlformats.org/spreadsheetml/2006/main" count="224" uniqueCount="82">
  <si>
    <t>X</t>
  </si>
  <si>
    <t>Y</t>
  </si>
  <si>
    <t>DX</t>
  </si>
  <si>
    <t>DY</t>
  </si>
  <si>
    <t>MX</t>
  </si>
  <si>
    <t>MY</t>
  </si>
  <si>
    <t>Критическая область</t>
  </si>
  <si>
    <t>H0: DX=DY</t>
  </si>
  <si>
    <t>H1: Dx&gt;DY</t>
  </si>
  <si>
    <t>Fкр</t>
  </si>
  <si>
    <t>Fнабл</t>
  </si>
  <si>
    <t>Область принятия гипотезы</t>
  </si>
  <si>
    <t>Отвергается гипотеза H0 и принимается H1</t>
  </si>
  <si>
    <t>те дисперсии не равны!!!!!</t>
  </si>
  <si>
    <t>Проверка равенства дисперсий</t>
  </si>
  <si>
    <t>H0: MX=MY</t>
  </si>
  <si>
    <t>1) H1: MX&lt;&gt;MY</t>
  </si>
  <si>
    <t>Поскольку дисперсии не равны, используем t-тест в модификации Уэлча</t>
  </si>
  <si>
    <t>tрасч</t>
  </si>
  <si>
    <t>tкрит</t>
  </si>
  <si>
    <t xml:space="preserve"> Степ своб</t>
  </si>
  <si>
    <t>Уровень  значимости</t>
  </si>
  <si>
    <t>Принимается гипотеза H0 и отвергается H1</t>
  </si>
  <si>
    <t>те мат. Ожидания равны</t>
  </si>
  <si>
    <t>Проверка равенства мат. Ожиданий</t>
  </si>
  <si>
    <t>Применение Стьюдент.тест</t>
  </si>
  <si>
    <t>&gt;0,05</t>
  </si>
  <si>
    <t>2) H1: MX&lt;MY</t>
  </si>
  <si>
    <t>k1</t>
  </si>
  <si>
    <t>Среднее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</si>
  <si>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</si>
  <si>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</si>
  <si>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</si>
  <si>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</si>
  <si>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</si>
  <si>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</si>
  <si>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</si>
  <si>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</si>
  <si>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</si>
  <si>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</si>
  <si>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</si>
  <si>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</si>
  <si>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Уровень надежности(95,0%)</t>
  </si>
  <si>
    <t>Еще</t>
  </si>
  <si>
    <t>Частота</t>
  </si>
  <si>
    <t>Востановление функции распределения</t>
  </si>
  <si>
    <r>
      <t>H0: X ~N(a,s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</t>
    </r>
  </si>
  <si>
    <r>
      <t>H0: Y ~N(a,s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</t>
    </r>
  </si>
  <si>
    <t>Оценки параметров</t>
  </si>
  <si>
    <t>Оценка а</t>
  </si>
  <si>
    <t>Оценка s</t>
  </si>
  <si>
    <t>x(i)</t>
  </si>
  <si>
    <t>x(i+1)</t>
  </si>
  <si>
    <t>F(x(i))</t>
  </si>
  <si>
    <t>F(x(i+1))</t>
  </si>
  <si>
    <t>P</t>
  </si>
  <si>
    <t>Теор. Частота</t>
  </si>
  <si>
    <t>Эмпирич. Частота</t>
  </si>
  <si>
    <t>Критерий</t>
  </si>
  <si>
    <t>Хи2 расчет</t>
  </si>
  <si>
    <t>Уровень значимости</t>
  </si>
  <si>
    <t>те распределение является нормальным</t>
  </si>
  <si>
    <t>Хи2 крит</t>
  </si>
  <si>
    <t>F-test</t>
  </si>
  <si>
    <t>ВЫБОРКИ</t>
  </si>
  <si>
    <t>Расчеты для X</t>
  </si>
  <si>
    <t>Расчеты для Y</t>
  </si>
  <si>
    <t>Кол-во интервалов</t>
  </si>
  <si>
    <t>Шаг</t>
  </si>
  <si>
    <t>X (Карманы)</t>
  </si>
  <si>
    <t>Y (Карманы)</t>
  </si>
  <si>
    <t>Доверительный интервал для среднего</t>
  </si>
  <si>
    <t>Коэффициент вариации</t>
  </si>
  <si>
    <t>Квартиль1</t>
  </si>
  <si>
    <t>Квартиль3</t>
  </si>
  <si>
    <t>Межквартильный размах</t>
  </si>
  <si>
    <t>Размах</t>
  </si>
  <si>
    <t>Варианты заданий</t>
  </si>
  <si>
    <t>Гр1</t>
  </si>
  <si>
    <t>Гр2</t>
  </si>
  <si>
    <t>Укрупнение интервалов, теор.частота&gt;4</t>
  </si>
  <si>
    <t>Второй способ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</si>
</sst>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8"/>
      <color rgb="FF000000"/>
      <name val="Times New Roman"/>
      <family val="1"/>
      <charset val="204"/>
    </font>
    <font>
      <sz val="10"/>
      <color rgb="FF00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86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Fill="1" applyBorder="1" applyAlignment="1"/>
    <xf numFmtId="0" fontId="0" fillId="0" borderId="3" xfId="0" applyFill="1" applyBorder="1" applyAlignment="1"/>
    <xf numFmtId="0" fontId="3" fillId="0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Continuous"/>
    </xf>
    <xf numFmtId="0" fontId="0" fillId="0" borderId="0" xfId="0" applyNumberFormat="1" applyFill="1" applyBorder="1" applyAlignment="1"/>
    <xf numFmtId="0" fontId="0" fillId="0" borderId="5" xfId="0" applyBorder="1"/>
    <xf numFmtId="0" fontId="0" fillId="0" borderId="0" xfId="0" applyAlignment="1">
      <alignment wrapText="1"/>
    </xf>
    <xf numFmtId="0" fontId="0" fillId="3" borderId="5" xfId="0" applyFill="1" applyBorder="1"/>
    <xf numFmtId="0" fontId="0" fillId="4" borderId="0" xfId="0" applyFill="1"/>
    <xf numFmtId="0" fontId="0" fillId="0" borderId="0" xfId="0" applyFill="1"/>
    <xf numFmtId="0" fontId="0" fillId="4" borderId="5" xfId="0" applyFill="1" applyBorder="1"/>
    <xf numFmtId="0" fontId="0" fillId="0" borderId="0" xfId="0" applyBorder="1"/>
    <xf numFmtId="0" fontId="0" fillId="3" borderId="0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0" borderId="8" xfId="0" applyBorder="1"/>
    <xf numFmtId="0" fontId="0" fillId="0" borderId="9" xfId="0" applyBorder="1"/>
    <xf numFmtId="0" fontId="0" fillId="0" borderId="15" xfId="0" applyBorder="1"/>
    <xf numFmtId="0" fontId="0" fillId="0" borderId="16" xfId="0" applyBorder="1"/>
    <xf numFmtId="0" fontId="0" fillId="0" borderId="10" xfId="0" applyBorder="1"/>
    <xf numFmtId="0" fontId="0" fillId="0" borderId="11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9" fontId="0" fillId="4" borderId="14" xfId="1" applyFont="1" applyFill="1" applyBorder="1"/>
    <xf numFmtId="0" fontId="0" fillId="4" borderId="0" xfId="0" applyFill="1" applyBorder="1"/>
    <xf numFmtId="0" fontId="6" fillId="0" borderId="0" xfId="0" applyFont="1"/>
    <xf numFmtId="0" fontId="0" fillId="2" borderId="5" xfId="0" applyFill="1" applyBorder="1"/>
    <xf numFmtId="0" fontId="0" fillId="0" borderId="24" xfId="0" applyBorder="1"/>
    <xf numFmtId="0" fontId="0" fillId="5" borderId="0" xfId="0" applyFill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  <xf numFmtId="0" fontId="0" fillId="5" borderId="14" xfId="0" applyFill="1" applyBorder="1"/>
    <xf numFmtId="9" fontId="0" fillId="5" borderId="14" xfId="1" applyFont="1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13" xfId="0" applyFill="1" applyBorder="1"/>
    <xf numFmtId="0" fontId="0" fillId="5" borderId="5" xfId="0" applyFill="1" applyBorder="1"/>
    <xf numFmtId="0" fontId="1" fillId="3" borderId="0" xfId="0" applyFont="1" applyFill="1" applyBorder="1"/>
    <xf numFmtId="0" fontId="0" fillId="0" borderId="0" xfId="0" applyFill="1" applyBorder="1"/>
    <xf numFmtId="0" fontId="0" fillId="4" borderId="25" xfId="0" applyFill="1" applyBorder="1"/>
    <xf numFmtId="0" fontId="0" fillId="4" borderId="3" xfId="0" applyFill="1" applyBorder="1"/>
    <xf numFmtId="0" fontId="3" fillId="0" borderId="0" xfId="0" applyFont="1" applyFill="1" applyBorder="1" applyAlignment="1">
      <alignment horizontal="center"/>
    </xf>
    <xf numFmtId="0" fontId="2" fillId="0" borderId="25" xfId="0" applyFont="1" applyBorder="1"/>
    <xf numFmtId="0" fontId="0" fillId="0" borderId="25" xfId="0" applyBorder="1"/>
    <xf numFmtId="0" fontId="0" fillId="2" borderId="15" xfId="0" applyFill="1" applyBorder="1"/>
    <xf numFmtId="0" fontId="0" fillId="2" borderId="0" xfId="0" applyFill="1" applyBorder="1"/>
    <xf numFmtId="0" fontId="0" fillId="0" borderId="3" xfId="0" applyBorder="1"/>
    <xf numFmtId="0" fontId="2" fillId="0" borderId="8" xfId="0" applyFont="1" applyBorder="1"/>
    <xf numFmtId="0" fontId="0" fillId="3" borderId="15" xfId="0" applyFill="1" applyBorder="1"/>
    <xf numFmtId="0" fontId="0" fillId="0" borderId="26" xfId="0" applyBorder="1"/>
    <xf numFmtId="0" fontId="1" fillId="3" borderId="15" xfId="0" applyFont="1" applyFill="1" applyBorder="1"/>
    <xf numFmtId="0" fontId="0" fillId="4" borderId="15" xfId="0" applyFill="1" applyBorder="1"/>
    <xf numFmtId="0" fontId="8" fillId="6" borderId="14" xfId="0" applyFont="1" applyFill="1" applyBorder="1" applyAlignment="1">
      <alignment horizontal="center" vertical="center" wrapText="1"/>
    </xf>
    <xf numFmtId="0" fontId="9" fillId="6" borderId="29" xfId="0" applyFont="1" applyFill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/>
    </xf>
    <xf numFmtId="0" fontId="8" fillId="6" borderId="11" xfId="0" applyFont="1" applyFill="1" applyBorder="1" applyAlignment="1">
      <alignment horizontal="center" vertical="center" wrapText="1"/>
    </xf>
    <xf numFmtId="0" fontId="9" fillId="6" borderId="7" xfId="0" applyFont="1" applyFill="1" applyBorder="1" applyAlignment="1">
      <alignment horizontal="right" vertical="center" wrapText="1"/>
    </xf>
    <xf numFmtId="0" fontId="10" fillId="0" borderId="11" xfId="0" applyFont="1" applyBorder="1" applyAlignment="1">
      <alignment horizontal="center" vertical="center"/>
    </xf>
    <xf numFmtId="0" fontId="7" fillId="6" borderId="30" xfId="0" applyFont="1" applyFill="1" applyBorder="1" applyAlignment="1">
      <alignment horizontal="center" vertical="center" wrapText="1"/>
    </xf>
    <xf numFmtId="0" fontId="7" fillId="6" borderId="2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6" borderId="27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7" fillId="6" borderId="13" xfId="0" applyFont="1" applyFill="1" applyBorder="1" applyAlignment="1">
      <alignment horizontal="center"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Гистограммы_Опис_Стат_ХИ2!$D$23:$D$30</c:f>
              <c:strCache>
                <c:ptCount val="8"/>
                <c:pt idx="0">
                  <c:v>0,704391601</c:v>
                </c:pt>
                <c:pt idx="1">
                  <c:v>1,096832198</c:v>
                </c:pt>
                <c:pt idx="2">
                  <c:v>1,489272795</c:v>
                </c:pt>
                <c:pt idx="3">
                  <c:v>1,881713393</c:v>
                </c:pt>
                <c:pt idx="4">
                  <c:v>2,27415399</c:v>
                </c:pt>
                <c:pt idx="5">
                  <c:v>2,666594588</c:v>
                </c:pt>
                <c:pt idx="6">
                  <c:v>3,059035185</c:v>
                </c:pt>
                <c:pt idx="7">
                  <c:v>Еще</c:v>
                </c:pt>
              </c:strCache>
            </c:strRef>
          </c:cat>
          <c:val>
            <c:numRef>
              <c:f>Гистограммы_Опис_Стат_ХИ2!$E$23:$E$30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11</c:v>
                </c:pt>
                <c:pt idx="5">
                  <c:v>2</c:v>
                </c:pt>
                <c:pt idx="6">
                  <c:v>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5-4A18-91E0-1C326200A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5402816"/>
        <c:axId val="1075405312"/>
      </c:barChart>
      <c:catAx>
        <c:axId val="1075402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5405312"/>
        <c:crosses val="autoZero"/>
        <c:auto val="1"/>
        <c:lblAlgn val="ctr"/>
        <c:lblOffset val="100"/>
        <c:noMultiLvlLbl val="0"/>
      </c:catAx>
      <c:valAx>
        <c:axId val="1075405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5402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Гистограммы_Опис_Стат_ХИ2!$K$23:$K$30</c:f>
              <c:strCache>
                <c:ptCount val="8"/>
                <c:pt idx="0">
                  <c:v>1,340347495</c:v>
                </c:pt>
                <c:pt idx="1">
                  <c:v>1,588504215</c:v>
                </c:pt>
                <c:pt idx="2">
                  <c:v>1,836660936</c:v>
                </c:pt>
                <c:pt idx="3">
                  <c:v>2,084817657</c:v>
                </c:pt>
                <c:pt idx="4">
                  <c:v>2,332974378</c:v>
                </c:pt>
                <c:pt idx="5">
                  <c:v>2,581131098</c:v>
                </c:pt>
                <c:pt idx="6">
                  <c:v>2,829287819</c:v>
                </c:pt>
                <c:pt idx="7">
                  <c:v>Еще</c:v>
                </c:pt>
              </c:strCache>
            </c:strRef>
          </c:cat>
          <c:val>
            <c:numRef>
              <c:f>Гистограммы_Опис_Стат_ХИ2!$L$23:$L$30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1C-4AF5-BA4B-2A405F460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3970000"/>
        <c:axId val="1493970416"/>
      </c:barChart>
      <c:catAx>
        <c:axId val="149397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3970416"/>
        <c:crosses val="autoZero"/>
        <c:auto val="1"/>
        <c:lblAlgn val="ctr"/>
        <c:lblOffset val="100"/>
        <c:noMultiLvlLbl val="0"/>
      </c:catAx>
      <c:valAx>
        <c:axId val="1493970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3970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boxWhisker" uniqueId="{FCE87594-0D3E-4F3E-8A22-AB1DA3B70BCF}"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541020</xdr:colOff>
      <xdr:row>21</xdr:row>
      <xdr:rowOff>121920</xdr:rowOff>
    </xdr:from>
    <xdr:to>
      <xdr:col>9</xdr:col>
      <xdr:colOff>358140</xdr:colOff>
      <xdr:row>31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137160</xdr:colOff>
      <xdr:row>21</xdr:row>
      <xdr:rowOff>160020</xdr:rowOff>
    </xdr:from>
    <xdr:to>
      <xdr:col>18</xdr:col>
      <xdr:colOff>129540</xdr:colOff>
      <xdr:row>30</xdr:row>
      <xdr:rowOff>121920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342900</xdr:colOff>
      <xdr:row>46</xdr:row>
      <xdr:rowOff>144780</xdr:rowOff>
    </xdr:from>
    <xdr:to>
      <xdr:col>4</xdr:col>
      <xdr:colOff>731520</xdr:colOff>
      <xdr:row>48</xdr:row>
      <xdr:rowOff>99060</xdr:rowOff>
    </xdr:to>
    <xdr:sp macro="" textlink="">
      <xdr:nvSpPr>
        <xdr:cNvPr id="6" name="Стрелка вправо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3520440" y="8656320"/>
          <a:ext cx="388620" cy="32004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487680</xdr:colOff>
      <xdr:row>53</xdr:row>
      <xdr:rowOff>91440</xdr:rowOff>
    </xdr:from>
    <xdr:to>
      <xdr:col>7</xdr:col>
      <xdr:colOff>15240</xdr:colOff>
      <xdr:row>55</xdr:row>
      <xdr:rowOff>137160</xdr:rowOff>
    </xdr:to>
    <xdr:sp macro="" textlink="">
      <xdr:nvSpPr>
        <xdr:cNvPr id="7" name="Стрелка вниз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5349240" y="9883140"/>
          <a:ext cx="525780" cy="41148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13</xdr:col>
      <xdr:colOff>800100</xdr:colOff>
      <xdr:row>53</xdr:row>
      <xdr:rowOff>68580</xdr:rowOff>
    </xdr:from>
    <xdr:to>
      <xdr:col>14</xdr:col>
      <xdr:colOff>403860</xdr:colOff>
      <xdr:row>55</xdr:row>
      <xdr:rowOff>114300</xdr:rowOff>
    </xdr:to>
    <xdr:sp macro="" textlink="">
      <xdr:nvSpPr>
        <xdr:cNvPr id="9" name="Стрелка вниз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10363200" y="9860280"/>
          <a:ext cx="525780" cy="41148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13</xdr:col>
      <xdr:colOff>297180</xdr:colOff>
      <xdr:row>45</xdr:row>
      <xdr:rowOff>99060</xdr:rowOff>
    </xdr:from>
    <xdr:to>
      <xdr:col>13</xdr:col>
      <xdr:colOff>685800</xdr:colOff>
      <xdr:row>47</xdr:row>
      <xdr:rowOff>53340</xdr:rowOff>
    </xdr:to>
    <xdr:sp macro="" textlink="">
      <xdr:nvSpPr>
        <xdr:cNvPr id="10" name="Стрелка вправо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9860280" y="8427720"/>
          <a:ext cx="388620" cy="32004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1135380</xdr:colOff>
      <xdr:row>41</xdr:row>
      <xdr:rowOff>91440</xdr:rowOff>
    </xdr:from>
    <xdr:to>
      <xdr:col>7</xdr:col>
      <xdr:colOff>1051560</xdr:colOff>
      <xdr:row>46</xdr:row>
      <xdr:rowOff>38100</xdr:rowOff>
    </xdr:to>
    <xdr:cxnSp macro="">
      <xdr:nvCxnSpPr>
        <xdr:cNvPr id="3" name="Прямая со стрелкой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flipH="1">
          <a:off x="3352800" y="7749540"/>
          <a:ext cx="4686300" cy="12268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26</xdr:row>
      <xdr:rowOff>106680</xdr:rowOff>
    </xdr:from>
    <xdr:to>
      <xdr:col>4</xdr:col>
      <xdr:colOff>861060</xdr:colOff>
      <xdr:row>46</xdr:row>
      <xdr:rowOff>167640</xdr:rowOff>
    </xdr:to>
    <xdr:cxnSp macro="">
      <xdr:nvCxnSpPr>
        <xdr:cNvPr id="11" name="Прямая со стрелкой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 flipH="1">
          <a:off x="1600200" y="4945380"/>
          <a:ext cx="3101340" cy="41605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335280</xdr:colOff>
      <xdr:row>27</xdr:row>
      <xdr:rowOff>38100</xdr:rowOff>
    </xdr:from>
    <xdr:to>
      <xdr:col>11</xdr:col>
      <xdr:colOff>365760</xdr:colOff>
      <xdr:row>47</xdr:row>
      <xdr:rowOff>45720</xdr:rowOff>
    </xdr:to>
    <xdr:cxnSp macro="">
      <xdr:nvCxnSpPr>
        <xdr:cNvPr id="13" name="Прямая со стрелкой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/>
      </xdr:nvCxnSpPr>
      <xdr:spPr>
        <a:xfrm flipH="1">
          <a:off x="11140440" y="5059680"/>
          <a:ext cx="30480" cy="41071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670560</xdr:colOff>
      <xdr:row>38</xdr:row>
      <xdr:rowOff>144780</xdr:rowOff>
    </xdr:from>
    <xdr:to>
      <xdr:col>16</xdr:col>
      <xdr:colOff>419100</xdr:colOff>
      <xdr:row>47</xdr:row>
      <xdr:rowOff>68580</xdr:rowOff>
    </xdr:to>
    <xdr:cxnSp macro="">
      <xdr:nvCxnSpPr>
        <xdr:cNvPr id="15" name="Прямая со стрелкой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 flipH="1">
          <a:off x="12085320" y="7254240"/>
          <a:ext cx="3909060" cy="1935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251460</xdr:colOff>
      <xdr:row>7</xdr:row>
      <xdr:rowOff>53340</xdr:rowOff>
    </xdr:from>
    <xdr:to>
      <xdr:col>11</xdr:col>
      <xdr:colOff>556260</xdr:colOff>
      <xdr:row>22</xdr:row>
      <xdr:rowOff>53340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89860" y="1386840"/>
              <a:ext cx="45720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11</xdr:col>
      <xdr:colOff>30480</xdr:colOff>
      <xdr:row>6</xdr:row>
      <xdr:rowOff>175260</xdr:rowOff>
    </xdr:from>
    <xdr:to>
      <xdr:col>13</xdr:col>
      <xdr:colOff>83820</xdr:colOff>
      <xdr:row>9</xdr:row>
      <xdr:rowOff>129540</xdr:rowOff>
    </xdr:to>
    <xdr:sp macro="" textlink="">
      <xdr:nvSpPr>
        <xdr:cNvPr id="5" name="Выноска 1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6736080" y="1272540"/>
          <a:ext cx="1272540" cy="502920"/>
        </a:xfrm>
        <a:prstGeom prst="borderCallout1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На</a:t>
          </a:r>
          <a:r>
            <a:rPr lang="ru-RU" sz="1100" baseline="0"/>
            <a:t> диаграмме показан выброс</a:t>
          </a:r>
          <a:endParaRPr lang="ru-R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365760</xdr:colOff>
      <xdr:row>11</xdr:row>
      <xdr:rowOff>76200</xdr:rowOff>
    </xdr:from>
    <xdr:to>
      <xdr:col>8</xdr:col>
      <xdr:colOff>327660</xdr:colOff>
      <xdr:row>13</xdr:row>
      <xdr:rowOff>152400</xdr:rowOff>
    </xdr:to>
    <xdr:sp macro="" textlink="">
      <xdr:nvSpPr>
        <xdr:cNvPr id="2" name="Стрелка вниз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4632960" y="2087880"/>
          <a:ext cx="571500" cy="44196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13</xdr:col>
      <xdr:colOff>441960</xdr:colOff>
      <xdr:row>11</xdr:row>
      <xdr:rowOff>76200</xdr:rowOff>
    </xdr:from>
    <xdr:to>
      <xdr:col>14</xdr:col>
      <xdr:colOff>251460</xdr:colOff>
      <xdr:row>13</xdr:row>
      <xdr:rowOff>152400</xdr:rowOff>
    </xdr:to>
    <xdr:sp macro="" textlink="">
      <xdr:nvSpPr>
        <xdr:cNvPr id="3" name="Стрелка вниз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8366760" y="2133600"/>
          <a:ext cx="419100" cy="44196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13</xdr:col>
      <xdr:colOff>45720</xdr:colOff>
      <xdr:row>16</xdr:row>
      <xdr:rowOff>45720</xdr:rowOff>
    </xdr:from>
    <xdr:to>
      <xdr:col>14</xdr:col>
      <xdr:colOff>152400</xdr:colOff>
      <xdr:row>17</xdr:row>
      <xdr:rowOff>152400</xdr:rowOff>
    </xdr:to>
    <xdr:cxnSp macro="">
      <xdr:nvCxnSpPr>
        <xdr:cNvPr id="5" name="Прямая со стрелкой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7970520" y="3017520"/>
          <a:ext cx="716280" cy="2895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441960</xdr:colOff>
      <xdr:row>25</xdr:row>
      <xdr:rowOff>76200</xdr:rowOff>
    </xdr:from>
    <xdr:to>
      <xdr:col>15</xdr:col>
      <xdr:colOff>251460</xdr:colOff>
      <xdr:row>27</xdr:row>
      <xdr:rowOff>152400</xdr:rowOff>
    </xdr:to>
    <xdr:sp macro="" textlink="">
      <xdr:nvSpPr>
        <xdr:cNvPr id="6" name="Стрелка вниз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8366760" y="2133600"/>
          <a:ext cx="419100" cy="44196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12</xdr:col>
      <xdr:colOff>411480</xdr:colOff>
      <xdr:row>29</xdr:row>
      <xdr:rowOff>15240</xdr:rowOff>
    </xdr:from>
    <xdr:to>
      <xdr:col>13</xdr:col>
      <xdr:colOff>518160</xdr:colOff>
      <xdr:row>30</xdr:row>
      <xdr:rowOff>121920</xdr:rowOff>
    </xdr:to>
    <xdr:cxnSp macro="">
      <xdr:nvCxnSpPr>
        <xdr:cNvPr id="7" name="Прямая со стрелкой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7726680" y="5364480"/>
          <a:ext cx="716280" cy="2895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441960</xdr:colOff>
      <xdr:row>15</xdr:row>
      <xdr:rowOff>0</xdr:rowOff>
    </xdr:from>
    <xdr:to>
      <xdr:col>5</xdr:col>
      <xdr:colOff>1043940</xdr:colOff>
      <xdr:row>16</xdr:row>
      <xdr:rowOff>60960</xdr:rowOff>
    </xdr:to>
    <xdr:cxnSp macro="">
      <xdr:nvCxnSpPr>
        <xdr:cNvPr id="9" name="Прямая со стрелкой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4876800" y="2788920"/>
          <a:ext cx="601980" cy="251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35"/>
  <sheetViews>
    <sheetView workbookViewId="0"/>
  </sheetViews>
  <sheetFormatPr defaultRowHeight="15" x14ac:dyDescent="0.25"/>
  <sheetData>
    <row r="2" spans="1:21" ht="15.75" thickBot="1" x14ac:dyDescent="0.3"/>
    <row r="3" spans="1:21" ht="15.75" thickBot="1" x14ac:dyDescent="0.3">
      <c r="A3" s="81"/>
      <c r="B3" s="84" t="s">
        <v>77</v>
      </c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0"/>
    </row>
    <row r="4" spans="1:21" ht="15.75" thickBot="1" x14ac:dyDescent="0.3">
      <c r="A4" s="82"/>
      <c r="B4" s="84">
        <v>0</v>
      </c>
      <c r="C4" s="80"/>
      <c r="D4" s="79">
        <v>1</v>
      </c>
      <c r="E4" s="80"/>
      <c r="F4" s="79">
        <v>2</v>
      </c>
      <c r="G4" s="80"/>
      <c r="H4" s="79">
        <v>3</v>
      </c>
      <c r="I4" s="80"/>
      <c r="J4" s="79">
        <v>4</v>
      </c>
      <c r="K4" s="80"/>
      <c r="L4" s="79">
        <v>5</v>
      </c>
      <c r="M4" s="80"/>
      <c r="N4" s="79">
        <v>6</v>
      </c>
      <c r="O4" s="80"/>
      <c r="P4" s="79">
        <v>7</v>
      </c>
      <c r="Q4" s="80"/>
      <c r="R4" s="79">
        <v>8</v>
      </c>
      <c r="S4" s="80"/>
      <c r="T4" s="79">
        <v>9</v>
      </c>
      <c r="U4" s="80"/>
    </row>
    <row r="5" spans="1:21" ht="15.75" thickBot="1" x14ac:dyDescent="0.3">
      <c r="A5" s="83"/>
      <c r="B5" s="73" t="s">
        <v>78</v>
      </c>
      <c r="C5" s="73" t="s">
        <v>79</v>
      </c>
      <c r="D5" s="73" t="s">
        <v>78</v>
      </c>
      <c r="E5" s="73" t="s">
        <v>79</v>
      </c>
      <c r="F5" s="73" t="s">
        <v>78</v>
      </c>
      <c r="G5" s="73" t="s">
        <v>79</v>
      </c>
      <c r="H5" s="73" t="s">
        <v>78</v>
      </c>
      <c r="I5" s="73" t="s">
        <v>79</v>
      </c>
      <c r="J5" s="73" t="s">
        <v>78</v>
      </c>
      <c r="K5" s="73" t="s">
        <v>79</v>
      </c>
      <c r="L5" s="73" t="s">
        <v>78</v>
      </c>
      <c r="M5" s="73" t="s">
        <v>79</v>
      </c>
      <c r="N5" s="73" t="s">
        <v>78</v>
      </c>
      <c r="O5" s="73" t="s">
        <v>79</v>
      </c>
      <c r="P5" s="73" t="s">
        <v>78</v>
      </c>
      <c r="Q5" s="73" t="s">
        <v>79</v>
      </c>
      <c r="R5" s="73" t="s">
        <v>78</v>
      </c>
      <c r="S5" s="73" t="s">
        <v>79</v>
      </c>
      <c r="T5" s="73" t="s">
        <v>78</v>
      </c>
      <c r="U5" s="73" t="s">
        <v>79</v>
      </c>
    </row>
    <row r="6" spans="1:21" ht="15.75" thickBot="1" x14ac:dyDescent="0.3">
      <c r="A6" s="74">
        <v>1</v>
      </c>
      <c r="B6" s="75">
        <v>18</v>
      </c>
      <c r="C6" s="75">
        <v>7</v>
      </c>
      <c r="D6" s="75">
        <v>12</v>
      </c>
      <c r="E6" s="76">
        <v>8</v>
      </c>
      <c r="F6" s="75">
        <v>19</v>
      </c>
      <c r="G6" s="76">
        <v>17</v>
      </c>
      <c r="H6" s="75">
        <v>16</v>
      </c>
      <c r="I6" s="75">
        <v>5</v>
      </c>
      <c r="J6" s="76">
        <v>16</v>
      </c>
      <c r="K6" s="75">
        <v>5</v>
      </c>
      <c r="L6" s="76">
        <v>17</v>
      </c>
      <c r="M6" s="75">
        <v>16</v>
      </c>
      <c r="N6" s="76">
        <v>20</v>
      </c>
      <c r="O6" s="76">
        <v>8</v>
      </c>
      <c r="P6" s="76">
        <v>15</v>
      </c>
      <c r="Q6" s="76">
        <v>17</v>
      </c>
      <c r="R6" s="76">
        <v>8</v>
      </c>
      <c r="S6" s="76">
        <v>15</v>
      </c>
      <c r="T6" s="76">
        <v>20</v>
      </c>
      <c r="U6" s="76">
        <v>17</v>
      </c>
    </row>
    <row r="7" spans="1:21" ht="15.75" thickBot="1" x14ac:dyDescent="0.3">
      <c r="A7" s="77">
        <v>2</v>
      </c>
      <c r="B7" s="75">
        <v>19</v>
      </c>
      <c r="C7" s="75">
        <v>14</v>
      </c>
      <c r="D7" s="75">
        <v>20</v>
      </c>
      <c r="E7" s="76">
        <v>14</v>
      </c>
      <c r="F7" s="75">
        <v>17</v>
      </c>
      <c r="G7" s="76">
        <v>14</v>
      </c>
      <c r="H7" s="75">
        <v>19</v>
      </c>
      <c r="I7" s="75">
        <v>18</v>
      </c>
      <c r="J7" s="76">
        <v>18</v>
      </c>
      <c r="K7" s="75">
        <v>18</v>
      </c>
      <c r="L7" s="76">
        <v>16</v>
      </c>
      <c r="M7" s="75">
        <v>18</v>
      </c>
      <c r="N7" s="76">
        <v>8</v>
      </c>
      <c r="O7" s="76">
        <v>14</v>
      </c>
      <c r="P7" s="76">
        <v>20</v>
      </c>
      <c r="Q7" s="76">
        <v>14</v>
      </c>
      <c r="R7" s="76">
        <v>14</v>
      </c>
      <c r="S7" s="76">
        <v>20</v>
      </c>
      <c r="T7" s="76">
        <v>8</v>
      </c>
      <c r="U7" s="76">
        <v>14</v>
      </c>
    </row>
    <row r="8" spans="1:21" ht="15.75" thickBot="1" x14ac:dyDescent="0.3">
      <c r="A8" s="77">
        <v>3</v>
      </c>
      <c r="B8" s="75">
        <v>23</v>
      </c>
      <c r="C8" s="75">
        <v>16</v>
      </c>
      <c r="D8" s="75">
        <v>18</v>
      </c>
      <c r="E8" s="76">
        <v>14</v>
      </c>
      <c r="F8" s="75">
        <v>13</v>
      </c>
      <c r="G8" s="76">
        <v>16</v>
      </c>
      <c r="H8" s="75">
        <v>10</v>
      </c>
      <c r="I8" s="75">
        <v>9</v>
      </c>
      <c r="J8" s="76">
        <v>14</v>
      </c>
      <c r="K8" s="75">
        <v>9</v>
      </c>
      <c r="L8" s="76">
        <v>19</v>
      </c>
      <c r="M8" s="75">
        <v>15</v>
      </c>
      <c r="N8" s="76">
        <v>11</v>
      </c>
      <c r="O8" s="76">
        <v>14</v>
      </c>
      <c r="P8" s="76">
        <v>17</v>
      </c>
      <c r="Q8" s="76">
        <v>16</v>
      </c>
      <c r="R8" s="76">
        <v>14</v>
      </c>
      <c r="S8" s="76">
        <v>17</v>
      </c>
      <c r="T8" s="76">
        <v>11</v>
      </c>
      <c r="U8" s="76">
        <v>16</v>
      </c>
    </row>
    <row r="9" spans="1:21" ht="15.75" thickBot="1" x14ac:dyDescent="0.3">
      <c r="A9" s="77">
        <v>4</v>
      </c>
      <c r="B9" s="75">
        <v>17</v>
      </c>
      <c r="C9" s="75">
        <v>18</v>
      </c>
      <c r="D9" s="75">
        <v>18</v>
      </c>
      <c r="E9" s="76">
        <v>14</v>
      </c>
      <c r="F9" s="75">
        <v>14</v>
      </c>
      <c r="G9" s="76">
        <v>17</v>
      </c>
      <c r="H9" s="75">
        <v>22</v>
      </c>
      <c r="I9" s="75">
        <v>17</v>
      </c>
      <c r="J9" s="76">
        <v>16</v>
      </c>
      <c r="K9" s="75">
        <v>17</v>
      </c>
      <c r="L9" s="76">
        <v>25</v>
      </c>
      <c r="M9" s="75">
        <v>14</v>
      </c>
      <c r="N9" s="76">
        <v>16</v>
      </c>
      <c r="O9" s="76">
        <v>14</v>
      </c>
      <c r="P9" s="76">
        <v>8</v>
      </c>
      <c r="Q9" s="76">
        <v>17</v>
      </c>
      <c r="R9" s="76">
        <v>14</v>
      </c>
      <c r="S9" s="76">
        <v>8</v>
      </c>
      <c r="T9" s="76">
        <v>16</v>
      </c>
      <c r="U9" s="76">
        <v>17</v>
      </c>
    </row>
    <row r="10" spans="1:21" ht="15.75" thickBot="1" x14ac:dyDescent="0.3">
      <c r="A10" s="77">
        <v>5</v>
      </c>
      <c r="B10" s="75">
        <v>20</v>
      </c>
      <c r="C10" s="75">
        <v>6</v>
      </c>
      <c r="D10" s="75">
        <v>12</v>
      </c>
      <c r="E10" s="76">
        <v>13</v>
      </c>
      <c r="F10" s="75">
        <v>11</v>
      </c>
      <c r="G10" s="76">
        <v>11</v>
      </c>
      <c r="H10" s="75">
        <v>9</v>
      </c>
      <c r="I10" s="75">
        <v>12</v>
      </c>
      <c r="J10" s="76">
        <v>12</v>
      </c>
      <c r="K10" s="75">
        <v>12</v>
      </c>
      <c r="L10" s="76">
        <v>17</v>
      </c>
      <c r="M10" s="75">
        <v>15</v>
      </c>
      <c r="N10" s="76">
        <v>17</v>
      </c>
      <c r="O10" s="76">
        <v>13</v>
      </c>
      <c r="P10" s="76">
        <v>11</v>
      </c>
      <c r="Q10" s="76">
        <v>11</v>
      </c>
      <c r="R10" s="76">
        <v>13</v>
      </c>
      <c r="S10" s="76">
        <v>11</v>
      </c>
      <c r="T10" s="76">
        <v>17</v>
      </c>
      <c r="U10" s="76">
        <v>11</v>
      </c>
    </row>
    <row r="11" spans="1:21" ht="15.75" thickBot="1" x14ac:dyDescent="0.3">
      <c r="A11" s="77">
        <v>6</v>
      </c>
      <c r="B11" s="75">
        <v>17</v>
      </c>
      <c r="C11" s="75">
        <v>14</v>
      </c>
      <c r="D11" s="75">
        <v>17</v>
      </c>
      <c r="E11" s="76">
        <v>16</v>
      </c>
      <c r="F11" s="75">
        <v>20</v>
      </c>
      <c r="G11" s="76">
        <v>6</v>
      </c>
      <c r="H11" s="75">
        <v>19</v>
      </c>
      <c r="I11" s="75">
        <v>21</v>
      </c>
      <c r="J11" s="76">
        <v>11</v>
      </c>
      <c r="K11" s="75">
        <v>21</v>
      </c>
      <c r="L11" s="76">
        <v>13</v>
      </c>
      <c r="M11" s="75">
        <v>10</v>
      </c>
      <c r="N11" s="76">
        <v>13</v>
      </c>
      <c r="O11" s="76">
        <v>16</v>
      </c>
      <c r="P11" s="76">
        <v>14</v>
      </c>
      <c r="Q11" s="76">
        <v>6</v>
      </c>
      <c r="R11" s="76">
        <v>16</v>
      </c>
      <c r="S11" s="76">
        <v>14</v>
      </c>
      <c r="T11" s="76">
        <v>13</v>
      </c>
      <c r="U11" s="76">
        <v>6</v>
      </c>
    </row>
    <row r="12" spans="1:21" ht="15.75" thickBot="1" x14ac:dyDescent="0.3">
      <c r="A12" s="77">
        <v>7</v>
      </c>
      <c r="B12" s="75">
        <v>9</v>
      </c>
      <c r="C12" s="75">
        <v>21</v>
      </c>
      <c r="D12" s="75">
        <v>11</v>
      </c>
      <c r="E12" s="76">
        <v>14</v>
      </c>
      <c r="F12" s="75">
        <v>11</v>
      </c>
      <c r="G12" s="76">
        <v>17</v>
      </c>
      <c r="H12" s="75">
        <v>8</v>
      </c>
      <c r="I12" s="75">
        <v>14</v>
      </c>
      <c r="J12" s="76">
        <v>10</v>
      </c>
      <c r="K12" s="75">
        <v>14</v>
      </c>
      <c r="L12" s="76">
        <v>22</v>
      </c>
      <c r="M12" s="75">
        <v>14</v>
      </c>
      <c r="N12" s="76">
        <v>19</v>
      </c>
      <c r="O12" s="76">
        <v>14</v>
      </c>
      <c r="P12" s="76">
        <v>16</v>
      </c>
      <c r="Q12" s="76">
        <v>17</v>
      </c>
      <c r="R12" s="76">
        <v>14</v>
      </c>
      <c r="S12" s="76">
        <v>16</v>
      </c>
      <c r="T12" s="76">
        <v>19</v>
      </c>
      <c r="U12" s="76">
        <v>17</v>
      </c>
    </row>
    <row r="13" spans="1:21" ht="15.75" thickBot="1" x14ac:dyDescent="0.3">
      <c r="A13" s="77">
        <v>8</v>
      </c>
      <c r="B13" s="75">
        <v>19</v>
      </c>
      <c r="C13" s="75">
        <v>19</v>
      </c>
      <c r="D13" s="75">
        <v>24</v>
      </c>
      <c r="E13" s="76">
        <v>24</v>
      </c>
      <c r="F13" s="75">
        <v>26</v>
      </c>
      <c r="G13" s="76">
        <v>13</v>
      </c>
      <c r="H13" s="75">
        <v>13</v>
      </c>
      <c r="I13" s="75">
        <v>15</v>
      </c>
      <c r="J13" s="76">
        <v>12</v>
      </c>
      <c r="K13" s="75">
        <v>15</v>
      </c>
      <c r="L13" s="76">
        <v>18</v>
      </c>
      <c r="M13" s="75">
        <v>12</v>
      </c>
      <c r="N13" s="76">
        <v>21</v>
      </c>
      <c r="O13" s="76">
        <v>24</v>
      </c>
      <c r="P13" s="76">
        <v>14</v>
      </c>
      <c r="Q13" s="76">
        <v>13</v>
      </c>
      <c r="R13" s="76">
        <v>24</v>
      </c>
      <c r="S13" s="76">
        <v>14</v>
      </c>
      <c r="T13" s="76">
        <v>21</v>
      </c>
      <c r="U13" s="76">
        <v>13</v>
      </c>
    </row>
    <row r="14" spans="1:21" ht="15.75" thickBot="1" x14ac:dyDescent="0.3">
      <c r="A14" s="77">
        <v>9</v>
      </c>
      <c r="B14" s="75">
        <v>20</v>
      </c>
      <c r="C14" s="75">
        <v>15</v>
      </c>
      <c r="D14" s="75">
        <v>15</v>
      </c>
      <c r="E14" s="76">
        <v>11</v>
      </c>
      <c r="F14" s="75">
        <v>15</v>
      </c>
      <c r="G14" s="76">
        <v>16</v>
      </c>
      <c r="H14" s="75">
        <v>15</v>
      </c>
      <c r="I14" s="75">
        <v>15</v>
      </c>
      <c r="J14" s="76">
        <v>9</v>
      </c>
      <c r="K14" s="75">
        <v>15</v>
      </c>
      <c r="L14" s="76">
        <v>18</v>
      </c>
      <c r="M14" s="75">
        <v>16</v>
      </c>
      <c r="N14" s="76">
        <v>17</v>
      </c>
      <c r="O14" s="76">
        <v>11</v>
      </c>
      <c r="P14" s="76">
        <v>19</v>
      </c>
      <c r="Q14" s="76">
        <v>16</v>
      </c>
      <c r="R14" s="76">
        <v>11</v>
      </c>
      <c r="S14" s="76">
        <v>19</v>
      </c>
      <c r="T14" s="76">
        <v>17</v>
      </c>
      <c r="U14" s="76">
        <v>16</v>
      </c>
    </row>
    <row r="15" spans="1:21" ht="15.75" thickBot="1" x14ac:dyDescent="0.3">
      <c r="A15" s="77">
        <v>10</v>
      </c>
      <c r="B15" s="75">
        <v>18</v>
      </c>
      <c r="C15" s="75">
        <v>17</v>
      </c>
      <c r="D15" s="75">
        <v>13</v>
      </c>
      <c r="E15" s="76">
        <v>15</v>
      </c>
      <c r="F15" s="75">
        <v>17</v>
      </c>
      <c r="G15" s="76">
        <v>20</v>
      </c>
      <c r="H15" s="75">
        <v>15</v>
      </c>
      <c r="I15" s="75">
        <v>18</v>
      </c>
      <c r="J15" s="76">
        <v>23</v>
      </c>
      <c r="K15" s="75">
        <v>18</v>
      </c>
      <c r="L15" s="76">
        <v>7</v>
      </c>
      <c r="M15" s="75">
        <v>24</v>
      </c>
      <c r="N15" s="76">
        <v>27</v>
      </c>
      <c r="O15" s="76">
        <v>15</v>
      </c>
      <c r="P15" s="76">
        <v>14</v>
      </c>
      <c r="Q15" s="76">
        <v>20</v>
      </c>
      <c r="R15" s="76">
        <v>15</v>
      </c>
      <c r="S15" s="76">
        <v>14</v>
      </c>
      <c r="T15" s="76">
        <v>27</v>
      </c>
      <c r="U15" s="76">
        <v>20</v>
      </c>
    </row>
    <row r="16" spans="1:21" ht="15.75" thickBot="1" x14ac:dyDescent="0.3">
      <c r="A16" s="77">
        <v>11</v>
      </c>
      <c r="B16" s="75">
        <v>14</v>
      </c>
      <c r="C16" s="75">
        <v>23</v>
      </c>
      <c r="D16" s="75">
        <v>15</v>
      </c>
      <c r="E16" s="76">
        <v>20</v>
      </c>
      <c r="F16" s="75">
        <v>14</v>
      </c>
      <c r="G16" s="76">
        <v>20</v>
      </c>
      <c r="H16" s="75">
        <v>11</v>
      </c>
      <c r="I16" s="75">
        <v>16</v>
      </c>
      <c r="J16" s="76">
        <v>6</v>
      </c>
      <c r="K16" s="75">
        <v>16</v>
      </c>
      <c r="L16" s="76">
        <v>14</v>
      </c>
      <c r="M16" s="75">
        <v>18</v>
      </c>
      <c r="N16" s="76">
        <v>22</v>
      </c>
      <c r="O16" s="76">
        <v>20</v>
      </c>
      <c r="P16" s="76">
        <v>17</v>
      </c>
      <c r="Q16" s="76">
        <v>20</v>
      </c>
      <c r="R16" s="76">
        <v>20</v>
      </c>
      <c r="S16" s="76">
        <v>17</v>
      </c>
      <c r="T16" s="76">
        <v>22</v>
      </c>
      <c r="U16" s="76">
        <v>20</v>
      </c>
    </row>
    <row r="17" spans="1:21" ht="15.75" thickBot="1" x14ac:dyDescent="0.3">
      <c r="A17" s="77">
        <v>12</v>
      </c>
      <c r="B17" s="75">
        <v>15</v>
      </c>
      <c r="C17" s="75">
        <v>12</v>
      </c>
      <c r="D17" s="75">
        <v>4</v>
      </c>
      <c r="E17" s="76">
        <v>17</v>
      </c>
      <c r="F17" s="75">
        <v>10</v>
      </c>
      <c r="G17" s="76">
        <v>16</v>
      </c>
      <c r="H17" s="75">
        <v>15</v>
      </c>
      <c r="I17" s="75">
        <v>17</v>
      </c>
      <c r="J17" s="76">
        <v>14</v>
      </c>
      <c r="K17" s="75">
        <v>17</v>
      </c>
      <c r="L17" s="76">
        <v>19</v>
      </c>
      <c r="M17" s="75">
        <v>8</v>
      </c>
      <c r="N17" s="76">
        <v>10</v>
      </c>
      <c r="O17" s="76">
        <v>17</v>
      </c>
      <c r="P17" s="76">
        <v>7</v>
      </c>
      <c r="Q17" s="76">
        <v>16</v>
      </c>
      <c r="R17" s="76">
        <v>17</v>
      </c>
      <c r="S17" s="76">
        <v>7</v>
      </c>
      <c r="T17" s="76">
        <v>10</v>
      </c>
      <c r="U17" s="76">
        <v>16</v>
      </c>
    </row>
    <row r="18" spans="1:21" ht="15.75" thickBot="1" x14ac:dyDescent="0.3">
      <c r="A18" s="77">
        <v>13</v>
      </c>
      <c r="B18" s="75">
        <v>15</v>
      </c>
      <c r="C18" s="75">
        <v>11</v>
      </c>
      <c r="D18" s="75">
        <v>13</v>
      </c>
      <c r="E18" s="76">
        <v>8</v>
      </c>
      <c r="F18" s="75">
        <v>15</v>
      </c>
      <c r="G18" s="76">
        <v>24</v>
      </c>
      <c r="H18" s="75">
        <v>10</v>
      </c>
      <c r="I18" s="75">
        <v>12</v>
      </c>
      <c r="J18" s="76">
        <v>11</v>
      </c>
      <c r="K18" s="75">
        <v>12</v>
      </c>
      <c r="L18" s="76">
        <v>17</v>
      </c>
      <c r="M18" s="75">
        <v>16</v>
      </c>
      <c r="N18" s="76">
        <v>19</v>
      </c>
      <c r="O18" s="76">
        <v>8</v>
      </c>
      <c r="P18" s="76">
        <v>16</v>
      </c>
      <c r="Q18" s="76">
        <v>24</v>
      </c>
      <c r="R18" s="76">
        <v>8</v>
      </c>
      <c r="S18" s="76">
        <v>16</v>
      </c>
      <c r="T18" s="76">
        <v>19</v>
      </c>
      <c r="U18" s="76">
        <v>24</v>
      </c>
    </row>
    <row r="19" spans="1:21" ht="15.75" thickBot="1" x14ac:dyDescent="0.3">
      <c r="A19" s="77">
        <v>14</v>
      </c>
      <c r="B19" s="75">
        <v>15</v>
      </c>
      <c r="C19" s="75">
        <v>13</v>
      </c>
      <c r="D19" s="75">
        <v>19</v>
      </c>
      <c r="E19" s="76">
        <v>13</v>
      </c>
      <c r="F19" s="75">
        <v>14</v>
      </c>
      <c r="G19" s="76">
        <v>18</v>
      </c>
      <c r="H19" s="75">
        <v>14</v>
      </c>
      <c r="I19" s="75">
        <v>8</v>
      </c>
      <c r="J19" s="76">
        <v>21</v>
      </c>
      <c r="K19" s="75">
        <v>8</v>
      </c>
      <c r="L19" s="76">
        <v>14</v>
      </c>
      <c r="M19" s="75">
        <v>13</v>
      </c>
      <c r="N19" s="76">
        <v>15</v>
      </c>
      <c r="O19" s="76">
        <v>13</v>
      </c>
      <c r="P19" s="76">
        <v>13</v>
      </c>
      <c r="Q19" s="76">
        <v>18</v>
      </c>
      <c r="R19" s="76">
        <v>13</v>
      </c>
      <c r="S19" s="76">
        <v>13</v>
      </c>
      <c r="T19" s="76">
        <v>15</v>
      </c>
      <c r="U19" s="76">
        <v>18</v>
      </c>
    </row>
    <row r="20" spans="1:21" ht="15.75" thickBot="1" x14ac:dyDescent="0.3">
      <c r="A20" s="77">
        <v>15</v>
      </c>
      <c r="B20" s="75">
        <v>24</v>
      </c>
      <c r="C20" s="75">
        <v>11</v>
      </c>
      <c r="D20" s="75">
        <v>16</v>
      </c>
      <c r="E20" s="76">
        <v>17</v>
      </c>
      <c r="F20" s="75">
        <v>21</v>
      </c>
      <c r="G20" s="76">
        <v>10</v>
      </c>
      <c r="H20" s="75">
        <v>13</v>
      </c>
      <c r="I20" s="75">
        <v>19</v>
      </c>
      <c r="J20" s="76">
        <v>5</v>
      </c>
      <c r="K20" s="75">
        <v>19</v>
      </c>
      <c r="L20" s="76">
        <v>13</v>
      </c>
      <c r="M20" s="75">
        <v>15</v>
      </c>
      <c r="N20" s="76">
        <v>23</v>
      </c>
      <c r="O20" s="76">
        <v>17</v>
      </c>
      <c r="P20" s="76">
        <v>14</v>
      </c>
      <c r="Q20" s="76">
        <v>10</v>
      </c>
      <c r="R20" s="76">
        <v>17</v>
      </c>
      <c r="S20" s="76">
        <v>14</v>
      </c>
      <c r="T20" s="76">
        <v>23</v>
      </c>
      <c r="U20" s="76">
        <v>10</v>
      </c>
    </row>
    <row r="21" spans="1:21" ht="15.75" thickBot="1" x14ac:dyDescent="0.3">
      <c r="A21" s="77">
        <v>16</v>
      </c>
      <c r="B21" s="75">
        <v>14</v>
      </c>
      <c r="C21" s="75">
        <v>14</v>
      </c>
      <c r="D21" s="75">
        <v>8</v>
      </c>
      <c r="E21" s="76">
        <v>11</v>
      </c>
      <c r="F21" s="75">
        <v>18</v>
      </c>
      <c r="G21" s="76">
        <v>14</v>
      </c>
      <c r="H21" s="75">
        <v>13</v>
      </c>
      <c r="I21" s="75">
        <v>11</v>
      </c>
      <c r="J21" s="76">
        <v>14</v>
      </c>
      <c r="K21" s="75">
        <v>11</v>
      </c>
      <c r="L21" s="76">
        <v>15</v>
      </c>
      <c r="M21" s="75">
        <v>9</v>
      </c>
      <c r="N21" s="76">
        <v>15</v>
      </c>
      <c r="O21" s="76">
        <v>11</v>
      </c>
      <c r="P21" s="76">
        <v>19</v>
      </c>
      <c r="Q21" s="76">
        <v>14</v>
      </c>
      <c r="R21" s="76">
        <v>11</v>
      </c>
      <c r="S21" s="76">
        <v>19</v>
      </c>
      <c r="T21" s="76">
        <v>15</v>
      </c>
      <c r="U21" s="76">
        <v>14</v>
      </c>
    </row>
    <row r="22" spans="1:21" ht="15.75" thickBot="1" x14ac:dyDescent="0.3">
      <c r="A22" s="77">
        <v>17</v>
      </c>
      <c r="B22" s="75">
        <v>18</v>
      </c>
      <c r="C22" s="75">
        <v>10</v>
      </c>
      <c r="D22" s="75">
        <v>11</v>
      </c>
      <c r="E22" s="76">
        <v>17</v>
      </c>
      <c r="F22" s="75">
        <v>7</v>
      </c>
      <c r="G22" s="76">
        <v>11</v>
      </c>
      <c r="H22" s="75">
        <v>13</v>
      </c>
      <c r="I22" s="75">
        <v>11</v>
      </c>
      <c r="J22" s="76">
        <v>15</v>
      </c>
      <c r="K22" s="75">
        <v>11</v>
      </c>
      <c r="L22" s="76">
        <v>16</v>
      </c>
      <c r="M22" s="75">
        <v>18</v>
      </c>
      <c r="N22" s="76">
        <v>15</v>
      </c>
      <c r="O22" s="76">
        <v>17</v>
      </c>
      <c r="P22" s="76">
        <v>19</v>
      </c>
      <c r="Q22" s="76">
        <v>11</v>
      </c>
      <c r="R22" s="76">
        <v>17</v>
      </c>
      <c r="S22" s="76">
        <v>19</v>
      </c>
      <c r="T22" s="76">
        <v>15</v>
      </c>
      <c r="U22" s="76">
        <v>11</v>
      </c>
    </row>
    <row r="23" spans="1:21" ht="15.75" thickBot="1" x14ac:dyDescent="0.3">
      <c r="A23" s="77">
        <v>18</v>
      </c>
      <c r="B23" s="75">
        <v>11</v>
      </c>
      <c r="C23" s="75">
        <v>12</v>
      </c>
      <c r="D23" s="75">
        <v>22</v>
      </c>
      <c r="E23" s="76">
        <v>11</v>
      </c>
      <c r="F23" s="75">
        <v>10</v>
      </c>
      <c r="G23" s="76">
        <v>18</v>
      </c>
      <c r="H23" s="75">
        <v>16</v>
      </c>
      <c r="I23" s="75">
        <v>5</v>
      </c>
      <c r="J23" s="76">
        <v>11</v>
      </c>
      <c r="K23" s="75">
        <v>5</v>
      </c>
      <c r="L23" s="76">
        <v>14</v>
      </c>
      <c r="M23" s="75">
        <v>16</v>
      </c>
      <c r="N23" s="76">
        <v>13</v>
      </c>
      <c r="O23" s="76">
        <v>11</v>
      </c>
      <c r="P23" s="76">
        <v>12</v>
      </c>
      <c r="Q23" s="76">
        <v>18</v>
      </c>
      <c r="R23" s="76">
        <v>11</v>
      </c>
      <c r="S23" s="76">
        <v>12</v>
      </c>
      <c r="T23" s="76">
        <v>13</v>
      </c>
      <c r="U23" s="76">
        <v>18</v>
      </c>
    </row>
    <row r="24" spans="1:21" ht="15.75" thickBot="1" x14ac:dyDescent="0.3">
      <c r="A24" s="77">
        <v>19</v>
      </c>
      <c r="B24" s="75">
        <v>10</v>
      </c>
      <c r="C24" s="75">
        <v>13</v>
      </c>
      <c r="D24" s="75">
        <v>16</v>
      </c>
      <c r="E24" s="76">
        <v>21</v>
      </c>
      <c r="F24" s="75">
        <v>15</v>
      </c>
      <c r="G24" s="76">
        <v>12</v>
      </c>
      <c r="H24" s="75">
        <v>7</v>
      </c>
      <c r="I24" s="75">
        <v>14</v>
      </c>
      <c r="J24" s="76">
        <v>13</v>
      </c>
      <c r="K24" s="75">
        <v>14</v>
      </c>
      <c r="L24" s="76">
        <v>14</v>
      </c>
      <c r="M24" s="75">
        <v>17</v>
      </c>
      <c r="N24" s="76">
        <v>21</v>
      </c>
      <c r="O24" s="76">
        <v>21</v>
      </c>
      <c r="P24" s="76">
        <v>15</v>
      </c>
      <c r="Q24" s="76">
        <v>12</v>
      </c>
      <c r="R24" s="76">
        <v>21</v>
      </c>
      <c r="S24" s="76">
        <v>15</v>
      </c>
      <c r="T24" s="76">
        <v>21</v>
      </c>
      <c r="U24" s="76">
        <v>12</v>
      </c>
    </row>
    <row r="25" spans="1:21" ht="15.75" thickBot="1" x14ac:dyDescent="0.3">
      <c r="A25" s="77">
        <v>20</v>
      </c>
      <c r="B25" s="75">
        <v>13</v>
      </c>
      <c r="C25" s="75">
        <v>22</v>
      </c>
      <c r="D25" s="75">
        <v>15</v>
      </c>
      <c r="E25" s="76">
        <v>16</v>
      </c>
      <c r="F25" s="75">
        <v>17</v>
      </c>
      <c r="G25" s="76">
        <v>14</v>
      </c>
      <c r="H25" s="75">
        <v>15</v>
      </c>
      <c r="I25" s="75">
        <v>10</v>
      </c>
      <c r="J25" s="76">
        <v>12</v>
      </c>
      <c r="K25" s="75">
        <v>10</v>
      </c>
      <c r="L25" s="76">
        <v>17</v>
      </c>
      <c r="M25" s="75">
        <v>11</v>
      </c>
      <c r="N25" s="76">
        <v>16</v>
      </c>
      <c r="O25" s="76">
        <v>16</v>
      </c>
      <c r="P25" s="76">
        <v>4</v>
      </c>
      <c r="Q25" s="76">
        <v>14</v>
      </c>
      <c r="R25" s="76">
        <v>16</v>
      </c>
      <c r="S25" s="76">
        <v>4</v>
      </c>
      <c r="T25" s="76">
        <v>16</v>
      </c>
      <c r="U25" s="76">
        <v>14</v>
      </c>
    </row>
    <row r="26" spans="1:21" ht="15.75" thickBot="1" x14ac:dyDescent="0.3">
      <c r="A26" s="77">
        <v>21</v>
      </c>
      <c r="B26" s="75">
        <v>21</v>
      </c>
      <c r="C26" s="75">
        <v>15</v>
      </c>
      <c r="D26" s="75">
        <v>11</v>
      </c>
      <c r="E26" s="76">
        <v>18</v>
      </c>
      <c r="F26" s="75">
        <v>15</v>
      </c>
      <c r="G26" s="76">
        <v>10</v>
      </c>
      <c r="H26" s="75">
        <v>12</v>
      </c>
      <c r="I26" s="75">
        <v>15</v>
      </c>
      <c r="J26" s="76">
        <v>14</v>
      </c>
      <c r="K26" s="75">
        <v>15</v>
      </c>
      <c r="L26" s="76">
        <v>16</v>
      </c>
      <c r="M26" s="75">
        <v>20</v>
      </c>
      <c r="N26" s="76">
        <v>24</v>
      </c>
      <c r="O26" s="76">
        <v>18</v>
      </c>
      <c r="P26" s="76">
        <v>12</v>
      </c>
      <c r="Q26" s="76">
        <v>10</v>
      </c>
      <c r="R26" s="76">
        <v>18</v>
      </c>
      <c r="S26" s="76">
        <v>12</v>
      </c>
      <c r="T26" s="76">
        <v>24</v>
      </c>
      <c r="U26" s="76">
        <v>10</v>
      </c>
    </row>
    <row r="27" spans="1:21" ht="15.75" thickBot="1" x14ac:dyDescent="0.3">
      <c r="A27" s="77">
        <v>22</v>
      </c>
      <c r="B27" s="75">
        <v>14</v>
      </c>
      <c r="C27" s="75">
        <v>16</v>
      </c>
      <c r="D27" s="75">
        <v>7</v>
      </c>
      <c r="E27" s="76">
        <v>13</v>
      </c>
      <c r="F27" s="75">
        <v>18</v>
      </c>
      <c r="G27" s="76">
        <v>24</v>
      </c>
      <c r="H27" s="75">
        <v>19</v>
      </c>
      <c r="I27" s="75">
        <v>13</v>
      </c>
      <c r="J27" s="76">
        <v>14</v>
      </c>
      <c r="K27" s="75">
        <v>13</v>
      </c>
      <c r="L27" s="76">
        <v>15</v>
      </c>
      <c r="M27" s="75">
        <v>14</v>
      </c>
      <c r="N27" s="76">
        <v>17</v>
      </c>
      <c r="O27" s="76">
        <v>13</v>
      </c>
      <c r="P27" s="76">
        <v>8</v>
      </c>
      <c r="Q27" s="76">
        <v>24</v>
      </c>
      <c r="R27" s="76">
        <v>13</v>
      </c>
      <c r="S27" s="76">
        <v>8</v>
      </c>
      <c r="T27" s="76">
        <v>17</v>
      </c>
      <c r="U27" s="76">
        <v>24</v>
      </c>
    </row>
    <row r="28" spans="1:21" ht="15.75" thickBot="1" x14ac:dyDescent="0.3">
      <c r="A28" s="77">
        <v>23</v>
      </c>
      <c r="B28" s="75">
        <v>15</v>
      </c>
      <c r="C28" s="75">
        <v>16</v>
      </c>
      <c r="D28" s="75">
        <v>14</v>
      </c>
      <c r="E28" s="76">
        <v>16</v>
      </c>
      <c r="F28" s="75">
        <v>19</v>
      </c>
      <c r="G28" s="76">
        <v>13</v>
      </c>
      <c r="H28" s="75">
        <v>17</v>
      </c>
      <c r="I28" s="75">
        <v>11</v>
      </c>
      <c r="J28" s="76">
        <v>6</v>
      </c>
      <c r="K28" s="75">
        <v>11</v>
      </c>
      <c r="L28" s="76">
        <v>15</v>
      </c>
      <c r="M28" s="75">
        <v>18</v>
      </c>
      <c r="N28" s="76">
        <v>13</v>
      </c>
      <c r="O28" s="76">
        <v>16</v>
      </c>
      <c r="P28" s="76">
        <v>16</v>
      </c>
      <c r="Q28" s="76">
        <v>13</v>
      </c>
      <c r="R28" s="76">
        <v>16</v>
      </c>
      <c r="S28" s="76">
        <v>16</v>
      </c>
      <c r="T28" s="76">
        <v>13</v>
      </c>
      <c r="U28" s="76">
        <v>13</v>
      </c>
    </row>
    <row r="29" spans="1:21" ht="15.75" thickBot="1" x14ac:dyDescent="0.3">
      <c r="A29" s="77">
        <v>24</v>
      </c>
      <c r="B29" s="75">
        <v>20</v>
      </c>
      <c r="C29" s="75">
        <v>21</v>
      </c>
      <c r="D29" s="75">
        <v>16</v>
      </c>
      <c r="E29" s="76">
        <v>13</v>
      </c>
      <c r="F29" s="75">
        <v>14</v>
      </c>
      <c r="G29" s="76">
        <v>14</v>
      </c>
      <c r="H29" s="75">
        <v>10</v>
      </c>
      <c r="I29" s="75">
        <v>15</v>
      </c>
      <c r="J29" s="76">
        <v>11</v>
      </c>
      <c r="K29" s="75">
        <v>15</v>
      </c>
      <c r="L29" s="76">
        <v>9</v>
      </c>
      <c r="M29" s="75">
        <v>12</v>
      </c>
      <c r="N29" s="76">
        <v>13</v>
      </c>
      <c r="O29" s="76">
        <v>13</v>
      </c>
      <c r="P29" s="76">
        <v>12</v>
      </c>
      <c r="Q29" s="76">
        <v>14</v>
      </c>
      <c r="R29" s="76">
        <v>13</v>
      </c>
      <c r="S29" s="76">
        <v>12</v>
      </c>
      <c r="T29" s="76">
        <v>13</v>
      </c>
      <c r="U29" s="76">
        <v>14</v>
      </c>
    </row>
    <row r="30" spans="1:21" ht="15.75" thickBot="1" x14ac:dyDescent="0.3">
      <c r="A30" s="77">
        <v>25</v>
      </c>
      <c r="B30" s="75">
        <v>16</v>
      </c>
      <c r="C30" s="75">
        <v>20</v>
      </c>
      <c r="D30" s="75">
        <v>18</v>
      </c>
      <c r="E30" s="76">
        <v>19</v>
      </c>
      <c r="F30" s="75">
        <v>10</v>
      </c>
      <c r="G30" s="76">
        <v>22</v>
      </c>
      <c r="H30" s="75">
        <v>20</v>
      </c>
      <c r="I30" s="75">
        <v>12</v>
      </c>
      <c r="J30" s="76">
        <v>3</v>
      </c>
      <c r="K30" s="75">
        <v>12</v>
      </c>
      <c r="L30" s="76">
        <v>12</v>
      </c>
      <c r="M30" s="75">
        <v>9</v>
      </c>
      <c r="N30" s="76">
        <v>16</v>
      </c>
      <c r="O30" s="76">
        <v>19</v>
      </c>
      <c r="P30" s="76">
        <v>11</v>
      </c>
      <c r="Q30" s="76">
        <v>22</v>
      </c>
      <c r="R30" s="76">
        <v>19</v>
      </c>
      <c r="S30" s="76">
        <v>11</v>
      </c>
      <c r="T30" s="76">
        <v>16</v>
      </c>
      <c r="U30" s="76">
        <v>22</v>
      </c>
    </row>
    <row r="31" spans="1:21" ht="15.75" thickBot="1" x14ac:dyDescent="0.3">
      <c r="A31" s="77">
        <v>26</v>
      </c>
      <c r="B31" s="75">
        <v>12</v>
      </c>
      <c r="C31" s="75">
        <v>15</v>
      </c>
      <c r="D31" s="75">
        <v>16</v>
      </c>
      <c r="E31" s="76">
        <v>14</v>
      </c>
      <c r="F31" s="75">
        <v>12</v>
      </c>
      <c r="G31" s="78">
        <v>17</v>
      </c>
      <c r="H31" s="75">
        <v>14</v>
      </c>
      <c r="I31" s="75">
        <v>12</v>
      </c>
      <c r="J31" s="76">
        <v>20</v>
      </c>
      <c r="K31" s="75">
        <v>12</v>
      </c>
      <c r="L31" s="76">
        <v>7</v>
      </c>
      <c r="M31" s="75">
        <v>21</v>
      </c>
      <c r="N31" s="76">
        <v>13</v>
      </c>
      <c r="O31" s="76">
        <v>14</v>
      </c>
      <c r="P31" s="78">
        <v>22</v>
      </c>
      <c r="Q31" s="78">
        <v>17</v>
      </c>
      <c r="R31" s="78">
        <v>14</v>
      </c>
      <c r="S31" s="78">
        <v>22</v>
      </c>
      <c r="T31" s="78">
        <v>13</v>
      </c>
      <c r="U31" s="78">
        <v>17</v>
      </c>
    </row>
    <row r="32" spans="1:21" ht="15.75" thickBot="1" x14ac:dyDescent="0.3">
      <c r="A32" s="77">
        <v>27</v>
      </c>
      <c r="B32" s="75">
        <v>8</v>
      </c>
      <c r="C32" s="75">
        <v>17</v>
      </c>
      <c r="D32" s="75">
        <v>14</v>
      </c>
      <c r="E32" s="76">
        <v>23</v>
      </c>
      <c r="F32" s="75">
        <v>15</v>
      </c>
      <c r="G32" s="78">
        <v>11</v>
      </c>
      <c r="H32" s="75">
        <v>15</v>
      </c>
      <c r="I32" s="75">
        <v>15</v>
      </c>
      <c r="J32" s="76">
        <v>15</v>
      </c>
      <c r="K32" s="75">
        <v>15</v>
      </c>
      <c r="L32" s="76">
        <v>20</v>
      </c>
      <c r="M32" s="75">
        <v>19</v>
      </c>
      <c r="N32" s="76">
        <v>8</v>
      </c>
      <c r="O32" s="76">
        <v>23</v>
      </c>
      <c r="P32" s="78">
        <v>20</v>
      </c>
      <c r="Q32" s="78">
        <v>11</v>
      </c>
      <c r="R32" s="78">
        <v>23</v>
      </c>
      <c r="S32" s="78">
        <v>20</v>
      </c>
      <c r="T32" s="78">
        <v>8</v>
      </c>
      <c r="U32" s="78">
        <v>11</v>
      </c>
    </row>
    <row r="33" spans="1:21" ht="15.75" thickBot="1" x14ac:dyDescent="0.3">
      <c r="A33" s="77">
        <v>28</v>
      </c>
      <c r="B33" s="75">
        <v>14</v>
      </c>
      <c r="C33" s="75">
        <v>18</v>
      </c>
      <c r="D33" s="75">
        <v>19</v>
      </c>
      <c r="E33" s="76">
        <v>18</v>
      </c>
      <c r="F33" s="75">
        <v>17</v>
      </c>
      <c r="G33" s="78">
        <v>17</v>
      </c>
      <c r="H33" s="75">
        <v>13</v>
      </c>
      <c r="I33" s="75">
        <v>15</v>
      </c>
      <c r="J33" s="76">
        <v>10</v>
      </c>
      <c r="K33" s="75">
        <v>15</v>
      </c>
      <c r="L33" s="76">
        <v>13</v>
      </c>
      <c r="M33" s="75">
        <v>12</v>
      </c>
      <c r="N33" s="76">
        <v>22</v>
      </c>
      <c r="O33" s="76">
        <v>18</v>
      </c>
      <c r="P33" s="78">
        <v>9</v>
      </c>
      <c r="Q33" s="78">
        <v>17</v>
      </c>
      <c r="R33" s="78">
        <v>18</v>
      </c>
      <c r="S33" s="78">
        <v>9</v>
      </c>
      <c r="T33" s="78">
        <v>22</v>
      </c>
      <c r="U33" s="78">
        <v>17</v>
      </c>
    </row>
    <row r="34" spans="1:21" ht="15.75" thickBot="1" x14ac:dyDescent="0.3">
      <c r="A34" s="77">
        <v>29</v>
      </c>
      <c r="B34" s="75">
        <v>10</v>
      </c>
      <c r="C34" s="75">
        <v>18</v>
      </c>
      <c r="D34" s="75">
        <v>13</v>
      </c>
      <c r="E34" s="76">
        <v>14</v>
      </c>
      <c r="F34" s="75">
        <v>22</v>
      </c>
      <c r="G34" s="78">
        <v>15</v>
      </c>
      <c r="H34" s="75">
        <v>8</v>
      </c>
      <c r="I34" s="75">
        <v>3</v>
      </c>
      <c r="J34" s="76">
        <v>13</v>
      </c>
      <c r="K34" s="75">
        <v>3</v>
      </c>
      <c r="L34" s="76">
        <v>13</v>
      </c>
      <c r="M34" s="75">
        <v>14</v>
      </c>
      <c r="N34" s="76">
        <v>21</v>
      </c>
      <c r="O34" s="76">
        <v>14</v>
      </c>
      <c r="P34" s="78">
        <v>20</v>
      </c>
      <c r="Q34" s="78">
        <v>15</v>
      </c>
      <c r="R34" s="78">
        <v>14</v>
      </c>
      <c r="S34" s="78">
        <v>20</v>
      </c>
      <c r="T34" s="78">
        <v>21</v>
      </c>
      <c r="U34" s="78">
        <v>15</v>
      </c>
    </row>
    <row r="35" spans="1:21" ht="15.75" thickBot="1" x14ac:dyDescent="0.3">
      <c r="A35" s="77">
        <v>30</v>
      </c>
      <c r="B35" s="75">
        <v>14</v>
      </c>
      <c r="C35" s="75">
        <v>12</v>
      </c>
      <c r="D35" s="75">
        <v>16</v>
      </c>
      <c r="E35" s="76">
        <v>17</v>
      </c>
      <c r="F35" s="75">
        <v>22</v>
      </c>
      <c r="G35" s="78">
        <v>14</v>
      </c>
      <c r="H35" s="75">
        <v>14</v>
      </c>
      <c r="I35" s="75">
        <v>12</v>
      </c>
      <c r="J35" s="76">
        <v>19</v>
      </c>
      <c r="K35" s="75">
        <v>12</v>
      </c>
      <c r="L35" s="76">
        <v>11</v>
      </c>
      <c r="M35" s="75">
        <v>11</v>
      </c>
      <c r="N35" s="76">
        <v>12</v>
      </c>
      <c r="O35" s="76">
        <v>17</v>
      </c>
      <c r="P35" s="78">
        <v>14</v>
      </c>
      <c r="Q35" s="78">
        <v>14</v>
      </c>
      <c r="R35" s="78">
        <v>17</v>
      </c>
      <c r="S35" s="78">
        <v>14</v>
      </c>
      <c r="T35" s="78">
        <v>12</v>
      </c>
      <c r="U35" s="78">
        <v>14</v>
      </c>
    </row>
  </sheetData>
  <mergeCells count="12">
    <mergeCell ref="R4:S4"/>
    <mergeCell ref="T4:U4"/>
    <mergeCell ref="A3:A5"/>
    <mergeCell ref="B3:U3"/>
    <mergeCell ref="B4:C4"/>
    <mergeCell ref="D4:E4"/>
    <mergeCell ref="F4:G4"/>
    <mergeCell ref="H4:I4"/>
    <mergeCell ref="J4:K4"/>
    <mergeCell ref="L4:M4"/>
    <mergeCell ref="N4:O4"/>
    <mergeCell ref="P4:Q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8"/>
  <sheetViews>
    <sheetView tabSelected="1" topLeftCell="A25" workbookViewId="0">
      <selection activeCell="J40" sqref="J40"/>
    </sheetView>
  </sheetViews>
  <sheetFormatPr defaultRowHeight="15" x14ac:dyDescent="0.25"/>
  <cols>
    <col min="2" max="2" width="8.85546875" style="11"/>
    <col min="3" max="3" width="14.5703125" customWidth="1"/>
    <col min="4" max="4" width="23.7109375" customWidth="1"/>
    <col min="5" max="5" width="15.7109375" customWidth="1"/>
    <col min="7" max="7" width="21.28515625" customWidth="1"/>
    <col min="8" max="8" width="19.7109375" customWidth="1"/>
    <col min="10" max="10" width="8.85546875" style="11"/>
    <col min="11" max="11" width="18.28515625" style="17" customWidth="1"/>
    <col min="13" max="13" width="15.42578125" customWidth="1"/>
    <col min="14" max="14" width="18.140625" customWidth="1"/>
    <col min="15" max="15" width="18.28515625" customWidth="1"/>
  </cols>
  <sheetData>
    <row r="1" spans="1:15" x14ac:dyDescent="0.25">
      <c r="A1" s="14" t="s">
        <v>64</v>
      </c>
      <c r="B1" s="16"/>
      <c r="C1" s="43" t="s">
        <v>65</v>
      </c>
      <c r="L1" s="43" t="s">
        <v>66</v>
      </c>
    </row>
    <row r="2" spans="1:15" ht="15.75" thickBot="1" x14ac:dyDescent="0.3">
      <c r="A2" s="14" t="s">
        <v>0</v>
      </c>
      <c r="B2" s="44" t="s">
        <v>1</v>
      </c>
    </row>
    <row r="3" spans="1:15" ht="15.75" thickBot="1" x14ac:dyDescent="0.3">
      <c r="A3" s="14">
        <v>1.8273574419727083</v>
      </c>
      <c r="B3" s="44">
        <v>2.4388671186461579</v>
      </c>
      <c r="D3" s="25" t="s">
        <v>67</v>
      </c>
      <c r="E3" s="26" t="s">
        <v>28</v>
      </c>
      <c r="F3" s="27">
        <f>1+1.4*LN(30)</f>
        <v>5.7616763343270172</v>
      </c>
      <c r="H3" s="19" t="s">
        <v>68</v>
      </c>
      <c r="J3" s="17"/>
      <c r="K3" s="51" t="s">
        <v>67</v>
      </c>
      <c r="L3" s="56" t="s">
        <v>28</v>
      </c>
      <c r="M3" s="52">
        <f>1+1.4*LN(24)</f>
        <v>5.449275362487124</v>
      </c>
      <c r="O3" s="54" t="s">
        <v>68</v>
      </c>
    </row>
    <row r="4" spans="1:15" ht="15.75" thickBot="1" x14ac:dyDescent="0.3">
      <c r="A4" s="14">
        <v>2.4573371370497625</v>
      </c>
      <c r="B4" s="44">
        <v>1.6260585248819552</v>
      </c>
      <c r="H4" s="20">
        <f>(E17-E16)/5</f>
        <v>0.39244059735210612</v>
      </c>
      <c r="O4" s="55">
        <f>(L17-L16)/5</f>
        <v>0.2481567207723856</v>
      </c>
    </row>
    <row r="5" spans="1:15" ht="15.75" thickBot="1" x14ac:dyDescent="0.3">
      <c r="A5" s="14">
        <v>1.6646852196136024</v>
      </c>
      <c r="B5" s="44">
        <v>1.9218418906821171</v>
      </c>
      <c r="D5" s="9" t="s">
        <v>0</v>
      </c>
      <c r="E5" s="9"/>
      <c r="G5" s="34"/>
      <c r="H5" s="45" t="s">
        <v>69</v>
      </c>
      <c r="K5" s="9" t="s">
        <v>1</v>
      </c>
      <c r="L5" s="9"/>
    </row>
    <row r="6" spans="1:15" x14ac:dyDescent="0.25">
      <c r="A6" s="14">
        <v>2.0639158770354697</v>
      </c>
      <c r="B6" s="44">
        <v>1.8363216491270578</v>
      </c>
      <c r="D6" s="6"/>
      <c r="E6" s="6"/>
      <c r="G6" s="34"/>
      <c r="H6" s="34">
        <f>E16-H4/2</f>
        <v>0.70439160076784901</v>
      </c>
      <c r="K6" s="6"/>
      <c r="L6" s="6"/>
      <c r="N6" s="35"/>
      <c r="O6" s="36" t="s">
        <v>70</v>
      </c>
    </row>
    <row r="7" spans="1:15" x14ac:dyDescent="0.25">
      <c r="A7" s="14">
        <v>1.9047406618046807</v>
      </c>
      <c r="B7" s="44">
        <v>1.558778199570952</v>
      </c>
      <c r="D7" s="6" t="s">
        <v>29</v>
      </c>
      <c r="E7" s="6">
        <v>1.9517831952289271</v>
      </c>
      <c r="G7" s="34">
        <v>1</v>
      </c>
      <c r="H7" s="34">
        <f t="shared" ref="H7:H12" si="0">H6+$H$4</f>
        <v>1.0968321981199551</v>
      </c>
      <c r="K7" s="6" t="s">
        <v>29</v>
      </c>
      <c r="L7" s="6">
        <v>2.0326339204548276</v>
      </c>
      <c r="N7" s="37"/>
      <c r="O7" s="38">
        <f>L16-O4/2</f>
        <v>1.3403474945807829</v>
      </c>
    </row>
    <row r="8" spans="1:15" x14ac:dyDescent="0.25">
      <c r="A8" s="14">
        <v>1.7711552168766502</v>
      </c>
      <c r="B8" s="44">
        <v>2.0275205138677848</v>
      </c>
      <c r="D8" s="6" t="s">
        <v>30</v>
      </c>
      <c r="E8" s="6">
        <v>9.730574711326942E-2</v>
      </c>
      <c r="G8" s="34">
        <v>2</v>
      </c>
      <c r="H8" s="34">
        <f t="shared" si="0"/>
        <v>1.4892727954720613</v>
      </c>
      <c r="K8" s="6" t="s">
        <v>30</v>
      </c>
      <c r="L8" s="6">
        <v>6.6404500070695371E-2</v>
      </c>
      <c r="N8" s="37">
        <v>1</v>
      </c>
      <c r="O8" s="38">
        <f t="shared" ref="O8:O13" si="1">O7+$O$4</f>
        <v>1.5885042153531685</v>
      </c>
    </row>
    <row r="9" spans="1:15" x14ac:dyDescent="0.25">
      <c r="A9" s="14">
        <v>1.1974300428410061</v>
      </c>
      <c r="B9" s="44">
        <v>2.1241583049704786</v>
      </c>
      <c r="D9" s="6" t="s">
        <v>31</v>
      </c>
      <c r="E9" s="6">
        <v>1.9165135022849427</v>
      </c>
      <c r="G9" s="34">
        <v>3</v>
      </c>
      <c r="H9" s="34">
        <f t="shared" si="0"/>
        <v>1.8817133928241674</v>
      </c>
      <c r="K9" s="6" t="s">
        <v>31</v>
      </c>
      <c r="L9" s="6">
        <v>1.998639680143242</v>
      </c>
      <c r="N9" s="37">
        <v>2</v>
      </c>
      <c r="O9" s="38">
        <f t="shared" si="1"/>
        <v>1.8366609361255541</v>
      </c>
    </row>
    <row r="10" spans="1:15" x14ac:dyDescent="0.25">
      <c r="A10" s="14">
        <v>1.3993321822927101</v>
      </c>
      <c r="B10" s="44">
        <v>1.9697588464186992</v>
      </c>
      <c r="D10" s="6" t="s">
        <v>32</v>
      </c>
      <c r="E10" s="6" t="e">
        <v>#N/A</v>
      </c>
      <c r="G10" s="34">
        <v>4</v>
      </c>
      <c r="H10" s="34">
        <f t="shared" si="0"/>
        <v>2.2741539901762735</v>
      </c>
      <c r="K10" s="6" t="s">
        <v>32</v>
      </c>
      <c r="L10" s="6" t="e">
        <v>#N/A</v>
      </c>
      <c r="N10" s="37">
        <v>3</v>
      </c>
      <c r="O10" s="38">
        <f t="shared" si="1"/>
        <v>2.0848176568979397</v>
      </c>
    </row>
    <row r="11" spans="1:15" x14ac:dyDescent="0.25">
      <c r="A11" s="14">
        <v>1.2450057106907479</v>
      </c>
      <c r="B11" s="44">
        <v>2.2991182554978877</v>
      </c>
      <c r="D11" s="6" t="s">
        <v>33</v>
      </c>
      <c r="E11" s="6">
        <v>0.53296552668830866</v>
      </c>
      <c r="G11" s="34">
        <v>5</v>
      </c>
      <c r="H11" s="34">
        <f t="shared" si="0"/>
        <v>2.6665945875283796</v>
      </c>
      <c r="K11" s="6" t="s">
        <v>33</v>
      </c>
      <c r="L11" s="6">
        <v>0.32531428359562625</v>
      </c>
      <c r="N11" s="37">
        <v>4</v>
      </c>
      <c r="O11" s="38">
        <f t="shared" si="1"/>
        <v>2.3329743776703253</v>
      </c>
    </row>
    <row r="12" spans="1:15" x14ac:dyDescent="0.25">
      <c r="A12" s="14">
        <v>2.1867186938397936</v>
      </c>
      <c r="B12" s="44">
        <v>2.6466261766036041</v>
      </c>
      <c r="D12" s="6" t="s">
        <v>34</v>
      </c>
      <c r="E12" s="6">
        <v>0.28405225263814626</v>
      </c>
      <c r="G12" s="34">
        <v>6</v>
      </c>
      <c r="H12" s="34">
        <f t="shared" si="0"/>
        <v>3.0590351848804858</v>
      </c>
      <c r="K12" s="6" t="s">
        <v>34</v>
      </c>
      <c r="L12" s="6">
        <v>0.10582938311133554</v>
      </c>
      <c r="N12" s="37">
        <v>5</v>
      </c>
      <c r="O12" s="38">
        <f t="shared" si="1"/>
        <v>2.5811310984427109</v>
      </c>
    </row>
    <row r="13" spans="1:15" ht="15.75" thickBot="1" x14ac:dyDescent="0.3">
      <c r="A13" s="14">
        <v>2.1529593873783597</v>
      </c>
      <c r="B13" s="44">
        <v>1.865566564949404</v>
      </c>
      <c r="D13" s="6" t="s">
        <v>35</v>
      </c>
      <c r="E13" s="6">
        <v>-0.47252980756632823</v>
      </c>
      <c r="K13" s="6" t="s">
        <v>35</v>
      </c>
      <c r="L13" s="6">
        <v>2.1837273869266483E-2</v>
      </c>
      <c r="N13" s="39">
        <v>6</v>
      </c>
      <c r="O13" s="40">
        <f t="shared" si="1"/>
        <v>2.8292878192150965</v>
      </c>
    </row>
    <row r="14" spans="1:15" ht="15.75" thickBot="1" x14ac:dyDescent="0.3">
      <c r="A14" s="14">
        <v>0.95772816671524197</v>
      </c>
      <c r="B14" s="44">
        <v>2.0608056325290818</v>
      </c>
      <c r="D14" s="6" t="s">
        <v>36</v>
      </c>
      <c r="E14" s="6">
        <v>-4.0086898796341974E-2</v>
      </c>
      <c r="K14" s="6" t="s">
        <v>36</v>
      </c>
      <c r="L14" s="6">
        <v>0.54874024263967525</v>
      </c>
    </row>
    <row r="15" spans="1:15" x14ac:dyDescent="0.25">
      <c r="A15" s="14">
        <v>2.8628148862044327</v>
      </c>
      <c r="B15" s="44">
        <v>2.1303860699408688</v>
      </c>
      <c r="D15" s="6" t="s">
        <v>37</v>
      </c>
      <c r="E15" s="6">
        <v>1.9622029867605306</v>
      </c>
      <c r="G15" s="21" t="s">
        <v>71</v>
      </c>
      <c r="H15" s="22"/>
      <c r="K15" s="6" t="s">
        <v>37</v>
      </c>
      <c r="L15" s="6">
        <v>1.240783603861928</v>
      </c>
      <c r="N15" s="47" t="s">
        <v>71</v>
      </c>
      <c r="O15" s="48"/>
    </row>
    <row r="16" spans="1:15" ht="15.75" thickBot="1" x14ac:dyDescent="0.3">
      <c r="A16" s="14">
        <v>2.7518997335864697</v>
      </c>
      <c r="B16" s="44">
        <v>1.8333039457065752</v>
      </c>
      <c r="D16" s="6" t="s">
        <v>38</v>
      </c>
      <c r="E16" s="6">
        <v>0.90061189944390208</v>
      </c>
      <c r="G16" s="23">
        <f>E7-E20</f>
        <v>1.7527705968829996</v>
      </c>
      <c r="H16" s="24">
        <f>E7+E20</f>
        <v>2.1507957935748543</v>
      </c>
      <c r="K16" s="6" t="s">
        <v>38</v>
      </c>
      <c r="L16" s="6">
        <v>1.4644258549669757</v>
      </c>
      <c r="N16" s="49">
        <f>L7-L20</f>
        <v>1.8952657460175115</v>
      </c>
      <c r="O16" s="50">
        <f>L7+L20</f>
        <v>2.1700020948921437</v>
      </c>
    </row>
    <row r="17" spans="1:15" ht="15.75" thickBot="1" x14ac:dyDescent="0.3">
      <c r="A17" s="14">
        <v>2.0440627445641439</v>
      </c>
      <c r="B17" s="44">
        <v>2.7052094588289037</v>
      </c>
      <c r="D17" s="6" t="s">
        <v>39</v>
      </c>
      <c r="E17" s="6">
        <v>2.8628148862044327</v>
      </c>
      <c r="G17" s="25" t="s">
        <v>76</v>
      </c>
      <c r="H17" s="27">
        <f>E17-E16</f>
        <v>1.9622029867605306</v>
      </c>
      <c r="K17" s="6" t="s">
        <v>39</v>
      </c>
      <c r="L17" s="6">
        <v>2.7052094588289037</v>
      </c>
      <c r="N17" s="51" t="s">
        <v>76</v>
      </c>
      <c r="O17" s="52">
        <f>L17-L16</f>
        <v>1.240783603861928</v>
      </c>
    </row>
    <row r="18" spans="1:15" ht="15.75" thickBot="1" x14ac:dyDescent="0.3">
      <c r="A18" s="14">
        <v>2.684849510435015</v>
      </c>
      <c r="B18" s="44">
        <v>1.4644258549669757</v>
      </c>
      <c r="D18" s="6" t="s">
        <v>40</v>
      </c>
      <c r="E18" s="6">
        <v>58.553495856867812</v>
      </c>
      <c r="G18" s="25" t="s">
        <v>72</v>
      </c>
      <c r="H18" s="41">
        <f>E11/E7</f>
        <v>0.27306594707400195</v>
      </c>
      <c r="K18" s="6" t="s">
        <v>40</v>
      </c>
      <c r="L18" s="6">
        <v>48.783214090915862</v>
      </c>
      <c r="N18" s="51" t="s">
        <v>72</v>
      </c>
      <c r="O18" s="53">
        <f>L11/L7</f>
        <v>0.16004568275768666</v>
      </c>
    </row>
    <row r="19" spans="1:15" x14ac:dyDescent="0.25">
      <c r="A19" s="14">
        <v>1.8886022467559087</v>
      </c>
      <c r="B19" s="44">
        <v>1.9317490164685296</v>
      </c>
      <c r="D19" s="6" t="s">
        <v>41</v>
      </c>
      <c r="E19" s="6">
        <v>30</v>
      </c>
      <c r="G19" s="21" t="s">
        <v>73</v>
      </c>
      <c r="H19" s="22">
        <f>_xlfn.QUARTILE.EXC(A3:A32,1)</f>
        <v>1.6367560584076273</v>
      </c>
      <c r="K19" s="6" t="s">
        <v>41</v>
      </c>
      <c r="L19" s="6">
        <v>24</v>
      </c>
      <c r="N19" s="47" t="s">
        <v>73</v>
      </c>
      <c r="O19" s="48">
        <f>_xlfn.QUARTILE.EXC(B3:B26,1)</f>
        <v>1.839527532685679</v>
      </c>
    </row>
    <row r="20" spans="1:15" ht="15.75" thickBot="1" x14ac:dyDescent="0.3">
      <c r="A20" s="14">
        <v>2.8313372745760716</v>
      </c>
      <c r="B20" s="44">
        <v>1.8932419202901656</v>
      </c>
      <c r="D20" s="7" t="s">
        <v>42</v>
      </c>
      <c r="E20" s="7">
        <v>0.19901259834592736</v>
      </c>
      <c r="G20" s="23" t="s">
        <v>74</v>
      </c>
      <c r="H20" s="24">
        <f>_xlfn.QUARTILE.EXC(A3:A32,3)</f>
        <v>2.3134275061711378</v>
      </c>
      <c r="K20" s="7" t="s">
        <v>42</v>
      </c>
      <c r="L20" s="7">
        <v>0.13736817443731617</v>
      </c>
      <c r="N20" s="49" t="s">
        <v>74</v>
      </c>
      <c r="O20" s="50">
        <f>_xlfn.QUARTILE.EXC(B3:B26,3)</f>
        <v>2.1749108378135134</v>
      </c>
    </row>
    <row r="21" spans="1:15" ht="15.75" thickBot="1" x14ac:dyDescent="0.3">
      <c r="A21" s="14">
        <v>2.702368652127916</v>
      </c>
      <c r="B21" s="44">
        <v>2.6071995812817477</v>
      </c>
      <c r="G21" s="23" t="s">
        <v>75</v>
      </c>
      <c r="H21" s="24">
        <f>H20-H19</f>
        <v>0.67667144776351051</v>
      </c>
      <c r="N21" s="49" t="s">
        <v>75</v>
      </c>
      <c r="O21" s="50">
        <f>O20-O19</f>
        <v>0.33538330512783432</v>
      </c>
    </row>
    <row r="22" spans="1:15" x14ac:dyDescent="0.25">
      <c r="A22" s="14">
        <v>2.2654576292115962</v>
      </c>
      <c r="B22" s="44">
        <v>1.7221625562815461</v>
      </c>
      <c r="D22" s="8" t="s">
        <v>0</v>
      </c>
      <c r="E22" s="8" t="s">
        <v>44</v>
      </c>
      <c r="K22" s="8" t="s">
        <v>1</v>
      </c>
      <c r="L22" s="8" t="s">
        <v>44</v>
      </c>
    </row>
    <row r="23" spans="1:15" x14ac:dyDescent="0.25">
      <c r="A23" s="14">
        <v>1.9282863427652046</v>
      </c>
      <c r="B23" s="44">
        <v>2.0301490672427462</v>
      </c>
      <c r="D23" s="10">
        <v>0.70439160076784901</v>
      </c>
      <c r="E23" s="6">
        <v>0</v>
      </c>
      <c r="K23" s="10">
        <v>1.3403474945807829</v>
      </c>
      <c r="L23" s="6">
        <v>0</v>
      </c>
    </row>
    <row r="24" spans="1:15" x14ac:dyDescent="0.25">
      <c r="A24" s="14">
        <v>0.90061189944390208</v>
      </c>
      <c r="B24" s="44">
        <v>2.1897524271043949</v>
      </c>
      <c r="D24" s="10">
        <v>1.0968321981199551</v>
      </c>
      <c r="E24" s="6">
        <v>2</v>
      </c>
      <c r="K24" s="10">
        <v>1.5885042153531685</v>
      </c>
      <c r="L24" s="6">
        <v>2</v>
      </c>
    </row>
    <row r="25" spans="1:15" x14ac:dyDescent="0.25">
      <c r="A25" s="14">
        <v>1.6673625446419464</v>
      </c>
      <c r="B25" s="44">
        <v>1.8491451833615429</v>
      </c>
      <c r="D25" s="10">
        <v>1.4892727954720613</v>
      </c>
      <c r="E25" s="6">
        <v>3</v>
      </c>
      <c r="K25" s="10">
        <v>1.8366609361255541</v>
      </c>
      <c r="L25" s="6">
        <v>4</v>
      </c>
    </row>
    <row r="26" spans="1:15" x14ac:dyDescent="0.25">
      <c r="A26" s="14">
        <v>1.552968574789702</v>
      </c>
      <c r="B26" s="44">
        <v>2.0510673316966859</v>
      </c>
      <c r="D26" s="10">
        <v>1.8817133928241674</v>
      </c>
      <c r="E26" s="6">
        <v>7</v>
      </c>
      <c r="K26" s="10">
        <v>2.0848176568979397</v>
      </c>
      <c r="L26" s="6">
        <v>10</v>
      </c>
    </row>
    <row r="27" spans="1:15" x14ac:dyDescent="0.25">
      <c r="A27" s="14">
        <v>1.9023634700279217</v>
      </c>
      <c r="B27" s="44"/>
      <c r="D27" s="10">
        <v>2.2741539901762735</v>
      </c>
      <c r="E27" s="6">
        <v>11</v>
      </c>
      <c r="K27" s="10">
        <v>2.3329743776703253</v>
      </c>
      <c r="L27" s="6">
        <v>4</v>
      </c>
    </row>
    <row r="28" spans="1:15" x14ac:dyDescent="0.25">
      <c r="A28" s="14">
        <v>1.4923325630225008</v>
      </c>
      <c r="B28" s="44"/>
      <c r="D28" s="10">
        <v>2.6665945875283796</v>
      </c>
      <c r="E28" s="6">
        <v>2</v>
      </c>
      <c r="K28" s="10">
        <v>2.5811310984427109</v>
      </c>
      <c r="L28" s="6">
        <v>1</v>
      </c>
    </row>
    <row r="29" spans="1:15" x14ac:dyDescent="0.25">
      <c r="A29" s="14">
        <v>1.9787075921631185</v>
      </c>
      <c r="B29" s="44"/>
      <c r="D29" s="10">
        <v>3.0590351848804858</v>
      </c>
      <c r="E29" s="6">
        <v>5</v>
      </c>
      <c r="K29" s="10">
        <v>2.8292878192150965</v>
      </c>
      <c r="L29" s="6">
        <v>3</v>
      </c>
    </row>
    <row r="30" spans="1:15" ht="15.75" thickBot="1" x14ac:dyDescent="0.3">
      <c r="A30" s="14">
        <v>2.536566631126334</v>
      </c>
      <c r="B30" s="44"/>
      <c r="D30" s="7" t="s">
        <v>43</v>
      </c>
      <c r="E30" s="7">
        <v>0</v>
      </c>
      <c r="K30" s="7" t="s">
        <v>43</v>
      </c>
      <c r="L30" s="7">
        <v>0</v>
      </c>
    </row>
    <row r="31" spans="1:15" x14ac:dyDescent="0.25">
      <c r="A31" s="14">
        <v>1.8056722461114987</v>
      </c>
      <c r="B31" s="44"/>
    </row>
    <row r="32" spans="1:15" ht="18.75" x14ac:dyDescent="0.3">
      <c r="A32" s="14">
        <v>1.9288655772033962</v>
      </c>
      <c r="B32" s="44"/>
      <c r="C32" s="3" t="s">
        <v>45</v>
      </c>
      <c r="L32" s="3" t="s">
        <v>45</v>
      </c>
    </row>
    <row r="34" spans="3:17" ht="17.25" x14ac:dyDescent="0.25">
      <c r="C34" s="14" t="s">
        <v>46</v>
      </c>
      <c r="E34" t="s">
        <v>48</v>
      </c>
      <c r="F34" t="s">
        <v>49</v>
      </c>
      <c r="G34">
        <f>E7</f>
        <v>1.9517831952289271</v>
      </c>
      <c r="H34" t="s">
        <v>29</v>
      </c>
      <c r="L34" s="46" t="s">
        <v>47</v>
      </c>
      <c r="M34" s="46"/>
      <c r="N34" t="s">
        <v>48</v>
      </c>
      <c r="O34" t="s">
        <v>49</v>
      </c>
      <c r="P34">
        <f>L7</f>
        <v>2.0326339204548276</v>
      </c>
      <c r="Q34" t="s">
        <v>29</v>
      </c>
    </row>
    <row r="35" spans="3:17" x14ac:dyDescent="0.25">
      <c r="F35" t="s">
        <v>50</v>
      </c>
      <c r="G35">
        <f>E11</f>
        <v>0.53296552668830866</v>
      </c>
      <c r="H35" t="s">
        <v>33</v>
      </c>
      <c r="O35" t="s">
        <v>50</v>
      </c>
      <c r="P35">
        <f>L11</f>
        <v>0.32531428359562625</v>
      </c>
      <c r="Q35" t="s">
        <v>33</v>
      </c>
    </row>
    <row r="37" spans="3:17" x14ac:dyDescent="0.25">
      <c r="C37" t="s">
        <v>51</v>
      </c>
      <c r="D37" t="s">
        <v>52</v>
      </c>
      <c r="E37" t="s">
        <v>53</v>
      </c>
      <c r="F37" t="s">
        <v>54</v>
      </c>
      <c r="G37" t="s">
        <v>55</v>
      </c>
      <c r="H37" t="s">
        <v>56</v>
      </c>
      <c r="L37" t="s">
        <v>51</v>
      </c>
      <c r="M37" t="s">
        <v>52</v>
      </c>
      <c r="N37" t="s">
        <v>53</v>
      </c>
      <c r="O37" t="s">
        <v>54</v>
      </c>
      <c r="P37" t="s">
        <v>55</v>
      </c>
      <c r="Q37" t="s">
        <v>56</v>
      </c>
    </row>
    <row r="38" spans="3:17" x14ac:dyDescent="0.25">
      <c r="C38">
        <f>D23</f>
        <v>0.70439160076784901</v>
      </c>
      <c r="D38">
        <f>D24</f>
        <v>1.0968321981199551</v>
      </c>
      <c r="E38">
        <f>_xlfn.NORM.DIST(C38,$G$34,$G$35,1)</f>
        <v>9.6296572684268292E-3</v>
      </c>
      <c r="F38">
        <f>_xlfn.NORM.DIST(D38,$G$34,$G$35,1)</f>
        <v>5.4341665059782732E-2</v>
      </c>
      <c r="G38">
        <f>F38-E38</f>
        <v>4.4712007791355902E-2</v>
      </c>
      <c r="H38">
        <f>G38*30</f>
        <v>1.3413602337406771</v>
      </c>
      <c r="L38">
        <f t="shared" ref="L38:L43" si="2">K23</f>
        <v>1.3403474945807829</v>
      </c>
      <c r="M38">
        <f t="shared" ref="M38:M43" si="3">K24</f>
        <v>1.5885042153531685</v>
      </c>
      <c r="N38">
        <f>_xlfn.NORM.DIST(L38,$P$34,$P$35,1)</f>
        <v>1.6666295232535277E-2</v>
      </c>
      <c r="O38">
        <f>_xlfn.NORM.DIST(M38,$P$34,$P$35,1)</f>
        <v>8.6089958330612532E-2</v>
      </c>
      <c r="P38">
        <f>O38-N38</f>
        <v>6.9423663098077251E-2</v>
      </c>
      <c r="Q38">
        <f>P38*24</f>
        <v>1.6661679143538541</v>
      </c>
    </row>
    <row r="39" spans="3:17" x14ac:dyDescent="0.25">
      <c r="C39">
        <f t="shared" ref="C39:C43" si="4">D24</f>
        <v>1.0968321981199551</v>
      </c>
      <c r="D39">
        <f t="shared" ref="D39:D43" si="5">D25</f>
        <v>1.4892727954720613</v>
      </c>
      <c r="E39">
        <f t="shared" ref="E39:F43" si="6">_xlfn.NORM.DIST(C39,$G$34,$G$35,1)</f>
        <v>5.4341665059782732E-2</v>
      </c>
      <c r="F39">
        <f t="shared" si="6"/>
        <v>0.19275041732589387</v>
      </c>
      <c r="G39">
        <f t="shared" ref="G39:G43" si="7">F39-E39</f>
        <v>0.13840875226611116</v>
      </c>
      <c r="H39">
        <f t="shared" ref="H39:H43" si="8">G39*30</f>
        <v>4.1522625679833345</v>
      </c>
      <c r="L39">
        <f t="shared" si="2"/>
        <v>1.5885042153531685</v>
      </c>
      <c r="M39">
        <f t="shared" si="3"/>
        <v>1.8366609361255541</v>
      </c>
      <c r="N39">
        <f>_xlfn.NORM.DIST(L39,$P$34,$P$35,1)</f>
        <v>8.6089958330612532E-2</v>
      </c>
      <c r="O39">
        <f>_xlfn.NORM.DIST(M39,$P$34,$P$35,1)</f>
        <v>0.27345021153892507</v>
      </c>
      <c r="P39">
        <f t="shared" ref="P39:P43" si="9">O39-N39</f>
        <v>0.18736025320831254</v>
      </c>
      <c r="Q39">
        <f t="shared" ref="Q39:Q43" si="10">P39*24</f>
        <v>4.4966460769995011</v>
      </c>
    </row>
    <row r="40" spans="3:17" x14ac:dyDescent="0.25">
      <c r="C40">
        <f t="shared" si="4"/>
        <v>1.4892727954720613</v>
      </c>
      <c r="D40">
        <f t="shared" si="5"/>
        <v>1.8817133928241674</v>
      </c>
      <c r="E40">
        <f t="shared" si="6"/>
        <v>0.19275041732589387</v>
      </c>
      <c r="F40">
        <f t="shared" si="6"/>
        <v>0.44770114660888083</v>
      </c>
      <c r="G40">
        <f t="shared" si="7"/>
        <v>0.25495072928298695</v>
      </c>
      <c r="H40">
        <f t="shared" si="8"/>
        <v>7.6485218784896087</v>
      </c>
      <c r="L40">
        <f t="shared" si="2"/>
        <v>1.8366609361255541</v>
      </c>
      <c r="M40">
        <f t="shared" si="3"/>
        <v>2.0848176568979397</v>
      </c>
      <c r="N40">
        <f t="shared" ref="N40:O43" si="11">_xlfn.NORM.DIST(L40,$P$34,$P$35,1)</f>
        <v>0.27345021153892507</v>
      </c>
      <c r="O40">
        <f t="shared" si="11"/>
        <v>0.56372103104158988</v>
      </c>
      <c r="P40">
        <f t="shared" si="9"/>
        <v>0.29027081950266481</v>
      </c>
      <c r="Q40">
        <f t="shared" si="10"/>
        <v>6.966499668063955</v>
      </c>
    </row>
    <row r="41" spans="3:17" x14ac:dyDescent="0.25">
      <c r="C41">
        <f t="shared" si="4"/>
        <v>1.8817133928241674</v>
      </c>
      <c r="D41">
        <f t="shared" si="5"/>
        <v>2.2741539901762735</v>
      </c>
      <c r="E41">
        <f t="shared" si="6"/>
        <v>0.44770114660888083</v>
      </c>
      <c r="F41">
        <f t="shared" si="6"/>
        <v>0.72736477808159794</v>
      </c>
      <c r="G41">
        <f t="shared" si="7"/>
        <v>0.27966363147271711</v>
      </c>
      <c r="H41">
        <f t="shared" si="8"/>
        <v>8.3899089441815136</v>
      </c>
      <c r="L41">
        <f t="shared" si="2"/>
        <v>2.0848176568979397</v>
      </c>
      <c r="M41">
        <f t="shared" si="3"/>
        <v>2.3329743776703253</v>
      </c>
      <c r="N41">
        <f t="shared" si="11"/>
        <v>0.56372103104158988</v>
      </c>
      <c r="O41">
        <f t="shared" si="11"/>
        <v>0.82205676234200631</v>
      </c>
      <c r="P41">
        <f t="shared" si="9"/>
        <v>0.25833573130041643</v>
      </c>
      <c r="Q41">
        <f t="shared" si="10"/>
        <v>6.2000575512099942</v>
      </c>
    </row>
    <row r="42" spans="3:17" x14ac:dyDescent="0.25">
      <c r="C42">
        <f t="shared" si="4"/>
        <v>2.2741539901762735</v>
      </c>
      <c r="D42">
        <f t="shared" si="5"/>
        <v>2.6665945875283796</v>
      </c>
      <c r="E42">
        <f t="shared" si="6"/>
        <v>0.72736477808159794</v>
      </c>
      <c r="F42">
        <f t="shared" si="6"/>
        <v>0.91007163628027865</v>
      </c>
      <c r="G42">
        <f t="shared" si="7"/>
        <v>0.18270685819868071</v>
      </c>
      <c r="H42">
        <f t="shared" si="8"/>
        <v>5.4812057459604215</v>
      </c>
      <c r="L42">
        <f t="shared" si="2"/>
        <v>2.3329743776703253</v>
      </c>
      <c r="M42">
        <f t="shared" si="3"/>
        <v>2.5811310984427109</v>
      </c>
      <c r="N42">
        <f t="shared" si="11"/>
        <v>0.82205676234200631</v>
      </c>
      <c r="O42">
        <f t="shared" si="11"/>
        <v>0.95410722029001815</v>
      </c>
      <c r="P42">
        <f t="shared" si="9"/>
        <v>0.13205045794801185</v>
      </c>
      <c r="Q42">
        <f t="shared" si="10"/>
        <v>3.1692109907522843</v>
      </c>
    </row>
    <row r="43" spans="3:17" x14ac:dyDescent="0.25">
      <c r="C43">
        <f t="shared" si="4"/>
        <v>2.6665945875283796</v>
      </c>
      <c r="D43">
        <f t="shared" si="5"/>
        <v>3.0590351848804858</v>
      </c>
      <c r="E43">
        <f t="shared" si="6"/>
        <v>0.91007163628027865</v>
      </c>
      <c r="F43">
        <f t="shared" si="6"/>
        <v>0.98112367562947012</v>
      </c>
      <c r="G43">
        <f t="shared" si="7"/>
        <v>7.1052039349191465E-2</v>
      </c>
      <c r="H43">
        <f t="shared" si="8"/>
        <v>2.1315611804757442</v>
      </c>
      <c r="L43">
        <f t="shared" si="2"/>
        <v>2.5811310984427109</v>
      </c>
      <c r="M43">
        <f t="shared" si="3"/>
        <v>2.8292878192150965</v>
      </c>
      <c r="N43">
        <f t="shared" si="11"/>
        <v>0.95410722029001815</v>
      </c>
      <c r="O43">
        <f t="shared" si="11"/>
        <v>0.99283483427824304</v>
      </c>
      <c r="P43">
        <f t="shared" si="9"/>
        <v>3.8727613988224885E-2</v>
      </c>
      <c r="Q43">
        <f t="shared" si="10"/>
        <v>0.92946273571739724</v>
      </c>
    </row>
    <row r="45" spans="3:17" ht="45" x14ac:dyDescent="0.25">
      <c r="C45" t="s">
        <v>57</v>
      </c>
      <c r="D45" t="s">
        <v>56</v>
      </c>
      <c r="E45" s="12" t="s">
        <v>80</v>
      </c>
      <c r="F45" t="s">
        <v>57</v>
      </c>
      <c r="G45" t="s">
        <v>56</v>
      </c>
      <c r="H45" t="s">
        <v>58</v>
      </c>
      <c r="L45" t="s">
        <v>57</v>
      </c>
      <c r="M45" t="s">
        <v>56</v>
      </c>
      <c r="N45" s="12" t="s">
        <v>80</v>
      </c>
      <c r="O45" t="s">
        <v>57</v>
      </c>
      <c r="P45" t="s">
        <v>56</v>
      </c>
      <c r="Q45" t="s">
        <v>58</v>
      </c>
    </row>
    <row r="46" spans="3:17" x14ac:dyDescent="0.25">
      <c r="C46" s="6">
        <v>2</v>
      </c>
      <c r="D46">
        <v>1.3413602337406771</v>
      </c>
      <c r="F46">
        <v>5</v>
      </c>
      <c r="G46">
        <f>D46+D47</f>
        <v>5.4936228017240119</v>
      </c>
      <c r="H46">
        <f>(F46-G46)^2/G46</f>
        <v>4.4353877063673997E-2</v>
      </c>
      <c r="L46" s="6">
        <v>2</v>
      </c>
      <c r="M46">
        <v>1.6661679143538541</v>
      </c>
      <c r="O46">
        <v>6</v>
      </c>
      <c r="P46">
        <f>M46+M47</f>
        <v>6.1628139913533548</v>
      </c>
      <c r="Q46">
        <f>(O46-P46)^2/P46</f>
        <v>4.301346076257131E-3</v>
      </c>
    </row>
    <row r="47" spans="3:17" x14ac:dyDescent="0.25">
      <c r="C47" s="6">
        <v>3</v>
      </c>
      <c r="D47">
        <v>4.1522625679833345</v>
      </c>
      <c r="F47">
        <v>7</v>
      </c>
      <c r="G47">
        <f>D48</f>
        <v>7.6485218784896087</v>
      </c>
      <c r="H47">
        <f t="shared" ref="H47:H49" si="12">(F47-G47)^2/G47</f>
        <v>5.49884845152257E-2</v>
      </c>
      <c r="L47" s="6">
        <v>4</v>
      </c>
      <c r="M47">
        <v>4.4966460769995011</v>
      </c>
      <c r="O47">
        <v>10</v>
      </c>
      <c r="P47">
        <f>M48</f>
        <v>6.966499668063955</v>
      </c>
      <c r="Q47">
        <f t="shared" ref="Q47:Q48" si="13">(O47-P47)^2/P47</f>
        <v>1.3209107446083377</v>
      </c>
    </row>
    <row r="48" spans="3:17" x14ac:dyDescent="0.25">
      <c r="C48" s="6">
        <v>7</v>
      </c>
      <c r="D48">
        <v>7.6485218784896087</v>
      </c>
      <c r="F48">
        <v>11</v>
      </c>
      <c r="G48">
        <f>D49</f>
        <v>8.3899089441815136</v>
      </c>
      <c r="H48">
        <f t="shared" si="12"/>
        <v>0.81199633571568752</v>
      </c>
      <c r="L48" s="6">
        <v>10</v>
      </c>
      <c r="M48">
        <v>6.966499668063955</v>
      </c>
      <c r="O48" s="15">
        <v>8</v>
      </c>
      <c r="P48" s="15">
        <f>M49+M50+M51</f>
        <v>10.298731277679675</v>
      </c>
      <c r="Q48">
        <f t="shared" si="13"/>
        <v>0.51308897615720328</v>
      </c>
    </row>
    <row r="49" spans="3:18" x14ac:dyDescent="0.25">
      <c r="C49" s="6">
        <v>11</v>
      </c>
      <c r="D49">
        <v>8.3899089441815136</v>
      </c>
      <c r="F49">
        <v>7</v>
      </c>
      <c r="G49">
        <f>D50+D51</f>
        <v>7.6127669264361657</v>
      </c>
      <c r="H49">
        <f t="shared" si="12"/>
        <v>4.9322842766946991E-2</v>
      </c>
      <c r="L49" s="6">
        <v>4</v>
      </c>
      <c r="M49">
        <v>6.2000575512099942</v>
      </c>
      <c r="O49" s="15"/>
      <c r="P49" s="15"/>
    </row>
    <row r="50" spans="3:18" x14ac:dyDescent="0.25">
      <c r="C50" s="6">
        <v>2</v>
      </c>
      <c r="D50">
        <v>5.4812057459604215</v>
      </c>
      <c r="G50" s="14" t="s">
        <v>59</v>
      </c>
      <c r="H50" s="14">
        <f>SUM(H46:H49)</f>
        <v>0.96066154006153415</v>
      </c>
      <c r="L50" s="6">
        <v>1</v>
      </c>
      <c r="M50">
        <v>3.1692109907522843</v>
      </c>
      <c r="P50" s="46" t="s">
        <v>59</v>
      </c>
      <c r="Q50" s="46">
        <f>SUM(Q46:Q49)</f>
        <v>1.8383010668417981</v>
      </c>
    </row>
    <row r="51" spans="3:18" x14ac:dyDescent="0.25">
      <c r="C51" s="6">
        <v>5</v>
      </c>
      <c r="D51">
        <v>2.1315611804757442</v>
      </c>
      <c r="G51" t="s">
        <v>60</v>
      </c>
      <c r="H51">
        <v>0.05</v>
      </c>
      <c r="L51" s="6">
        <v>3</v>
      </c>
      <c r="M51">
        <v>0.92946273571739724</v>
      </c>
      <c r="P51" t="s">
        <v>60</v>
      </c>
      <c r="Q51">
        <v>0.05</v>
      </c>
    </row>
    <row r="52" spans="3:18" x14ac:dyDescent="0.25">
      <c r="F52" s="1"/>
      <c r="G52" s="1"/>
      <c r="H52" s="2"/>
      <c r="I52" s="2"/>
      <c r="J52" s="13"/>
      <c r="K52" s="59"/>
      <c r="N52" s="1"/>
      <c r="O52" s="1"/>
      <c r="P52" s="1"/>
      <c r="Q52" s="2"/>
      <c r="R52" s="2"/>
    </row>
    <row r="53" spans="3:18" x14ac:dyDescent="0.25">
      <c r="F53" t="str">
        <f>G50</f>
        <v>Хи2 расчет</v>
      </c>
      <c r="G53">
        <f>H50</f>
        <v>0.96066154006153415</v>
      </c>
      <c r="H53">
        <f>_xlfn.CHISQ.INV.RT(H51,1)</f>
        <v>3.8414588206941236</v>
      </c>
      <c r="N53" t="str">
        <f>P50</f>
        <v>Хи2 расчет</v>
      </c>
      <c r="O53">
        <f>Q50</f>
        <v>1.8383010668417981</v>
      </c>
      <c r="Q53">
        <f>_xlfn.CHISQ.INV.RT(Q51,1)</f>
        <v>3.8414588206941236</v>
      </c>
    </row>
    <row r="54" spans="3:18" x14ac:dyDescent="0.25">
      <c r="H54" t="s">
        <v>62</v>
      </c>
      <c r="Q54" t="s">
        <v>62</v>
      </c>
    </row>
    <row r="57" spans="3:18" x14ac:dyDescent="0.25">
      <c r="G57" t="s">
        <v>22</v>
      </c>
      <c r="N57" t="s">
        <v>22</v>
      </c>
    </row>
    <row r="58" spans="3:18" x14ac:dyDescent="0.25">
      <c r="G58" t="s">
        <v>61</v>
      </c>
      <c r="N58" t="s">
        <v>61</v>
      </c>
    </row>
  </sheetData>
  <sheetProtection algorithmName="SHA-512" hashValue="Uw+UMiRPUaoJUnkuBOr39fWqpk4C5AkXhFNuENpoptJGEiN0z3bcRrAOb4FKXBohkrHTQZYI+YbWTT/cChrdBg==" saltValue="Tp3S3K54bxPUbYa5u2kJKw==" spinCount="100000" sheet="1" objects="1" scenarios="1"/>
  <sortState xmlns:xlrd2="http://schemas.microsoft.com/office/spreadsheetml/2017/richdata2" ref="K22:K28">
    <sortCondition ref="K2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55"/>
  <sheetViews>
    <sheetView workbookViewId="0">
      <selection activeCell="B20" sqref="B20"/>
    </sheetView>
  </sheetViews>
  <sheetFormatPr defaultRowHeight="15" x14ac:dyDescent="0.25"/>
  <sheetData>
    <row r="2" spans="1:2" x14ac:dyDescent="0.25">
      <c r="A2" s="14" t="s">
        <v>0</v>
      </c>
      <c r="B2" s="14">
        <v>1.8273574419727083</v>
      </c>
    </row>
    <row r="3" spans="1:2" x14ac:dyDescent="0.25">
      <c r="A3" s="14" t="s">
        <v>0</v>
      </c>
      <c r="B3" s="14">
        <v>2.4573371370497625</v>
      </c>
    </row>
    <row r="4" spans="1:2" x14ac:dyDescent="0.25">
      <c r="A4" s="14" t="s">
        <v>0</v>
      </c>
      <c r="B4" s="14">
        <v>1.6646852196136024</v>
      </c>
    </row>
    <row r="5" spans="1:2" x14ac:dyDescent="0.25">
      <c r="A5" s="14" t="s">
        <v>0</v>
      </c>
      <c r="B5" s="14">
        <v>2.0639158770354697</v>
      </c>
    </row>
    <row r="6" spans="1:2" x14ac:dyDescent="0.25">
      <c r="A6" s="14" t="s">
        <v>0</v>
      </c>
      <c r="B6" s="14">
        <v>1.9047406618046807</v>
      </c>
    </row>
    <row r="7" spans="1:2" x14ac:dyDescent="0.25">
      <c r="A7" s="14" t="s">
        <v>0</v>
      </c>
      <c r="B7" s="14">
        <v>1.7711552168766502</v>
      </c>
    </row>
    <row r="8" spans="1:2" x14ac:dyDescent="0.25">
      <c r="A8" s="14" t="s">
        <v>0</v>
      </c>
      <c r="B8" s="14">
        <v>1.1974300428410061</v>
      </c>
    </row>
    <row r="9" spans="1:2" x14ac:dyDescent="0.25">
      <c r="A9" s="14" t="s">
        <v>0</v>
      </c>
      <c r="B9" s="14">
        <v>1.3993321822927101</v>
      </c>
    </row>
    <row r="10" spans="1:2" x14ac:dyDescent="0.25">
      <c r="A10" s="14" t="s">
        <v>0</v>
      </c>
      <c r="B10" s="14">
        <v>1.2450057106907479</v>
      </c>
    </row>
    <row r="11" spans="1:2" x14ac:dyDescent="0.25">
      <c r="A11" s="14" t="s">
        <v>0</v>
      </c>
      <c r="B11" s="14">
        <v>2.1867186938397936</v>
      </c>
    </row>
    <row r="12" spans="1:2" x14ac:dyDescent="0.25">
      <c r="A12" s="14" t="s">
        <v>0</v>
      </c>
      <c r="B12" s="14">
        <v>2.1529593873783597</v>
      </c>
    </row>
    <row r="13" spans="1:2" x14ac:dyDescent="0.25">
      <c r="A13" s="14" t="s">
        <v>0</v>
      </c>
      <c r="B13" s="14">
        <v>0.95772816671524197</v>
      </c>
    </row>
    <row r="14" spans="1:2" x14ac:dyDescent="0.25">
      <c r="A14" s="14" t="s">
        <v>0</v>
      </c>
      <c r="B14" s="14">
        <v>2.8628148862044327</v>
      </c>
    </row>
    <row r="15" spans="1:2" x14ac:dyDescent="0.25">
      <c r="A15" s="14" t="s">
        <v>0</v>
      </c>
      <c r="B15" s="14">
        <v>2.7518997335864697</v>
      </c>
    </row>
    <row r="16" spans="1:2" x14ac:dyDescent="0.25">
      <c r="A16" s="14" t="s">
        <v>0</v>
      </c>
      <c r="B16" s="14">
        <v>2.0440627445641439</v>
      </c>
    </row>
    <row r="17" spans="1:2" x14ac:dyDescent="0.25">
      <c r="A17" s="14" t="s">
        <v>0</v>
      </c>
      <c r="B17" s="14">
        <v>2.684849510435015</v>
      </c>
    </row>
    <row r="18" spans="1:2" x14ac:dyDescent="0.25">
      <c r="A18" s="14" t="s">
        <v>0</v>
      </c>
      <c r="B18" s="14">
        <v>1.8886022467559087</v>
      </c>
    </row>
    <row r="19" spans="1:2" x14ac:dyDescent="0.25">
      <c r="A19" s="14" t="s">
        <v>0</v>
      </c>
      <c r="B19" s="14">
        <v>2.8313372745760716</v>
      </c>
    </row>
    <row r="20" spans="1:2" x14ac:dyDescent="0.25">
      <c r="A20" s="14" t="s">
        <v>0</v>
      </c>
      <c r="B20" s="14">
        <v>2.702368652127916</v>
      </c>
    </row>
    <row r="21" spans="1:2" x14ac:dyDescent="0.25">
      <c r="A21" s="14" t="s">
        <v>0</v>
      </c>
      <c r="B21" s="14">
        <v>2.2654576292115962</v>
      </c>
    </row>
    <row r="22" spans="1:2" x14ac:dyDescent="0.25">
      <c r="A22" s="14" t="s">
        <v>0</v>
      </c>
      <c r="B22" s="14">
        <v>1.9282863427652046</v>
      </c>
    </row>
    <row r="23" spans="1:2" x14ac:dyDescent="0.25">
      <c r="A23" s="14" t="s">
        <v>0</v>
      </c>
      <c r="B23" s="14">
        <v>0.90061189944390208</v>
      </c>
    </row>
    <row r="24" spans="1:2" x14ac:dyDescent="0.25">
      <c r="A24" s="14" t="s">
        <v>0</v>
      </c>
      <c r="B24" s="14">
        <v>1.6673625446419464</v>
      </c>
    </row>
    <row r="25" spans="1:2" x14ac:dyDescent="0.25">
      <c r="A25" s="14" t="s">
        <v>0</v>
      </c>
      <c r="B25" s="14">
        <v>1.552968574789702</v>
      </c>
    </row>
    <row r="26" spans="1:2" x14ac:dyDescent="0.25">
      <c r="A26" s="14" t="s">
        <v>0</v>
      </c>
      <c r="B26" s="14">
        <v>1.9023634700279217</v>
      </c>
    </row>
    <row r="27" spans="1:2" x14ac:dyDescent="0.25">
      <c r="A27" s="14" t="s">
        <v>0</v>
      </c>
      <c r="B27" s="14">
        <v>1.4923325630225008</v>
      </c>
    </row>
    <row r="28" spans="1:2" x14ac:dyDescent="0.25">
      <c r="A28" s="14" t="s">
        <v>0</v>
      </c>
      <c r="B28" s="14">
        <v>1.9787075921631185</v>
      </c>
    </row>
    <row r="29" spans="1:2" x14ac:dyDescent="0.25">
      <c r="A29" s="14" t="s">
        <v>0</v>
      </c>
      <c r="B29" s="14">
        <v>2.536566631126334</v>
      </c>
    </row>
    <row r="30" spans="1:2" x14ac:dyDescent="0.25">
      <c r="A30" s="14" t="s">
        <v>0</v>
      </c>
      <c r="B30" s="14">
        <v>1.8056722461114987</v>
      </c>
    </row>
    <row r="31" spans="1:2" x14ac:dyDescent="0.25">
      <c r="A31" s="14" t="s">
        <v>0</v>
      </c>
      <c r="B31" s="14">
        <v>1.9288655772033962</v>
      </c>
    </row>
    <row r="32" spans="1:2" x14ac:dyDescent="0.25">
      <c r="A32" s="46" t="s">
        <v>1</v>
      </c>
      <c r="B32" s="57">
        <v>2.4388671186461579</v>
      </c>
    </row>
    <row r="33" spans="1:2" x14ac:dyDescent="0.25">
      <c r="A33" s="46" t="s">
        <v>1</v>
      </c>
      <c r="B33" s="57">
        <v>1.6260585248819552</v>
      </c>
    </row>
    <row r="34" spans="1:2" x14ac:dyDescent="0.25">
      <c r="A34" s="46" t="s">
        <v>1</v>
      </c>
      <c r="B34" s="57">
        <v>1.9218418906821171</v>
      </c>
    </row>
    <row r="35" spans="1:2" x14ac:dyDescent="0.25">
      <c r="A35" s="46" t="s">
        <v>1</v>
      </c>
      <c r="B35" s="57">
        <v>1.8363216491270578</v>
      </c>
    </row>
    <row r="36" spans="1:2" x14ac:dyDescent="0.25">
      <c r="A36" s="46" t="s">
        <v>1</v>
      </c>
      <c r="B36" s="57">
        <v>1.558778199570952</v>
      </c>
    </row>
    <row r="37" spans="1:2" x14ac:dyDescent="0.25">
      <c r="A37" s="46" t="s">
        <v>1</v>
      </c>
      <c r="B37" s="57">
        <v>2.0275205138677848</v>
      </c>
    </row>
    <row r="38" spans="1:2" x14ac:dyDescent="0.25">
      <c r="A38" s="46" t="s">
        <v>1</v>
      </c>
      <c r="B38" s="57">
        <v>2.1241583049704786</v>
      </c>
    </row>
    <row r="39" spans="1:2" x14ac:dyDescent="0.25">
      <c r="A39" s="46" t="s">
        <v>1</v>
      </c>
      <c r="B39" s="57">
        <v>1.9697588464186992</v>
      </c>
    </row>
    <row r="40" spans="1:2" x14ac:dyDescent="0.25">
      <c r="A40" s="46" t="s">
        <v>1</v>
      </c>
      <c r="B40" s="57">
        <v>2.2991182554978877</v>
      </c>
    </row>
    <row r="41" spans="1:2" x14ac:dyDescent="0.25">
      <c r="A41" s="46" t="s">
        <v>1</v>
      </c>
      <c r="B41" s="57">
        <v>2.6466261766036041</v>
      </c>
    </row>
    <row r="42" spans="1:2" x14ac:dyDescent="0.25">
      <c r="A42" s="46" t="s">
        <v>1</v>
      </c>
      <c r="B42" s="57">
        <v>1.865566564949404</v>
      </c>
    </row>
    <row r="43" spans="1:2" x14ac:dyDescent="0.25">
      <c r="A43" s="46" t="s">
        <v>1</v>
      </c>
      <c r="B43" s="57">
        <v>2.0608056325290818</v>
      </c>
    </row>
    <row r="44" spans="1:2" x14ac:dyDescent="0.25">
      <c r="A44" s="46" t="s">
        <v>1</v>
      </c>
      <c r="B44" s="57">
        <v>2.1303860699408688</v>
      </c>
    </row>
    <row r="45" spans="1:2" x14ac:dyDescent="0.25">
      <c r="A45" s="46" t="s">
        <v>1</v>
      </c>
      <c r="B45" s="57">
        <v>1.8333039457065752</v>
      </c>
    </row>
    <row r="46" spans="1:2" x14ac:dyDescent="0.25">
      <c r="A46" s="46" t="s">
        <v>1</v>
      </c>
      <c r="B46" s="57">
        <v>2.7052094588289037</v>
      </c>
    </row>
    <row r="47" spans="1:2" x14ac:dyDescent="0.25">
      <c r="A47" s="46" t="s">
        <v>1</v>
      </c>
      <c r="B47" s="57">
        <v>1.4644258549669757</v>
      </c>
    </row>
    <row r="48" spans="1:2" x14ac:dyDescent="0.25">
      <c r="A48" s="46" t="s">
        <v>1</v>
      </c>
      <c r="B48" s="57">
        <v>1.9317490164685296</v>
      </c>
    </row>
    <row r="49" spans="1:2" x14ac:dyDescent="0.25">
      <c r="A49" s="46" t="s">
        <v>1</v>
      </c>
      <c r="B49" s="57">
        <v>1.8932419202901656</v>
      </c>
    </row>
    <row r="50" spans="1:2" x14ac:dyDescent="0.25">
      <c r="A50" s="46" t="s">
        <v>1</v>
      </c>
      <c r="B50" s="57">
        <v>2.6071995812817477</v>
      </c>
    </row>
    <row r="51" spans="1:2" x14ac:dyDescent="0.25">
      <c r="A51" s="46" t="s">
        <v>1</v>
      </c>
      <c r="B51" s="57">
        <v>1.7221625562815461</v>
      </c>
    </row>
    <row r="52" spans="1:2" x14ac:dyDescent="0.25">
      <c r="A52" s="46" t="s">
        <v>1</v>
      </c>
      <c r="B52" s="57">
        <v>2.0301490672427462</v>
      </c>
    </row>
    <row r="53" spans="1:2" x14ac:dyDescent="0.25">
      <c r="A53" s="46" t="s">
        <v>1</v>
      </c>
      <c r="B53" s="57">
        <v>2.1897524271043949</v>
      </c>
    </row>
    <row r="54" spans="1:2" x14ac:dyDescent="0.25">
      <c r="A54" s="46" t="s">
        <v>1</v>
      </c>
      <c r="B54" s="57">
        <v>1.8491451833615429</v>
      </c>
    </row>
    <row r="55" spans="1:2" x14ac:dyDescent="0.25">
      <c r="A55" s="46" t="s">
        <v>1</v>
      </c>
      <c r="B55" s="57">
        <v>2.0510673316966859</v>
      </c>
    </row>
  </sheetData>
  <sheetProtection algorithmName="SHA-512" hashValue="4FiCfHO6/WJxWMw4CFfLaGdPa6iNzStzieLchNBGpTuLLlnK1K8/D4PR1Ja6GTwaUWsayirT6AecARv35T9+eQ==" saltValue="DHtnQlm4cX4R3NVqdpGh7g==" spinCount="100000" sheet="1" objects="1" scenarios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4"/>
  <sheetViews>
    <sheetView workbookViewId="0">
      <selection activeCell="E35" sqref="E35"/>
    </sheetView>
  </sheetViews>
  <sheetFormatPr defaultRowHeight="15" x14ac:dyDescent="0.25"/>
  <cols>
    <col min="4" max="4" width="24.7109375" customWidth="1"/>
    <col min="5" max="5" width="13.28515625" customWidth="1"/>
    <col min="6" max="6" width="15.28515625" customWidth="1"/>
    <col min="7" max="7" width="16.7109375" customWidth="1"/>
    <col min="12" max="12" width="8.85546875" style="4"/>
    <col min="16" max="16" width="20.28515625" customWidth="1"/>
  </cols>
  <sheetData>
    <row r="1" spans="1:19" ht="18.75" x14ac:dyDescent="0.3">
      <c r="A1" s="14" t="s">
        <v>0</v>
      </c>
      <c r="B1" s="46" t="s">
        <v>1</v>
      </c>
      <c r="D1" s="28"/>
      <c r="E1" s="63" t="s">
        <v>14</v>
      </c>
      <c r="F1" s="64"/>
      <c r="G1" s="64"/>
      <c r="H1" s="64"/>
      <c r="I1" s="64"/>
      <c r="J1" s="64"/>
      <c r="K1" s="64"/>
      <c r="L1" s="68" t="s">
        <v>24</v>
      </c>
      <c r="M1" s="64"/>
      <c r="N1" s="64"/>
      <c r="O1" s="64"/>
      <c r="P1" s="64"/>
      <c r="Q1" s="64"/>
      <c r="R1" s="64"/>
      <c r="S1" s="29"/>
    </row>
    <row r="2" spans="1:19" x14ac:dyDescent="0.25">
      <c r="A2" s="14">
        <v>1.8273574419727083</v>
      </c>
      <c r="B2" s="46">
        <v>2.4388671186461579</v>
      </c>
      <c r="D2" s="30" t="s">
        <v>2</v>
      </c>
      <c r="E2" s="17">
        <f>_xlfn.VAR.S(A2:A31)</f>
        <v>0.28405225263814626</v>
      </c>
      <c r="F2" s="17"/>
      <c r="G2" s="17" t="s">
        <v>4</v>
      </c>
      <c r="H2" s="17">
        <f>AVERAGE(A2:A31)</f>
        <v>1.9517831952289271</v>
      </c>
      <c r="I2" s="17"/>
      <c r="J2" s="17"/>
      <c r="K2" s="17"/>
      <c r="L2" s="30"/>
      <c r="M2" s="17"/>
      <c r="N2" s="17"/>
      <c r="O2" s="17"/>
      <c r="P2" s="17"/>
      <c r="Q2" s="17"/>
      <c r="R2" s="17"/>
      <c r="S2" s="31"/>
    </row>
    <row r="3" spans="1:19" x14ac:dyDescent="0.25">
      <c r="A3" s="14">
        <v>2.4573371370497625</v>
      </c>
      <c r="B3" s="46">
        <v>1.6260585248819552</v>
      </c>
      <c r="D3" s="30" t="s">
        <v>3</v>
      </c>
      <c r="E3" s="17">
        <f>_xlfn.VAR.S(B2:B25)</f>
        <v>0.10582938311133554</v>
      </c>
      <c r="F3" s="17"/>
      <c r="G3" s="17" t="s">
        <v>5</v>
      </c>
      <c r="H3" s="17">
        <f>AVERAGE(B2:B25)</f>
        <v>2.0326339204548276</v>
      </c>
      <c r="I3" s="17"/>
      <c r="J3" s="17"/>
      <c r="K3" s="17"/>
      <c r="L3" s="30" t="s">
        <v>17</v>
      </c>
      <c r="M3" s="17"/>
      <c r="N3" s="17"/>
      <c r="O3" s="17"/>
      <c r="P3" s="17"/>
      <c r="Q3" s="17"/>
      <c r="R3" s="17"/>
      <c r="S3" s="31"/>
    </row>
    <row r="4" spans="1:19" x14ac:dyDescent="0.25">
      <c r="A4" s="14">
        <v>1.6646852196136024</v>
      </c>
      <c r="B4" s="46">
        <v>1.9218418906821171</v>
      </c>
      <c r="D4" s="30"/>
      <c r="E4" s="17"/>
      <c r="F4" s="17"/>
      <c r="G4" s="17"/>
      <c r="H4" s="17"/>
      <c r="I4" s="17"/>
      <c r="J4" s="17"/>
      <c r="K4" s="17"/>
      <c r="L4" s="30"/>
      <c r="M4" s="17"/>
      <c r="N4" s="17"/>
      <c r="O4" s="17"/>
      <c r="P4" s="17"/>
      <c r="Q4" s="17"/>
      <c r="R4" s="17"/>
      <c r="S4" s="31"/>
    </row>
    <row r="5" spans="1:19" x14ac:dyDescent="0.25">
      <c r="A5" s="14">
        <v>2.0639158770354697</v>
      </c>
      <c r="B5" s="46">
        <v>1.8363216491270578</v>
      </c>
      <c r="D5" s="30" t="s">
        <v>7</v>
      </c>
      <c r="E5" s="17"/>
      <c r="F5" s="17" t="s">
        <v>10</v>
      </c>
      <c r="G5" s="17">
        <f>E2/E3</f>
        <v>2.6840584749446679</v>
      </c>
      <c r="H5" s="17"/>
      <c r="I5" s="17"/>
      <c r="J5" s="17"/>
      <c r="K5" s="17"/>
      <c r="L5" s="30" t="s">
        <v>15</v>
      </c>
      <c r="M5" s="17"/>
      <c r="N5" s="17" t="s">
        <v>18</v>
      </c>
      <c r="O5" s="17">
        <f>(H2-H3)/SQRT(E2/30+E3/24)</f>
        <v>-0.68631107866359886</v>
      </c>
      <c r="P5" s="17"/>
      <c r="Q5" s="17"/>
      <c r="R5" s="17"/>
      <c r="S5" s="31"/>
    </row>
    <row r="6" spans="1:19" x14ac:dyDescent="0.25">
      <c r="A6" s="14">
        <v>1.9047406618046807</v>
      </c>
      <c r="B6" s="46">
        <v>1.558778199570952</v>
      </c>
      <c r="D6" s="30" t="s">
        <v>8</v>
      </c>
      <c r="E6" s="17"/>
      <c r="F6" s="17"/>
      <c r="G6" s="17"/>
      <c r="H6" s="17"/>
      <c r="I6" s="17"/>
      <c r="J6" s="17"/>
      <c r="K6" s="17"/>
      <c r="L6" s="30" t="s">
        <v>16</v>
      </c>
      <c r="M6" s="17"/>
      <c r="N6" s="17"/>
      <c r="O6" s="17"/>
      <c r="P6" s="17" t="s">
        <v>21</v>
      </c>
      <c r="Q6" s="17">
        <v>0.05</v>
      </c>
      <c r="R6" s="17"/>
      <c r="S6" s="31"/>
    </row>
    <row r="7" spans="1:19" x14ac:dyDescent="0.25">
      <c r="A7" s="14">
        <v>1.7711552168766502</v>
      </c>
      <c r="B7" s="46">
        <v>2.0275205138677848</v>
      </c>
      <c r="D7" s="30"/>
      <c r="E7" s="17"/>
      <c r="F7" s="17"/>
      <c r="G7" s="17" t="s">
        <v>21</v>
      </c>
      <c r="H7" s="17">
        <v>0.05</v>
      </c>
      <c r="I7" s="17"/>
      <c r="J7" s="17"/>
      <c r="K7" s="17"/>
      <c r="L7" s="30"/>
      <c r="M7" s="17"/>
      <c r="N7" s="17"/>
      <c r="O7" s="17"/>
      <c r="P7" s="17" t="s">
        <v>20</v>
      </c>
      <c r="Q7" s="17">
        <f>30+24-2</f>
        <v>52</v>
      </c>
      <c r="R7" s="17"/>
      <c r="S7" s="31"/>
    </row>
    <row r="8" spans="1:19" x14ac:dyDescent="0.25">
      <c r="A8" s="14">
        <v>1.1974300428410061</v>
      </c>
      <c r="B8" s="46">
        <v>2.1241583049704786</v>
      </c>
      <c r="D8" s="30"/>
      <c r="E8" s="17"/>
      <c r="F8" s="17"/>
      <c r="G8" s="17" t="s">
        <v>9</v>
      </c>
      <c r="H8" s="17"/>
      <c r="I8" s="17"/>
      <c r="J8" s="17"/>
      <c r="K8" s="17"/>
      <c r="L8" s="30"/>
      <c r="M8" s="17"/>
      <c r="N8" s="17"/>
      <c r="O8" s="17"/>
      <c r="P8" s="17" t="s">
        <v>19</v>
      </c>
      <c r="Q8" s="17"/>
      <c r="R8" s="17"/>
      <c r="S8" s="31"/>
    </row>
    <row r="9" spans="1:19" x14ac:dyDescent="0.25">
      <c r="A9" s="14">
        <v>1.3993321822927101</v>
      </c>
      <c r="B9" s="46">
        <v>1.9697588464186992</v>
      </c>
      <c r="D9" s="30"/>
      <c r="E9" s="17"/>
      <c r="F9" s="17"/>
      <c r="G9" s="17">
        <f>_xlfn.F.INV.RT(H7,29,23)</f>
        <v>1.966790830541572</v>
      </c>
      <c r="H9" s="17"/>
      <c r="I9" s="17"/>
      <c r="J9" s="17"/>
      <c r="K9" s="17"/>
      <c r="L9" s="30"/>
      <c r="M9" s="17">
        <f>-P9</f>
        <v>-2.0066468050616861</v>
      </c>
      <c r="N9" s="17"/>
      <c r="O9" s="17"/>
      <c r="P9" s="17">
        <f>_xlfn.T.INV.2T(Q6,Q7)</f>
        <v>2.0066468050616861</v>
      </c>
      <c r="Q9" s="17"/>
      <c r="R9" s="17"/>
      <c r="S9" s="31"/>
    </row>
    <row r="10" spans="1:19" x14ac:dyDescent="0.25">
      <c r="A10" s="14">
        <v>1.2450057106907479</v>
      </c>
      <c r="B10" s="46">
        <v>2.2991182554978877</v>
      </c>
      <c r="D10" s="65" t="s">
        <v>11</v>
      </c>
      <c r="E10" s="66"/>
      <c r="F10" s="66"/>
      <c r="G10" s="18" t="s">
        <v>6</v>
      </c>
      <c r="H10" s="18"/>
      <c r="I10" s="18"/>
      <c r="J10" s="18"/>
      <c r="K10" s="17"/>
      <c r="L10" s="69"/>
      <c r="M10" s="18"/>
      <c r="N10" s="66"/>
      <c r="O10" s="66"/>
      <c r="P10" s="18"/>
      <c r="Q10" s="18"/>
      <c r="R10" s="17"/>
      <c r="S10" s="31"/>
    </row>
    <row r="11" spans="1:19" x14ac:dyDescent="0.25">
      <c r="A11" s="14">
        <v>2.1867186938397936</v>
      </c>
      <c r="B11" s="46">
        <v>2.6466261766036041</v>
      </c>
      <c r="D11" s="30"/>
      <c r="E11" s="17"/>
      <c r="F11" s="17"/>
      <c r="G11" s="18"/>
      <c r="H11" s="18" t="str">
        <f>F5</f>
        <v>Fнабл</v>
      </c>
      <c r="I11" s="18">
        <f>G5</f>
        <v>2.6840584749446679</v>
      </c>
      <c r="J11" s="18"/>
      <c r="K11" s="17"/>
      <c r="L11" s="30"/>
      <c r="M11" s="17"/>
      <c r="N11" s="17" t="str">
        <f>N5</f>
        <v>tрасч</v>
      </c>
      <c r="O11" s="17">
        <f>O5</f>
        <v>-0.68631107866359886</v>
      </c>
      <c r="P11" s="17"/>
      <c r="Q11" s="17"/>
      <c r="R11" s="17"/>
      <c r="S11" s="31"/>
    </row>
    <row r="12" spans="1:19" x14ac:dyDescent="0.25">
      <c r="A12" s="14">
        <v>2.1529593873783597</v>
      </c>
      <c r="B12" s="46">
        <v>1.865566564949404</v>
      </c>
      <c r="D12" s="30"/>
      <c r="E12" s="17"/>
      <c r="F12" s="17"/>
      <c r="G12" s="17"/>
      <c r="H12" s="17"/>
      <c r="I12" s="17"/>
      <c r="J12" s="17"/>
      <c r="K12" s="17"/>
      <c r="L12" s="30"/>
      <c r="M12" s="17"/>
      <c r="N12" s="17"/>
      <c r="O12" s="17"/>
      <c r="P12" s="17"/>
      <c r="Q12" s="17"/>
      <c r="R12" s="17"/>
      <c r="S12" s="31"/>
    </row>
    <row r="13" spans="1:19" x14ac:dyDescent="0.25">
      <c r="A13" s="14">
        <v>0.95772816671524197</v>
      </c>
      <c r="B13" s="46">
        <v>2.0608056325290818</v>
      </c>
      <c r="D13" s="30"/>
      <c r="E13" s="17"/>
      <c r="F13" s="17"/>
      <c r="G13" s="17"/>
      <c r="H13" s="17"/>
      <c r="I13" s="17"/>
      <c r="J13" s="17"/>
      <c r="K13" s="17"/>
      <c r="L13" s="30"/>
      <c r="M13" s="17"/>
      <c r="N13" s="17"/>
      <c r="O13" s="17"/>
      <c r="P13" s="17"/>
      <c r="Q13" s="17"/>
      <c r="R13" s="17"/>
      <c r="S13" s="31"/>
    </row>
    <row r="14" spans="1:19" x14ac:dyDescent="0.25">
      <c r="A14" s="14">
        <v>2.8628148862044327</v>
      </c>
      <c r="B14" s="46">
        <v>2.1303860699408688</v>
      </c>
      <c r="D14" s="30"/>
      <c r="E14" s="17"/>
      <c r="F14" s="17"/>
      <c r="G14" s="17"/>
      <c r="H14" s="17"/>
      <c r="I14" s="17"/>
      <c r="J14" s="17"/>
      <c r="K14" s="17"/>
      <c r="L14" s="30"/>
      <c r="M14" s="17"/>
      <c r="N14" s="17"/>
      <c r="O14" s="17"/>
      <c r="P14" s="17"/>
      <c r="Q14" s="17"/>
      <c r="R14" s="17"/>
      <c r="S14" s="31"/>
    </row>
    <row r="15" spans="1:19" x14ac:dyDescent="0.25">
      <c r="A15" s="14">
        <v>2.7518997335864697</v>
      </c>
      <c r="B15" s="46">
        <v>1.8333039457065752</v>
      </c>
      <c r="D15" s="30"/>
      <c r="E15" s="17"/>
      <c r="F15" s="17"/>
      <c r="G15" s="17" t="s">
        <v>12</v>
      </c>
      <c r="H15" s="17"/>
      <c r="I15" s="17"/>
      <c r="J15" s="17"/>
      <c r="K15" s="17"/>
      <c r="L15" s="30"/>
      <c r="M15" s="17"/>
      <c r="N15" s="17" t="s">
        <v>22</v>
      </c>
      <c r="O15" s="17"/>
      <c r="P15" s="17"/>
      <c r="Q15" s="17"/>
      <c r="R15" s="17"/>
      <c r="S15" s="31"/>
    </row>
    <row r="16" spans="1:19" ht="15.75" thickBot="1" x14ac:dyDescent="0.3">
      <c r="A16" s="14">
        <v>2.0440627445641439</v>
      </c>
      <c r="B16" s="46">
        <v>2.7052094588289037</v>
      </c>
      <c r="D16" s="30"/>
      <c r="E16" s="17"/>
      <c r="F16" s="17" t="s">
        <v>81</v>
      </c>
      <c r="G16" s="17" t="s">
        <v>13</v>
      </c>
      <c r="H16" s="17"/>
      <c r="I16" s="17"/>
      <c r="J16" s="17"/>
      <c r="K16" s="17"/>
      <c r="L16" s="30" t="s">
        <v>81</v>
      </c>
      <c r="M16" s="17"/>
      <c r="N16" s="17" t="s">
        <v>23</v>
      </c>
      <c r="O16" s="17"/>
      <c r="P16" s="17"/>
      <c r="Q16" s="17"/>
      <c r="R16" s="17"/>
      <c r="S16" s="31"/>
    </row>
    <row r="17" spans="1:19" x14ac:dyDescent="0.25">
      <c r="A17" s="14">
        <v>2.684849510435015</v>
      </c>
      <c r="B17" s="46">
        <v>1.4644258549669757</v>
      </c>
      <c r="D17" s="30"/>
      <c r="E17" s="17"/>
      <c r="F17" s="19" t="s">
        <v>63</v>
      </c>
      <c r="G17" s="17"/>
      <c r="H17" s="17"/>
      <c r="I17" s="17"/>
      <c r="J17" s="17"/>
      <c r="K17" s="17"/>
      <c r="L17" s="21" t="s">
        <v>25</v>
      </c>
      <c r="M17" s="60"/>
      <c r="N17" s="22"/>
      <c r="O17" s="17"/>
      <c r="P17" s="17"/>
      <c r="Q17" s="17"/>
      <c r="R17" s="17"/>
      <c r="S17" s="31"/>
    </row>
    <row r="18" spans="1:19" ht="15.75" thickBot="1" x14ac:dyDescent="0.3">
      <c r="A18" s="14">
        <v>1.8886022467559087</v>
      </c>
      <c r="B18" s="46">
        <v>1.9317490164685296</v>
      </c>
      <c r="D18" s="30"/>
      <c r="E18" s="17"/>
      <c r="F18" s="20">
        <f>_xlfn.F.TEST(A2:A31,B2:B25)</f>
        <v>1.7710480902851732E-2</v>
      </c>
      <c r="G18" s="17"/>
      <c r="H18" s="17"/>
      <c r="I18" s="17"/>
      <c r="J18" s="17"/>
      <c r="K18" s="17"/>
      <c r="L18" s="23">
        <f>_xlfn.T.TEST(A2:A31,B2:B25,2,3)</f>
        <v>0.49575701659913007</v>
      </c>
      <c r="M18" s="61" t="s">
        <v>26</v>
      </c>
      <c r="N18" s="24"/>
      <c r="O18" s="17"/>
      <c r="P18" s="17"/>
      <c r="Q18" s="17"/>
      <c r="R18" s="17"/>
      <c r="S18" s="31"/>
    </row>
    <row r="19" spans="1:19" x14ac:dyDescent="0.25">
      <c r="A19" s="14">
        <v>2.8313372745760716</v>
      </c>
      <c r="B19" s="46">
        <v>1.8932419202901656</v>
      </c>
      <c r="D19" s="30"/>
      <c r="E19" s="17"/>
      <c r="F19" s="17"/>
      <c r="G19" s="17"/>
      <c r="H19" s="17"/>
      <c r="I19" s="17"/>
      <c r="J19" s="17"/>
      <c r="K19" s="17"/>
      <c r="L19" s="70"/>
      <c r="M19" s="5"/>
      <c r="N19" s="5"/>
      <c r="O19" s="5"/>
      <c r="P19" s="5"/>
      <c r="Q19" s="5"/>
      <c r="R19" s="5"/>
      <c r="S19" s="31"/>
    </row>
    <row r="20" spans="1:19" x14ac:dyDescent="0.25">
      <c r="A20" s="14">
        <v>2.702368652127916</v>
      </c>
      <c r="B20" s="46">
        <v>2.6071995812817477</v>
      </c>
      <c r="D20" s="30"/>
      <c r="E20" s="17"/>
      <c r="F20" s="17"/>
      <c r="G20" s="17"/>
      <c r="H20" s="17"/>
      <c r="I20" s="17"/>
      <c r="J20" s="17"/>
      <c r="K20" s="17"/>
      <c r="L20" s="30" t="s">
        <v>27</v>
      </c>
      <c r="M20" s="17"/>
      <c r="N20" s="17" t="s">
        <v>18</v>
      </c>
      <c r="O20" s="17">
        <f>O5</f>
        <v>-0.68631107866359886</v>
      </c>
      <c r="P20" s="17"/>
      <c r="Q20" s="17"/>
      <c r="R20" s="17"/>
      <c r="S20" s="31"/>
    </row>
    <row r="21" spans="1:19" ht="15.75" thickBot="1" x14ac:dyDescent="0.3">
      <c r="A21" s="14">
        <v>2.2654576292115962</v>
      </c>
      <c r="B21" s="46">
        <v>1.7221625562815461</v>
      </c>
      <c r="D21" s="32"/>
      <c r="E21" s="67"/>
      <c r="F21" s="67"/>
      <c r="G21" s="67"/>
      <c r="H21" s="67"/>
      <c r="I21" s="67"/>
      <c r="J21" s="67"/>
      <c r="K21" s="67"/>
      <c r="L21" s="30"/>
      <c r="M21" s="17"/>
      <c r="N21" s="17"/>
      <c r="O21" s="17"/>
      <c r="P21" s="17" t="s">
        <v>21</v>
      </c>
      <c r="Q21" s="17">
        <v>0.05</v>
      </c>
      <c r="R21" s="17"/>
      <c r="S21" s="31"/>
    </row>
    <row r="22" spans="1:19" x14ac:dyDescent="0.25">
      <c r="A22" s="14">
        <v>1.9282863427652046</v>
      </c>
      <c r="B22" s="46">
        <v>2.0301490672427462</v>
      </c>
      <c r="L22" s="30"/>
      <c r="M22" s="17"/>
      <c r="N22" s="17" t="s">
        <v>19</v>
      </c>
      <c r="O22" s="17"/>
      <c r="P22" s="17" t="s">
        <v>20</v>
      </c>
      <c r="Q22" s="17">
        <f>30+24-2</f>
        <v>52</v>
      </c>
      <c r="R22" s="17"/>
      <c r="S22" s="31"/>
    </row>
    <row r="23" spans="1:19" x14ac:dyDescent="0.25">
      <c r="A23" s="14">
        <v>0.90061189944390208</v>
      </c>
      <c r="B23" s="46">
        <v>2.1897524271043949</v>
      </c>
      <c r="L23" s="30"/>
      <c r="M23" s="17"/>
      <c r="N23" s="17">
        <f>_xlfn.T.INV(Q21,Q22)</f>
        <v>-1.6746891537260258</v>
      </c>
      <c r="O23" s="17"/>
      <c r="P23" s="17"/>
      <c r="Q23" s="17"/>
      <c r="R23" s="17"/>
      <c r="S23" s="31"/>
    </row>
    <row r="24" spans="1:19" x14ac:dyDescent="0.25">
      <c r="A24" s="14">
        <v>1.6673625446419464</v>
      </c>
      <c r="B24" s="46">
        <v>1.8491451833615429</v>
      </c>
      <c r="L24" s="71"/>
      <c r="M24" s="58"/>
      <c r="N24" s="58"/>
      <c r="O24" s="66"/>
      <c r="P24" s="66"/>
      <c r="Q24" s="66"/>
      <c r="R24" s="17"/>
      <c r="S24" s="31"/>
    </row>
    <row r="25" spans="1:19" x14ac:dyDescent="0.25">
      <c r="A25" s="14">
        <v>1.552968574789702</v>
      </c>
      <c r="B25" s="46">
        <v>2.0510673316966859</v>
      </c>
      <c r="L25" s="30"/>
      <c r="M25" s="17"/>
      <c r="N25" s="17"/>
      <c r="O25" s="17" t="str">
        <f>N20</f>
        <v>tрасч</v>
      </c>
      <c r="P25" s="17">
        <f>O20</f>
        <v>-0.68631107866359886</v>
      </c>
      <c r="Q25" s="17"/>
      <c r="R25" s="17"/>
      <c r="S25" s="31"/>
    </row>
    <row r="26" spans="1:19" x14ac:dyDescent="0.25">
      <c r="A26" s="14">
        <v>1.9023634700279217</v>
      </c>
      <c r="L26" s="30"/>
      <c r="M26" s="17"/>
      <c r="N26" s="17"/>
      <c r="O26" s="17"/>
      <c r="P26" s="17"/>
      <c r="Q26" s="17"/>
      <c r="R26" s="17"/>
      <c r="S26" s="31"/>
    </row>
    <row r="27" spans="1:19" x14ac:dyDescent="0.25">
      <c r="A27" s="14">
        <v>1.4923325630225008</v>
      </c>
      <c r="L27" s="30"/>
      <c r="M27" s="17"/>
      <c r="N27" s="17"/>
      <c r="O27" s="17"/>
      <c r="P27" s="17"/>
      <c r="Q27" s="17"/>
      <c r="R27" s="17"/>
      <c r="S27" s="31"/>
    </row>
    <row r="28" spans="1:19" x14ac:dyDescent="0.25">
      <c r="A28" s="14">
        <v>1.9787075921631185</v>
      </c>
      <c r="L28" s="30"/>
      <c r="M28" s="17"/>
      <c r="N28" s="17"/>
      <c r="O28" s="17"/>
      <c r="P28" s="17"/>
      <c r="Q28" s="17"/>
      <c r="R28" s="17"/>
      <c r="S28" s="31"/>
    </row>
    <row r="29" spans="1:19" x14ac:dyDescent="0.25">
      <c r="A29" s="14">
        <v>2.536566631126334</v>
      </c>
      <c r="L29" s="30"/>
      <c r="M29" s="17"/>
      <c r="N29" s="17"/>
      <c r="O29" s="17" t="s">
        <v>22</v>
      </c>
      <c r="P29" s="17"/>
      <c r="Q29" s="17"/>
      <c r="R29" s="17"/>
      <c r="S29" s="31"/>
    </row>
    <row r="30" spans="1:19" x14ac:dyDescent="0.25">
      <c r="A30" s="14">
        <v>1.8056722461114987</v>
      </c>
      <c r="L30" s="30"/>
      <c r="M30" s="17"/>
      <c r="N30" s="17"/>
      <c r="O30" s="17" t="s">
        <v>23</v>
      </c>
      <c r="P30" s="17"/>
      <c r="Q30" s="17"/>
      <c r="R30" s="17"/>
      <c r="S30" s="31"/>
    </row>
    <row r="31" spans="1:19" x14ac:dyDescent="0.25">
      <c r="A31" s="14">
        <v>1.9288655772033962</v>
      </c>
      <c r="L31" s="72" t="s">
        <v>25</v>
      </c>
      <c r="M31" s="42"/>
      <c r="N31" s="42"/>
      <c r="O31" s="17"/>
      <c r="P31" s="17"/>
      <c r="Q31" s="17"/>
      <c r="R31" s="17"/>
      <c r="S31" s="31"/>
    </row>
    <row r="32" spans="1:19" x14ac:dyDescent="0.25">
      <c r="D32" s="62"/>
      <c r="E32" s="62"/>
      <c r="F32" s="62"/>
      <c r="L32" s="72">
        <f>_xlfn.T.TEST(A2:A31,B2:B25,1,3)</f>
        <v>0.24787850829956504</v>
      </c>
      <c r="M32" s="42" t="s">
        <v>26</v>
      </c>
      <c r="N32" s="42"/>
      <c r="O32" s="17"/>
      <c r="P32" s="17"/>
      <c r="Q32" s="17"/>
      <c r="R32" s="17"/>
      <c r="S32" s="31"/>
    </row>
    <row r="33" spans="4:19" ht="15.75" thickBot="1" x14ac:dyDescent="0.3">
      <c r="D33" s="6"/>
      <c r="E33" s="6"/>
      <c r="F33" s="6"/>
      <c r="L33" s="32"/>
      <c r="M33" s="67"/>
      <c r="N33" s="67"/>
      <c r="O33" s="67"/>
      <c r="P33" s="67"/>
      <c r="Q33" s="67"/>
      <c r="R33" s="67"/>
      <c r="S33" s="33"/>
    </row>
    <row r="34" spans="4:19" x14ac:dyDescent="0.25">
      <c r="D34" s="6"/>
      <c r="E34" s="6"/>
      <c r="F34" s="6"/>
    </row>
    <row r="35" spans="4:19" x14ac:dyDescent="0.25">
      <c r="D35" s="6"/>
      <c r="E35" s="6"/>
      <c r="F35" s="6"/>
    </row>
    <row r="36" spans="4:19" x14ac:dyDescent="0.25">
      <c r="D36" s="6"/>
      <c r="E36" s="6"/>
      <c r="F36" s="6"/>
    </row>
    <row r="37" spans="4:19" x14ac:dyDescent="0.25">
      <c r="D37" s="6"/>
      <c r="E37" s="6"/>
      <c r="F37" s="6"/>
    </row>
    <row r="38" spans="4:19" x14ac:dyDescent="0.25">
      <c r="D38" s="6"/>
      <c r="E38" s="6"/>
      <c r="F38" s="6"/>
    </row>
    <row r="39" spans="4:19" x14ac:dyDescent="0.25">
      <c r="D39" s="6"/>
      <c r="E39" s="6"/>
      <c r="F39" s="6"/>
    </row>
    <row r="40" spans="4:19" x14ac:dyDescent="0.25">
      <c r="D40" s="17"/>
      <c r="E40" s="17"/>
      <c r="F40" s="17"/>
    </row>
    <row r="41" spans="4:19" x14ac:dyDescent="0.25">
      <c r="D41" s="17"/>
      <c r="E41" s="17"/>
      <c r="F41" s="17"/>
    </row>
    <row r="42" spans="4:19" x14ac:dyDescent="0.25">
      <c r="D42" s="17"/>
      <c r="E42" s="17"/>
      <c r="F42" s="17"/>
    </row>
    <row r="43" spans="4:19" x14ac:dyDescent="0.25">
      <c r="D43" s="62"/>
      <c r="E43" s="62"/>
      <c r="F43" s="62"/>
    </row>
    <row r="44" spans="4:19" x14ac:dyDescent="0.25">
      <c r="D44" s="6"/>
      <c r="E44" s="6"/>
      <c r="F44" s="6"/>
    </row>
    <row r="45" spans="4:19" x14ac:dyDescent="0.25">
      <c r="D45" s="6"/>
      <c r="E45" s="6"/>
      <c r="F45" s="6"/>
    </row>
    <row r="46" spans="4:19" x14ac:dyDescent="0.25">
      <c r="D46" s="6"/>
      <c r="E46" s="6"/>
      <c r="F46" s="6"/>
    </row>
    <row r="47" spans="4:19" x14ac:dyDescent="0.25">
      <c r="D47" s="6"/>
      <c r="E47" s="6"/>
      <c r="F47" s="6"/>
    </row>
    <row r="48" spans="4:19" x14ac:dyDescent="0.25">
      <c r="D48" s="6"/>
      <c r="E48" s="6"/>
      <c r="F48" s="6"/>
    </row>
    <row r="49" spans="4:6" x14ac:dyDescent="0.25">
      <c r="D49" s="6"/>
      <c r="E49" s="6"/>
      <c r="F49" s="6"/>
    </row>
    <row r="50" spans="4:6" x14ac:dyDescent="0.25">
      <c r="D50" s="6"/>
      <c r="E50" s="6"/>
      <c r="F50" s="6"/>
    </row>
    <row r="51" spans="4:6" x14ac:dyDescent="0.25">
      <c r="D51" s="6"/>
      <c r="E51" s="6"/>
      <c r="F51" s="6"/>
    </row>
    <row r="52" spans="4:6" x14ac:dyDescent="0.25">
      <c r="D52" s="6"/>
      <c r="E52" s="6"/>
      <c r="F52" s="6"/>
    </row>
    <row r="53" spans="4:6" x14ac:dyDescent="0.25">
      <c r="D53" s="6"/>
      <c r="E53" s="6"/>
      <c r="F53" s="6"/>
    </row>
    <row r="54" spans="4:6" ht="15.75" thickBot="1" x14ac:dyDescent="0.3">
      <c r="D54" s="7"/>
      <c r="E54" s="7"/>
      <c r="F54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Данные_Для_КР</vt:lpstr>
      <vt:lpstr>Гистограммы_Опис_Стат_ХИ2</vt:lpstr>
      <vt:lpstr>Ящик_с _усами</vt:lpstr>
      <vt:lpstr>Проверка_Гипотез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Пользователь</cp:lastModifiedBy>
  <dcterms:created xsi:type="dcterms:W3CDTF">2020-12-18T07:57:28Z</dcterms:created>
  <dcterms:modified xsi:type="dcterms:W3CDTF">2023-01-09T11:28:49Z</dcterms:modified>
</cp:coreProperties>
</file>