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aef1200fd1469adb/Dokumente/GitHub/mytestpackage/"/>
    </mc:Choice>
  </mc:AlternateContent>
  <xr:revisionPtr revIDLastSave="3" documentId="11_AD4DB114E441178AC67DF408FE96DA3E683EDF1F" xr6:coauthVersionLast="47" xr6:coauthVersionMax="47" xr10:uidLastSave="{CB44A17E-B761-45E1-8699-99CE30EB3D7F}"/>
  <bookViews>
    <workbookView xWindow="-110" yWindow="-110" windowWidth="19420" windowHeight="10300" activeTab="1" xr2:uid="{00000000-000D-0000-FFFF-FFFF00000000}"/>
  </bookViews>
  <sheets>
    <sheet name="Tabelle1" sheetId="1" r:id="rId1"/>
    <sheet name="Tabelle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2" l="1"/>
  <c r="F50" i="2" s="1"/>
  <c r="G50" i="2" s="1"/>
  <c r="H50" i="2" s="1"/>
  <c r="I50" i="2" s="1"/>
  <c r="J50" i="2" s="1"/>
  <c r="K50" i="2" s="1"/>
  <c r="L50" i="2" s="1"/>
  <c r="M50" i="2" s="1"/>
  <c r="N50" i="2" s="1"/>
  <c r="O50" i="2" s="1"/>
  <c r="P50" i="2" s="1"/>
  <c r="Q50" i="2" s="1"/>
  <c r="R50" i="2" s="1"/>
  <c r="S50" i="2" s="1"/>
  <c r="T50" i="2" s="1"/>
  <c r="U50" i="2" s="1"/>
  <c r="V50" i="2" s="1"/>
  <c r="W50" i="2" s="1"/>
  <c r="X50" i="2" s="1"/>
  <c r="Y50" i="2" s="1"/>
  <c r="Z50" i="2" s="1"/>
  <c r="AA50" i="2" s="1"/>
  <c r="AB50" i="2" s="1"/>
  <c r="G47" i="2"/>
  <c r="G55" i="2" s="1"/>
  <c r="J42" i="2"/>
  <c r="G42" i="2"/>
  <c r="F42" i="2"/>
  <c r="F47" i="2" s="1"/>
  <c r="E42" i="2"/>
  <c r="E47" i="2" s="1"/>
  <c r="D42" i="2"/>
  <c r="D47" i="2" s="1"/>
  <c r="K40" i="2"/>
  <c r="J40" i="2"/>
  <c r="I40" i="2"/>
  <c r="H40" i="2"/>
  <c r="O38" i="2"/>
  <c r="S38" i="2" s="1"/>
  <c r="W38" i="2" s="1"/>
  <c r="AA38" i="2" s="1"/>
  <c r="K38" i="2"/>
  <c r="J38" i="2"/>
  <c r="N38" i="2" s="1"/>
  <c r="R38" i="2" s="1"/>
  <c r="V38" i="2" s="1"/>
  <c r="Z38" i="2" s="1"/>
  <c r="I38" i="2"/>
  <c r="M38" i="2" s="1"/>
  <c r="Q38" i="2" s="1"/>
  <c r="U38" i="2" s="1"/>
  <c r="Y38" i="2" s="1"/>
  <c r="H38" i="2"/>
  <c r="L38" i="2" s="1"/>
  <c r="P38" i="2" s="1"/>
  <c r="T38" i="2" s="1"/>
  <c r="X38" i="2" s="1"/>
  <c r="AB38" i="2" s="1"/>
  <c r="O37" i="2"/>
  <c r="S37" i="2" s="1"/>
  <c r="W37" i="2" s="1"/>
  <c r="AA37" i="2" s="1"/>
  <c r="N37" i="2"/>
  <c r="R37" i="2" s="1"/>
  <c r="V37" i="2" s="1"/>
  <c r="Z37" i="2" s="1"/>
  <c r="M37" i="2"/>
  <c r="Q37" i="2" s="1"/>
  <c r="U37" i="2" s="1"/>
  <c r="Y37" i="2" s="1"/>
  <c r="L37" i="2"/>
  <c r="P37" i="2" s="1"/>
  <c r="T37" i="2" s="1"/>
  <c r="X37" i="2" s="1"/>
  <c r="AB37" i="2" s="1"/>
  <c r="K37" i="2"/>
  <c r="J37" i="2"/>
  <c r="I37" i="2"/>
  <c r="H37" i="2"/>
  <c r="L36" i="2"/>
  <c r="P36" i="2" s="1"/>
  <c r="T36" i="2" s="1"/>
  <c r="X36" i="2" s="1"/>
  <c r="AB36" i="2" s="1"/>
  <c r="K36" i="2"/>
  <c r="O36" i="2" s="1"/>
  <c r="S36" i="2" s="1"/>
  <c r="W36" i="2" s="1"/>
  <c r="AA36" i="2" s="1"/>
  <c r="J36" i="2"/>
  <c r="N36" i="2" s="1"/>
  <c r="R36" i="2" s="1"/>
  <c r="V36" i="2" s="1"/>
  <c r="Z36" i="2" s="1"/>
  <c r="I36" i="2"/>
  <c r="M36" i="2" s="1"/>
  <c r="Q36" i="2" s="1"/>
  <c r="U36" i="2" s="1"/>
  <c r="Y36" i="2" s="1"/>
  <c r="H36" i="2"/>
  <c r="O35" i="2"/>
  <c r="S35" i="2" s="1"/>
  <c r="W35" i="2" s="1"/>
  <c r="AA35" i="2" s="1"/>
  <c r="N35" i="2"/>
  <c r="R35" i="2" s="1"/>
  <c r="V35" i="2" s="1"/>
  <c r="Z35" i="2" s="1"/>
  <c r="K35" i="2"/>
  <c r="J35" i="2"/>
  <c r="I35" i="2"/>
  <c r="M35" i="2" s="1"/>
  <c r="Q35" i="2" s="1"/>
  <c r="U35" i="2" s="1"/>
  <c r="Y35" i="2" s="1"/>
  <c r="H35" i="2"/>
  <c r="L35" i="2" s="1"/>
  <c r="P35" i="2" s="1"/>
  <c r="T35" i="2" s="1"/>
  <c r="X35" i="2" s="1"/>
  <c r="AB35" i="2" s="1"/>
  <c r="N34" i="2"/>
  <c r="R34" i="2" s="1"/>
  <c r="M34" i="2"/>
  <c r="Q34" i="2" s="1"/>
  <c r="U34" i="2" s="1"/>
  <c r="Y34" i="2" s="1"/>
  <c r="L34" i="2"/>
  <c r="P34" i="2" s="1"/>
  <c r="T34" i="2" s="1"/>
  <c r="X34" i="2" s="1"/>
  <c r="AB34" i="2" s="1"/>
  <c r="K34" i="2"/>
  <c r="K42" i="2" s="1"/>
  <c r="J34" i="2"/>
  <c r="I34" i="2"/>
  <c r="I42" i="2" s="1"/>
  <c r="H34" i="2"/>
  <c r="H42" i="2" s="1"/>
  <c r="S33" i="2"/>
  <c r="W33" i="2" s="1"/>
  <c r="R33" i="2"/>
  <c r="V33" i="2" s="1"/>
  <c r="Q33" i="2"/>
  <c r="P33" i="2"/>
  <c r="O33" i="2"/>
  <c r="N33" i="2"/>
  <c r="N42" i="2" s="1"/>
  <c r="M33" i="2"/>
  <c r="L33" i="2"/>
  <c r="R18" i="2"/>
  <c r="R20" i="2" s="1"/>
  <c r="K18" i="2"/>
  <c r="J18" i="2"/>
  <c r="J20" i="2" s="1"/>
  <c r="L16" i="2"/>
  <c r="K16" i="2"/>
  <c r="D16" i="2"/>
  <c r="U15" i="2"/>
  <c r="U18" i="2" s="1"/>
  <c r="T15" i="2"/>
  <c r="T18" i="2" s="1"/>
  <c r="R15" i="2"/>
  <c r="Q15" i="2"/>
  <c r="Q18" i="2" s="1"/>
  <c r="P15" i="2"/>
  <c r="P18" i="2" s="1"/>
  <c r="O15" i="2"/>
  <c r="O18" i="2" s="1"/>
  <c r="N15" i="2"/>
  <c r="N18" i="2" s="1"/>
  <c r="M15" i="2"/>
  <c r="M18" i="2" s="1"/>
  <c r="L15" i="2"/>
  <c r="L18" i="2" s="1"/>
  <c r="K15" i="2"/>
  <c r="J15" i="2"/>
  <c r="I15" i="2"/>
  <c r="I18" i="2" s="1"/>
  <c r="H15" i="2"/>
  <c r="H18" i="2" s="1"/>
  <c r="G15" i="2"/>
  <c r="G18" i="2" s="1"/>
  <c r="F15" i="2"/>
  <c r="F18" i="2" s="1"/>
  <c r="E15" i="2"/>
  <c r="E18" i="2" s="1"/>
  <c r="D15" i="2"/>
  <c r="D18" i="2" s="1"/>
  <c r="U14" i="2"/>
  <c r="U16" i="2" s="1"/>
  <c r="R14" i="2"/>
  <c r="R16" i="2" s="1"/>
  <c r="Q14" i="2"/>
  <c r="Q16" i="2" s="1"/>
  <c r="P14" i="2"/>
  <c r="P16" i="2" s="1"/>
  <c r="O14" i="2"/>
  <c r="O16" i="2" s="1"/>
  <c r="N14" i="2"/>
  <c r="N16" i="2" s="1"/>
  <c r="M14" i="2"/>
  <c r="M16" i="2" s="1"/>
  <c r="L14" i="2"/>
  <c r="K14" i="2"/>
  <c r="J14" i="2"/>
  <c r="J16" i="2" s="1"/>
  <c r="I14" i="2"/>
  <c r="I16" i="2" s="1"/>
  <c r="H14" i="2"/>
  <c r="H16" i="2" s="1"/>
  <c r="G14" i="2"/>
  <c r="G16" i="2" s="1"/>
  <c r="F14" i="2"/>
  <c r="F16" i="2" s="1"/>
  <c r="E14" i="2"/>
  <c r="E16" i="2" s="1"/>
  <c r="D14" i="2"/>
  <c r="Y13" i="2"/>
  <c r="Y15" i="2" s="1"/>
  <c r="Y18" i="2" s="1"/>
  <c r="X13" i="2"/>
  <c r="AB13" i="2" s="1"/>
  <c r="W13" i="2"/>
  <c r="W14" i="2" s="1"/>
  <c r="W16" i="2" s="1"/>
  <c r="V13" i="2"/>
  <c r="V15" i="2" s="1"/>
  <c r="V18" i="2" s="1"/>
  <c r="U13" i="2"/>
  <c r="T13" i="2"/>
  <c r="T14" i="2" s="1"/>
  <c r="T16" i="2" s="1"/>
  <c r="S13" i="2"/>
  <c r="S15" i="2" s="1"/>
  <c r="S18" i="2" s="1"/>
  <c r="AF73" i="1"/>
  <c r="W73" i="1"/>
  <c r="V73" i="1"/>
  <c r="U73" i="1"/>
  <c r="T73" i="1"/>
  <c r="S73" i="1"/>
  <c r="AF72" i="1"/>
  <c r="W72" i="1"/>
  <c r="V72" i="1"/>
  <c r="U72" i="1"/>
  <c r="T72" i="1"/>
  <c r="S72" i="1"/>
  <c r="AG71" i="1"/>
  <c r="AF71" i="1"/>
  <c r="AE71" i="1"/>
  <c r="Y71" i="1"/>
  <c r="X71" i="1"/>
  <c r="W71" i="1"/>
  <c r="V71" i="1"/>
  <c r="U71" i="1"/>
  <c r="T71" i="1"/>
  <c r="S71" i="1"/>
  <c r="D71" i="1"/>
  <c r="AG70" i="1"/>
  <c r="AF70" i="1"/>
  <c r="AE70" i="1"/>
  <c r="X70" i="1"/>
  <c r="W70" i="1"/>
  <c r="V70" i="1"/>
  <c r="U70" i="1"/>
  <c r="T70" i="1"/>
  <c r="S70" i="1"/>
  <c r="D70" i="1"/>
  <c r="AH68" i="1"/>
  <c r="AG68" i="1"/>
  <c r="F68" i="1"/>
  <c r="C68" i="1"/>
  <c r="AH67" i="1"/>
  <c r="AH71" i="1" s="1"/>
  <c r="AG67" i="1"/>
  <c r="X67" i="1"/>
  <c r="O67" i="1"/>
  <c r="R67" i="1" s="1"/>
  <c r="N67" i="1"/>
  <c r="Q67" i="1" s="1"/>
  <c r="M67" i="1"/>
  <c r="P67" i="1" s="1"/>
  <c r="L67" i="1"/>
  <c r="F67" i="1"/>
  <c r="AH66" i="1"/>
  <c r="AG66" i="1"/>
  <c r="AE66" i="1"/>
  <c r="AD66" i="1"/>
  <c r="AC66" i="1"/>
  <c r="AB66" i="1"/>
  <c r="AA66" i="1"/>
  <c r="AA73" i="1" s="1"/>
  <c r="Z66" i="1"/>
  <c r="Y66" i="1"/>
  <c r="X66" i="1"/>
  <c r="P66" i="1"/>
  <c r="O66" i="1"/>
  <c r="R66" i="1" s="1"/>
  <c r="N66" i="1"/>
  <c r="M66" i="1"/>
  <c r="F66" i="1"/>
  <c r="Q66" i="1" s="1"/>
  <c r="C66" i="1"/>
  <c r="AH65" i="1"/>
  <c r="AG65" i="1"/>
  <c r="AE65" i="1"/>
  <c r="AD65" i="1"/>
  <c r="AC65" i="1"/>
  <c r="AB65" i="1"/>
  <c r="AA65" i="1"/>
  <c r="Z65" i="1"/>
  <c r="Z70" i="1" s="1"/>
  <c r="Y65" i="1"/>
  <c r="Y70" i="1" s="1"/>
  <c r="X65" i="1"/>
  <c r="O65" i="1"/>
  <c r="R65" i="1" s="1"/>
  <c r="N65" i="1"/>
  <c r="Q65" i="1" s="1"/>
  <c r="M65" i="1"/>
  <c r="P65" i="1" s="1"/>
  <c r="L65" i="1"/>
  <c r="J65" i="1"/>
  <c r="I65" i="1"/>
  <c r="F65" i="1"/>
  <c r="C65" i="1"/>
  <c r="AH64" i="1"/>
  <c r="AG64" i="1"/>
  <c r="AE64" i="1"/>
  <c r="AD64" i="1"/>
  <c r="AC64" i="1"/>
  <c r="AB64" i="1"/>
  <c r="AA64" i="1"/>
  <c r="Z64" i="1"/>
  <c r="Y64" i="1"/>
  <c r="X64" i="1"/>
  <c r="R64" i="1"/>
  <c r="Q64" i="1"/>
  <c r="O64" i="1"/>
  <c r="N64" i="1"/>
  <c r="M64" i="1"/>
  <c r="I64" i="1"/>
  <c r="I70" i="1" s="1"/>
  <c r="F64" i="1"/>
  <c r="D64" i="1"/>
  <c r="D73" i="1" s="1"/>
  <c r="C64" i="1"/>
  <c r="AH63" i="1"/>
  <c r="AG63" i="1"/>
  <c r="AE63" i="1"/>
  <c r="AD63" i="1"/>
  <c r="AC63" i="1"/>
  <c r="AB63" i="1"/>
  <c r="AA63" i="1"/>
  <c r="Z63" i="1"/>
  <c r="Y63" i="1"/>
  <c r="X63" i="1"/>
  <c r="O63" i="1"/>
  <c r="N63" i="1"/>
  <c r="M63" i="1"/>
  <c r="F63" i="1"/>
  <c r="Q63" i="1" s="1"/>
  <c r="D63" i="1"/>
  <c r="C63" i="1"/>
  <c r="AH62" i="1"/>
  <c r="AG62" i="1"/>
  <c r="AE62" i="1"/>
  <c r="AD62" i="1"/>
  <c r="AC62" i="1"/>
  <c r="AB62" i="1"/>
  <c r="AA62" i="1"/>
  <c r="Z62" i="1"/>
  <c r="Z71" i="1" s="1"/>
  <c r="Y62" i="1"/>
  <c r="X62" i="1"/>
  <c r="O62" i="1"/>
  <c r="R62" i="1" s="1"/>
  <c r="N62" i="1"/>
  <c r="Q62" i="1" s="1"/>
  <c r="M62" i="1"/>
  <c r="P62" i="1" s="1"/>
  <c r="L62" i="1"/>
  <c r="F62" i="1"/>
  <c r="J62" i="1" s="1"/>
  <c r="D62" i="1"/>
  <c r="C62" i="1"/>
  <c r="AH61" i="1"/>
  <c r="AG61" i="1"/>
  <c r="AE61" i="1"/>
  <c r="AD61" i="1"/>
  <c r="AC61" i="1"/>
  <c r="AB61" i="1"/>
  <c r="AA61" i="1"/>
  <c r="Z61" i="1"/>
  <c r="Y61" i="1"/>
  <c r="X61" i="1"/>
  <c r="R61" i="1"/>
  <c r="O61" i="1"/>
  <c r="N61" i="1"/>
  <c r="Q61" i="1" s="1"/>
  <c r="M61" i="1"/>
  <c r="P61" i="1" s="1"/>
  <c r="L61" i="1"/>
  <c r="J61" i="1"/>
  <c r="J71" i="1" s="1"/>
  <c r="I61" i="1"/>
  <c r="I71" i="1" s="1"/>
  <c r="F61" i="1"/>
  <c r="D61" i="1"/>
  <c r="C61" i="1"/>
  <c r="AH60" i="1"/>
  <c r="AG60" i="1"/>
  <c r="AE60" i="1"/>
  <c r="AD60" i="1"/>
  <c r="AC60" i="1"/>
  <c r="AB60" i="1"/>
  <c r="AA60" i="1"/>
  <c r="Z60" i="1"/>
  <c r="Y60" i="1"/>
  <c r="X60" i="1"/>
  <c r="O60" i="1"/>
  <c r="N60" i="1"/>
  <c r="M60" i="1"/>
  <c r="J60" i="1"/>
  <c r="I60" i="1"/>
  <c r="F60" i="1"/>
  <c r="R60" i="1" s="1"/>
  <c r="C60" i="1"/>
  <c r="AH59" i="1"/>
  <c r="AG59" i="1"/>
  <c r="AE59" i="1"/>
  <c r="AD59" i="1"/>
  <c r="AC59" i="1"/>
  <c r="AB59" i="1"/>
  <c r="AA59" i="1"/>
  <c r="Z59" i="1"/>
  <c r="Y59" i="1"/>
  <c r="X59" i="1"/>
  <c r="P59" i="1"/>
  <c r="O59" i="1"/>
  <c r="R59" i="1" s="1"/>
  <c r="N59" i="1"/>
  <c r="Q59" i="1" s="1"/>
  <c r="M59" i="1"/>
  <c r="F59" i="1"/>
  <c r="L59" i="1" s="1"/>
  <c r="C59" i="1"/>
  <c r="AH58" i="1"/>
  <c r="AG58" i="1"/>
  <c r="AE58" i="1"/>
  <c r="AD58" i="1"/>
  <c r="AC58" i="1"/>
  <c r="AB58" i="1"/>
  <c r="AA58" i="1"/>
  <c r="Z58" i="1"/>
  <c r="Z73" i="1" s="1"/>
  <c r="Y58" i="1"/>
  <c r="Y73" i="1" s="1"/>
  <c r="X58" i="1"/>
  <c r="X73" i="1" s="1"/>
  <c r="R58" i="1"/>
  <c r="O58" i="1"/>
  <c r="N58" i="1"/>
  <c r="Q58" i="1" s="1"/>
  <c r="M58" i="1"/>
  <c r="P58" i="1" s="1"/>
  <c r="L58" i="1"/>
  <c r="J58" i="1"/>
  <c r="I58" i="1"/>
  <c r="F58" i="1"/>
  <c r="C58" i="1"/>
  <c r="AH57" i="1"/>
  <c r="AH73" i="1" s="1"/>
  <c r="AG57" i="1"/>
  <c r="AG73" i="1" s="1"/>
  <c r="AE57" i="1"/>
  <c r="AE73" i="1" s="1"/>
  <c r="AD57" i="1"/>
  <c r="AC57" i="1"/>
  <c r="AB57" i="1"/>
  <c r="AA57" i="1"/>
  <c r="Z57" i="1"/>
  <c r="Y57" i="1"/>
  <c r="X57" i="1"/>
  <c r="R57" i="1"/>
  <c r="O57" i="1"/>
  <c r="N57" i="1"/>
  <c r="M57" i="1"/>
  <c r="F57" i="1"/>
  <c r="C57" i="1"/>
  <c r="AH56" i="1"/>
  <c r="AG56" i="1"/>
  <c r="AE56" i="1"/>
  <c r="AD56" i="1"/>
  <c r="AC56" i="1"/>
  <c r="AB56" i="1"/>
  <c r="AA56" i="1"/>
  <c r="Z56" i="1"/>
  <c r="Y56" i="1"/>
  <c r="X56" i="1"/>
  <c r="O56" i="1"/>
  <c r="R56" i="1" s="1"/>
  <c r="N56" i="1"/>
  <c r="Q56" i="1" s="1"/>
  <c r="M56" i="1"/>
  <c r="P56" i="1" s="1"/>
  <c r="L56" i="1"/>
  <c r="F56" i="1"/>
  <c r="J56" i="1" s="1"/>
  <c r="C56" i="1"/>
  <c r="AH55" i="1"/>
  <c r="AG55" i="1"/>
  <c r="AE55" i="1"/>
  <c r="AD55" i="1"/>
  <c r="AC55" i="1"/>
  <c r="AB55" i="1"/>
  <c r="AA55" i="1"/>
  <c r="Z55" i="1"/>
  <c r="Y55" i="1"/>
  <c r="X55" i="1"/>
  <c r="R55" i="1"/>
  <c r="O55" i="1"/>
  <c r="N55" i="1"/>
  <c r="M55" i="1"/>
  <c r="P55" i="1" s="1"/>
  <c r="L55" i="1"/>
  <c r="J55" i="1"/>
  <c r="I55" i="1"/>
  <c r="F55" i="1"/>
  <c r="Q55" i="1" s="1"/>
  <c r="C55" i="1"/>
  <c r="AH54" i="1"/>
  <c r="AG54" i="1"/>
  <c r="AE54" i="1"/>
  <c r="AD54" i="1"/>
  <c r="AC54" i="1"/>
  <c r="AB54" i="1"/>
  <c r="AA54" i="1"/>
  <c r="Z54" i="1"/>
  <c r="Y54" i="1"/>
  <c r="X54" i="1"/>
  <c r="Q54" i="1"/>
  <c r="P54" i="1"/>
  <c r="O54" i="1"/>
  <c r="R54" i="1" s="1"/>
  <c r="N54" i="1"/>
  <c r="M54" i="1"/>
  <c r="F54" i="1"/>
  <c r="C54" i="1"/>
  <c r="AH53" i="1"/>
  <c r="AG53" i="1"/>
  <c r="AE53" i="1"/>
  <c r="AD53" i="1"/>
  <c r="AC53" i="1"/>
  <c r="AB53" i="1"/>
  <c r="AA53" i="1"/>
  <c r="Z53" i="1"/>
  <c r="Y53" i="1"/>
  <c r="X53" i="1"/>
  <c r="O53" i="1"/>
  <c r="R53" i="1" s="1"/>
  <c r="N53" i="1"/>
  <c r="Q53" i="1" s="1"/>
  <c r="M53" i="1"/>
  <c r="P53" i="1" s="1"/>
  <c r="L53" i="1"/>
  <c r="J53" i="1"/>
  <c r="I53" i="1"/>
  <c r="F53" i="1"/>
  <c r="C53" i="1"/>
  <c r="AH52" i="1"/>
  <c r="AG52" i="1"/>
  <c r="AE52" i="1"/>
  <c r="AD52" i="1"/>
  <c r="AC52" i="1"/>
  <c r="AB52" i="1"/>
  <c r="AA52" i="1"/>
  <c r="Z52" i="1"/>
  <c r="Y52" i="1"/>
  <c r="X52" i="1"/>
  <c r="O52" i="1"/>
  <c r="N52" i="1"/>
  <c r="M52" i="1"/>
  <c r="F52" i="1"/>
  <c r="C52" i="1"/>
  <c r="AH51" i="1"/>
  <c r="AG51" i="1"/>
  <c r="AE51" i="1"/>
  <c r="AD51" i="1"/>
  <c r="AC51" i="1"/>
  <c r="AB51" i="1"/>
  <c r="AA51" i="1"/>
  <c r="Z51" i="1"/>
  <c r="Y51" i="1"/>
  <c r="X51" i="1"/>
  <c r="O51" i="1"/>
  <c r="R51" i="1" s="1"/>
  <c r="N51" i="1"/>
  <c r="Q51" i="1" s="1"/>
  <c r="M51" i="1"/>
  <c r="P51" i="1" s="1"/>
  <c r="L51" i="1"/>
  <c r="F51" i="1"/>
  <c r="C51" i="1"/>
  <c r="AH50" i="1"/>
  <c r="AG50" i="1"/>
  <c r="AE50" i="1"/>
  <c r="AD50" i="1"/>
  <c r="AC50" i="1"/>
  <c r="AB50" i="1"/>
  <c r="AA50" i="1"/>
  <c r="Z50" i="1"/>
  <c r="Y50" i="1"/>
  <c r="X50" i="1"/>
  <c r="Q50" i="1"/>
  <c r="P50" i="1"/>
  <c r="O50" i="1"/>
  <c r="R50" i="1" s="1"/>
  <c r="N50" i="1"/>
  <c r="M50" i="1"/>
  <c r="F50" i="1"/>
  <c r="L50" i="1" s="1"/>
  <c r="C50" i="1"/>
  <c r="AH49" i="1"/>
  <c r="AG49" i="1"/>
  <c r="AE49" i="1"/>
  <c r="AD49" i="1"/>
  <c r="AC49" i="1"/>
  <c r="AB49" i="1"/>
  <c r="AA49" i="1"/>
  <c r="Z49" i="1"/>
  <c r="Y49" i="1"/>
  <c r="X49" i="1"/>
  <c r="O49" i="1"/>
  <c r="N49" i="1"/>
  <c r="M49" i="1"/>
  <c r="F49" i="1"/>
  <c r="Q49" i="1" s="1"/>
  <c r="C49" i="1"/>
  <c r="AH48" i="1"/>
  <c r="AG48" i="1"/>
  <c r="AE48" i="1"/>
  <c r="AD48" i="1"/>
  <c r="AC48" i="1"/>
  <c r="AB48" i="1"/>
  <c r="AA48" i="1"/>
  <c r="Z48" i="1"/>
  <c r="Y48" i="1"/>
  <c r="X48" i="1"/>
  <c r="O48" i="1"/>
  <c r="R48" i="1" s="1"/>
  <c r="N48" i="1"/>
  <c r="Q48" i="1" s="1"/>
  <c r="M48" i="1"/>
  <c r="P48" i="1" s="1"/>
  <c r="L48" i="1"/>
  <c r="F48" i="1"/>
  <c r="C48" i="1"/>
  <c r="AH47" i="1"/>
  <c r="AG47" i="1"/>
  <c r="AE47" i="1"/>
  <c r="AE72" i="1" s="1"/>
  <c r="AD47" i="1"/>
  <c r="AC47" i="1"/>
  <c r="AB47" i="1"/>
  <c r="AA47" i="1"/>
  <c r="Z47" i="1"/>
  <c r="Y47" i="1"/>
  <c r="X47" i="1"/>
  <c r="R47" i="1"/>
  <c r="Q47" i="1"/>
  <c r="P47" i="1"/>
  <c r="O47" i="1"/>
  <c r="N47" i="1"/>
  <c r="M47" i="1"/>
  <c r="F47" i="1"/>
  <c r="L47" i="1" s="1"/>
  <c r="C47" i="1"/>
  <c r="AH46" i="1"/>
  <c r="AG46" i="1"/>
  <c r="AE46" i="1"/>
  <c r="AD46" i="1"/>
  <c r="AC46" i="1"/>
  <c r="AB46" i="1"/>
  <c r="AA46" i="1"/>
  <c r="Z46" i="1"/>
  <c r="Y46" i="1"/>
  <c r="X46" i="1"/>
  <c r="O46" i="1"/>
  <c r="N46" i="1"/>
  <c r="Q46" i="1" s="1"/>
  <c r="M46" i="1"/>
  <c r="P46" i="1" s="1"/>
  <c r="F46" i="1"/>
  <c r="R46" i="1" s="1"/>
  <c r="C46" i="1"/>
  <c r="AH45" i="1"/>
  <c r="AG45" i="1"/>
  <c r="AE45" i="1"/>
  <c r="AD45" i="1"/>
  <c r="AC45" i="1"/>
  <c r="AB45" i="1"/>
  <c r="AA45" i="1"/>
  <c r="Z45" i="1"/>
  <c r="Y45" i="1"/>
  <c r="X45" i="1"/>
  <c r="P45" i="1"/>
  <c r="O45" i="1"/>
  <c r="R45" i="1" s="1"/>
  <c r="N45" i="1"/>
  <c r="Q45" i="1" s="1"/>
  <c r="M45" i="1"/>
  <c r="L45" i="1"/>
  <c r="F45" i="1"/>
  <c r="C45" i="1"/>
  <c r="AH44" i="1"/>
  <c r="AG44" i="1"/>
  <c r="AC44" i="1"/>
  <c r="AB44" i="1"/>
  <c r="AA44" i="1"/>
  <c r="Z44" i="1"/>
  <c r="Y44" i="1"/>
  <c r="X44" i="1"/>
  <c r="Q44" i="1"/>
  <c r="P44" i="1"/>
  <c r="O44" i="1"/>
  <c r="R44" i="1" s="1"/>
  <c r="N44" i="1"/>
  <c r="M44" i="1"/>
  <c r="F44" i="1"/>
  <c r="L44" i="1" s="1"/>
  <c r="C44" i="1"/>
  <c r="AH43" i="1"/>
  <c r="AG43" i="1"/>
  <c r="AC43" i="1"/>
  <c r="AB43" i="1"/>
  <c r="AA43" i="1"/>
  <c r="Z43" i="1"/>
  <c r="Y43" i="1"/>
  <c r="X43" i="1"/>
  <c r="R43" i="1"/>
  <c r="Q43" i="1"/>
  <c r="P43" i="1"/>
  <c r="O43" i="1"/>
  <c r="N43" i="1"/>
  <c r="M43" i="1"/>
  <c r="F43" i="1"/>
  <c r="L43" i="1" s="1"/>
  <c r="C43" i="1"/>
  <c r="AH42" i="1"/>
  <c r="AG42" i="1"/>
  <c r="AC42" i="1"/>
  <c r="AB42" i="1"/>
  <c r="AA42" i="1"/>
  <c r="Z42" i="1"/>
  <c r="Y42" i="1"/>
  <c r="X42" i="1"/>
  <c r="R42" i="1"/>
  <c r="Q42" i="1"/>
  <c r="O42" i="1"/>
  <c r="N42" i="1"/>
  <c r="M42" i="1"/>
  <c r="F42" i="1"/>
  <c r="C42" i="1"/>
  <c r="AH41" i="1"/>
  <c r="AG41" i="1"/>
  <c r="AC41" i="1"/>
  <c r="AB41" i="1"/>
  <c r="AA41" i="1"/>
  <c r="Z41" i="1"/>
  <c r="Y41" i="1"/>
  <c r="X41" i="1"/>
  <c r="O41" i="1"/>
  <c r="N41" i="1"/>
  <c r="M41" i="1"/>
  <c r="F41" i="1"/>
  <c r="Q41" i="1" s="1"/>
  <c r="C41" i="1"/>
  <c r="AH40" i="1"/>
  <c r="AG40" i="1"/>
  <c r="AC40" i="1"/>
  <c r="AB40" i="1"/>
  <c r="AA40" i="1"/>
  <c r="Z40" i="1"/>
  <c r="Y40" i="1"/>
  <c r="X40" i="1"/>
  <c r="O40" i="1"/>
  <c r="N40" i="1"/>
  <c r="M40" i="1"/>
  <c r="L40" i="1"/>
  <c r="F40" i="1"/>
  <c r="R40" i="1" s="1"/>
  <c r="C40" i="1"/>
  <c r="AH39" i="1"/>
  <c r="AG39" i="1"/>
  <c r="AC39" i="1"/>
  <c r="AB39" i="1"/>
  <c r="AA39" i="1"/>
  <c r="Z39" i="1"/>
  <c r="Y39" i="1"/>
  <c r="X39" i="1"/>
  <c r="O39" i="1"/>
  <c r="R39" i="1" s="1"/>
  <c r="N39" i="1"/>
  <c r="Q39" i="1" s="1"/>
  <c r="M39" i="1"/>
  <c r="P39" i="1" s="1"/>
  <c r="L39" i="1"/>
  <c r="F39" i="1"/>
  <c r="C39" i="1"/>
  <c r="AH38" i="1"/>
  <c r="AG38" i="1"/>
  <c r="AC38" i="1"/>
  <c r="AB38" i="1"/>
  <c r="AA38" i="1"/>
  <c r="Z38" i="1"/>
  <c r="Y38" i="1"/>
  <c r="X38" i="1"/>
  <c r="O38" i="1"/>
  <c r="R38" i="1" s="1"/>
  <c r="N38" i="1"/>
  <c r="Q38" i="1" s="1"/>
  <c r="M38" i="1"/>
  <c r="P38" i="1" s="1"/>
  <c r="L38" i="1"/>
  <c r="F38" i="1"/>
  <c r="C38" i="1"/>
  <c r="AH37" i="1"/>
  <c r="AG37" i="1"/>
  <c r="AC37" i="1"/>
  <c r="AB37" i="1"/>
  <c r="AA37" i="1"/>
  <c r="Z37" i="1"/>
  <c r="Y37" i="1"/>
  <c r="X37" i="1"/>
  <c r="P37" i="1"/>
  <c r="O37" i="1"/>
  <c r="R37" i="1" s="1"/>
  <c r="N37" i="1"/>
  <c r="Q37" i="1" s="1"/>
  <c r="M37" i="1"/>
  <c r="L37" i="1"/>
  <c r="F37" i="1"/>
  <c r="C37" i="1"/>
  <c r="AH36" i="1"/>
  <c r="AG36" i="1"/>
  <c r="AC36" i="1"/>
  <c r="AB36" i="1"/>
  <c r="AA36" i="1"/>
  <c r="Z36" i="1"/>
  <c r="Y36" i="1"/>
  <c r="X36" i="1"/>
  <c r="Q36" i="1"/>
  <c r="P36" i="1"/>
  <c r="O36" i="1"/>
  <c r="R36" i="1" s="1"/>
  <c r="N36" i="1"/>
  <c r="M36" i="1"/>
  <c r="F36" i="1"/>
  <c r="L36" i="1" s="1"/>
  <c r="C36" i="1"/>
  <c r="AH35" i="1"/>
  <c r="AG35" i="1"/>
  <c r="AC35" i="1"/>
  <c r="AB35" i="1"/>
  <c r="AA35" i="1"/>
  <c r="Z35" i="1"/>
  <c r="Y35" i="1"/>
  <c r="X35" i="1"/>
  <c r="R35" i="1"/>
  <c r="Q35" i="1"/>
  <c r="P35" i="1"/>
  <c r="O35" i="1"/>
  <c r="N35" i="1"/>
  <c r="M35" i="1"/>
  <c r="F35" i="1"/>
  <c r="L35" i="1" s="1"/>
  <c r="C35" i="1"/>
  <c r="AH34" i="1"/>
  <c r="AG34" i="1"/>
  <c r="AC34" i="1"/>
  <c r="AB34" i="1"/>
  <c r="AA34" i="1"/>
  <c r="Z34" i="1"/>
  <c r="Y34" i="1"/>
  <c r="X34" i="1"/>
  <c r="O34" i="1"/>
  <c r="N34" i="1"/>
  <c r="M34" i="1"/>
  <c r="F34" i="1"/>
  <c r="C34" i="1"/>
  <c r="AH33" i="1"/>
  <c r="AG33" i="1"/>
  <c r="AC33" i="1"/>
  <c r="AB33" i="1"/>
  <c r="AA33" i="1"/>
  <c r="Z33" i="1"/>
  <c r="Y33" i="1"/>
  <c r="X33" i="1"/>
  <c r="O33" i="1"/>
  <c r="N33" i="1"/>
  <c r="M33" i="1"/>
  <c r="L33" i="1"/>
  <c r="F33" i="1"/>
  <c r="Q33" i="1" s="1"/>
  <c r="C33" i="1"/>
  <c r="AH32" i="1"/>
  <c r="AG32" i="1"/>
  <c r="AC32" i="1"/>
  <c r="AB32" i="1"/>
  <c r="AA32" i="1"/>
  <c r="Z32" i="1"/>
  <c r="Y32" i="1"/>
  <c r="X32" i="1"/>
  <c r="O32" i="1"/>
  <c r="N32" i="1"/>
  <c r="M32" i="1"/>
  <c r="P32" i="1" s="1"/>
  <c r="F32" i="1"/>
  <c r="R32" i="1" s="1"/>
  <c r="C32" i="1"/>
  <c r="AH31" i="1"/>
  <c r="AG31" i="1"/>
  <c r="AC31" i="1"/>
  <c r="AB31" i="1"/>
  <c r="AA31" i="1"/>
  <c r="Z31" i="1"/>
  <c r="Y31" i="1"/>
  <c r="X31" i="1"/>
  <c r="O31" i="1"/>
  <c r="N31" i="1"/>
  <c r="M31" i="1"/>
  <c r="F31" i="1"/>
  <c r="R31" i="1" s="1"/>
  <c r="C31" i="1"/>
  <c r="AH30" i="1"/>
  <c r="AG30" i="1"/>
  <c r="AC30" i="1"/>
  <c r="AB30" i="1"/>
  <c r="AA30" i="1"/>
  <c r="Z30" i="1"/>
  <c r="Y30" i="1"/>
  <c r="X30" i="1"/>
  <c r="O30" i="1"/>
  <c r="N30" i="1"/>
  <c r="M30" i="1"/>
  <c r="F30" i="1"/>
  <c r="R30" i="1" s="1"/>
  <c r="C30" i="1"/>
  <c r="AH29" i="1"/>
  <c r="AG29" i="1"/>
  <c r="AC29" i="1"/>
  <c r="AB29" i="1"/>
  <c r="AA29" i="1"/>
  <c r="Z29" i="1"/>
  <c r="Y29" i="1"/>
  <c r="X29" i="1"/>
  <c r="O29" i="1"/>
  <c r="N29" i="1"/>
  <c r="Q29" i="1" s="1"/>
  <c r="M29" i="1"/>
  <c r="F29" i="1"/>
  <c r="R29" i="1" s="1"/>
  <c r="C29" i="1"/>
  <c r="AH28" i="1"/>
  <c r="AG28" i="1"/>
  <c r="AC28" i="1"/>
  <c r="AB28" i="1"/>
  <c r="AA28" i="1"/>
  <c r="Z28" i="1"/>
  <c r="Y28" i="1"/>
  <c r="X28" i="1"/>
  <c r="O28" i="1"/>
  <c r="N28" i="1"/>
  <c r="M28" i="1"/>
  <c r="F28" i="1"/>
  <c r="R28" i="1" s="1"/>
  <c r="C28" i="1"/>
  <c r="AH27" i="1"/>
  <c r="AG27" i="1"/>
  <c r="AC27" i="1"/>
  <c r="AB27" i="1"/>
  <c r="AA27" i="1"/>
  <c r="Z27" i="1"/>
  <c r="Y27" i="1"/>
  <c r="X27" i="1"/>
  <c r="O27" i="1"/>
  <c r="N27" i="1"/>
  <c r="M27" i="1"/>
  <c r="F27" i="1"/>
  <c r="R27" i="1" s="1"/>
  <c r="C27" i="1"/>
  <c r="AH26" i="1"/>
  <c r="AG26" i="1"/>
  <c r="AC26" i="1"/>
  <c r="AB26" i="1"/>
  <c r="AA26" i="1"/>
  <c r="Z26" i="1"/>
  <c r="Y26" i="1"/>
  <c r="X26" i="1"/>
  <c r="O26" i="1"/>
  <c r="N26" i="1"/>
  <c r="Q26" i="1" s="1"/>
  <c r="M26" i="1"/>
  <c r="P26" i="1" s="1"/>
  <c r="F26" i="1"/>
  <c r="R26" i="1" s="1"/>
  <c r="C26" i="1"/>
  <c r="AC25" i="1"/>
  <c r="AB25" i="1"/>
  <c r="AA25" i="1"/>
  <c r="Z25" i="1"/>
  <c r="Y25" i="1"/>
  <c r="X25" i="1"/>
  <c r="R25" i="1"/>
  <c r="Q25" i="1"/>
  <c r="P25" i="1"/>
  <c r="O25" i="1"/>
  <c r="N25" i="1"/>
  <c r="M25" i="1"/>
  <c r="F25" i="1"/>
  <c r="C25" i="1"/>
  <c r="AC24" i="1"/>
  <c r="AB24" i="1"/>
  <c r="AA24" i="1"/>
  <c r="Z24" i="1"/>
  <c r="Y24" i="1"/>
  <c r="X24" i="1"/>
  <c r="Q24" i="1"/>
  <c r="P24" i="1"/>
  <c r="O24" i="1"/>
  <c r="R24" i="1" s="1"/>
  <c r="N24" i="1"/>
  <c r="M24" i="1"/>
  <c r="F24" i="1"/>
  <c r="C24" i="1"/>
  <c r="AC23" i="1"/>
  <c r="AB23" i="1"/>
  <c r="AA23" i="1"/>
  <c r="Z23" i="1"/>
  <c r="Y23" i="1"/>
  <c r="X23" i="1"/>
  <c r="O23" i="1"/>
  <c r="R23" i="1" s="1"/>
  <c r="N23" i="1"/>
  <c r="Q23" i="1" s="1"/>
  <c r="M23" i="1"/>
  <c r="P23" i="1" s="1"/>
  <c r="F23" i="1"/>
  <c r="C23" i="1"/>
  <c r="AC22" i="1"/>
  <c r="AB22" i="1"/>
  <c r="AA22" i="1"/>
  <c r="Z22" i="1"/>
  <c r="Y22" i="1"/>
  <c r="X22" i="1"/>
  <c r="O22" i="1"/>
  <c r="N22" i="1"/>
  <c r="Q22" i="1" s="1"/>
  <c r="M22" i="1"/>
  <c r="P22" i="1" s="1"/>
  <c r="F22" i="1"/>
  <c r="R22" i="1" s="1"/>
  <c r="C22" i="1"/>
  <c r="AC21" i="1"/>
  <c r="AB21" i="1"/>
  <c r="AA21" i="1"/>
  <c r="Z21" i="1"/>
  <c r="Y21" i="1"/>
  <c r="X21" i="1"/>
  <c r="R21" i="1"/>
  <c r="Q21" i="1"/>
  <c r="P21" i="1"/>
  <c r="O21" i="1"/>
  <c r="N21" i="1"/>
  <c r="M21" i="1"/>
  <c r="F21" i="1"/>
  <c r="C21" i="1"/>
  <c r="AC20" i="1"/>
  <c r="AB20" i="1"/>
  <c r="AA20" i="1"/>
  <c r="Z20" i="1"/>
  <c r="Y20" i="1"/>
  <c r="X20" i="1"/>
  <c r="Q20" i="1"/>
  <c r="P20" i="1"/>
  <c r="O20" i="1"/>
  <c r="R20" i="1" s="1"/>
  <c r="N20" i="1"/>
  <c r="M20" i="1"/>
  <c r="F20" i="1"/>
  <c r="C20" i="1"/>
  <c r="AC19" i="1"/>
  <c r="AB19" i="1"/>
  <c r="AA19" i="1"/>
  <c r="Z19" i="1"/>
  <c r="Y19" i="1"/>
  <c r="X19" i="1"/>
  <c r="O19" i="1"/>
  <c r="N19" i="1"/>
  <c r="M19" i="1"/>
  <c r="F19" i="1"/>
  <c r="C19" i="1"/>
  <c r="AC18" i="1"/>
  <c r="AB18" i="1"/>
  <c r="AA18" i="1"/>
  <c r="Z18" i="1"/>
  <c r="Y18" i="1"/>
  <c r="X18" i="1"/>
  <c r="R18" i="1"/>
  <c r="O18" i="1"/>
  <c r="N18" i="1"/>
  <c r="M18" i="1"/>
  <c r="F18" i="1"/>
  <c r="C18" i="1"/>
  <c r="AC17" i="1"/>
  <c r="AB17" i="1"/>
  <c r="AA17" i="1"/>
  <c r="Z17" i="1"/>
  <c r="Y17" i="1"/>
  <c r="X17" i="1"/>
  <c r="R17" i="1"/>
  <c r="Q17" i="1"/>
  <c r="P17" i="1"/>
  <c r="O17" i="1"/>
  <c r="N17" i="1"/>
  <c r="M17" i="1"/>
  <c r="F17" i="1"/>
  <c r="C17" i="1"/>
  <c r="X16" i="1"/>
  <c r="R16" i="1"/>
  <c r="Q16" i="1"/>
  <c r="O16" i="1"/>
  <c r="N16" i="1"/>
  <c r="M16" i="1"/>
  <c r="P16" i="1" s="1"/>
  <c r="F16" i="1"/>
  <c r="C16" i="1"/>
  <c r="X15" i="1"/>
  <c r="R15" i="1"/>
  <c r="O15" i="1"/>
  <c r="N15" i="1"/>
  <c r="Q15" i="1" s="1"/>
  <c r="M15" i="1"/>
  <c r="P15" i="1" s="1"/>
  <c r="F15" i="1"/>
  <c r="C15" i="1"/>
  <c r="X14" i="1"/>
  <c r="O14" i="1"/>
  <c r="N14" i="1"/>
  <c r="M14" i="1"/>
  <c r="F14" i="1"/>
  <c r="C14" i="1"/>
  <c r="X13" i="1"/>
  <c r="O13" i="1"/>
  <c r="N13" i="1"/>
  <c r="M13" i="1"/>
  <c r="F13" i="1"/>
  <c r="C13" i="1"/>
  <c r="X12" i="1"/>
  <c r="P12" i="1"/>
  <c r="O12" i="1"/>
  <c r="R12" i="1" s="1"/>
  <c r="N12" i="1"/>
  <c r="Q12" i="1" s="1"/>
  <c r="M12" i="1"/>
  <c r="F12" i="1"/>
  <c r="C12" i="1"/>
  <c r="X11" i="1"/>
  <c r="Q11" i="1"/>
  <c r="P11" i="1"/>
  <c r="O11" i="1"/>
  <c r="R11" i="1" s="1"/>
  <c r="N11" i="1"/>
  <c r="M11" i="1"/>
  <c r="F11" i="1"/>
  <c r="C11" i="1"/>
  <c r="X10" i="1"/>
  <c r="R10" i="1"/>
  <c r="Q10" i="1"/>
  <c r="P10" i="1"/>
  <c r="O10" i="1"/>
  <c r="N10" i="1"/>
  <c r="M10" i="1"/>
  <c r="F10" i="1"/>
  <c r="C10" i="1"/>
  <c r="X9" i="1"/>
  <c r="X72" i="1" s="1"/>
  <c r="R9" i="1"/>
  <c r="Q9" i="1"/>
  <c r="P9" i="1"/>
  <c r="O9" i="1"/>
  <c r="N9" i="1"/>
  <c r="M9" i="1"/>
  <c r="F9" i="1"/>
  <c r="C9" i="1"/>
  <c r="E20" i="2" l="1"/>
  <c r="N47" i="2"/>
  <c r="G20" i="2"/>
  <c r="P42" i="2"/>
  <c r="E55" i="2"/>
  <c r="E56" i="2"/>
  <c r="V20" i="2"/>
  <c r="H20" i="2"/>
  <c r="P20" i="2"/>
  <c r="Q42" i="2"/>
  <c r="F55" i="2"/>
  <c r="F56" i="2"/>
  <c r="F43" i="2" s="1"/>
  <c r="S20" i="2"/>
  <c r="M20" i="2"/>
  <c r="O42" i="2"/>
  <c r="O20" i="2"/>
  <c r="I20" i="2"/>
  <c r="Q20" i="2"/>
  <c r="Z33" i="2"/>
  <c r="Z42" i="2" s="1"/>
  <c r="R42" i="2"/>
  <c r="V34" i="2"/>
  <c r="Z34" i="2" s="1"/>
  <c r="G44" i="2"/>
  <c r="G8" i="2" s="1"/>
  <c r="F20" i="2"/>
  <c r="F8" i="2"/>
  <c r="K47" i="2"/>
  <c r="AB14" i="2"/>
  <c r="AB16" i="2" s="1"/>
  <c r="AB15" i="2"/>
  <c r="AB18" i="2" s="1"/>
  <c r="AA33" i="2"/>
  <c r="Y20" i="2"/>
  <c r="T20" i="2"/>
  <c r="H47" i="2"/>
  <c r="N20" i="2"/>
  <c r="D56" i="2"/>
  <c r="D55" i="2"/>
  <c r="D20" i="2"/>
  <c r="L20" i="2"/>
  <c r="U20" i="2"/>
  <c r="I47" i="2"/>
  <c r="K20" i="2"/>
  <c r="G56" i="2"/>
  <c r="G43" i="2" s="1"/>
  <c r="X14" i="2"/>
  <c r="X16" i="2" s="1"/>
  <c r="W15" i="2"/>
  <c r="W18" i="2" s="1"/>
  <c r="M42" i="2"/>
  <c r="J47" i="2"/>
  <c r="Z13" i="2"/>
  <c r="Y14" i="2"/>
  <c r="Y16" i="2" s="1"/>
  <c r="X15" i="2"/>
  <c r="X18" i="2" s="1"/>
  <c r="T33" i="2"/>
  <c r="O34" i="2"/>
  <c r="S34" i="2" s="1"/>
  <c r="V14" i="2"/>
  <c r="V16" i="2" s="1"/>
  <c r="L42" i="2"/>
  <c r="AA13" i="2"/>
  <c r="U33" i="2"/>
  <c r="S14" i="2"/>
  <c r="S16" i="2" s="1"/>
  <c r="F44" i="2"/>
  <c r="P31" i="1"/>
  <c r="L41" i="1"/>
  <c r="L57" i="1"/>
  <c r="L73" i="1" s="1"/>
  <c r="J57" i="1"/>
  <c r="AB73" i="1"/>
  <c r="AB72" i="1"/>
  <c r="AB71" i="1"/>
  <c r="AB70" i="1"/>
  <c r="P71" i="1"/>
  <c r="P14" i="1"/>
  <c r="Q19" i="1"/>
  <c r="AH72" i="1"/>
  <c r="P28" i="1"/>
  <c r="Q31" i="1"/>
  <c r="P41" i="1"/>
  <c r="P49" i="1"/>
  <c r="P52" i="1"/>
  <c r="L52" i="1"/>
  <c r="I57" i="1"/>
  <c r="P64" i="1"/>
  <c r="P70" i="1" s="1"/>
  <c r="L64" i="1"/>
  <c r="L70" i="1" s="1"/>
  <c r="Q73" i="1"/>
  <c r="Q70" i="1"/>
  <c r="Q71" i="1"/>
  <c r="AC73" i="1"/>
  <c r="AC72" i="1"/>
  <c r="AC71" i="1"/>
  <c r="AC70" i="1"/>
  <c r="R63" i="1"/>
  <c r="R73" i="1" s="1"/>
  <c r="R71" i="1"/>
  <c r="R70" i="1"/>
  <c r="P13" i="1"/>
  <c r="R14" i="1"/>
  <c r="P30" i="1"/>
  <c r="P33" i="1"/>
  <c r="P40" i="1"/>
  <c r="P63" i="1"/>
  <c r="J64" i="1"/>
  <c r="J70" i="1" s="1"/>
  <c r="P34" i="1"/>
  <c r="L34" i="1"/>
  <c r="L72" i="1" s="1"/>
  <c r="Q14" i="1"/>
  <c r="R19" i="1"/>
  <c r="AD73" i="1"/>
  <c r="AD72" i="1"/>
  <c r="AD71" i="1"/>
  <c r="AD70" i="1"/>
  <c r="Q13" i="1"/>
  <c r="P18" i="1"/>
  <c r="P27" i="1"/>
  <c r="Q30" i="1"/>
  <c r="Q72" i="1" s="1"/>
  <c r="Q34" i="1"/>
  <c r="Q40" i="1"/>
  <c r="R41" i="1"/>
  <c r="R49" i="1"/>
  <c r="I54" i="1"/>
  <c r="L54" i="1"/>
  <c r="J54" i="1"/>
  <c r="J72" i="1" s="1"/>
  <c r="Q60" i="1"/>
  <c r="L71" i="1"/>
  <c r="Q28" i="1"/>
  <c r="R13" i="1"/>
  <c r="Y72" i="1"/>
  <c r="Q18" i="1"/>
  <c r="Q27" i="1"/>
  <c r="AG72" i="1"/>
  <c r="R34" i="1"/>
  <c r="Q52" i="1"/>
  <c r="P57" i="1"/>
  <c r="P73" i="1" s="1"/>
  <c r="C73" i="1"/>
  <c r="C72" i="1"/>
  <c r="C71" i="1"/>
  <c r="C70" i="1"/>
  <c r="I63" i="1"/>
  <c r="L63" i="1"/>
  <c r="J63" i="1"/>
  <c r="P19" i="1"/>
  <c r="L49" i="1"/>
  <c r="Z72" i="1"/>
  <c r="P29" i="1"/>
  <c r="P72" i="1" s="1"/>
  <c r="Q32" i="1"/>
  <c r="R33" i="1"/>
  <c r="R72" i="1" s="1"/>
  <c r="P42" i="1"/>
  <c r="L42" i="1"/>
  <c r="L46" i="1"/>
  <c r="R52" i="1"/>
  <c r="Q57" i="1"/>
  <c r="P60" i="1"/>
  <c r="L60" i="1"/>
  <c r="I66" i="1"/>
  <c r="L66" i="1"/>
  <c r="J66" i="1"/>
  <c r="AH70" i="1"/>
  <c r="I56" i="1"/>
  <c r="J59" i="1"/>
  <c r="I62" i="1"/>
  <c r="AA70" i="1"/>
  <c r="AA71" i="1"/>
  <c r="AA72" i="1"/>
  <c r="I59" i="1"/>
  <c r="D72" i="1"/>
  <c r="Z15" i="2" l="1"/>
  <c r="Z18" i="2" s="1"/>
  <c r="Z14" i="2"/>
  <c r="Z16" i="2" s="1"/>
  <c r="O47" i="2"/>
  <c r="M47" i="2"/>
  <c r="W20" i="2"/>
  <c r="F9" i="2"/>
  <c r="G9" i="2"/>
  <c r="Z47" i="2"/>
  <c r="T42" i="2"/>
  <c r="X33" i="2"/>
  <c r="N56" i="2"/>
  <c r="N55" i="2"/>
  <c r="I56" i="2"/>
  <c r="I55" i="2"/>
  <c r="D43" i="2"/>
  <c r="D44" i="2" s="1"/>
  <c r="D8" i="2" s="1"/>
  <c r="P47" i="2"/>
  <c r="U42" i="2"/>
  <c r="Y33" i="2"/>
  <c r="Y42" i="2" s="1"/>
  <c r="X20" i="2"/>
  <c r="AB20" i="2"/>
  <c r="R47" i="2"/>
  <c r="L47" i="2"/>
  <c r="J56" i="2"/>
  <c r="J55" i="2"/>
  <c r="K56" i="2"/>
  <c r="K43" i="2" s="1"/>
  <c r="K44" i="2" s="1"/>
  <c r="K8" i="2" s="1"/>
  <c r="K55" i="2"/>
  <c r="S42" i="2"/>
  <c r="W34" i="2"/>
  <c r="H55" i="2"/>
  <c r="H56" i="2"/>
  <c r="AA15" i="2"/>
  <c r="AA18" i="2" s="1"/>
  <c r="AA14" i="2"/>
  <c r="AA16" i="2" s="1"/>
  <c r="D9" i="2"/>
  <c r="V42" i="2"/>
  <c r="Q47" i="2"/>
  <c r="E43" i="2"/>
  <c r="E44" i="2" s="1"/>
  <c r="E8" i="2" s="1"/>
  <c r="E9" i="2"/>
  <c r="I72" i="1"/>
  <c r="J73" i="1"/>
  <c r="I73" i="1"/>
  <c r="P55" i="2" l="1"/>
  <c r="P56" i="2"/>
  <c r="P43" i="2" s="1"/>
  <c r="P44" i="2" s="1"/>
  <c r="AA20" i="2"/>
  <c r="J43" i="2"/>
  <c r="J44" i="2" s="1"/>
  <c r="X42" i="2"/>
  <c r="AB33" i="2"/>
  <c r="AB42" i="2" s="1"/>
  <c r="M55" i="2"/>
  <c r="M56" i="2"/>
  <c r="M43" i="2" s="1"/>
  <c r="M44" i="2" s="1"/>
  <c r="H43" i="2"/>
  <c r="H44" i="2" s="1"/>
  <c r="K9" i="2"/>
  <c r="T47" i="2"/>
  <c r="Q56" i="2"/>
  <c r="Q55" i="2"/>
  <c r="AA34" i="2"/>
  <c r="AA42" i="2" s="1"/>
  <c r="W42" i="2"/>
  <c r="I43" i="2"/>
  <c r="I44" i="2" s="1"/>
  <c r="O56" i="2"/>
  <c r="O55" i="2"/>
  <c r="S47" i="2"/>
  <c r="R56" i="2"/>
  <c r="R55" i="2"/>
  <c r="Y47" i="2"/>
  <c r="L56" i="2"/>
  <c r="L55" i="2"/>
  <c r="Z56" i="2"/>
  <c r="Z43" i="2" s="1"/>
  <c r="Z44" i="2" s="1"/>
  <c r="Z8" i="2" s="1"/>
  <c r="Z55" i="2"/>
  <c r="V47" i="2"/>
  <c r="U47" i="2"/>
  <c r="N43" i="2"/>
  <c r="N44" i="2" s="1"/>
  <c r="Z20" i="2"/>
  <c r="Z9" i="2" l="1"/>
  <c r="S56" i="2"/>
  <c r="S55" i="2"/>
  <c r="N8" i="2"/>
  <c r="N9" i="2"/>
  <c r="O43" i="2"/>
  <c r="O44" i="2" s="1"/>
  <c r="T56" i="2"/>
  <c r="T55" i="2"/>
  <c r="X47" i="2"/>
  <c r="I8" i="2"/>
  <c r="I9" i="2"/>
  <c r="P8" i="2"/>
  <c r="P9" i="2"/>
  <c r="AB47" i="2"/>
  <c r="L43" i="2"/>
  <c r="L44" i="2" s="1"/>
  <c r="U55" i="2"/>
  <c r="U56" i="2"/>
  <c r="U43" i="2" s="1"/>
  <c r="U44" i="2" s="1"/>
  <c r="Y56" i="2"/>
  <c r="Y55" i="2"/>
  <c r="V55" i="2"/>
  <c r="V56" i="2"/>
  <c r="V43" i="2" s="1"/>
  <c r="V44" i="2" s="1"/>
  <c r="W47" i="2"/>
  <c r="M8" i="2"/>
  <c r="M9" i="2"/>
  <c r="Q43" i="2"/>
  <c r="Q44" i="2" s="1"/>
  <c r="J8" i="2"/>
  <c r="J9" i="2"/>
  <c r="H8" i="2"/>
  <c r="H9" i="2"/>
  <c r="R43" i="2"/>
  <c r="R44" i="2" s="1"/>
  <c r="AA47" i="2"/>
  <c r="V8" i="2" l="1"/>
  <c r="V9" i="2"/>
  <c r="T43" i="2"/>
  <c r="T44" i="2" s="1"/>
  <c r="Y43" i="2"/>
  <c r="Y44" i="2" s="1"/>
  <c r="Q8" i="2"/>
  <c r="Q9" i="2"/>
  <c r="AB56" i="2"/>
  <c r="AB55" i="2"/>
  <c r="O8" i="2"/>
  <c r="O9" i="2"/>
  <c r="R9" i="2"/>
  <c r="R8" i="2"/>
  <c r="S43" i="2"/>
  <c r="S44" i="2" s="1"/>
  <c r="U8" i="2"/>
  <c r="U9" i="2"/>
  <c r="AA56" i="2"/>
  <c r="AA43" i="2" s="1"/>
  <c r="AA44" i="2" s="1"/>
  <c r="AA55" i="2"/>
  <c r="X55" i="2"/>
  <c r="X56" i="2"/>
  <c r="X43" i="2" s="1"/>
  <c r="X44" i="2" s="1"/>
  <c r="W56" i="2"/>
  <c r="W43" i="2" s="1"/>
  <c r="W44" i="2" s="1"/>
  <c r="W55" i="2"/>
  <c r="L8" i="2"/>
  <c r="L9" i="2"/>
  <c r="AA8" i="2" l="1"/>
  <c r="AA9" i="2"/>
  <c r="AB43" i="2"/>
  <c r="AB44" i="2" s="1"/>
  <c r="S8" i="2"/>
  <c r="S9" i="2"/>
  <c r="Y8" i="2"/>
  <c r="Y9" i="2"/>
  <c r="X8" i="2"/>
  <c r="X9" i="2"/>
  <c r="T8" i="2"/>
  <c r="T9" i="2"/>
  <c r="W8" i="2"/>
  <c r="W9" i="2"/>
  <c r="AB8" i="2" l="1"/>
  <c r="AB9" i="2"/>
</calcChain>
</file>

<file path=xl/sharedStrings.xml><?xml version="1.0" encoding="utf-8"?>
<sst xmlns="http://schemas.openxmlformats.org/spreadsheetml/2006/main" count="312" uniqueCount="144">
  <si>
    <t>Indikatorenset Angebotsseite</t>
  </si>
  <si>
    <t>Update: Q4 2024</t>
  </si>
  <si>
    <t>diverse KPIs</t>
  </si>
  <si>
    <t>eigene Berechnungen</t>
  </si>
  <si>
    <t>Hinweis: Aktuellsten Prognosen rechts anfügen</t>
  </si>
  <si>
    <t>Angebots-KPIs</t>
  </si>
  <si>
    <t>Fertigstellungen</t>
  </si>
  <si>
    <t>Kosten</t>
  </si>
  <si>
    <t>alte Werte Fortschreiben</t>
  </si>
  <si>
    <t>Geschäftslage</t>
  </si>
  <si>
    <t>Kapazitäten und Beschränkungen</t>
  </si>
  <si>
    <t>Renditen und Margen</t>
  </si>
  <si>
    <t>Projektentwicklerstimmung</t>
  </si>
  <si>
    <t>Mieten und Preise</t>
  </si>
  <si>
    <t>Baugenehmigungen</t>
  </si>
  <si>
    <t xml:space="preserve">Fertigstellungen </t>
  </si>
  <si>
    <t>Verbraucherpreisindex</t>
  </si>
  <si>
    <t>Verbraucherpreis (Index)</t>
  </si>
  <si>
    <t>Baulandpreise - Rohbauland (Reale Preise)</t>
  </si>
  <si>
    <t>Baulandpreise - Wohnbauland</t>
  </si>
  <si>
    <t>Reale Baulandpreise - Rohbauland</t>
  </si>
  <si>
    <t>Reale Baulandpreise - Wohnbauland</t>
  </si>
  <si>
    <t>Instandhaltungskosten (Gesamt)</t>
  </si>
  <si>
    <t>Reale Instandhaltungskosten (Gesamt)</t>
  </si>
  <si>
    <t>Baukosten - Gesamt</t>
  </si>
  <si>
    <t>Baukosten (Material)</t>
  </si>
  <si>
    <t>Baukosten (Arbeit)</t>
  </si>
  <si>
    <t>Reale Baukosten (Gesamt)</t>
  </si>
  <si>
    <t>Reale Baukosten (Material)</t>
  </si>
  <si>
    <t>Reale Baukosten (Personal)</t>
  </si>
  <si>
    <t>Bauhauptgewerbe - Geschäftsklima</t>
  </si>
  <si>
    <t>Bauhauptgewerbe - Geschäftslage</t>
  </si>
  <si>
    <t>Bauhauptgewerbe - Geschäftserwartungen</t>
  </si>
  <si>
    <t>Zahl der Insolvenzen Baugewerbe</t>
  </si>
  <si>
    <t>Auftragseingang Insgesamt / in konstanten Preisen / Deutschland / Wohnungsbau</t>
  </si>
  <si>
    <t>Volumenindex des Auftragseingangs (Bauhauptgewerbe)</t>
  </si>
  <si>
    <t>Keine</t>
  </si>
  <si>
    <t>Nachfragemangel</t>
  </si>
  <si>
    <t>Arbeitskräftemangel</t>
  </si>
  <si>
    <t>Materialmangel/Kapazitätsengpässe</t>
  </si>
  <si>
    <t>Andere</t>
  </si>
  <si>
    <t>Beschränkungen Wohnungsbau - Auftragsmangel</t>
  </si>
  <si>
    <t>Beschränkungen Wohnungsbau - Stornierungen</t>
  </si>
  <si>
    <t>Entwicklermarge</t>
  </si>
  <si>
    <t>Erwartungen</t>
  </si>
  <si>
    <t>Lage</t>
  </si>
  <si>
    <t>Neubaumieten</t>
  </si>
  <si>
    <t>Neubaupreise</t>
  </si>
  <si>
    <t>Exit yields</t>
  </si>
  <si>
    <t>Q1</t>
  </si>
  <si>
    <t>Q2</t>
  </si>
  <si>
    <t>Q3</t>
  </si>
  <si>
    <t>Q4</t>
  </si>
  <si>
    <t>Stornierungen</t>
  </si>
  <si>
    <t>Auftragsmangel</t>
  </si>
  <si>
    <t>QoQ</t>
  </si>
  <si>
    <t>YoY</t>
  </si>
  <si>
    <t xml:space="preserve">z-score </t>
  </si>
  <si>
    <t>z-score cycle</t>
  </si>
  <si>
    <t>Stand</t>
  </si>
  <si>
    <t>Q4 2024</t>
  </si>
  <si>
    <t>Tabelle</t>
  </si>
  <si>
    <t>Entwicklungsraten über verschiedene Quartale (entweder nur YoY oder zsm. mit QoQ) und farbgen Punkten der Entwicklungen - am Ende dann noch die z-scores mit candlestick chart rechts daneben</t>
  </si>
  <si>
    <t>Margen und Entwickler-KPIs</t>
  </si>
  <si>
    <t>Ideen:</t>
  </si>
  <si>
    <t>Kosten Miete Neubau</t>
  </si>
  <si>
    <t>Effekt Förderung (WFB 1 und 2)</t>
  </si>
  <si>
    <t>Hinweis:</t>
  </si>
  <si>
    <t>Bauland vorher gekauft</t>
  </si>
  <si>
    <t>Developer-KPIs</t>
  </si>
  <si>
    <t>Source</t>
  </si>
  <si>
    <t>Q4 2020</t>
  </si>
  <si>
    <t>Q1 2021</t>
  </si>
  <si>
    <t>Q2 2021</t>
  </si>
  <si>
    <t>Q3 2021</t>
  </si>
  <si>
    <t>Q4 2021</t>
  </si>
  <si>
    <t>Q1 2022</t>
  </si>
  <si>
    <t>Q2 2022</t>
  </si>
  <si>
    <t>Q3 2022</t>
  </si>
  <si>
    <t>Q4 2022</t>
  </si>
  <si>
    <t>Q1 2023</t>
  </si>
  <si>
    <t>Q2 2023</t>
  </si>
  <si>
    <t>Q3 2023</t>
  </si>
  <si>
    <t>Q4 2023</t>
  </si>
  <si>
    <t>Q1 2024</t>
  </si>
  <si>
    <t>Q2 2024</t>
  </si>
  <si>
    <t>Q3 2024</t>
  </si>
  <si>
    <t>Q1 2025</t>
  </si>
  <si>
    <t>Q2 2025</t>
  </si>
  <si>
    <t>Q3 2025</t>
  </si>
  <si>
    <t>Q4 2025</t>
  </si>
  <si>
    <t>Q1 2026</t>
  </si>
  <si>
    <t>Q2 2026</t>
  </si>
  <si>
    <t>Q3 2026</t>
  </si>
  <si>
    <t>Q4 2026</t>
  </si>
  <si>
    <t>yield-to-cost (BTR)</t>
  </si>
  <si>
    <t>development margin (BTR) (in bps)</t>
  </si>
  <si>
    <t>cost rent (2021 avg margin = 33%)</t>
  </si>
  <si>
    <t>Input-Market-Variablen</t>
  </si>
  <si>
    <t>headline rent (new built) p.m. CUR</t>
  </si>
  <si>
    <t>headline rent (new built) p.m. FOR</t>
  </si>
  <si>
    <t>headline rent (new built) p.a. CUR</t>
  </si>
  <si>
    <t>headline rent (new built) p.a. FOR</t>
  </si>
  <si>
    <t>Opex leakage in %</t>
  </si>
  <si>
    <t>NOI (stabilized, p.a./sqm) CUR</t>
  </si>
  <si>
    <t>prime yield (BTR) CUR</t>
  </si>
  <si>
    <t>capital value (BTR) CUR</t>
  </si>
  <si>
    <t>capital value (BTR) FOR</t>
  </si>
  <si>
    <t>condo prices (€/sqm) CUR</t>
  </si>
  <si>
    <t>Extern</t>
  </si>
  <si>
    <t>condo prices (€/sqm) FOR</t>
  </si>
  <si>
    <t>BTS transaction cost in %</t>
  </si>
  <si>
    <t>Forecasts</t>
  </si>
  <si>
    <t>ERV (5-yr-CAGR based, new built)</t>
  </si>
  <si>
    <t>Exit prime yield (5-yr-based)</t>
  </si>
  <si>
    <t>Capital value (BTR) (5-yr-forecast)</t>
  </si>
  <si>
    <t>Input-Kosten-Variablen</t>
  </si>
  <si>
    <t>Kostengruppen</t>
  </si>
  <si>
    <t>Grundstück KG 100</t>
  </si>
  <si>
    <t>Vorbereitende Maßnahmen KG 200</t>
  </si>
  <si>
    <t>Bauwerk KG 300-400</t>
  </si>
  <si>
    <t>Außenanlagen und Freiflächen KG 500</t>
  </si>
  <si>
    <t>Ausstattung KG 600</t>
  </si>
  <si>
    <t>Baunebenkosten 700</t>
  </si>
  <si>
    <t>Materialkosten (YoY in %)</t>
  </si>
  <si>
    <t>Bauland (Rohbauland) YoY in %</t>
  </si>
  <si>
    <t>Personalkosten (YoY in %)</t>
  </si>
  <si>
    <t>Total Cost (ohne KG 800)</t>
  </si>
  <si>
    <t>Finanzierung KG 800</t>
  </si>
  <si>
    <t>Total Cost (mit KG 800)</t>
  </si>
  <si>
    <t>LTV %</t>
  </si>
  <si>
    <t>Assumption</t>
  </si>
  <si>
    <t>drawdown (per sqm)</t>
  </si>
  <si>
    <t>effective interest rate (1-5yr maturity)</t>
  </si>
  <si>
    <t>6-months-EURIBOR</t>
  </si>
  <si>
    <t>margin (% p.a.)</t>
  </si>
  <si>
    <t>total effective rate (% p.a.)</t>
  </si>
  <si>
    <t>amortization (% p.a.)</t>
  </si>
  <si>
    <t>arrangement fee (%)</t>
  </si>
  <si>
    <t>holding period (years)</t>
  </si>
  <si>
    <t>arrangement fee total (€/sqm)</t>
  </si>
  <si>
    <t>interest payment total (€/sqm)</t>
  </si>
  <si>
    <t>Andere KPIs</t>
  </si>
  <si>
    <t>loan-to-cost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</si>
</sst>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3">
    <xf numFmtId="0" fontId="0" fillId="0" borderId="0" xfId="0"/>
    <xf numFmtId="0" fontId="2" fillId="2" borderId="1" xfId="0" applyFont="1" applyFill="1" applyBorder="1"/>
    <xf numFmtId="0" fontId="0" fillId="2" borderId="2" xfId="0" applyFill="1" applyBorder="1"/>
    <xf numFmtId="0" fontId="2" fillId="3" borderId="2" xfId="0" applyFont="1" applyFill="1" applyBorder="1"/>
    <xf numFmtId="0" fontId="0" fillId="2" borderId="0" xfId="0" applyFill="1"/>
    <xf numFmtId="0" fontId="0" fillId="2" borderId="3" xfId="0" applyFill="1" applyBorder="1"/>
    <xf numFmtId="0" fontId="2" fillId="2" borderId="0" xfId="0" applyFont="1" applyFill="1"/>
    <xf numFmtId="0" fontId="0" fillId="2" borderId="4" xfId="0" applyFill="1" applyBorder="1"/>
    <xf numFmtId="0" fontId="2" fillId="2" borderId="5" xfId="0" applyFont="1" applyFill="1" applyBorder="1"/>
    <xf numFmtId="0" fontId="0" fillId="2" borderId="6" xfId="0" applyFill="1" applyBorder="1"/>
    <xf numFmtId="0" fontId="0" fillId="2" borderId="7" xfId="0" applyFill="1" applyBorder="1"/>
    <xf numFmtId="0" fontId="2" fillId="0" borderId="0" xfId="0" applyFont="1"/>
    <xf numFmtId="0" fontId="3" fillId="0" borderId="0" xfId="2"/>
    <xf numFmtId="164" fontId="0" fillId="0" borderId="0" xfId="0" applyNumberFormat="1"/>
    <xf numFmtId="2" fontId="0" fillId="0" borderId="0" xfId="0" applyNumberFormat="1"/>
    <xf numFmtId="10" fontId="0" fillId="0" borderId="0" xfId="1" applyNumberFormat="1" applyFont="1"/>
    <xf numFmtId="165" fontId="0" fillId="0" borderId="0" xfId="1" applyNumberFormat="1" applyFont="1"/>
    <xf numFmtId="0" fontId="2" fillId="4" borderId="2" xfId="0" applyFont="1" applyFill="1" applyBorder="1"/>
    <xf numFmtId="0" fontId="2" fillId="2" borderId="2" xfId="0" applyFont="1" applyFill="1" applyBorder="1"/>
    <xf numFmtId="0" fontId="0" fillId="5" borderId="0" xfId="0" applyFill="1"/>
    <xf numFmtId="10" fontId="0" fillId="5" borderId="0" xfId="1" applyNumberFormat="1" applyFont="1" applyFill="1"/>
    <xf numFmtId="2" fontId="0" fillId="5" borderId="0" xfId="1" applyNumberFormat="1" applyFont="1" applyFill="1"/>
    <xf numFmtId="1" fontId="0" fillId="5" borderId="0" xfId="0" applyNumberFormat="1" applyFill="1"/>
    <xf numFmtId="2" fontId="0" fillId="4" borderId="0" xfId="0" applyNumberFormat="1" applyFill="1"/>
    <xf numFmtId="1" fontId="0" fillId="0" borderId="0" xfId="0" applyNumberFormat="1"/>
    <xf numFmtId="9" fontId="0" fillId="0" borderId="0" xfId="0" applyNumberFormat="1"/>
    <xf numFmtId="10" fontId="0" fillId="0" borderId="0" xfId="0" applyNumberFormat="1"/>
    <xf numFmtId="10" fontId="0" fillId="4" borderId="0" xfId="0" applyNumberFormat="1" applyFill="1"/>
    <xf numFmtId="9" fontId="0" fillId="0" borderId="0" xfId="1" applyFont="1"/>
    <xf numFmtId="9" fontId="0" fillId="4" borderId="0" xfId="1" applyFont="1" applyFill="1"/>
    <xf numFmtId="9" fontId="0" fillId="4" borderId="0" xfId="0" applyNumberFormat="1" applyFill="1"/>
    <xf numFmtId="2" fontId="0" fillId="5" borderId="0" xfId="0" applyNumberFormat="1" applyFill="1"/>
    <xf numFmtId="10" fontId="0" fillId="4" borderId="0" xfId="1" applyNumberFormat="1" applyFont="1" applyFill="1"/>
  </cellXfs>
  <cellStyles count="3">
    <cellStyle name="Link" xfId="2" builtinId="8"/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aef1200fd1469adb/Projekte/Wohnungsmarktreport/Wohnungsmarktreport_Q3_2024.xlsb.xlsx" TargetMode="External"/><Relationship Id="rId1" Type="http://schemas.openxmlformats.org/officeDocument/2006/relationships/externalLinkPath" Target="/aef1200fd1469adb/Projekte/Wohnungsmarktreport/Wohnungsmarktreport_Q3_2024.xls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HALT"/>
      <sheetName val="KPI Finanzierung"/>
      <sheetName val="KPI Angebot"/>
      <sheetName val="Entwickler-KPIs"/>
      <sheetName val="Entwickler-KPIs_Prognose"/>
      <sheetName val="Hilfstabelle (temp)"/>
      <sheetName val="Stimmungsindex Projektentwickle"/>
      <sheetName val="EUR-Swap Rates"/>
      <sheetName val="Mietentwicklung_Netto_Brutto"/>
      <sheetName val="Geldumsatz_immobilien"/>
      <sheetName val="Bevölkerungsentwicklung"/>
      <sheetName val="Altersstruktur_Bevölkerung"/>
      <sheetName val="Haushalte"/>
      <sheetName val="Energiepreise_Strom"/>
      <sheetName val="Energiepreise_Öl_Erdgas"/>
      <sheetName val="Konjunktur_Prognose"/>
      <sheetName val="Konjunktur_Außenhandelssaldo"/>
      <sheetName val="Hypothekenzinssätze-Kreditvolum"/>
      <sheetName val="Hypothekenzinssätze_Diff"/>
      <sheetName val="IW_ZIA-Preisprognose"/>
      <sheetName val="IW_ZIA_Finanzierung"/>
      <sheetName val="IW_ZIA_Mietprognose"/>
      <sheetName val="Preiserwart_Bundesbank"/>
      <sheetName val="Mieterwart_Bundesbank"/>
      <sheetName val="Baugenehmigungen"/>
      <sheetName val="Wohnfertigstellungen"/>
      <sheetName val="Fertigstellungsprognose"/>
      <sheetName val="Fertigstellungslücke"/>
      <sheetName val="Baulandpreise"/>
      <sheetName val="Instandhaltung_Kosten_alt"/>
      <sheetName val="Wohnnebenkosten"/>
      <sheetName val="Auftragseingang_Bauhauptgewerbe"/>
      <sheetName val="Konjunktur_ifo_index"/>
      <sheetName val="Konjunktur_Kapazitätsauslastung"/>
      <sheetName val="Baugewerbe_Kapazitätsauslastung"/>
      <sheetName val="Beschränkungen_Wohnungsbau"/>
      <sheetName val="Geschäftsklima_Bau"/>
      <sheetName val="Arbeitsmarkt_Arbeitslosigkeit"/>
      <sheetName val="Insolvenzen_Branchen"/>
      <sheetName val="Arbeitsmarkt_Erwerbstätige"/>
      <sheetName val="Verbraucherpreise"/>
      <sheetName val="Real_Nominallohnindex"/>
      <sheetName val="Kerninflation"/>
      <sheetName val="Konjunktur_BIP_Komponenten"/>
      <sheetName val="Wirtschaftsindikatoren"/>
      <sheetName val="Renditen_Staatsanleihen"/>
      <sheetName val="Lange_Zeitreihen_DE"/>
      <sheetName val="Konjunktur_BIP Entwicklung"/>
      <sheetName val="Kapitalmarkt_Leitzinssätze"/>
      <sheetName val="Wohnkredite_Privathh"/>
      <sheetName val="Verschuldung_Privathaushalte"/>
      <sheetName val="Kredite_Einkommen_PrivHH"/>
      <sheetName val="Auftragseingang_Wohnbau"/>
      <sheetName val="Annuität_Einkommensverhältnis"/>
      <sheetName val="Kreditbestand_PrivatHH"/>
      <sheetName val="Kreditstandards"/>
      <sheetName val="Miet-Kaufkosten"/>
      <sheetName val="Kaufpreis_Einkommensverh"/>
      <sheetName val="ETW_Transaktionen"/>
      <sheetName val="MFH_Preise"/>
      <sheetName val="Baukosten_Wohngebäude"/>
      <sheetName val="Kosten_Instandhaltung"/>
      <sheetName val="Bauarbeiten_Hochbau"/>
      <sheetName val="Hauspreisindex_Neu_Best"/>
      <sheetName val="Inflation_Renditeentwicklung"/>
      <sheetName val="ForwardCurvesEUR"/>
    </sheetNames>
    <sheetDataSet>
      <sheetData sheetId="0"/>
      <sheetData sheetId="1"/>
      <sheetData sheetId="2"/>
      <sheetData sheetId="3"/>
      <sheetData sheetId="4"/>
      <sheetData sheetId="5"/>
      <sheetData sheetId="6">
        <row r="8">
          <cell r="B8">
            <v>86.8</v>
          </cell>
          <cell r="C8">
            <v>28.3</v>
          </cell>
        </row>
        <row r="9">
          <cell r="B9">
            <v>83.3</v>
          </cell>
          <cell r="C9">
            <v>2.4</v>
          </cell>
        </row>
        <row r="10">
          <cell r="B10">
            <v>71.400000000000006</v>
          </cell>
          <cell r="C10">
            <v>5.7</v>
          </cell>
        </row>
        <row r="11">
          <cell r="B11">
            <v>81</v>
          </cell>
          <cell r="C11">
            <v>23.8</v>
          </cell>
        </row>
        <row r="12">
          <cell r="B12">
            <v>91.2</v>
          </cell>
          <cell r="C12">
            <v>30</v>
          </cell>
        </row>
        <row r="13">
          <cell r="B13">
            <v>89</v>
          </cell>
          <cell r="C13">
            <v>20.5</v>
          </cell>
        </row>
        <row r="14">
          <cell r="B14">
            <v>90.1</v>
          </cell>
          <cell r="C14">
            <v>15.5</v>
          </cell>
        </row>
        <row r="15">
          <cell r="B15">
            <v>88.5</v>
          </cell>
          <cell r="C15">
            <v>19.7</v>
          </cell>
        </row>
        <row r="16">
          <cell r="B16">
            <v>85.9</v>
          </cell>
          <cell r="C16">
            <v>32.799999999999997</v>
          </cell>
        </row>
        <row r="17">
          <cell r="B17">
            <v>88.2</v>
          </cell>
          <cell r="C17">
            <v>35.299999999999997</v>
          </cell>
        </row>
        <row r="18">
          <cell r="B18">
            <v>88.3</v>
          </cell>
          <cell r="C18">
            <v>21.7</v>
          </cell>
        </row>
        <row r="19">
          <cell r="B19">
            <v>91.9</v>
          </cell>
          <cell r="C19">
            <v>27.4</v>
          </cell>
        </row>
        <row r="20">
          <cell r="B20">
            <v>84.4</v>
          </cell>
          <cell r="C20">
            <v>21.9</v>
          </cell>
        </row>
        <row r="21">
          <cell r="B21">
            <v>88.2</v>
          </cell>
          <cell r="C21">
            <v>27.8</v>
          </cell>
        </row>
        <row r="22">
          <cell r="B22">
            <v>83.1</v>
          </cell>
          <cell r="C22">
            <v>23.1</v>
          </cell>
        </row>
        <row r="23">
          <cell r="B23">
            <v>92.5</v>
          </cell>
          <cell r="C23">
            <v>3</v>
          </cell>
        </row>
        <row r="24">
          <cell r="B24">
            <v>94.9</v>
          </cell>
          <cell r="C24">
            <v>-2.6</v>
          </cell>
        </row>
        <row r="25">
          <cell r="B25">
            <v>85.7</v>
          </cell>
          <cell r="C25">
            <v>4.0999999999999996</v>
          </cell>
        </row>
        <row r="26">
          <cell r="B26">
            <v>84.3</v>
          </cell>
          <cell r="C26">
            <v>23.5</v>
          </cell>
        </row>
        <row r="27">
          <cell r="B27">
            <v>83.7</v>
          </cell>
          <cell r="C27">
            <v>10.199999999999999</v>
          </cell>
        </row>
        <row r="28">
          <cell r="B28">
            <v>72.7</v>
          </cell>
          <cell r="C28">
            <v>13.7</v>
          </cell>
        </row>
        <row r="29">
          <cell r="B29">
            <v>89.5</v>
          </cell>
          <cell r="C29">
            <v>8.8000000000000007</v>
          </cell>
        </row>
        <row r="30">
          <cell r="B30">
            <v>78</v>
          </cell>
          <cell r="C30">
            <v>2.4</v>
          </cell>
        </row>
        <row r="31">
          <cell r="B31">
            <v>95.7</v>
          </cell>
          <cell r="C31">
            <v>5.7</v>
          </cell>
        </row>
        <row r="32">
          <cell r="B32">
            <v>29.8</v>
          </cell>
          <cell r="C32">
            <v>21.1</v>
          </cell>
        </row>
        <row r="33">
          <cell r="B33">
            <v>47</v>
          </cell>
          <cell r="C33">
            <v>7.6</v>
          </cell>
        </row>
        <row r="34">
          <cell r="B34">
            <v>67.400000000000006</v>
          </cell>
          <cell r="C34">
            <v>23.9</v>
          </cell>
        </row>
        <row r="35">
          <cell r="B35">
            <v>71.599999999999994</v>
          </cell>
          <cell r="C35">
            <v>35.1</v>
          </cell>
        </row>
        <row r="36">
          <cell r="B36">
            <v>75</v>
          </cell>
          <cell r="C36">
            <v>26.7</v>
          </cell>
        </row>
        <row r="37">
          <cell r="B37">
            <v>84.6</v>
          </cell>
          <cell r="C37">
            <v>21.2</v>
          </cell>
        </row>
        <row r="38">
          <cell r="B38">
            <v>55.8</v>
          </cell>
          <cell r="C38">
            <v>4.7</v>
          </cell>
        </row>
        <row r="39">
          <cell r="B39">
            <v>76.599999999999994</v>
          </cell>
          <cell r="C39">
            <v>-25.5</v>
          </cell>
        </row>
        <row r="40">
          <cell r="B40">
            <v>19.149999999999999</v>
          </cell>
          <cell r="C40">
            <v>-29.8</v>
          </cell>
        </row>
        <row r="41">
          <cell r="B41">
            <v>0</v>
          </cell>
          <cell r="C41">
            <v>6.4</v>
          </cell>
        </row>
        <row r="42">
          <cell r="B42">
            <v>-17</v>
          </cell>
          <cell r="C42">
            <v>-27.7</v>
          </cell>
        </row>
        <row r="43">
          <cell r="B43">
            <v>-25.6</v>
          </cell>
          <cell r="C43">
            <v>17.899999999999999</v>
          </cell>
        </row>
        <row r="44">
          <cell r="B44">
            <v>-19.600000000000001</v>
          </cell>
          <cell r="C44">
            <v>-10.9</v>
          </cell>
        </row>
        <row r="45">
          <cell r="B45">
            <v>-54.5</v>
          </cell>
          <cell r="C45">
            <v>-13.6</v>
          </cell>
        </row>
        <row r="46">
          <cell r="B46">
            <v>-51.9</v>
          </cell>
          <cell r="C46">
            <v>-18.5</v>
          </cell>
        </row>
        <row r="47">
          <cell r="B47">
            <v>-27.3</v>
          </cell>
          <cell r="C47">
            <v>13.6</v>
          </cell>
        </row>
        <row r="48">
          <cell r="B48">
            <v>-28.6</v>
          </cell>
          <cell r="C48">
            <v>57.1</v>
          </cell>
        </row>
        <row r="49">
          <cell r="B49">
            <v>-46.9</v>
          </cell>
          <cell r="C49">
            <v>42.9</v>
          </cell>
        </row>
        <row r="50">
          <cell r="B50">
            <v>-14</v>
          </cell>
          <cell r="C50">
            <v>41.9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9">
          <cell r="F9">
            <v>39477</v>
          </cell>
        </row>
        <row r="10">
          <cell r="F10">
            <v>45453</v>
          </cell>
        </row>
        <row r="11">
          <cell r="F11">
            <v>52939</v>
          </cell>
        </row>
        <row r="12">
          <cell r="F12">
            <v>49798</v>
          </cell>
        </row>
        <row r="13">
          <cell r="F13">
            <v>50672</v>
          </cell>
        </row>
        <row r="14">
          <cell r="F14">
            <v>57924</v>
          </cell>
        </row>
        <row r="15">
          <cell r="F15">
            <v>59105</v>
          </cell>
        </row>
        <row r="16">
          <cell r="F16">
            <v>60694</v>
          </cell>
        </row>
        <row r="17">
          <cell r="F17">
            <v>49034</v>
          </cell>
        </row>
        <row r="18">
          <cell r="F18">
            <v>64929</v>
          </cell>
        </row>
        <row r="19">
          <cell r="F19">
            <v>64134</v>
          </cell>
        </row>
        <row r="20">
          <cell r="F20">
            <v>61368</v>
          </cell>
        </row>
        <row r="21">
          <cell r="F21">
            <v>55412</v>
          </cell>
        </row>
        <row r="22">
          <cell r="F22">
            <v>69464</v>
          </cell>
        </row>
        <row r="23">
          <cell r="F23">
            <v>77247</v>
          </cell>
        </row>
        <row r="24">
          <cell r="F24">
            <v>68241</v>
          </cell>
        </row>
        <row r="25">
          <cell r="F25">
            <v>63894</v>
          </cell>
        </row>
        <row r="26">
          <cell r="F26">
            <v>72949</v>
          </cell>
        </row>
        <row r="27">
          <cell r="F27">
            <v>75708</v>
          </cell>
        </row>
        <row r="28">
          <cell r="F28">
            <v>72300</v>
          </cell>
        </row>
        <row r="29">
          <cell r="F29">
            <v>64928</v>
          </cell>
        </row>
        <row r="30">
          <cell r="F30">
            <v>75235</v>
          </cell>
        </row>
        <row r="31">
          <cell r="F31">
            <v>82637</v>
          </cell>
        </row>
        <row r="32">
          <cell r="F32">
            <v>85887</v>
          </cell>
        </row>
        <row r="33">
          <cell r="F33">
            <v>84789</v>
          </cell>
        </row>
        <row r="34">
          <cell r="F34">
            <v>98031</v>
          </cell>
        </row>
        <row r="35">
          <cell r="F35">
            <v>93477</v>
          </cell>
        </row>
        <row r="36">
          <cell r="F36">
            <v>99292</v>
          </cell>
        </row>
        <row r="37">
          <cell r="F37">
            <v>79151</v>
          </cell>
        </row>
        <row r="38">
          <cell r="F38">
            <v>90303</v>
          </cell>
        </row>
        <row r="39">
          <cell r="F39">
            <v>87367</v>
          </cell>
        </row>
        <row r="40">
          <cell r="F40">
            <v>91307</v>
          </cell>
        </row>
        <row r="41">
          <cell r="F41">
            <v>77811</v>
          </cell>
        </row>
        <row r="42">
          <cell r="F42">
            <v>90680</v>
          </cell>
        </row>
        <row r="43">
          <cell r="F43">
            <v>94339</v>
          </cell>
        </row>
        <row r="44">
          <cell r="F44">
            <v>84462</v>
          </cell>
        </row>
        <row r="45">
          <cell r="F45">
            <v>75628</v>
          </cell>
        </row>
        <row r="46">
          <cell r="F46">
            <v>89013</v>
          </cell>
        </row>
        <row r="47">
          <cell r="F47">
            <v>93246</v>
          </cell>
        </row>
        <row r="48">
          <cell r="F48">
            <v>102691</v>
          </cell>
        </row>
        <row r="49">
          <cell r="F49">
            <v>80075</v>
          </cell>
        </row>
        <row r="50">
          <cell r="F50">
            <v>96156</v>
          </cell>
        </row>
        <row r="51">
          <cell r="F51">
            <v>92516</v>
          </cell>
        </row>
        <row r="52">
          <cell r="F52">
            <v>99692</v>
          </cell>
        </row>
        <row r="53">
          <cell r="F53">
            <v>95916</v>
          </cell>
        </row>
        <row r="54">
          <cell r="F54">
            <v>93865</v>
          </cell>
        </row>
        <row r="55">
          <cell r="F55">
            <v>92639</v>
          </cell>
        </row>
        <row r="56">
          <cell r="F56">
            <v>98494</v>
          </cell>
        </row>
        <row r="57">
          <cell r="F57">
            <v>92507</v>
          </cell>
        </row>
        <row r="58">
          <cell r="F58">
            <v>93265</v>
          </cell>
        </row>
        <row r="59">
          <cell r="F59">
            <v>86282</v>
          </cell>
        </row>
        <row r="60">
          <cell r="F60">
            <v>82289</v>
          </cell>
        </row>
        <row r="61">
          <cell r="F61">
            <v>68707</v>
          </cell>
        </row>
        <row r="62">
          <cell r="F62">
            <v>66460</v>
          </cell>
        </row>
        <row r="63">
          <cell r="F63">
            <v>60491</v>
          </cell>
        </row>
        <row r="64">
          <cell r="F64">
            <v>64416</v>
          </cell>
        </row>
        <row r="65">
          <cell r="F65">
            <v>41608</v>
          </cell>
        </row>
        <row r="66">
          <cell r="F66">
            <v>36713</v>
          </cell>
        </row>
      </sheetData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0">
          <cell r="E10">
            <v>68.7</v>
          </cell>
          <cell r="G10">
            <v>17</v>
          </cell>
          <cell r="I10">
            <v>8.6999999999999993</v>
          </cell>
          <cell r="K10">
            <v>0.96666666666666667</v>
          </cell>
          <cell r="M10">
            <v>3</v>
          </cell>
        </row>
        <row r="11">
          <cell r="E11">
            <v>67.400000000000006</v>
          </cell>
          <cell r="G11">
            <v>18.2</v>
          </cell>
          <cell r="I11">
            <v>8.9</v>
          </cell>
          <cell r="K11">
            <v>0.9</v>
          </cell>
          <cell r="M11">
            <v>3.7</v>
          </cell>
        </row>
        <row r="12">
          <cell r="E12">
            <v>67.2</v>
          </cell>
          <cell r="G12">
            <v>21.9</v>
          </cell>
          <cell r="I12">
            <v>8.3000000000000007</v>
          </cell>
          <cell r="K12">
            <v>1.1333333333333333</v>
          </cell>
          <cell r="M12">
            <v>2.9</v>
          </cell>
        </row>
        <row r="13">
          <cell r="E13">
            <v>63.6</v>
          </cell>
          <cell r="G13">
            <v>28</v>
          </cell>
          <cell r="I13">
            <v>6.3</v>
          </cell>
          <cell r="K13">
            <v>0.46666666666666662</v>
          </cell>
          <cell r="M13">
            <v>2.5</v>
          </cell>
        </row>
        <row r="14">
          <cell r="E14">
            <v>64.7</v>
          </cell>
          <cell r="G14">
            <v>26.3</v>
          </cell>
          <cell r="I14">
            <v>6.8</v>
          </cell>
          <cell r="K14">
            <v>0.9</v>
          </cell>
          <cell r="M14">
            <v>3.8</v>
          </cell>
        </row>
        <row r="15">
          <cell r="E15">
            <v>65.900000000000006</v>
          </cell>
          <cell r="G15">
            <v>24.5</v>
          </cell>
          <cell r="I15">
            <v>6.3</v>
          </cell>
          <cell r="K15">
            <v>0.80000000000000016</v>
          </cell>
          <cell r="M15">
            <v>4</v>
          </cell>
        </row>
        <row r="16">
          <cell r="E16">
            <v>69.7</v>
          </cell>
          <cell r="G16">
            <v>21</v>
          </cell>
          <cell r="I16">
            <v>5.5</v>
          </cell>
          <cell r="K16">
            <v>0.53333333333333333</v>
          </cell>
          <cell r="M16">
            <v>3.8</v>
          </cell>
        </row>
        <row r="17">
          <cell r="E17">
            <v>68</v>
          </cell>
          <cell r="G17">
            <v>21.5</v>
          </cell>
          <cell r="I17">
            <v>6.6</v>
          </cell>
          <cell r="K17">
            <v>0.83333333333333337</v>
          </cell>
          <cell r="M17">
            <v>3.6</v>
          </cell>
        </row>
        <row r="18">
          <cell r="E18">
            <v>71.099999999999994</v>
          </cell>
          <cell r="G18">
            <v>18.7</v>
          </cell>
          <cell r="I18">
            <v>7.2</v>
          </cell>
          <cell r="K18">
            <v>0.5</v>
          </cell>
          <cell r="M18">
            <v>3.5</v>
          </cell>
        </row>
        <row r="19">
          <cell r="E19">
            <v>69.599999999999994</v>
          </cell>
          <cell r="G19">
            <v>16.7</v>
          </cell>
          <cell r="I19">
            <v>8.4</v>
          </cell>
          <cell r="K19">
            <v>0.26666666666666666</v>
          </cell>
          <cell r="M19">
            <v>3.5</v>
          </cell>
        </row>
        <row r="20">
          <cell r="E20">
            <v>69.7</v>
          </cell>
          <cell r="G20">
            <v>16.899999999999999</v>
          </cell>
          <cell r="I20">
            <v>8.3000000000000007</v>
          </cell>
          <cell r="K20">
            <v>0.46666666666666662</v>
          </cell>
          <cell r="M20">
            <v>3.6</v>
          </cell>
        </row>
        <row r="21">
          <cell r="E21">
            <v>66.5</v>
          </cell>
          <cell r="G21">
            <v>22.2</v>
          </cell>
          <cell r="I21">
            <v>9.5</v>
          </cell>
          <cell r="K21">
            <v>0.3666666666666667</v>
          </cell>
          <cell r="M21">
            <v>3.4</v>
          </cell>
        </row>
        <row r="22">
          <cell r="E22">
            <v>70.8</v>
          </cell>
          <cell r="G22">
            <v>19.399999999999999</v>
          </cell>
          <cell r="I22">
            <v>9</v>
          </cell>
          <cell r="K22">
            <v>0.6333333333333333</v>
          </cell>
          <cell r="M22">
            <v>3.3</v>
          </cell>
        </row>
        <row r="23">
          <cell r="E23">
            <v>71.900000000000006</v>
          </cell>
          <cell r="G23">
            <v>15.8</v>
          </cell>
          <cell r="I23">
            <v>9.1999999999999993</v>
          </cell>
          <cell r="K23">
            <v>0.79999999999999993</v>
          </cell>
          <cell r="M23">
            <v>3.6</v>
          </cell>
        </row>
        <row r="24">
          <cell r="E24">
            <v>69.900000000000006</v>
          </cell>
          <cell r="G24">
            <v>17.2</v>
          </cell>
          <cell r="I24">
            <v>10.1</v>
          </cell>
          <cell r="K24">
            <v>0.6</v>
          </cell>
          <cell r="M24">
            <v>3.3</v>
          </cell>
        </row>
        <row r="25">
          <cell r="E25">
            <v>67.7</v>
          </cell>
          <cell r="G25">
            <v>20.2</v>
          </cell>
          <cell r="I25">
            <v>9.6999999999999993</v>
          </cell>
          <cell r="K25">
            <v>0.3666666666666667</v>
          </cell>
          <cell r="M25">
            <v>3.6</v>
          </cell>
        </row>
        <row r="26">
          <cell r="E26">
            <v>70.3</v>
          </cell>
          <cell r="G26">
            <v>18.899999999999999</v>
          </cell>
          <cell r="I26">
            <v>9</v>
          </cell>
          <cell r="K26">
            <v>0.80000000000000016</v>
          </cell>
          <cell r="M26">
            <v>3.9</v>
          </cell>
        </row>
        <row r="27">
          <cell r="E27">
            <v>68.900000000000006</v>
          </cell>
          <cell r="G27">
            <v>18.2</v>
          </cell>
          <cell r="I27">
            <v>11</v>
          </cell>
          <cell r="K27">
            <v>0.46666666666666662</v>
          </cell>
          <cell r="M27">
            <v>3.9</v>
          </cell>
        </row>
        <row r="28">
          <cell r="E28">
            <v>68.400000000000006</v>
          </cell>
          <cell r="G28">
            <v>16.399999999999999</v>
          </cell>
          <cell r="I28">
            <v>11.4</v>
          </cell>
          <cell r="K28">
            <v>0.39999999999999997</v>
          </cell>
          <cell r="M28">
            <v>5.0999999999999996</v>
          </cell>
        </row>
        <row r="29">
          <cell r="E29">
            <v>66.099999999999994</v>
          </cell>
          <cell r="G29">
            <v>18.399999999999999</v>
          </cell>
          <cell r="I29">
            <v>13.4</v>
          </cell>
          <cell r="K29">
            <v>0.3</v>
          </cell>
          <cell r="M29">
            <v>3.8</v>
          </cell>
        </row>
        <row r="30">
          <cell r="E30">
            <v>70.7</v>
          </cell>
          <cell r="G30">
            <v>14.4</v>
          </cell>
          <cell r="I30">
            <v>12.5</v>
          </cell>
          <cell r="K30">
            <v>1</v>
          </cell>
          <cell r="M30">
            <v>3.7</v>
          </cell>
        </row>
        <row r="31">
          <cell r="E31">
            <v>69.3</v>
          </cell>
          <cell r="G31">
            <v>10.9</v>
          </cell>
          <cell r="I31">
            <v>15.5</v>
          </cell>
          <cell r="K31">
            <v>1.8999999999999997</v>
          </cell>
          <cell r="M31">
            <v>3.5</v>
          </cell>
        </row>
        <row r="32">
          <cell r="E32">
            <v>62.5</v>
          </cell>
          <cell r="G32">
            <v>9.8000000000000007</v>
          </cell>
          <cell r="I32">
            <v>19.600000000000001</v>
          </cell>
          <cell r="K32">
            <v>2.2333333333333329</v>
          </cell>
          <cell r="M32">
            <v>4.8</v>
          </cell>
        </row>
        <row r="33">
          <cell r="E33">
            <v>59.5</v>
          </cell>
          <cell r="G33">
            <v>10.8</v>
          </cell>
          <cell r="I33">
            <v>21.9</v>
          </cell>
          <cell r="K33">
            <v>2.3666666666666667</v>
          </cell>
          <cell r="M33">
            <v>4.3</v>
          </cell>
        </row>
        <row r="34">
          <cell r="E34">
            <v>59.3</v>
          </cell>
          <cell r="G34">
            <v>8.6</v>
          </cell>
          <cell r="I34">
            <v>25.2</v>
          </cell>
          <cell r="K34">
            <v>2.0333333333333332</v>
          </cell>
          <cell r="M34">
            <v>4.5999999999999996</v>
          </cell>
        </row>
        <row r="35">
          <cell r="E35">
            <v>56.1</v>
          </cell>
          <cell r="G35">
            <v>8.4</v>
          </cell>
          <cell r="I35">
            <v>27.4</v>
          </cell>
          <cell r="K35">
            <v>2.1999999999999997</v>
          </cell>
          <cell r="M35">
            <v>5.2</v>
          </cell>
        </row>
        <row r="36">
          <cell r="E36">
            <v>52.9</v>
          </cell>
          <cell r="G36">
            <v>10.3</v>
          </cell>
          <cell r="I36">
            <v>23.2</v>
          </cell>
          <cell r="K36">
            <v>4.9666666666666659</v>
          </cell>
          <cell r="M36">
            <v>4.5999999999999996</v>
          </cell>
        </row>
        <row r="37">
          <cell r="E37">
            <v>50.4</v>
          </cell>
          <cell r="G37">
            <v>14.1</v>
          </cell>
          <cell r="I37">
            <v>23.6</v>
          </cell>
          <cell r="K37">
            <v>4.6000000000000005</v>
          </cell>
          <cell r="M37">
            <v>5.2</v>
          </cell>
        </row>
        <row r="38">
          <cell r="E38">
            <v>52.8</v>
          </cell>
          <cell r="G38">
            <v>16.3</v>
          </cell>
          <cell r="I38">
            <v>21.2</v>
          </cell>
          <cell r="K38">
            <v>1.9666666666666668</v>
          </cell>
          <cell r="M38">
            <v>7.7</v>
          </cell>
        </row>
        <row r="39">
          <cell r="E39">
            <v>54.5</v>
          </cell>
          <cell r="G39">
            <v>19</v>
          </cell>
          <cell r="I39">
            <v>20</v>
          </cell>
          <cell r="K39">
            <v>2.5666666666666664</v>
          </cell>
          <cell r="M39">
            <v>5.7</v>
          </cell>
        </row>
        <row r="40">
          <cell r="E40">
            <v>49.5</v>
          </cell>
          <cell r="G40">
            <v>27.3</v>
          </cell>
          <cell r="I40">
            <v>17.600000000000001</v>
          </cell>
          <cell r="K40">
            <v>2.6999999999999997</v>
          </cell>
          <cell r="M40">
            <v>5.4</v>
          </cell>
        </row>
        <row r="41">
          <cell r="E41">
            <v>49.5</v>
          </cell>
          <cell r="G41">
            <v>32.299999999999997</v>
          </cell>
          <cell r="I41">
            <v>16.3</v>
          </cell>
          <cell r="K41">
            <v>1.4333333333333333</v>
          </cell>
          <cell r="M41">
            <v>6.7</v>
          </cell>
        </row>
        <row r="42">
          <cell r="E42">
            <v>51.9</v>
          </cell>
          <cell r="G42">
            <v>31.9</v>
          </cell>
          <cell r="I42">
            <v>14.5</v>
          </cell>
          <cell r="K42">
            <v>2.0666666666666669</v>
          </cell>
          <cell r="M42">
            <v>6.1</v>
          </cell>
        </row>
        <row r="43">
          <cell r="E43">
            <v>25.4</v>
          </cell>
          <cell r="G43">
            <v>48.1</v>
          </cell>
          <cell r="I43">
            <v>8.1999999999999993</v>
          </cell>
          <cell r="K43">
            <v>5.666666666666667</v>
          </cell>
          <cell r="M43">
            <v>28.1</v>
          </cell>
        </row>
        <row r="44">
          <cell r="E44">
            <v>38.1</v>
          </cell>
          <cell r="G44">
            <v>50.2</v>
          </cell>
          <cell r="I44">
            <v>7.4</v>
          </cell>
          <cell r="K44">
            <v>1.7666666666666666</v>
          </cell>
          <cell r="M44">
            <v>7.5</v>
          </cell>
        </row>
        <row r="45">
          <cell r="E45">
            <v>46.3</v>
          </cell>
          <cell r="G45">
            <v>37.299999999999997</v>
          </cell>
          <cell r="I45">
            <v>9.6999999999999993</v>
          </cell>
          <cell r="K45">
            <v>1.3666666666666665</v>
          </cell>
          <cell r="M45">
            <v>10</v>
          </cell>
        </row>
        <row r="46">
          <cell r="E46">
            <v>43.4</v>
          </cell>
          <cell r="G46">
            <v>30.1</v>
          </cell>
          <cell r="I46">
            <v>14.7</v>
          </cell>
          <cell r="K46">
            <v>3</v>
          </cell>
          <cell r="M46">
            <v>11.9</v>
          </cell>
        </row>
        <row r="47">
          <cell r="E47">
            <v>32.700000000000003</v>
          </cell>
          <cell r="G47">
            <v>19.3</v>
          </cell>
          <cell r="I47">
            <v>18.600000000000001</v>
          </cell>
          <cell r="K47">
            <v>35</v>
          </cell>
          <cell r="M47">
            <v>10.5</v>
          </cell>
        </row>
        <row r="48">
          <cell r="E48">
            <v>23.1</v>
          </cell>
          <cell r="G48">
            <v>13.6</v>
          </cell>
          <cell r="I48">
            <v>26.1</v>
          </cell>
          <cell r="K48">
            <v>37.699999999999996</v>
          </cell>
          <cell r="M48">
            <v>6.2</v>
          </cell>
        </row>
        <row r="49">
          <cell r="E49">
            <v>16.600000000000001</v>
          </cell>
          <cell r="G49">
            <v>15.8</v>
          </cell>
          <cell r="I49">
            <v>34.5</v>
          </cell>
          <cell r="K49">
            <v>30.166666666666668</v>
          </cell>
          <cell r="M49">
            <v>8.6</v>
          </cell>
        </row>
        <row r="50">
          <cell r="E50">
            <v>19.600000000000001</v>
          </cell>
          <cell r="G50">
            <v>13.8</v>
          </cell>
          <cell r="I50">
            <v>34.299999999999997</v>
          </cell>
          <cell r="K50">
            <v>26.733333333333334</v>
          </cell>
          <cell r="M50">
            <v>9</v>
          </cell>
        </row>
        <row r="51">
          <cell r="E51">
            <v>15.9</v>
          </cell>
          <cell r="G51">
            <v>12.7</v>
          </cell>
          <cell r="I51">
            <v>37.5</v>
          </cell>
          <cell r="K51">
            <v>49</v>
          </cell>
          <cell r="M51">
            <v>11.7</v>
          </cell>
        </row>
        <row r="52">
          <cell r="E52">
            <v>14.7</v>
          </cell>
          <cell r="G52">
            <v>15.5</v>
          </cell>
          <cell r="I52">
            <v>42.3</v>
          </cell>
          <cell r="K52">
            <v>34.866666666666667</v>
          </cell>
          <cell r="M52">
            <v>10.7</v>
          </cell>
        </row>
        <row r="53">
          <cell r="E53">
            <v>17.5</v>
          </cell>
          <cell r="G53">
            <v>21.2</v>
          </cell>
          <cell r="I53">
            <v>40.9</v>
          </cell>
          <cell r="K53">
            <v>24</v>
          </cell>
          <cell r="M53">
            <v>10.8</v>
          </cell>
        </row>
        <row r="54">
          <cell r="E54">
            <v>27</v>
          </cell>
          <cell r="G54">
            <v>20.9</v>
          </cell>
          <cell r="I54">
            <v>38.200000000000003</v>
          </cell>
          <cell r="K54">
            <v>11.4</v>
          </cell>
          <cell r="M54">
            <v>7.7</v>
          </cell>
        </row>
        <row r="55">
          <cell r="E55">
            <v>33.299999999999997</v>
          </cell>
          <cell r="G55">
            <v>20.7</v>
          </cell>
          <cell r="I55">
            <v>34.299999999999997</v>
          </cell>
          <cell r="K55">
            <v>6.7</v>
          </cell>
          <cell r="M55">
            <v>8.1</v>
          </cell>
        </row>
        <row r="56">
          <cell r="E56">
            <v>34.299999999999997</v>
          </cell>
          <cell r="G56">
            <v>32.9</v>
          </cell>
          <cell r="I56">
            <v>33.4</v>
          </cell>
          <cell r="K56">
            <v>3.7333333333333329</v>
          </cell>
          <cell r="M56">
            <v>8.4</v>
          </cell>
        </row>
        <row r="57">
          <cell r="E57">
            <v>32.869999999999997</v>
          </cell>
          <cell r="G57">
            <v>39.1</v>
          </cell>
          <cell r="I57">
            <v>25.43</v>
          </cell>
          <cell r="K57">
            <v>2.0666666666666669</v>
          </cell>
          <cell r="M57">
            <v>8.9</v>
          </cell>
        </row>
        <row r="58">
          <cell r="E58">
            <v>35.200000000000003</v>
          </cell>
          <cell r="G58">
            <v>36.270000000000003</v>
          </cell>
          <cell r="I58">
            <v>25.07</v>
          </cell>
          <cell r="K58">
            <v>2.0666666666666664</v>
          </cell>
          <cell r="M58">
            <v>9.1</v>
          </cell>
        </row>
        <row r="59">
          <cell r="E59">
            <v>38.729999999999997</v>
          </cell>
          <cell r="G59">
            <v>38.4</v>
          </cell>
          <cell r="I59">
            <v>24.83</v>
          </cell>
          <cell r="K59">
            <v>1.8666666666666669</v>
          </cell>
          <cell r="M59">
            <v>9.1</v>
          </cell>
        </row>
      </sheetData>
      <sheetData sheetId="35">
        <row r="7">
          <cell r="C7">
            <v>0.8</v>
          </cell>
          <cell r="D7">
            <v>7</v>
          </cell>
        </row>
        <row r="8">
          <cell r="C8">
            <v>1.5</v>
          </cell>
          <cell r="D8">
            <v>5</v>
          </cell>
        </row>
        <row r="9">
          <cell r="C9">
            <v>1.8</v>
          </cell>
          <cell r="D9">
            <v>5.5</v>
          </cell>
        </row>
        <row r="10">
          <cell r="C10">
            <v>2.4</v>
          </cell>
          <cell r="D10">
            <v>5</v>
          </cell>
        </row>
        <row r="11">
          <cell r="C11">
            <v>2.4</v>
          </cell>
          <cell r="D11">
            <v>6.8</v>
          </cell>
        </row>
        <row r="12">
          <cell r="C12">
            <v>5</v>
          </cell>
          <cell r="D12">
            <v>10</v>
          </cell>
        </row>
        <row r="13">
          <cell r="C13">
            <v>7.5</v>
          </cell>
          <cell r="D13">
            <v>11</v>
          </cell>
        </row>
        <row r="14">
          <cell r="C14">
            <v>4.3</v>
          </cell>
          <cell r="D14">
            <v>9</v>
          </cell>
        </row>
        <row r="15">
          <cell r="C15">
            <v>4.2</v>
          </cell>
          <cell r="D15">
            <v>11.5</v>
          </cell>
        </row>
        <row r="16">
          <cell r="C16">
            <v>4.0999999999999996</v>
          </cell>
          <cell r="D16">
            <v>7.5</v>
          </cell>
        </row>
        <row r="17">
          <cell r="C17">
            <v>2.5</v>
          </cell>
          <cell r="D17">
            <v>6.3</v>
          </cell>
        </row>
        <row r="18">
          <cell r="C18">
            <v>2.5</v>
          </cell>
          <cell r="D18">
            <v>7</v>
          </cell>
        </row>
        <row r="19">
          <cell r="C19">
            <v>3</v>
          </cell>
          <cell r="D19">
            <v>9.4</v>
          </cell>
        </row>
        <row r="20">
          <cell r="C20">
            <v>8</v>
          </cell>
          <cell r="D20">
            <v>9.1</v>
          </cell>
        </row>
        <row r="21">
          <cell r="C21">
            <v>12</v>
          </cell>
          <cell r="D21">
            <v>10.4</v>
          </cell>
        </row>
        <row r="22">
          <cell r="C22">
            <v>16</v>
          </cell>
          <cell r="D22">
            <v>11.8</v>
          </cell>
        </row>
        <row r="23">
          <cell r="C23">
            <v>15</v>
          </cell>
          <cell r="D23">
            <v>24.5</v>
          </cell>
        </row>
        <row r="24">
          <cell r="C24">
            <v>15.5</v>
          </cell>
          <cell r="D24">
            <v>33.1</v>
          </cell>
        </row>
        <row r="25">
          <cell r="C25">
            <v>19.2</v>
          </cell>
          <cell r="D25">
            <v>45.3</v>
          </cell>
        </row>
        <row r="26">
          <cell r="C26">
            <v>22.5</v>
          </cell>
          <cell r="D26">
            <v>49.1</v>
          </cell>
        </row>
        <row r="27">
          <cell r="C27">
            <v>17.7</v>
          </cell>
          <cell r="D27">
            <v>56.1</v>
          </cell>
        </row>
        <row r="28">
          <cell r="C28">
            <v>15.1</v>
          </cell>
          <cell r="D28">
            <v>51.7</v>
          </cell>
        </row>
      </sheetData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>
        <row r="86">
          <cell r="B86">
            <v>88.373000000000005</v>
          </cell>
        </row>
        <row r="87">
          <cell r="B87">
            <v>99.016000000000005</v>
          </cell>
        </row>
        <row r="88">
          <cell r="B88">
            <v>108.449</v>
          </cell>
        </row>
        <row r="89">
          <cell r="B89">
            <v>104.161</v>
          </cell>
        </row>
        <row r="90">
          <cell r="B90">
            <v>111.072</v>
          </cell>
        </row>
        <row r="91">
          <cell r="B91">
            <v>120.202</v>
          </cell>
        </row>
        <row r="92">
          <cell r="B92">
            <v>116.67100000000001</v>
          </cell>
        </row>
        <row r="93">
          <cell r="B93">
            <v>125.902</v>
          </cell>
        </row>
        <row r="94">
          <cell r="B94">
            <v>127.919</v>
          </cell>
        </row>
        <row r="95">
          <cell r="B95">
            <v>127.41500000000001</v>
          </cell>
        </row>
        <row r="96">
          <cell r="B96">
            <v>125.29600000000001</v>
          </cell>
        </row>
        <row r="97">
          <cell r="B97">
            <v>125.498</v>
          </cell>
        </row>
        <row r="98">
          <cell r="B98">
            <v>126.30500000000001</v>
          </cell>
        </row>
        <row r="99">
          <cell r="B99">
            <v>135.08199999999999</v>
          </cell>
        </row>
        <row r="100">
          <cell r="B100">
            <v>135.536</v>
          </cell>
        </row>
        <row r="101">
          <cell r="B101">
            <v>130.39099999999999</v>
          </cell>
        </row>
        <row r="102">
          <cell r="B102">
            <v>141.03399999999999</v>
          </cell>
        </row>
        <row r="103">
          <cell r="B103">
            <v>139.26900000000001</v>
          </cell>
        </row>
        <row r="104">
          <cell r="B104">
            <v>123.279</v>
          </cell>
        </row>
        <row r="105">
          <cell r="B105">
            <v>140.53</v>
          </cell>
        </row>
        <row r="106">
          <cell r="B106">
            <v>146.12899999999999</v>
          </cell>
        </row>
        <row r="107">
          <cell r="B107">
            <v>146.381</v>
          </cell>
        </row>
        <row r="108">
          <cell r="B108">
            <v>162.018</v>
          </cell>
        </row>
        <row r="109">
          <cell r="B109">
            <v>149.054</v>
          </cell>
        </row>
        <row r="110">
          <cell r="B110">
            <v>170.39099999999999</v>
          </cell>
        </row>
        <row r="111">
          <cell r="B111">
            <v>176.696</v>
          </cell>
        </row>
        <row r="112">
          <cell r="B112">
            <v>177.70500000000001</v>
          </cell>
        </row>
        <row r="113">
          <cell r="B113">
            <v>168.928</v>
          </cell>
        </row>
        <row r="114">
          <cell r="B114">
            <v>177.20099999999999</v>
          </cell>
        </row>
        <row r="115">
          <cell r="B115">
            <v>176.84700000000001</v>
          </cell>
        </row>
        <row r="116">
          <cell r="B116">
            <v>168.726</v>
          </cell>
        </row>
        <row r="117">
          <cell r="B117">
            <v>185.27099999999999</v>
          </cell>
        </row>
        <row r="118">
          <cell r="B118">
            <v>173.87100000000001</v>
          </cell>
        </row>
        <row r="119">
          <cell r="B119">
            <v>181.488</v>
          </cell>
        </row>
        <row r="120">
          <cell r="B120">
            <v>191.072</v>
          </cell>
        </row>
        <row r="121">
          <cell r="B121">
            <v>206.65799999999999</v>
          </cell>
        </row>
        <row r="122">
          <cell r="B122">
            <v>190.517</v>
          </cell>
        </row>
        <row r="123">
          <cell r="B123">
            <v>189.91200000000001</v>
          </cell>
        </row>
        <row r="124">
          <cell r="B124">
            <v>195.864</v>
          </cell>
        </row>
        <row r="125">
          <cell r="B125">
            <v>211.501</v>
          </cell>
        </row>
        <row r="126">
          <cell r="B126">
            <v>204.08600000000001</v>
          </cell>
        </row>
        <row r="127">
          <cell r="B127">
            <v>180.27699999999999</v>
          </cell>
        </row>
        <row r="128">
          <cell r="B128">
            <v>209.07900000000001</v>
          </cell>
        </row>
        <row r="129">
          <cell r="B129">
            <v>229.357</v>
          </cell>
        </row>
        <row r="130">
          <cell r="B130">
            <v>209.38200000000001</v>
          </cell>
        </row>
        <row r="131">
          <cell r="B131">
            <v>211.34899999999999</v>
          </cell>
        </row>
        <row r="132">
          <cell r="B132">
            <v>207.41499999999999</v>
          </cell>
        </row>
        <row r="133">
          <cell r="B133">
            <v>197.42699999999999</v>
          </cell>
        </row>
        <row r="134">
          <cell r="B134">
            <v>211.904</v>
          </cell>
        </row>
        <row r="135">
          <cell r="B135">
            <v>179.624</v>
          </cell>
        </row>
        <row r="136">
          <cell r="B136">
            <v>159.28299999999999</v>
          </cell>
        </row>
        <row r="137">
          <cell r="B137">
            <v>142.66499999999999</v>
          </cell>
        </row>
        <row r="138">
          <cell r="B138">
            <v>139.631</v>
          </cell>
        </row>
        <row r="139">
          <cell r="B139">
            <v>142.596</v>
          </cell>
        </row>
        <row r="140">
          <cell r="B140">
            <v>142.04400000000001</v>
          </cell>
        </row>
        <row r="141">
          <cell r="B141">
            <v>137.494</v>
          </cell>
        </row>
        <row r="142">
          <cell r="B142">
            <v>131.357</v>
          </cell>
        </row>
        <row r="143">
          <cell r="B143">
            <v>134.804</v>
          </cell>
        </row>
        <row r="144">
          <cell r="B144">
            <v>135.63200000000001</v>
          </cell>
        </row>
      </sheetData>
      <sheetData sheetId="53"/>
      <sheetData sheetId="54"/>
      <sheetData sheetId="55"/>
      <sheetData sheetId="56"/>
      <sheetData sheetId="57"/>
      <sheetData sheetId="58"/>
      <sheetData sheetId="59"/>
      <sheetData sheetId="60">
        <row r="52">
          <cell r="C52">
            <v>79.3</v>
          </cell>
          <cell r="D52">
            <v>75.400000000000006</v>
          </cell>
          <cell r="E52">
            <v>86</v>
          </cell>
        </row>
        <row r="53">
          <cell r="C53">
            <v>80.400000000000006</v>
          </cell>
          <cell r="D53">
            <v>77.400000000000006</v>
          </cell>
          <cell r="E53">
            <v>85.6</v>
          </cell>
        </row>
        <row r="54">
          <cell r="C54">
            <v>80.599999999999994</v>
          </cell>
          <cell r="D54">
            <v>77.5</v>
          </cell>
          <cell r="E54">
            <v>85.9</v>
          </cell>
        </row>
        <row r="55">
          <cell r="C55">
            <v>81.599999999999994</v>
          </cell>
          <cell r="D55">
            <v>78.400000000000006</v>
          </cell>
          <cell r="E55">
            <v>87</v>
          </cell>
        </row>
        <row r="56">
          <cell r="C56">
            <v>82.3</v>
          </cell>
          <cell r="D56">
            <v>79.8</v>
          </cell>
          <cell r="E56">
            <v>86.6</v>
          </cell>
        </row>
        <row r="57">
          <cell r="C57">
            <v>83.3</v>
          </cell>
          <cell r="D57">
            <v>80.5</v>
          </cell>
          <cell r="E57">
            <v>88</v>
          </cell>
        </row>
        <row r="58">
          <cell r="C58">
            <v>83.7</v>
          </cell>
          <cell r="D58">
            <v>81</v>
          </cell>
          <cell r="E58">
            <v>88.4</v>
          </cell>
        </row>
        <row r="59">
          <cell r="C59">
            <v>84.1</v>
          </cell>
          <cell r="D59">
            <v>81.099999999999994</v>
          </cell>
          <cell r="E59">
            <v>89.3</v>
          </cell>
        </row>
        <row r="60">
          <cell r="C60">
            <v>84.7</v>
          </cell>
          <cell r="D60">
            <v>81.599999999999994</v>
          </cell>
          <cell r="E60">
            <v>89.9</v>
          </cell>
        </row>
        <row r="61">
          <cell r="C61">
            <v>85.1</v>
          </cell>
          <cell r="D61">
            <v>81.900000000000006</v>
          </cell>
          <cell r="E61">
            <v>90.6</v>
          </cell>
        </row>
        <row r="62">
          <cell r="C62">
            <v>85.3</v>
          </cell>
          <cell r="D62">
            <v>81.900000000000006</v>
          </cell>
          <cell r="E62">
            <v>91.1</v>
          </cell>
        </row>
        <row r="63">
          <cell r="C63">
            <v>85.3</v>
          </cell>
          <cell r="D63">
            <v>82.1</v>
          </cell>
          <cell r="E63">
            <v>90.7</v>
          </cell>
        </row>
        <row r="64">
          <cell r="C64">
            <v>85.7</v>
          </cell>
          <cell r="D64">
            <v>82.4</v>
          </cell>
          <cell r="E64">
            <v>91.3</v>
          </cell>
        </row>
        <row r="65">
          <cell r="C65">
            <v>85.4</v>
          </cell>
          <cell r="D65">
            <v>82.6</v>
          </cell>
          <cell r="E65">
            <v>90.2</v>
          </cell>
        </row>
        <row r="66">
          <cell r="C66">
            <v>85.4</v>
          </cell>
          <cell r="D66">
            <v>82.9</v>
          </cell>
          <cell r="E66">
            <v>89.7</v>
          </cell>
        </row>
        <row r="67">
          <cell r="C67">
            <v>85.8</v>
          </cell>
          <cell r="D67">
            <v>83.2</v>
          </cell>
          <cell r="E67">
            <v>90.3</v>
          </cell>
        </row>
        <row r="68">
          <cell r="C68">
            <v>86.4</v>
          </cell>
          <cell r="D68">
            <v>83.5</v>
          </cell>
          <cell r="E68">
            <v>91.4</v>
          </cell>
        </row>
        <row r="69">
          <cell r="C69">
            <v>86.2</v>
          </cell>
          <cell r="D69">
            <v>83.5</v>
          </cell>
          <cell r="E69">
            <v>90.8</v>
          </cell>
        </row>
        <row r="70">
          <cell r="C70">
            <v>86.5</v>
          </cell>
          <cell r="D70">
            <v>83.7</v>
          </cell>
          <cell r="E70">
            <v>91.4</v>
          </cell>
        </row>
        <row r="71">
          <cell r="C71">
            <v>86.6</v>
          </cell>
          <cell r="D71">
            <v>83.5</v>
          </cell>
          <cell r="E71">
            <v>91.9</v>
          </cell>
        </row>
        <row r="72">
          <cell r="C72">
            <v>82.7</v>
          </cell>
          <cell r="D72">
            <v>83.8</v>
          </cell>
          <cell r="E72">
            <v>80.8</v>
          </cell>
        </row>
        <row r="73">
          <cell r="C73">
            <v>82.8</v>
          </cell>
          <cell r="D73">
            <v>84.2</v>
          </cell>
          <cell r="E73">
            <v>80.400000000000006</v>
          </cell>
        </row>
        <row r="74">
          <cell r="C74">
            <v>82.7</v>
          </cell>
          <cell r="D74">
            <v>84</v>
          </cell>
          <cell r="E74">
            <v>80.5</v>
          </cell>
        </row>
        <row r="75">
          <cell r="C75">
            <v>82.5</v>
          </cell>
          <cell r="D75">
            <v>83.3</v>
          </cell>
          <cell r="E75">
            <v>81.099999999999994</v>
          </cell>
        </row>
        <row r="76">
          <cell r="C76">
            <v>82.7</v>
          </cell>
          <cell r="D76">
            <v>83.3</v>
          </cell>
          <cell r="E76">
            <v>81.8</v>
          </cell>
        </row>
        <row r="77">
          <cell r="C77">
            <v>83.5</v>
          </cell>
          <cell r="D77">
            <v>84.2</v>
          </cell>
          <cell r="E77">
            <v>82.4</v>
          </cell>
        </row>
        <row r="78">
          <cell r="C78">
            <v>84.1</v>
          </cell>
          <cell r="D78">
            <v>84.7</v>
          </cell>
          <cell r="E78">
            <v>83.2</v>
          </cell>
        </row>
        <row r="79">
          <cell r="C79">
            <v>84.5</v>
          </cell>
          <cell r="D79">
            <v>84.6</v>
          </cell>
          <cell r="E79">
            <v>84.3</v>
          </cell>
        </row>
        <row r="80">
          <cell r="C80">
            <v>85.6</v>
          </cell>
          <cell r="D80">
            <v>85.4</v>
          </cell>
          <cell r="E80">
            <v>86</v>
          </cell>
        </row>
        <row r="81">
          <cell r="C81">
            <v>86.2</v>
          </cell>
          <cell r="D81">
            <v>86</v>
          </cell>
          <cell r="E81">
            <v>86.5</v>
          </cell>
        </row>
        <row r="82">
          <cell r="C82">
            <v>86.9</v>
          </cell>
          <cell r="D82">
            <v>86.7</v>
          </cell>
          <cell r="E82">
            <v>87.3</v>
          </cell>
        </row>
        <row r="83">
          <cell r="C83">
            <v>88</v>
          </cell>
          <cell r="D83">
            <v>87.5</v>
          </cell>
          <cell r="E83">
            <v>88.8</v>
          </cell>
        </row>
        <row r="84">
          <cell r="C84">
            <v>89</v>
          </cell>
          <cell r="D84">
            <v>88.6</v>
          </cell>
          <cell r="E84">
            <v>89.8</v>
          </cell>
        </row>
        <row r="85">
          <cell r="C85">
            <v>89.8</v>
          </cell>
          <cell r="D85">
            <v>89.2</v>
          </cell>
          <cell r="E85">
            <v>90.7</v>
          </cell>
        </row>
        <row r="86">
          <cell r="C86">
            <v>90.2</v>
          </cell>
          <cell r="D86">
            <v>89.7</v>
          </cell>
          <cell r="E86">
            <v>91.1</v>
          </cell>
        </row>
        <row r="87">
          <cell r="C87">
            <v>90.4</v>
          </cell>
          <cell r="D87">
            <v>89.9</v>
          </cell>
          <cell r="E87">
            <v>91.3</v>
          </cell>
        </row>
        <row r="88">
          <cell r="C88">
            <v>91</v>
          </cell>
          <cell r="D88">
            <v>90.6</v>
          </cell>
          <cell r="E88">
            <v>91.7</v>
          </cell>
        </row>
        <row r="89">
          <cell r="C89">
            <v>92.3</v>
          </cell>
          <cell r="D89">
            <v>91.1</v>
          </cell>
          <cell r="E89">
            <v>94.2</v>
          </cell>
        </row>
        <row r="90">
          <cell r="C90">
            <v>91.7</v>
          </cell>
          <cell r="D90">
            <v>91</v>
          </cell>
          <cell r="E90">
            <v>92.9</v>
          </cell>
        </row>
        <row r="91">
          <cell r="C91">
            <v>92.1</v>
          </cell>
          <cell r="D91">
            <v>90.5</v>
          </cell>
          <cell r="E91">
            <v>94.7</v>
          </cell>
        </row>
        <row r="92">
          <cell r="C92">
            <v>93</v>
          </cell>
          <cell r="D92">
            <v>91.5</v>
          </cell>
          <cell r="E92">
            <v>95.5</v>
          </cell>
        </row>
        <row r="93">
          <cell r="C93">
            <v>93.3</v>
          </cell>
          <cell r="D93">
            <v>91.5</v>
          </cell>
          <cell r="E93">
            <v>96.4</v>
          </cell>
        </row>
        <row r="94">
          <cell r="C94">
            <v>94.1</v>
          </cell>
          <cell r="D94">
            <v>91.6</v>
          </cell>
          <cell r="E94">
            <v>98.4</v>
          </cell>
        </row>
        <row r="95">
          <cell r="C95">
            <v>93.8</v>
          </cell>
          <cell r="D95">
            <v>92.2</v>
          </cell>
          <cell r="E95">
            <v>96.6</v>
          </cell>
        </row>
        <row r="96">
          <cell r="C96">
            <v>95.3</v>
          </cell>
          <cell r="D96">
            <v>94.3</v>
          </cell>
          <cell r="E96">
            <v>96.7</v>
          </cell>
        </row>
        <row r="97">
          <cell r="C97">
            <v>98</v>
          </cell>
          <cell r="D97">
            <v>97.5</v>
          </cell>
          <cell r="E97">
            <v>98.6</v>
          </cell>
        </row>
        <row r="98">
          <cell r="C98">
            <v>103.2</v>
          </cell>
          <cell r="D98">
            <v>103.4</v>
          </cell>
          <cell r="E98">
            <v>103</v>
          </cell>
        </row>
        <row r="99">
          <cell r="C99">
            <v>103.5</v>
          </cell>
          <cell r="D99">
            <v>104.8</v>
          </cell>
          <cell r="E99">
            <v>101.7</v>
          </cell>
        </row>
        <row r="100">
          <cell r="C100">
            <v>107.7</v>
          </cell>
          <cell r="D100">
            <v>109.5</v>
          </cell>
          <cell r="E100">
            <v>105</v>
          </cell>
        </row>
        <row r="101">
          <cell r="C101">
            <v>113.6</v>
          </cell>
          <cell r="D101">
            <v>117.6</v>
          </cell>
          <cell r="E101">
            <v>107.4</v>
          </cell>
        </row>
        <row r="102">
          <cell r="C102">
            <v>114.7</v>
          </cell>
          <cell r="D102">
            <v>119.7</v>
          </cell>
          <cell r="E102">
            <v>107</v>
          </cell>
        </row>
        <row r="103">
          <cell r="C103">
            <v>116.6</v>
          </cell>
          <cell r="D103">
            <v>119.8</v>
          </cell>
          <cell r="E103">
            <v>111.6</v>
          </cell>
        </row>
        <row r="104">
          <cell r="C104">
            <v>116.7</v>
          </cell>
          <cell r="D104">
            <v>122.1</v>
          </cell>
          <cell r="E104">
            <v>108.2</v>
          </cell>
        </row>
        <row r="105">
          <cell r="C105">
            <v>117.1</v>
          </cell>
          <cell r="D105">
            <v>121.2</v>
          </cell>
          <cell r="E105">
            <v>110.6</v>
          </cell>
        </row>
        <row r="106">
          <cell r="C106">
            <v>116.8</v>
          </cell>
          <cell r="D106">
            <v>119.8</v>
          </cell>
          <cell r="E106">
            <v>111.9</v>
          </cell>
        </row>
        <row r="107">
          <cell r="C107">
            <v>117.3</v>
          </cell>
          <cell r="D107">
            <v>119.1</v>
          </cell>
          <cell r="E107">
            <v>114.2</v>
          </cell>
        </row>
        <row r="108">
          <cell r="C108">
            <v>118.5</v>
          </cell>
          <cell r="D108">
            <v>119.9</v>
          </cell>
          <cell r="E108">
            <v>116.3</v>
          </cell>
        </row>
        <row r="109">
          <cell r="C109">
            <v>118.9</v>
          </cell>
          <cell r="D109">
            <v>119.9</v>
          </cell>
          <cell r="E109">
            <v>117.5</v>
          </cell>
        </row>
        <row r="110">
          <cell r="C110">
            <v>118.8</v>
          </cell>
          <cell r="D110">
            <v>120</v>
          </cell>
          <cell r="E110">
            <v>117.1</v>
          </cell>
        </row>
      </sheetData>
      <sheetData sheetId="61"/>
      <sheetData sheetId="62"/>
      <sheetData sheetId="63"/>
      <sheetData sheetId="64"/>
      <sheetData sheetId="6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79"/>
  <sheetViews>
    <sheetView topLeftCell="G1" zoomScale="55" zoomScaleNormal="55" workbookViewId="0">
      <selection activeCell="G11" sqref="G11"/>
    </sheetView>
  </sheetViews>
  <sheetFormatPr baseColWidth="10" defaultRowHeight="14.5" x14ac:dyDescent="0.35"/>
  <cols>
    <col min="1" max="1" width="17.7265625" customWidth="1"/>
    <col min="5" max="5" width="12.453125" bestFit="1" customWidth="1"/>
    <col min="6" max="6" width="12" customWidth="1"/>
    <col min="32" max="32" width="23" customWidth="1"/>
    <col min="33" max="33" width="21.54296875" customWidth="1"/>
  </cols>
  <sheetData>
    <row r="1" spans="1:37" x14ac:dyDescent="0.35">
      <c r="A1" s="1" t="s">
        <v>0</v>
      </c>
      <c r="B1" s="2"/>
      <c r="C1" s="2"/>
      <c r="D1" s="2"/>
      <c r="E1" s="3" t="s">
        <v>1</v>
      </c>
      <c r="F1" s="4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5"/>
    </row>
    <row r="2" spans="1:37" x14ac:dyDescent="0.35">
      <c r="A2" t="s">
        <v>2</v>
      </c>
      <c r="B2" s="4"/>
      <c r="C2" s="4"/>
      <c r="D2" s="4"/>
      <c r="E2" s="4"/>
      <c r="F2" s="4"/>
      <c r="G2" s="6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7"/>
    </row>
    <row r="3" spans="1:37" x14ac:dyDescent="0.35">
      <c r="A3" t="s">
        <v>3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7"/>
    </row>
    <row r="4" spans="1:37" x14ac:dyDescent="0.35">
      <c r="A4" s="8" t="s">
        <v>4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6" spans="1:37" x14ac:dyDescent="0.35">
      <c r="A6" s="11" t="s">
        <v>5</v>
      </c>
    </row>
    <row r="7" spans="1:37" s="11" customFormat="1" x14ac:dyDescent="0.35">
      <c r="C7" s="11" t="s">
        <v>6</v>
      </c>
      <c r="G7" s="11" t="s">
        <v>7</v>
      </c>
      <c r="K7" s="11" t="s">
        <v>8</v>
      </c>
      <c r="S7" s="11" t="s">
        <v>9</v>
      </c>
      <c r="Y7" s="11" t="s">
        <v>10</v>
      </c>
      <c r="AF7" s="11" t="s">
        <v>11</v>
      </c>
      <c r="AG7" s="11" t="s">
        <v>12</v>
      </c>
      <c r="AI7" s="11" t="s">
        <v>13</v>
      </c>
    </row>
    <row r="8" spans="1:37" x14ac:dyDescent="0.35">
      <c r="C8" s="12" t="s">
        <v>14</v>
      </c>
      <c r="D8" s="12" t="s">
        <v>15</v>
      </c>
      <c r="E8" s="12" t="s">
        <v>16</v>
      </c>
      <c r="F8" s="12" t="s">
        <v>17</v>
      </c>
      <c r="G8" s="12" t="s">
        <v>18</v>
      </c>
      <c r="H8" s="12" t="s">
        <v>19</v>
      </c>
      <c r="I8" t="s">
        <v>20</v>
      </c>
      <c r="J8" t="s">
        <v>21</v>
      </c>
      <c r="K8" s="12" t="s">
        <v>22</v>
      </c>
      <c r="L8" s="12" t="s">
        <v>23</v>
      </c>
      <c r="M8" s="12" t="s">
        <v>24</v>
      </c>
      <c r="N8" s="12" t="s">
        <v>25</v>
      </c>
      <c r="O8" s="12" t="s">
        <v>26</v>
      </c>
      <c r="P8" t="s">
        <v>27</v>
      </c>
      <c r="Q8" t="s">
        <v>28</v>
      </c>
      <c r="R8" t="s">
        <v>29</v>
      </c>
      <c r="S8" s="12" t="s">
        <v>30</v>
      </c>
      <c r="T8" s="12" t="s">
        <v>31</v>
      </c>
      <c r="U8" s="12" t="s">
        <v>32</v>
      </c>
      <c r="V8" s="12" t="s">
        <v>33</v>
      </c>
      <c r="W8" s="12" t="s">
        <v>34</v>
      </c>
      <c r="X8" s="12" t="s">
        <v>35</v>
      </c>
      <c r="Y8" s="12" t="s">
        <v>36</v>
      </c>
      <c r="Z8" s="12" t="s">
        <v>37</v>
      </c>
      <c r="AA8" s="12" t="s">
        <v>38</v>
      </c>
      <c r="AB8" s="12" t="s">
        <v>39</v>
      </c>
      <c r="AC8" s="12" t="s">
        <v>40</v>
      </c>
      <c r="AD8" s="12" t="s">
        <v>41</v>
      </c>
      <c r="AE8" s="12" t="s">
        <v>42</v>
      </c>
      <c r="AF8" s="12" t="s">
        <v>43</v>
      </c>
      <c r="AG8" s="12" t="s">
        <v>44</v>
      </c>
      <c r="AH8" s="12" t="s">
        <v>45</v>
      </c>
      <c r="AI8" t="s">
        <v>46</v>
      </c>
      <c r="AJ8" t="s">
        <v>47</v>
      </c>
      <c r="AK8" t="s">
        <v>48</v>
      </c>
    </row>
    <row r="9" spans="1:37" x14ac:dyDescent="0.35">
      <c r="A9">
        <v>2010</v>
      </c>
      <c r="B9" t="s">
        <v>49</v>
      </c>
      <c r="C9">
        <f>[1]Baugenehmigungen!F9</f>
        <v>39477</v>
      </c>
      <c r="D9">
        <v>39958</v>
      </c>
      <c r="E9" s="13">
        <v>87.666666666666671</v>
      </c>
      <c r="F9" s="14">
        <f>E9/$E$9</f>
        <v>1</v>
      </c>
      <c r="M9">
        <f>[1]Baukosten_Wohngebäude!C52</f>
        <v>79.3</v>
      </c>
      <c r="N9">
        <f>[1]Baukosten_Wohngebäude!D52</f>
        <v>75.400000000000006</v>
      </c>
      <c r="O9">
        <f>[1]Baukosten_Wohngebäude!E52</f>
        <v>86</v>
      </c>
      <c r="P9" s="13">
        <f>M9/F9</f>
        <v>79.3</v>
      </c>
      <c r="Q9" s="13">
        <f>N9/F9</f>
        <v>75.400000000000006</v>
      </c>
      <c r="R9" s="13">
        <f>O9/F9</f>
        <v>86</v>
      </c>
      <c r="S9">
        <v>-74.5</v>
      </c>
      <c r="T9">
        <v>-99.7</v>
      </c>
      <c r="U9">
        <v>-48.1</v>
      </c>
      <c r="W9" s="13">
        <v>41.766666666666673</v>
      </c>
      <c r="X9">
        <f>[1]Auftragseingang_Wohnbau!B86</f>
        <v>88.373000000000005</v>
      </c>
    </row>
    <row r="10" spans="1:37" x14ac:dyDescent="0.35">
      <c r="B10" t="s">
        <v>50</v>
      </c>
      <c r="C10">
        <f>[1]Baugenehmigungen!F10</f>
        <v>45453</v>
      </c>
      <c r="D10">
        <v>39958</v>
      </c>
      <c r="E10" s="13">
        <v>88.09999999999998</v>
      </c>
      <c r="F10" s="14">
        <f>E10/$E$9</f>
        <v>1.0049429657794673</v>
      </c>
      <c r="M10">
        <f>[1]Baukosten_Wohngebäude!C53</f>
        <v>80.400000000000006</v>
      </c>
      <c r="N10">
        <f>[1]Baukosten_Wohngebäude!D53</f>
        <v>77.400000000000006</v>
      </c>
      <c r="O10">
        <f>[1]Baukosten_Wohngebäude!E53</f>
        <v>85.6</v>
      </c>
      <c r="P10" s="13">
        <f t="shared" ref="P10:P67" si="0">M10/F10</f>
        <v>80.004540295119213</v>
      </c>
      <c r="Q10" s="13">
        <f>N10/F10</f>
        <v>77.01929625425656</v>
      </c>
      <c r="R10" s="13">
        <f t="shared" ref="R10:R67" si="1">O10/F10</f>
        <v>85.178963299281151</v>
      </c>
      <c r="S10">
        <v>-57.900000000000006</v>
      </c>
      <c r="T10">
        <v>-76.099999999999994</v>
      </c>
      <c r="U10">
        <v>-39</v>
      </c>
      <c r="W10" s="13">
        <v>48.733333333333327</v>
      </c>
      <c r="X10">
        <f>[1]Auftragseingang_Wohnbau!B87</f>
        <v>99.016000000000005</v>
      </c>
    </row>
    <row r="11" spans="1:37" x14ac:dyDescent="0.35">
      <c r="B11" t="s">
        <v>51</v>
      </c>
      <c r="C11">
        <f>[1]Baugenehmigungen!F11</f>
        <v>52939</v>
      </c>
      <c r="D11">
        <v>39958</v>
      </c>
      <c r="E11" s="13">
        <v>88.233333333333334</v>
      </c>
      <c r="F11" s="14">
        <f t="shared" ref="F11:F68" si="2">E11/$E$9</f>
        <v>1.0064638783269961</v>
      </c>
      <c r="M11">
        <f>[1]Baukosten_Wohngebäude!C54</f>
        <v>80.599999999999994</v>
      </c>
      <c r="N11">
        <f>[1]Baukosten_Wohngebäude!D54</f>
        <v>77.5</v>
      </c>
      <c r="O11">
        <f>[1]Baukosten_Wohngebäude!E54</f>
        <v>85.9</v>
      </c>
      <c r="P11" s="13">
        <f t="shared" si="0"/>
        <v>80.082357385719689</v>
      </c>
      <c r="Q11" s="13">
        <f t="shared" ref="Q11:Q67" si="3">N11/F11</f>
        <v>77.002266717038168</v>
      </c>
      <c r="R11" s="13">
        <f t="shared" si="1"/>
        <v>85.348318851530038</v>
      </c>
      <c r="S11">
        <v>-42.4</v>
      </c>
      <c r="T11">
        <v>-54.2</v>
      </c>
      <c r="U11">
        <v>-30.4</v>
      </c>
      <c r="W11" s="13">
        <v>49.233333333333327</v>
      </c>
      <c r="X11">
        <f>[1]Auftragseingang_Wohnbau!B88</f>
        <v>108.449</v>
      </c>
    </row>
    <row r="12" spans="1:37" x14ac:dyDescent="0.35">
      <c r="B12" t="s">
        <v>52</v>
      </c>
      <c r="C12">
        <f>[1]Baugenehmigungen!F12</f>
        <v>49798</v>
      </c>
      <c r="D12">
        <v>39958</v>
      </c>
      <c r="E12" s="13">
        <v>88.566666666666663</v>
      </c>
      <c r="F12" s="14">
        <f t="shared" si="2"/>
        <v>1.0102661596958173</v>
      </c>
      <c r="M12">
        <f>[1]Baukosten_Wohngebäude!C55</f>
        <v>81.599999999999994</v>
      </c>
      <c r="N12">
        <f>[1]Baukosten_Wohngebäude!D55</f>
        <v>78.400000000000006</v>
      </c>
      <c r="O12">
        <f>[1]Baukosten_Wohngebäude!E55</f>
        <v>87</v>
      </c>
      <c r="P12" s="13">
        <f t="shared" si="0"/>
        <v>80.770794128716602</v>
      </c>
      <c r="Q12" s="13">
        <f t="shared" si="3"/>
        <v>77.603312006021852</v>
      </c>
      <c r="R12" s="13">
        <f t="shared" si="1"/>
        <v>86.115920210764031</v>
      </c>
      <c r="S12">
        <v>-37.1</v>
      </c>
      <c r="T12">
        <v>-54</v>
      </c>
      <c r="U12">
        <v>-19.600000000000001</v>
      </c>
      <c r="W12" s="13">
        <v>51.9</v>
      </c>
      <c r="X12">
        <f>[1]Auftragseingang_Wohnbau!B89</f>
        <v>104.161</v>
      </c>
    </row>
    <row r="13" spans="1:37" x14ac:dyDescent="0.35">
      <c r="A13">
        <v>2011</v>
      </c>
      <c r="B13" t="s">
        <v>49</v>
      </c>
      <c r="C13">
        <f>[1]Baugenehmigungen!F13</f>
        <v>50672</v>
      </c>
      <c r="D13">
        <v>45778</v>
      </c>
      <c r="E13" s="13">
        <v>89.266666666666666</v>
      </c>
      <c r="F13" s="14">
        <f t="shared" si="2"/>
        <v>1.0182509505703421</v>
      </c>
      <c r="M13">
        <f>[1]Baukosten_Wohngebäude!C56</f>
        <v>82.3</v>
      </c>
      <c r="N13">
        <f>[1]Baukosten_Wohngebäude!D56</f>
        <v>79.8</v>
      </c>
      <c r="O13">
        <f>[1]Baukosten_Wohngebäude!E56</f>
        <v>86.6</v>
      </c>
      <c r="P13" s="13">
        <f t="shared" si="0"/>
        <v>80.824869305451841</v>
      </c>
      <c r="Q13" s="13">
        <f t="shared" si="3"/>
        <v>78.369678864824508</v>
      </c>
      <c r="R13" s="13">
        <f t="shared" si="1"/>
        <v>85.047796863330845</v>
      </c>
      <c r="S13">
        <v>-31.8</v>
      </c>
      <c r="T13">
        <v>-44.7</v>
      </c>
      <c r="U13">
        <v>-18.399999999999999</v>
      </c>
      <c r="W13" s="13">
        <v>51.133333333333333</v>
      </c>
      <c r="X13">
        <f>[1]Auftragseingang_Wohnbau!B90</f>
        <v>111.072</v>
      </c>
    </row>
    <row r="14" spans="1:37" x14ac:dyDescent="0.35">
      <c r="B14" t="s">
        <v>50</v>
      </c>
      <c r="C14">
        <f>[1]Baugenehmigungen!F14</f>
        <v>57924</v>
      </c>
      <c r="D14">
        <v>45778</v>
      </c>
      <c r="E14" s="13">
        <v>89.833333333333329</v>
      </c>
      <c r="F14" s="14">
        <f t="shared" si="2"/>
        <v>1.0247148288973382</v>
      </c>
      <c r="M14">
        <f>[1]Baukosten_Wohngebäude!C57</f>
        <v>83.3</v>
      </c>
      <c r="N14">
        <f>[1]Baukosten_Wohngebäude!D57</f>
        <v>80.5</v>
      </c>
      <c r="O14">
        <f>[1]Baukosten_Wohngebäude!E57</f>
        <v>88</v>
      </c>
      <c r="P14" s="13">
        <f t="shared" si="0"/>
        <v>81.290909090909096</v>
      </c>
      <c r="Q14" s="13">
        <f t="shared" si="3"/>
        <v>78.558441558441572</v>
      </c>
      <c r="R14" s="13">
        <f t="shared" si="1"/>
        <v>85.877551020408177</v>
      </c>
      <c r="S14">
        <v>-14.599999999999998</v>
      </c>
      <c r="T14">
        <v>-12.100000000000001</v>
      </c>
      <c r="U14">
        <v>-17.2</v>
      </c>
      <c r="W14" s="13">
        <v>59.533333333333339</v>
      </c>
      <c r="X14">
        <f>[1]Auftragseingang_Wohnbau!B91</f>
        <v>120.202</v>
      </c>
    </row>
    <row r="15" spans="1:37" x14ac:dyDescent="0.35">
      <c r="B15" t="s">
        <v>51</v>
      </c>
      <c r="C15">
        <f>[1]Baugenehmigungen!F15</f>
        <v>59105</v>
      </c>
      <c r="D15">
        <v>45778</v>
      </c>
      <c r="E15" s="13">
        <v>90.2</v>
      </c>
      <c r="F15" s="14">
        <f t="shared" si="2"/>
        <v>1.0288973384030418</v>
      </c>
      <c r="M15">
        <f>[1]Baukosten_Wohngebäude!C58</f>
        <v>83.7</v>
      </c>
      <c r="N15">
        <f>[1]Baukosten_Wohngebäude!D58</f>
        <v>81</v>
      </c>
      <c r="O15">
        <f>[1]Baukosten_Wohngebäude!E58</f>
        <v>88.4</v>
      </c>
      <c r="P15" s="13">
        <f t="shared" si="0"/>
        <v>81.349223946784932</v>
      </c>
      <c r="Q15" s="13">
        <f t="shared" si="3"/>
        <v>78.725055432372514</v>
      </c>
      <c r="R15" s="13">
        <f t="shared" si="1"/>
        <v>85.917220990391726</v>
      </c>
      <c r="S15">
        <v>-9.5</v>
      </c>
      <c r="T15">
        <v>-6.1999999999999993</v>
      </c>
      <c r="U15">
        <v>-12.9</v>
      </c>
      <c r="W15" s="13">
        <v>56.666666666666664</v>
      </c>
      <c r="X15">
        <f>[1]Auftragseingang_Wohnbau!B92</f>
        <v>116.67100000000001</v>
      </c>
    </row>
    <row r="16" spans="1:37" x14ac:dyDescent="0.35">
      <c r="B16" t="s">
        <v>52</v>
      </c>
      <c r="C16">
        <f>[1]Baugenehmigungen!F16</f>
        <v>60694</v>
      </c>
      <c r="D16">
        <v>45778</v>
      </c>
      <c r="E16" s="13">
        <v>90.533333333333346</v>
      </c>
      <c r="F16" s="14">
        <f t="shared" si="2"/>
        <v>1.0326996197718632</v>
      </c>
      <c r="M16">
        <f>[1]Baukosten_Wohngebäude!C59</f>
        <v>84.1</v>
      </c>
      <c r="N16">
        <f>[1]Baukosten_Wohngebäude!D59</f>
        <v>81.099999999999994</v>
      </c>
      <c r="O16">
        <f>[1]Baukosten_Wohngebäude!E59</f>
        <v>89.3</v>
      </c>
      <c r="P16" s="13">
        <f t="shared" si="0"/>
        <v>81.437039764359341</v>
      </c>
      <c r="Q16" s="13">
        <f t="shared" si="3"/>
        <v>78.532032400589088</v>
      </c>
      <c r="R16" s="13">
        <f t="shared" si="1"/>
        <v>86.472385861561108</v>
      </c>
      <c r="S16">
        <v>-19.5</v>
      </c>
      <c r="T16">
        <v>-10</v>
      </c>
      <c r="U16">
        <v>-28.9</v>
      </c>
      <c r="W16" s="13">
        <v>57.833333333333336</v>
      </c>
      <c r="X16">
        <f>[1]Auftragseingang_Wohnbau!B93</f>
        <v>125.902</v>
      </c>
    </row>
    <row r="17" spans="1:34" x14ac:dyDescent="0.35">
      <c r="A17">
        <v>2012</v>
      </c>
      <c r="B17" t="s">
        <v>49</v>
      </c>
      <c r="C17">
        <f>[1]Baugenehmigungen!F17</f>
        <v>49034</v>
      </c>
      <c r="D17">
        <v>50117</v>
      </c>
      <c r="E17" s="13">
        <v>91.166666666666671</v>
      </c>
      <c r="F17" s="14">
        <f t="shared" si="2"/>
        <v>1.0399239543726235</v>
      </c>
      <c r="M17">
        <f>[1]Baukosten_Wohngebäude!C60</f>
        <v>84.7</v>
      </c>
      <c r="N17">
        <f>[1]Baukosten_Wohngebäude!D60</f>
        <v>81.599999999999994</v>
      </c>
      <c r="O17">
        <f>[1]Baukosten_Wohngebäude!E60</f>
        <v>89.9</v>
      </c>
      <c r="P17" s="13">
        <f t="shared" si="0"/>
        <v>81.448263254113357</v>
      </c>
      <c r="Q17" s="13">
        <f t="shared" si="3"/>
        <v>78.467276051188293</v>
      </c>
      <c r="R17" s="13">
        <f t="shared" si="1"/>
        <v>86.448628884826334</v>
      </c>
      <c r="S17">
        <v>-14.2</v>
      </c>
      <c r="T17">
        <v>-10.7</v>
      </c>
      <c r="U17">
        <v>-17.7</v>
      </c>
      <c r="W17" s="13">
        <v>62.233333333333327</v>
      </c>
      <c r="X17">
        <f>[1]Auftragseingang_Wohnbau!B94</f>
        <v>127.919</v>
      </c>
      <c r="Y17">
        <f>[1]Baugewerbe_Kapazitätsauslastung!E10</f>
        <v>68.7</v>
      </c>
      <c r="Z17">
        <f>[1]Baugewerbe_Kapazitätsauslastung!G10</f>
        <v>17</v>
      </c>
      <c r="AA17">
        <f>[1]Baugewerbe_Kapazitätsauslastung!I10</f>
        <v>8.6999999999999993</v>
      </c>
      <c r="AB17" s="14">
        <f>[1]Baugewerbe_Kapazitätsauslastung!K10</f>
        <v>0.96666666666666667</v>
      </c>
      <c r="AC17">
        <f>[1]Baugewerbe_Kapazitätsauslastung!M10</f>
        <v>3</v>
      </c>
    </row>
    <row r="18" spans="1:34" x14ac:dyDescent="0.35">
      <c r="B18" t="s">
        <v>50</v>
      </c>
      <c r="C18">
        <f>[1]Baugenehmigungen!F18</f>
        <v>64929</v>
      </c>
      <c r="D18">
        <v>50117</v>
      </c>
      <c r="E18" s="13">
        <v>91.5</v>
      </c>
      <c r="F18" s="14">
        <f t="shared" si="2"/>
        <v>1.0437262357414447</v>
      </c>
      <c r="M18">
        <f>[1]Baukosten_Wohngebäude!C61</f>
        <v>85.1</v>
      </c>
      <c r="N18">
        <f>[1]Baukosten_Wohngebäude!D61</f>
        <v>81.900000000000006</v>
      </c>
      <c r="O18">
        <f>[1]Baukosten_Wohngebäude!E61</f>
        <v>90.6</v>
      </c>
      <c r="P18" s="13">
        <f t="shared" si="0"/>
        <v>81.53479052823316</v>
      </c>
      <c r="Q18" s="13">
        <f t="shared" si="3"/>
        <v>78.468852459016404</v>
      </c>
      <c r="R18" s="13">
        <f t="shared" si="1"/>
        <v>86.804371584699453</v>
      </c>
      <c r="S18">
        <v>-14.299999999999999</v>
      </c>
      <c r="T18">
        <v>-8.1</v>
      </c>
      <c r="U18">
        <v>-20.5</v>
      </c>
      <c r="W18" s="13">
        <v>59.333333333333336</v>
      </c>
      <c r="X18">
        <f>[1]Auftragseingang_Wohnbau!B95</f>
        <v>127.41500000000001</v>
      </c>
      <c r="Y18">
        <f>[1]Baugewerbe_Kapazitätsauslastung!E11</f>
        <v>67.400000000000006</v>
      </c>
      <c r="Z18">
        <f>[1]Baugewerbe_Kapazitätsauslastung!G11</f>
        <v>18.2</v>
      </c>
      <c r="AA18">
        <f>[1]Baugewerbe_Kapazitätsauslastung!I11</f>
        <v>8.9</v>
      </c>
      <c r="AB18" s="14">
        <f>[1]Baugewerbe_Kapazitätsauslastung!K11</f>
        <v>0.9</v>
      </c>
      <c r="AC18">
        <f>[1]Baugewerbe_Kapazitätsauslastung!M11</f>
        <v>3.7</v>
      </c>
    </row>
    <row r="19" spans="1:34" x14ac:dyDescent="0.35">
      <c r="B19" t="s">
        <v>51</v>
      </c>
      <c r="C19">
        <f>[1]Baugenehmigungen!F19</f>
        <v>64134</v>
      </c>
      <c r="D19">
        <v>50117</v>
      </c>
      <c r="E19" s="13">
        <v>92</v>
      </c>
      <c r="F19" s="14">
        <f t="shared" si="2"/>
        <v>1.0494296577946767</v>
      </c>
      <c r="M19">
        <f>[1]Baukosten_Wohngebäude!C62</f>
        <v>85.3</v>
      </c>
      <c r="N19">
        <f>[1]Baukosten_Wohngebäude!D62</f>
        <v>81.900000000000006</v>
      </c>
      <c r="O19">
        <f>[1]Baukosten_Wohngebäude!E62</f>
        <v>91.1</v>
      </c>
      <c r="P19" s="13">
        <f t="shared" si="0"/>
        <v>81.282246376811599</v>
      </c>
      <c r="Q19" s="13">
        <f t="shared" si="3"/>
        <v>78.042391304347845</v>
      </c>
      <c r="R19" s="13">
        <f t="shared" si="1"/>
        <v>86.809057971014497</v>
      </c>
      <c r="S19">
        <v>-17.5</v>
      </c>
      <c r="T19">
        <v>-9.1999999999999993</v>
      </c>
      <c r="U19">
        <v>-25.700000000000003</v>
      </c>
      <c r="W19" s="13">
        <v>63.166666666666664</v>
      </c>
      <c r="X19">
        <f>[1]Auftragseingang_Wohnbau!B96</f>
        <v>125.29600000000001</v>
      </c>
      <c r="Y19">
        <f>[1]Baugewerbe_Kapazitätsauslastung!E12</f>
        <v>67.2</v>
      </c>
      <c r="Z19">
        <f>[1]Baugewerbe_Kapazitätsauslastung!G12</f>
        <v>21.9</v>
      </c>
      <c r="AA19">
        <f>[1]Baugewerbe_Kapazitätsauslastung!I12</f>
        <v>8.3000000000000007</v>
      </c>
      <c r="AB19" s="14">
        <f>[1]Baugewerbe_Kapazitätsauslastung!K12</f>
        <v>1.1333333333333333</v>
      </c>
      <c r="AC19">
        <f>[1]Baugewerbe_Kapazitätsauslastung!M12</f>
        <v>2.9</v>
      </c>
    </row>
    <row r="20" spans="1:34" x14ac:dyDescent="0.35">
      <c r="B20" t="s">
        <v>52</v>
      </c>
      <c r="C20">
        <f>[1]Baugenehmigungen!F20</f>
        <v>61368</v>
      </c>
      <c r="D20">
        <v>50117</v>
      </c>
      <c r="E20" s="13">
        <v>92.3</v>
      </c>
      <c r="F20" s="14">
        <f t="shared" si="2"/>
        <v>1.0528517110266158</v>
      </c>
      <c r="M20">
        <f>[1]Baukosten_Wohngebäude!C63</f>
        <v>85.3</v>
      </c>
      <c r="N20">
        <f>[1]Baukosten_Wohngebäude!D63</f>
        <v>82.1</v>
      </c>
      <c r="O20">
        <f>[1]Baukosten_Wohngebäude!E63</f>
        <v>90.7</v>
      </c>
      <c r="P20" s="13">
        <f t="shared" si="0"/>
        <v>81.018057060310596</v>
      </c>
      <c r="Q20" s="13">
        <f t="shared" si="3"/>
        <v>77.978692668833517</v>
      </c>
      <c r="R20" s="13">
        <f t="shared" si="1"/>
        <v>86.146984470928146</v>
      </c>
      <c r="S20">
        <v>-19.2</v>
      </c>
      <c r="T20">
        <v>-14</v>
      </c>
      <c r="U20">
        <v>-24.3</v>
      </c>
      <c r="W20" s="13">
        <v>61.199999999999996</v>
      </c>
      <c r="X20">
        <f>[1]Auftragseingang_Wohnbau!B97</f>
        <v>125.498</v>
      </c>
      <c r="Y20">
        <f>[1]Baugewerbe_Kapazitätsauslastung!E13</f>
        <v>63.6</v>
      </c>
      <c r="Z20">
        <f>[1]Baugewerbe_Kapazitätsauslastung!G13</f>
        <v>28</v>
      </c>
      <c r="AA20">
        <f>[1]Baugewerbe_Kapazitätsauslastung!I13</f>
        <v>6.3</v>
      </c>
      <c r="AB20" s="14">
        <f>[1]Baugewerbe_Kapazitätsauslastung!K13</f>
        <v>0.46666666666666662</v>
      </c>
      <c r="AC20">
        <f>[1]Baugewerbe_Kapazitätsauslastung!M13</f>
        <v>2.5</v>
      </c>
    </row>
    <row r="21" spans="1:34" x14ac:dyDescent="0.35">
      <c r="A21">
        <v>2013</v>
      </c>
      <c r="B21" t="s">
        <v>49</v>
      </c>
      <c r="C21">
        <f>[1]Baugenehmigungen!F21</f>
        <v>55412</v>
      </c>
      <c r="D21">
        <v>53704</v>
      </c>
      <c r="E21" s="13">
        <v>92.566666666666663</v>
      </c>
      <c r="F21" s="14">
        <f t="shared" si="2"/>
        <v>1.0558935361216728</v>
      </c>
      <c r="M21">
        <f>[1]Baukosten_Wohngebäude!C64</f>
        <v>85.7</v>
      </c>
      <c r="N21">
        <f>[1]Baukosten_Wohngebäude!D64</f>
        <v>82.4</v>
      </c>
      <c r="O21">
        <f>[1]Baukosten_Wohngebäude!E64</f>
        <v>91.3</v>
      </c>
      <c r="P21" s="13">
        <f t="shared" si="0"/>
        <v>81.163485776017296</v>
      </c>
      <c r="Q21" s="13">
        <f t="shared" si="3"/>
        <v>78.038170687792601</v>
      </c>
      <c r="R21" s="13">
        <f t="shared" si="1"/>
        <v>86.467050774216801</v>
      </c>
      <c r="S21">
        <v>-5.4</v>
      </c>
      <c r="T21">
        <v>-6.7</v>
      </c>
      <c r="U21">
        <v>-4.2</v>
      </c>
      <c r="W21" s="13">
        <v>59.833333333333336</v>
      </c>
      <c r="X21">
        <f>[1]Auftragseingang_Wohnbau!B98</f>
        <v>126.30500000000001</v>
      </c>
      <c r="Y21">
        <f>[1]Baugewerbe_Kapazitätsauslastung!E14</f>
        <v>64.7</v>
      </c>
      <c r="Z21">
        <f>[1]Baugewerbe_Kapazitätsauslastung!G14</f>
        <v>26.3</v>
      </c>
      <c r="AA21">
        <f>[1]Baugewerbe_Kapazitätsauslastung!I14</f>
        <v>6.8</v>
      </c>
      <c r="AB21" s="14">
        <f>[1]Baugewerbe_Kapazitätsauslastung!K14</f>
        <v>0.9</v>
      </c>
      <c r="AC21">
        <f>[1]Baugewerbe_Kapazitätsauslastung!M14</f>
        <v>3.8</v>
      </c>
    </row>
    <row r="22" spans="1:34" x14ac:dyDescent="0.35">
      <c r="B22" t="s">
        <v>50</v>
      </c>
      <c r="C22">
        <f>[1]Baugenehmigungen!F22</f>
        <v>69464</v>
      </c>
      <c r="D22">
        <v>53704</v>
      </c>
      <c r="E22" s="13">
        <v>92.899999999999991</v>
      </c>
      <c r="F22" s="14">
        <f t="shared" si="2"/>
        <v>1.0596958174904942</v>
      </c>
      <c r="M22">
        <f>[1]Baukosten_Wohngebäude!C65</f>
        <v>85.4</v>
      </c>
      <c r="N22">
        <f>[1]Baukosten_Wohngebäude!D65</f>
        <v>82.6</v>
      </c>
      <c r="O22">
        <f>[1]Baukosten_Wohngebäude!E65</f>
        <v>90.2</v>
      </c>
      <c r="P22" s="13">
        <f t="shared" si="0"/>
        <v>80.589163975601011</v>
      </c>
      <c r="Q22" s="13">
        <f t="shared" si="3"/>
        <v>77.946896304269828</v>
      </c>
      <c r="R22" s="13">
        <f t="shared" si="1"/>
        <v>85.118765697883035</v>
      </c>
      <c r="S22">
        <v>-1.7000000000000002</v>
      </c>
      <c r="T22">
        <v>0.89999999999999991</v>
      </c>
      <c r="U22">
        <v>-4.4000000000000004</v>
      </c>
      <c r="W22" s="13">
        <v>61</v>
      </c>
      <c r="X22">
        <f>[1]Auftragseingang_Wohnbau!B99</f>
        <v>135.08199999999999</v>
      </c>
      <c r="Y22">
        <f>[1]Baugewerbe_Kapazitätsauslastung!E15</f>
        <v>65.900000000000006</v>
      </c>
      <c r="Z22">
        <f>[1]Baugewerbe_Kapazitätsauslastung!G15</f>
        <v>24.5</v>
      </c>
      <c r="AA22">
        <f>[1]Baugewerbe_Kapazitätsauslastung!I15</f>
        <v>6.3</v>
      </c>
      <c r="AB22" s="14">
        <f>[1]Baugewerbe_Kapazitätsauslastung!K15</f>
        <v>0.80000000000000016</v>
      </c>
      <c r="AC22">
        <f>[1]Baugewerbe_Kapazitätsauslastung!M15</f>
        <v>4</v>
      </c>
    </row>
    <row r="23" spans="1:34" x14ac:dyDescent="0.35">
      <c r="B23" t="s">
        <v>51</v>
      </c>
      <c r="C23">
        <f>[1]Baugenehmigungen!F23</f>
        <v>77247</v>
      </c>
      <c r="D23">
        <v>53704</v>
      </c>
      <c r="E23" s="13">
        <v>93.5</v>
      </c>
      <c r="F23" s="14">
        <f t="shared" si="2"/>
        <v>1.0665399239543725</v>
      </c>
      <c r="M23">
        <f>[1]Baukosten_Wohngebäude!C66</f>
        <v>85.4</v>
      </c>
      <c r="N23">
        <f>[1]Baukosten_Wohngebäude!D66</f>
        <v>82.9</v>
      </c>
      <c r="O23">
        <f>[1]Baukosten_Wohngebäude!E66</f>
        <v>89.7</v>
      </c>
      <c r="P23" s="13">
        <f t="shared" si="0"/>
        <v>80.072014260249574</v>
      </c>
      <c r="Q23" s="13">
        <f t="shared" si="3"/>
        <v>77.727985739750466</v>
      </c>
      <c r="R23" s="13">
        <f t="shared" si="1"/>
        <v>84.103743315508041</v>
      </c>
      <c r="S23">
        <v>-4.5999999999999996</v>
      </c>
      <c r="T23">
        <v>3.8</v>
      </c>
      <c r="U23">
        <v>-12.9</v>
      </c>
      <c r="W23" s="13">
        <v>68.933333333333337</v>
      </c>
      <c r="X23">
        <f>[1]Auftragseingang_Wohnbau!B100</f>
        <v>135.536</v>
      </c>
      <c r="Y23">
        <f>[1]Baugewerbe_Kapazitätsauslastung!E16</f>
        <v>69.7</v>
      </c>
      <c r="Z23">
        <f>[1]Baugewerbe_Kapazitätsauslastung!G16</f>
        <v>21</v>
      </c>
      <c r="AA23">
        <f>[1]Baugewerbe_Kapazitätsauslastung!I16</f>
        <v>5.5</v>
      </c>
      <c r="AB23" s="14">
        <f>[1]Baugewerbe_Kapazitätsauslastung!K16</f>
        <v>0.53333333333333333</v>
      </c>
      <c r="AC23">
        <f>[1]Baugewerbe_Kapazitätsauslastung!M16</f>
        <v>3.8</v>
      </c>
    </row>
    <row r="24" spans="1:34" x14ac:dyDescent="0.35">
      <c r="B24" t="s">
        <v>52</v>
      </c>
      <c r="C24">
        <f>[1]Baugenehmigungen!F24</f>
        <v>68241</v>
      </c>
      <c r="D24">
        <v>53704</v>
      </c>
      <c r="E24" s="13">
        <v>93.566666666666663</v>
      </c>
      <c r="F24" s="14">
        <f t="shared" si="2"/>
        <v>1.0673003802281369</v>
      </c>
      <c r="M24">
        <f>[1]Baukosten_Wohngebäude!C67</f>
        <v>85.8</v>
      </c>
      <c r="N24">
        <f>[1]Baukosten_Wohngebäude!D67</f>
        <v>83.2</v>
      </c>
      <c r="O24">
        <f>[1]Baukosten_Wohngebäude!E67</f>
        <v>90.3</v>
      </c>
      <c r="P24" s="13">
        <f t="shared" si="0"/>
        <v>80.389739935874601</v>
      </c>
      <c r="Q24" s="13">
        <f t="shared" si="3"/>
        <v>77.95368721054507</v>
      </c>
      <c r="R24" s="13">
        <f t="shared" si="1"/>
        <v>84.605985037406484</v>
      </c>
      <c r="S24">
        <v>-6</v>
      </c>
      <c r="T24">
        <v>0.99999999999999989</v>
      </c>
      <c r="U24">
        <v>-12.9</v>
      </c>
      <c r="V24">
        <v>952</v>
      </c>
      <c r="W24" s="13">
        <v>62.9</v>
      </c>
      <c r="X24">
        <f>[1]Auftragseingang_Wohnbau!B101</f>
        <v>130.39099999999999</v>
      </c>
      <c r="Y24">
        <f>[1]Baugewerbe_Kapazitätsauslastung!E17</f>
        <v>68</v>
      </c>
      <c r="Z24">
        <f>[1]Baugewerbe_Kapazitätsauslastung!G17</f>
        <v>21.5</v>
      </c>
      <c r="AA24">
        <f>[1]Baugewerbe_Kapazitätsauslastung!I17</f>
        <v>6.6</v>
      </c>
      <c r="AB24" s="14">
        <f>[1]Baugewerbe_Kapazitätsauslastung!K17</f>
        <v>0.83333333333333337</v>
      </c>
      <c r="AC24">
        <f>[1]Baugewerbe_Kapazitätsauslastung!M17</f>
        <v>3.6</v>
      </c>
    </row>
    <row r="25" spans="1:34" x14ac:dyDescent="0.35">
      <c r="A25">
        <v>2014</v>
      </c>
      <c r="B25" t="s">
        <v>49</v>
      </c>
      <c r="C25">
        <f>[1]Baugenehmigungen!F25</f>
        <v>63894</v>
      </c>
      <c r="D25">
        <v>61331</v>
      </c>
      <c r="E25" s="13">
        <v>93.7</v>
      </c>
      <c r="F25" s="14">
        <f t="shared" si="2"/>
        <v>1.0688212927756653</v>
      </c>
      <c r="M25">
        <f>[1]Baukosten_Wohngebäude!C68</f>
        <v>86.4</v>
      </c>
      <c r="N25">
        <f>[1]Baukosten_Wohngebäude!D68</f>
        <v>83.5</v>
      </c>
      <c r="O25">
        <f>[1]Baukosten_Wohngebäude!E68</f>
        <v>91.4</v>
      </c>
      <c r="P25" s="13">
        <f t="shared" si="0"/>
        <v>80.83671291355391</v>
      </c>
      <c r="Q25" s="13">
        <f t="shared" si="3"/>
        <v>78.123443614372121</v>
      </c>
      <c r="R25" s="13">
        <f t="shared" si="1"/>
        <v>85.514763429384573</v>
      </c>
      <c r="S25">
        <v>1.6</v>
      </c>
      <c r="T25">
        <v>-1.7000000000000002</v>
      </c>
      <c r="U25">
        <v>4.6999999999999993</v>
      </c>
      <c r="V25">
        <v>1027</v>
      </c>
      <c r="W25" s="13">
        <v>67.733333333333334</v>
      </c>
      <c r="X25">
        <f>[1]Auftragseingang_Wohnbau!B102</f>
        <v>141.03399999999999</v>
      </c>
      <c r="Y25">
        <f>[1]Baugewerbe_Kapazitätsauslastung!E18</f>
        <v>71.099999999999994</v>
      </c>
      <c r="Z25">
        <f>[1]Baugewerbe_Kapazitätsauslastung!G18</f>
        <v>18.7</v>
      </c>
      <c r="AA25">
        <f>[1]Baugewerbe_Kapazitätsauslastung!I18</f>
        <v>7.2</v>
      </c>
      <c r="AB25" s="14">
        <f>[1]Baugewerbe_Kapazitätsauslastung!K18</f>
        <v>0.5</v>
      </c>
      <c r="AC25">
        <f>[1]Baugewerbe_Kapazitätsauslastung!M18</f>
        <v>3.5</v>
      </c>
    </row>
    <row r="26" spans="1:34" x14ac:dyDescent="0.35">
      <c r="B26" t="s">
        <v>50</v>
      </c>
      <c r="C26">
        <f>[1]Baugenehmigungen!F26</f>
        <v>72949</v>
      </c>
      <c r="D26">
        <v>61331</v>
      </c>
      <c r="E26" s="13">
        <v>93.90000000000002</v>
      </c>
      <c r="F26" s="14">
        <f t="shared" si="2"/>
        <v>1.0711026615969583</v>
      </c>
      <c r="M26">
        <f>[1]Baukosten_Wohngebäude!C69</f>
        <v>86.2</v>
      </c>
      <c r="N26">
        <f>[1]Baukosten_Wohngebäude!D69</f>
        <v>83.5</v>
      </c>
      <c r="O26">
        <f>[1]Baukosten_Wohngebäude!E69</f>
        <v>90.8</v>
      </c>
      <c r="P26" s="13">
        <f t="shared" si="0"/>
        <v>80.477813276535315</v>
      </c>
      <c r="Q26" s="13">
        <f t="shared" si="3"/>
        <v>77.957046503372368</v>
      </c>
      <c r="R26" s="13">
        <f t="shared" si="1"/>
        <v>84.77245296414624</v>
      </c>
      <c r="S26">
        <v>-9.8999999999999986</v>
      </c>
      <c r="T26">
        <v>-7.1</v>
      </c>
      <c r="U26">
        <v>-12.7</v>
      </c>
      <c r="V26">
        <v>1006</v>
      </c>
      <c r="W26" s="13">
        <v>67.266666666666666</v>
      </c>
      <c r="X26">
        <f>[1]Auftragseingang_Wohnbau!B103</f>
        <v>139.26900000000001</v>
      </c>
      <c r="Y26">
        <f>[1]Baugewerbe_Kapazitätsauslastung!E19</f>
        <v>69.599999999999994</v>
      </c>
      <c r="Z26">
        <f>[1]Baugewerbe_Kapazitätsauslastung!G19</f>
        <v>16.7</v>
      </c>
      <c r="AA26">
        <f>[1]Baugewerbe_Kapazitätsauslastung!I19</f>
        <v>8.4</v>
      </c>
      <c r="AB26" s="14">
        <f>[1]Baugewerbe_Kapazitätsauslastung!K19</f>
        <v>0.26666666666666666</v>
      </c>
      <c r="AC26">
        <f>[1]Baugewerbe_Kapazitätsauslastung!M19</f>
        <v>3.5</v>
      </c>
      <c r="AG26">
        <f>'[1]Stimmungsindex Projektentwickle'!C8</f>
        <v>28.3</v>
      </c>
      <c r="AH26">
        <f>'[1]Stimmungsindex Projektentwickle'!B8</f>
        <v>86.8</v>
      </c>
    </row>
    <row r="27" spans="1:34" x14ac:dyDescent="0.35">
      <c r="B27" t="s">
        <v>51</v>
      </c>
      <c r="C27">
        <f>[1]Baugenehmigungen!F27</f>
        <v>75708</v>
      </c>
      <c r="D27">
        <v>61331</v>
      </c>
      <c r="E27" s="13">
        <v>94.3</v>
      </c>
      <c r="F27" s="14">
        <f t="shared" si="2"/>
        <v>1.0756653992395437</v>
      </c>
      <c r="M27">
        <f>[1]Baukosten_Wohngebäude!C70</f>
        <v>86.5</v>
      </c>
      <c r="N27">
        <f>[1]Baukosten_Wohngebäude!D70</f>
        <v>83.7</v>
      </c>
      <c r="O27">
        <f>[1]Baukosten_Wohngebäude!E70</f>
        <v>91.4</v>
      </c>
      <c r="P27" s="13">
        <f t="shared" si="0"/>
        <v>80.415341109932839</v>
      </c>
      <c r="Q27" s="13">
        <f t="shared" si="3"/>
        <v>77.812301166489931</v>
      </c>
      <c r="R27" s="13">
        <f t="shared" si="1"/>
        <v>84.97066101095794</v>
      </c>
      <c r="S27">
        <v>-14.1</v>
      </c>
      <c r="T27">
        <v>-15.2</v>
      </c>
      <c r="U27">
        <v>-12.9</v>
      </c>
      <c r="V27">
        <v>1019</v>
      </c>
      <c r="W27" s="13">
        <v>60.866666666666667</v>
      </c>
      <c r="X27">
        <f>[1]Auftragseingang_Wohnbau!B104</f>
        <v>123.279</v>
      </c>
      <c r="Y27">
        <f>[1]Baugewerbe_Kapazitätsauslastung!E20</f>
        <v>69.7</v>
      </c>
      <c r="Z27">
        <f>[1]Baugewerbe_Kapazitätsauslastung!G20</f>
        <v>16.899999999999999</v>
      </c>
      <c r="AA27">
        <f>[1]Baugewerbe_Kapazitätsauslastung!I20</f>
        <v>8.3000000000000007</v>
      </c>
      <c r="AB27" s="14">
        <f>[1]Baugewerbe_Kapazitätsauslastung!K20</f>
        <v>0.46666666666666662</v>
      </c>
      <c r="AC27">
        <f>[1]Baugewerbe_Kapazitätsauslastung!M20</f>
        <v>3.6</v>
      </c>
      <c r="AG27">
        <f>'[1]Stimmungsindex Projektentwickle'!C9</f>
        <v>2.4</v>
      </c>
      <c r="AH27">
        <f>'[1]Stimmungsindex Projektentwickle'!B9</f>
        <v>83.3</v>
      </c>
    </row>
    <row r="28" spans="1:34" x14ac:dyDescent="0.35">
      <c r="B28" t="s">
        <v>52</v>
      </c>
      <c r="C28">
        <f>[1]Baugenehmigungen!F28</f>
        <v>72300</v>
      </c>
      <c r="D28">
        <v>61331</v>
      </c>
      <c r="E28" s="13">
        <v>94.066666666666663</v>
      </c>
      <c r="F28" s="14">
        <f t="shared" si="2"/>
        <v>1.0730038022813688</v>
      </c>
      <c r="M28">
        <f>[1]Baukosten_Wohngebäude!C71</f>
        <v>86.6</v>
      </c>
      <c r="N28">
        <f>[1]Baukosten_Wohngebäude!D71</f>
        <v>83.5</v>
      </c>
      <c r="O28">
        <f>[1]Baukosten_Wohngebäude!E71</f>
        <v>91.9</v>
      </c>
      <c r="P28" s="13">
        <f t="shared" si="0"/>
        <v>80.708008504606653</v>
      </c>
      <c r="Q28" s="13">
        <f t="shared" si="3"/>
        <v>77.818922749822818</v>
      </c>
      <c r="R28" s="13">
        <f t="shared" si="1"/>
        <v>85.647413182140326</v>
      </c>
      <c r="S28">
        <v>-18.8</v>
      </c>
      <c r="T28">
        <v>-16</v>
      </c>
      <c r="U28">
        <v>-21.7</v>
      </c>
      <c r="V28">
        <v>930</v>
      </c>
      <c r="W28" s="13">
        <v>64.266666666666666</v>
      </c>
      <c r="X28">
        <f>[1]Auftragseingang_Wohnbau!B105</f>
        <v>140.53</v>
      </c>
      <c r="Y28">
        <f>[1]Baugewerbe_Kapazitätsauslastung!E21</f>
        <v>66.5</v>
      </c>
      <c r="Z28">
        <f>[1]Baugewerbe_Kapazitätsauslastung!G21</f>
        <v>22.2</v>
      </c>
      <c r="AA28">
        <f>[1]Baugewerbe_Kapazitätsauslastung!I21</f>
        <v>9.5</v>
      </c>
      <c r="AB28" s="14">
        <f>[1]Baugewerbe_Kapazitätsauslastung!K21</f>
        <v>0.3666666666666667</v>
      </c>
      <c r="AC28">
        <f>[1]Baugewerbe_Kapazitätsauslastung!M21</f>
        <v>3.4</v>
      </c>
      <c r="AG28">
        <f>'[1]Stimmungsindex Projektentwickle'!C10</f>
        <v>5.7</v>
      </c>
      <c r="AH28">
        <f>'[1]Stimmungsindex Projektentwickle'!B10</f>
        <v>71.400000000000006</v>
      </c>
    </row>
    <row r="29" spans="1:34" x14ac:dyDescent="0.35">
      <c r="A29">
        <v>2015</v>
      </c>
      <c r="B29" t="s">
        <v>49</v>
      </c>
      <c r="C29">
        <f>[1]Baugenehmigungen!F29</f>
        <v>64928</v>
      </c>
      <c r="D29">
        <v>61931</v>
      </c>
      <c r="E29" s="13">
        <v>93.733333333333334</v>
      </c>
      <c r="F29" s="14">
        <f t="shared" si="2"/>
        <v>1.0692015209125474</v>
      </c>
      <c r="M29">
        <f>[1]Baukosten_Wohngebäude!C72</f>
        <v>82.7</v>
      </c>
      <c r="N29">
        <f>[1]Baukosten_Wohngebäude!D72</f>
        <v>83.8</v>
      </c>
      <c r="O29">
        <f>[1]Baukosten_Wohngebäude!E72</f>
        <v>80.8</v>
      </c>
      <c r="P29" s="13">
        <f t="shared" si="0"/>
        <v>77.347439544807983</v>
      </c>
      <c r="Q29" s="13">
        <f t="shared" si="3"/>
        <v>78.37624466571836</v>
      </c>
      <c r="R29" s="13">
        <f t="shared" si="1"/>
        <v>75.570412517780952</v>
      </c>
      <c r="S29">
        <v>-15.6</v>
      </c>
      <c r="T29">
        <v>-19.7</v>
      </c>
      <c r="U29">
        <v>-11.5</v>
      </c>
      <c r="V29">
        <v>962</v>
      </c>
      <c r="W29" s="13">
        <v>70.3</v>
      </c>
      <c r="X29">
        <f>[1]Auftragseingang_Wohnbau!B106</f>
        <v>146.12899999999999</v>
      </c>
      <c r="Y29">
        <f>[1]Baugewerbe_Kapazitätsauslastung!E22</f>
        <v>70.8</v>
      </c>
      <c r="Z29">
        <f>[1]Baugewerbe_Kapazitätsauslastung!G22</f>
        <v>19.399999999999999</v>
      </c>
      <c r="AA29">
        <f>[1]Baugewerbe_Kapazitätsauslastung!I22</f>
        <v>9</v>
      </c>
      <c r="AB29" s="14">
        <f>[1]Baugewerbe_Kapazitätsauslastung!K22</f>
        <v>0.6333333333333333</v>
      </c>
      <c r="AC29">
        <f>[1]Baugewerbe_Kapazitätsauslastung!M22</f>
        <v>3.3</v>
      </c>
      <c r="AG29">
        <f>'[1]Stimmungsindex Projektentwickle'!C11</f>
        <v>23.8</v>
      </c>
      <c r="AH29">
        <f>'[1]Stimmungsindex Projektentwickle'!B11</f>
        <v>81</v>
      </c>
    </row>
    <row r="30" spans="1:34" x14ac:dyDescent="0.35">
      <c r="B30" t="s">
        <v>50</v>
      </c>
      <c r="C30">
        <f>[1]Baugenehmigungen!F30</f>
        <v>75235</v>
      </c>
      <c r="D30">
        <v>61931</v>
      </c>
      <c r="E30" s="13">
        <v>94.833333333333329</v>
      </c>
      <c r="F30" s="14">
        <f t="shared" si="2"/>
        <v>1.0817490494296578</v>
      </c>
      <c r="M30">
        <f>[1]Baukosten_Wohngebäude!C73</f>
        <v>82.8</v>
      </c>
      <c r="N30">
        <f>[1]Baukosten_Wohngebäude!D73</f>
        <v>84.2</v>
      </c>
      <c r="O30">
        <f>[1]Baukosten_Wohngebäude!E73</f>
        <v>80.400000000000006</v>
      </c>
      <c r="P30" s="13">
        <f t="shared" si="0"/>
        <v>76.542706502636207</v>
      </c>
      <c r="Q30" s="13">
        <f t="shared" si="3"/>
        <v>77.836906854130063</v>
      </c>
      <c r="R30" s="13">
        <f t="shared" si="1"/>
        <v>74.324077328646752</v>
      </c>
      <c r="S30">
        <v>-8.8000000000000007</v>
      </c>
      <c r="T30">
        <v>-11.1</v>
      </c>
      <c r="U30">
        <v>-6.5</v>
      </c>
      <c r="V30">
        <v>1002</v>
      </c>
      <c r="W30" s="13">
        <v>71.899999999999991</v>
      </c>
      <c r="X30">
        <f>[1]Auftragseingang_Wohnbau!B107</f>
        <v>146.381</v>
      </c>
      <c r="Y30">
        <f>[1]Baugewerbe_Kapazitätsauslastung!E23</f>
        <v>71.900000000000006</v>
      </c>
      <c r="Z30">
        <f>[1]Baugewerbe_Kapazitätsauslastung!G23</f>
        <v>15.8</v>
      </c>
      <c r="AA30">
        <f>[1]Baugewerbe_Kapazitätsauslastung!I23</f>
        <v>9.1999999999999993</v>
      </c>
      <c r="AB30" s="14">
        <f>[1]Baugewerbe_Kapazitätsauslastung!K23</f>
        <v>0.79999999999999993</v>
      </c>
      <c r="AC30">
        <f>[1]Baugewerbe_Kapazitätsauslastung!M23</f>
        <v>3.6</v>
      </c>
      <c r="AG30">
        <f>'[1]Stimmungsindex Projektentwickle'!C12</f>
        <v>30</v>
      </c>
      <c r="AH30">
        <f>'[1]Stimmungsindex Projektentwickle'!B12</f>
        <v>91.2</v>
      </c>
    </row>
    <row r="31" spans="1:34" x14ac:dyDescent="0.35">
      <c r="B31" t="s">
        <v>51</v>
      </c>
      <c r="C31">
        <f>[1]Baugenehmigungen!F31</f>
        <v>82637</v>
      </c>
      <c r="D31">
        <v>61931</v>
      </c>
      <c r="E31" s="13">
        <v>95</v>
      </c>
      <c r="F31" s="14">
        <f t="shared" si="2"/>
        <v>1.0836501901140685</v>
      </c>
      <c r="M31">
        <f>[1]Baukosten_Wohngebäude!C74</f>
        <v>82.7</v>
      </c>
      <c r="N31">
        <f>[1]Baukosten_Wohngebäude!D74</f>
        <v>84</v>
      </c>
      <c r="O31">
        <f>[1]Baukosten_Wohngebäude!E74</f>
        <v>80.5</v>
      </c>
      <c r="P31" s="13">
        <f t="shared" si="0"/>
        <v>76.316140350877191</v>
      </c>
      <c r="Q31" s="13">
        <f t="shared" si="3"/>
        <v>77.515789473684208</v>
      </c>
      <c r="R31" s="13">
        <f t="shared" si="1"/>
        <v>74.285964912280704</v>
      </c>
      <c r="S31">
        <v>-5.6</v>
      </c>
      <c r="T31">
        <v>-9.1999999999999993</v>
      </c>
      <c r="U31">
        <v>-1.9</v>
      </c>
      <c r="V31">
        <v>925</v>
      </c>
      <c r="W31" s="13">
        <v>73.133333333333326</v>
      </c>
      <c r="X31">
        <f>[1]Auftragseingang_Wohnbau!B108</f>
        <v>162.018</v>
      </c>
      <c r="Y31">
        <f>[1]Baugewerbe_Kapazitätsauslastung!E24</f>
        <v>69.900000000000006</v>
      </c>
      <c r="Z31">
        <f>[1]Baugewerbe_Kapazitätsauslastung!G24</f>
        <v>17.2</v>
      </c>
      <c r="AA31">
        <f>[1]Baugewerbe_Kapazitätsauslastung!I24</f>
        <v>10.1</v>
      </c>
      <c r="AB31" s="14">
        <f>[1]Baugewerbe_Kapazitätsauslastung!K24</f>
        <v>0.6</v>
      </c>
      <c r="AC31">
        <f>[1]Baugewerbe_Kapazitätsauslastung!M24</f>
        <v>3.3</v>
      </c>
      <c r="AG31">
        <f>'[1]Stimmungsindex Projektentwickle'!C13</f>
        <v>20.5</v>
      </c>
      <c r="AH31">
        <f>'[1]Stimmungsindex Projektentwickle'!B13</f>
        <v>89</v>
      </c>
    </row>
    <row r="32" spans="1:34" x14ac:dyDescent="0.35">
      <c r="B32" t="s">
        <v>52</v>
      </c>
      <c r="C32">
        <f>[1]Baugenehmigungen!F32</f>
        <v>85887</v>
      </c>
      <c r="D32">
        <v>61931</v>
      </c>
      <c r="E32" s="13">
        <v>94.5</v>
      </c>
      <c r="F32" s="14">
        <f t="shared" si="2"/>
        <v>1.0779467680608363</v>
      </c>
      <c r="M32">
        <f>[1]Baukosten_Wohngebäude!C75</f>
        <v>82.5</v>
      </c>
      <c r="N32">
        <f>[1]Baukosten_Wohngebäude!D75</f>
        <v>83.3</v>
      </c>
      <c r="O32">
        <f>[1]Baukosten_Wohngebäude!E75</f>
        <v>81.099999999999994</v>
      </c>
      <c r="P32" s="13">
        <f t="shared" si="0"/>
        <v>76.534391534391546</v>
      </c>
      <c r="Q32" s="13">
        <f t="shared" si="3"/>
        <v>77.27654320987655</v>
      </c>
      <c r="R32" s="13">
        <f t="shared" si="1"/>
        <v>75.23562610229277</v>
      </c>
      <c r="S32">
        <v>-5.3000000000000007</v>
      </c>
      <c r="T32">
        <v>-5</v>
      </c>
      <c r="U32">
        <v>-5.5</v>
      </c>
      <c r="V32">
        <v>982</v>
      </c>
      <c r="W32" s="13">
        <v>76.266666666666666</v>
      </c>
      <c r="X32">
        <f>[1]Auftragseingang_Wohnbau!B109</f>
        <v>149.054</v>
      </c>
      <c r="Y32">
        <f>[1]Baugewerbe_Kapazitätsauslastung!E25</f>
        <v>67.7</v>
      </c>
      <c r="Z32">
        <f>[1]Baugewerbe_Kapazitätsauslastung!G25</f>
        <v>20.2</v>
      </c>
      <c r="AA32">
        <f>[1]Baugewerbe_Kapazitätsauslastung!I25</f>
        <v>9.6999999999999993</v>
      </c>
      <c r="AB32" s="14">
        <f>[1]Baugewerbe_Kapazitätsauslastung!K25</f>
        <v>0.3666666666666667</v>
      </c>
      <c r="AC32">
        <f>[1]Baugewerbe_Kapazitätsauslastung!M25</f>
        <v>3.6</v>
      </c>
      <c r="AG32">
        <f>'[1]Stimmungsindex Projektentwickle'!C14</f>
        <v>15.5</v>
      </c>
      <c r="AH32">
        <f>'[1]Stimmungsindex Projektentwickle'!B14</f>
        <v>90.1</v>
      </c>
    </row>
    <row r="33" spans="1:34" x14ac:dyDescent="0.35">
      <c r="A33">
        <v>2016</v>
      </c>
      <c r="B33" t="s">
        <v>49</v>
      </c>
      <c r="C33">
        <f>[1]Baugenehmigungen!F33</f>
        <v>84789</v>
      </c>
      <c r="D33">
        <v>69423</v>
      </c>
      <c r="E33" s="13">
        <v>94</v>
      </c>
      <c r="F33" s="14">
        <f t="shared" si="2"/>
        <v>1.0722433460076044</v>
      </c>
      <c r="K33">
        <v>101.6</v>
      </c>
      <c r="L33" s="13">
        <f>K33/F33</f>
        <v>94.754609929078029</v>
      </c>
      <c r="M33">
        <f>[1]Baukosten_Wohngebäude!C76</f>
        <v>82.7</v>
      </c>
      <c r="N33">
        <f>[1]Baukosten_Wohngebäude!D76</f>
        <v>83.3</v>
      </c>
      <c r="O33">
        <f>[1]Baukosten_Wohngebäude!E76</f>
        <v>81.8</v>
      </c>
      <c r="P33" s="13">
        <f t="shared" si="0"/>
        <v>77.128014184397173</v>
      </c>
      <c r="Q33" s="13">
        <f t="shared" si="3"/>
        <v>77.687588652482276</v>
      </c>
      <c r="R33" s="13">
        <f t="shared" si="1"/>
        <v>76.288652482269512</v>
      </c>
      <c r="S33">
        <v>3.5</v>
      </c>
      <c r="T33">
        <v>12.3</v>
      </c>
      <c r="U33">
        <v>-5.4</v>
      </c>
      <c r="V33">
        <v>925</v>
      </c>
      <c r="W33" s="13">
        <v>77.3</v>
      </c>
      <c r="X33">
        <f>[1]Auftragseingang_Wohnbau!B110</f>
        <v>170.39099999999999</v>
      </c>
      <c r="Y33">
        <f>[1]Baugewerbe_Kapazitätsauslastung!E26</f>
        <v>70.3</v>
      </c>
      <c r="Z33">
        <f>[1]Baugewerbe_Kapazitätsauslastung!G26</f>
        <v>18.899999999999999</v>
      </c>
      <c r="AA33">
        <f>[1]Baugewerbe_Kapazitätsauslastung!I26</f>
        <v>9</v>
      </c>
      <c r="AB33" s="14">
        <f>[1]Baugewerbe_Kapazitätsauslastung!K26</f>
        <v>0.80000000000000016</v>
      </c>
      <c r="AC33">
        <f>[1]Baugewerbe_Kapazitätsauslastung!M26</f>
        <v>3.9</v>
      </c>
      <c r="AG33">
        <f>'[1]Stimmungsindex Projektentwickle'!C15</f>
        <v>19.7</v>
      </c>
      <c r="AH33">
        <f>'[1]Stimmungsindex Projektentwickle'!B15</f>
        <v>88.5</v>
      </c>
    </row>
    <row r="34" spans="1:34" x14ac:dyDescent="0.35">
      <c r="B34" t="s">
        <v>50</v>
      </c>
      <c r="C34">
        <f>[1]Baugenehmigungen!F34</f>
        <v>98031</v>
      </c>
      <c r="D34">
        <v>69423</v>
      </c>
      <c r="E34" s="13">
        <v>94.966666666666654</v>
      </c>
      <c r="F34" s="14">
        <f t="shared" si="2"/>
        <v>1.0832699619771862</v>
      </c>
      <c r="K34">
        <v>102.2</v>
      </c>
      <c r="L34" s="13">
        <f t="shared" ref="L34:L67" si="4">K34/F34</f>
        <v>94.343980343980363</v>
      </c>
      <c r="M34">
        <f>[1]Baukosten_Wohngebäude!C77</f>
        <v>83.5</v>
      </c>
      <c r="N34">
        <f>[1]Baukosten_Wohngebäude!D77</f>
        <v>84.2</v>
      </c>
      <c r="O34">
        <f>[1]Baukosten_Wohngebäude!E77</f>
        <v>82.4</v>
      </c>
      <c r="P34" s="13">
        <f t="shared" si="0"/>
        <v>77.081432081432098</v>
      </c>
      <c r="Q34" s="13">
        <f t="shared" si="3"/>
        <v>77.727623727623737</v>
      </c>
      <c r="R34" s="13">
        <f t="shared" si="1"/>
        <v>76.06598806598808</v>
      </c>
      <c r="S34">
        <v>15.7</v>
      </c>
      <c r="T34">
        <v>28.9</v>
      </c>
      <c r="U34">
        <v>2.8</v>
      </c>
      <c r="V34">
        <v>968</v>
      </c>
      <c r="W34" s="13">
        <v>85.366666666666674</v>
      </c>
      <c r="X34">
        <f>[1]Auftragseingang_Wohnbau!B111</f>
        <v>176.696</v>
      </c>
      <c r="Y34">
        <f>[1]Baugewerbe_Kapazitätsauslastung!E27</f>
        <v>68.900000000000006</v>
      </c>
      <c r="Z34">
        <f>[1]Baugewerbe_Kapazitätsauslastung!G27</f>
        <v>18.2</v>
      </c>
      <c r="AA34">
        <f>[1]Baugewerbe_Kapazitätsauslastung!I27</f>
        <v>11</v>
      </c>
      <c r="AB34" s="14">
        <f>[1]Baugewerbe_Kapazitätsauslastung!K27</f>
        <v>0.46666666666666662</v>
      </c>
      <c r="AC34">
        <f>[1]Baugewerbe_Kapazitätsauslastung!M27</f>
        <v>3.9</v>
      </c>
      <c r="AG34">
        <f>'[1]Stimmungsindex Projektentwickle'!C16</f>
        <v>32.799999999999997</v>
      </c>
      <c r="AH34">
        <f>'[1]Stimmungsindex Projektentwickle'!B16</f>
        <v>85.9</v>
      </c>
    </row>
    <row r="35" spans="1:34" x14ac:dyDescent="0.35">
      <c r="B35" t="s">
        <v>51</v>
      </c>
      <c r="C35">
        <f>[1]Baugenehmigungen!F35</f>
        <v>93477</v>
      </c>
      <c r="D35">
        <v>69423</v>
      </c>
      <c r="E35" s="13">
        <v>95.466666666666654</v>
      </c>
      <c r="F35" s="14">
        <f t="shared" si="2"/>
        <v>1.0889733840304181</v>
      </c>
      <c r="K35">
        <v>102.7</v>
      </c>
      <c r="L35" s="13">
        <f t="shared" si="4"/>
        <v>94.309008379888283</v>
      </c>
      <c r="M35">
        <f>[1]Baukosten_Wohngebäude!C78</f>
        <v>84.1</v>
      </c>
      <c r="N35">
        <f>[1]Baukosten_Wohngebäude!D78</f>
        <v>84.7</v>
      </c>
      <c r="O35">
        <f>[1]Baukosten_Wohngebäude!E78</f>
        <v>83.2</v>
      </c>
      <c r="P35" s="13">
        <f t="shared" si="0"/>
        <v>77.228701117318437</v>
      </c>
      <c r="Q35" s="13">
        <f t="shared" si="3"/>
        <v>77.779678770949729</v>
      </c>
      <c r="R35" s="13">
        <f t="shared" si="1"/>
        <v>76.402234636871526</v>
      </c>
      <c r="S35">
        <v>18.799999999999997</v>
      </c>
      <c r="T35">
        <v>34.799999999999997</v>
      </c>
      <c r="U35">
        <v>3.3</v>
      </c>
      <c r="V35">
        <v>908</v>
      </c>
      <c r="W35" s="13">
        <v>84.033333333333346</v>
      </c>
      <c r="X35">
        <f>[1]Auftragseingang_Wohnbau!B112</f>
        <v>177.70500000000001</v>
      </c>
      <c r="Y35">
        <f>[1]Baugewerbe_Kapazitätsauslastung!E28</f>
        <v>68.400000000000006</v>
      </c>
      <c r="Z35">
        <f>[1]Baugewerbe_Kapazitätsauslastung!G28</f>
        <v>16.399999999999999</v>
      </c>
      <c r="AA35">
        <f>[1]Baugewerbe_Kapazitätsauslastung!I28</f>
        <v>11.4</v>
      </c>
      <c r="AB35" s="14">
        <f>[1]Baugewerbe_Kapazitätsauslastung!K28</f>
        <v>0.39999999999999997</v>
      </c>
      <c r="AC35">
        <f>[1]Baugewerbe_Kapazitätsauslastung!M28</f>
        <v>5.0999999999999996</v>
      </c>
      <c r="AG35">
        <f>'[1]Stimmungsindex Projektentwickle'!C17</f>
        <v>35.299999999999997</v>
      </c>
      <c r="AH35">
        <f>'[1]Stimmungsindex Projektentwickle'!B17</f>
        <v>88.2</v>
      </c>
    </row>
    <row r="36" spans="1:34" x14ac:dyDescent="0.35">
      <c r="B36" t="s">
        <v>52</v>
      </c>
      <c r="C36">
        <f>[1]Baugenehmigungen!F36</f>
        <v>99292</v>
      </c>
      <c r="D36">
        <v>69423</v>
      </c>
      <c r="E36" s="13">
        <v>95.399999999999991</v>
      </c>
      <c r="F36" s="14">
        <f t="shared" si="2"/>
        <v>1.0882129277566539</v>
      </c>
      <c r="K36">
        <v>103</v>
      </c>
      <c r="L36" s="13">
        <f t="shared" si="4"/>
        <v>94.650593990216635</v>
      </c>
      <c r="M36">
        <f>[1]Baukosten_Wohngebäude!C79</f>
        <v>84.5</v>
      </c>
      <c r="N36">
        <f>[1]Baukosten_Wohngebäude!D79</f>
        <v>84.6</v>
      </c>
      <c r="O36">
        <f>[1]Baukosten_Wohngebäude!E79</f>
        <v>84.3</v>
      </c>
      <c r="P36" s="13">
        <f t="shared" si="0"/>
        <v>77.65024458420686</v>
      </c>
      <c r="Q36" s="13">
        <f t="shared" si="3"/>
        <v>77.742138364779876</v>
      </c>
      <c r="R36" s="13">
        <f t="shared" si="1"/>
        <v>77.466457023060798</v>
      </c>
      <c r="S36">
        <v>26.4</v>
      </c>
      <c r="T36">
        <v>43</v>
      </c>
      <c r="U36">
        <v>10.199999999999999</v>
      </c>
      <c r="V36">
        <v>892</v>
      </c>
      <c r="W36" s="13">
        <v>88.966666666666654</v>
      </c>
      <c r="X36">
        <f>[1]Auftragseingang_Wohnbau!B113</f>
        <v>168.928</v>
      </c>
      <c r="Y36">
        <f>[1]Baugewerbe_Kapazitätsauslastung!E29</f>
        <v>66.099999999999994</v>
      </c>
      <c r="Z36">
        <f>[1]Baugewerbe_Kapazitätsauslastung!G29</f>
        <v>18.399999999999999</v>
      </c>
      <c r="AA36">
        <f>[1]Baugewerbe_Kapazitätsauslastung!I29</f>
        <v>13.4</v>
      </c>
      <c r="AB36" s="14">
        <f>[1]Baugewerbe_Kapazitätsauslastung!K29</f>
        <v>0.3</v>
      </c>
      <c r="AC36">
        <f>[1]Baugewerbe_Kapazitätsauslastung!M29</f>
        <v>3.8</v>
      </c>
      <c r="AG36">
        <f>'[1]Stimmungsindex Projektentwickle'!C18</f>
        <v>21.7</v>
      </c>
      <c r="AH36">
        <f>'[1]Stimmungsindex Projektentwickle'!B18</f>
        <v>88.3</v>
      </c>
    </row>
    <row r="37" spans="1:34" x14ac:dyDescent="0.35">
      <c r="A37">
        <v>2017</v>
      </c>
      <c r="B37" t="s">
        <v>49</v>
      </c>
      <c r="C37">
        <f>[1]Baugenehmigungen!F37</f>
        <v>79151</v>
      </c>
      <c r="D37">
        <v>71204</v>
      </c>
      <c r="E37" s="13">
        <v>95.5</v>
      </c>
      <c r="F37" s="14">
        <f t="shared" si="2"/>
        <v>1.0893536121673004</v>
      </c>
      <c r="K37">
        <v>104.4</v>
      </c>
      <c r="L37" s="13">
        <f t="shared" si="4"/>
        <v>95.836649214659687</v>
      </c>
      <c r="M37">
        <f>[1]Baukosten_Wohngebäude!C80</f>
        <v>85.6</v>
      </c>
      <c r="N37">
        <f>[1]Baukosten_Wohngebäude!D80</f>
        <v>85.4</v>
      </c>
      <c r="O37">
        <f>[1]Baukosten_Wohngebäude!E80</f>
        <v>86</v>
      </c>
      <c r="P37" s="13">
        <f t="shared" si="0"/>
        <v>78.578708551483416</v>
      </c>
      <c r="Q37" s="13">
        <f t="shared" si="3"/>
        <v>78.395113438045371</v>
      </c>
      <c r="R37" s="13">
        <f t="shared" si="1"/>
        <v>78.945898778359506</v>
      </c>
      <c r="S37">
        <v>32.5</v>
      </c>
      <c r="T37">
        <v>51.3</v>
      </c>
      <c r="U37">
        <v>14.2</v>
      </c>
      <c r="V37">
        <v>855</v>
      </c>
      <c r="W37" s="13">
        <v>78.833333333333329</v>
      </c>
      <c r="X37">
        <f>[1]Auftragseingang_Wohnbau!B114</f>
        <v>177.20099999999999</v>
      </c>
      <c r="Y37">
        <f>[1]Baugewerbe_Kapazitätsauslastung!E30</f>
        <v>70.7</v>
      </c>
      <c r="Z37">
        <f>[1]Baugewerbe_Kapazitätsauslastung!G30</f>
        <v>14.4</v>
      </c>
      <c r="AA37">
        <f>[1]Baugewerbe_Kapazitätsauslastung!I30</f>
        <v>12.5</v>
      </c>
      <c r="AB37" s="14">
        <f>[1]Baugewerbe_Kapazitätsauslastung!K30</f>
        <v>1</v>
      </c>
      <c r="AC37">
        <f>[1]Baugewerbe_Kapazitätsauslastung!M30</f>
        <v>3.7</v>
      </c>
      <c r="AG37">
        <f>'[1]Stimmungsindex Projektentwickle'!C19</f>
        <v>27.4</v>
      </c>
      <c r="AH37">
        <f>'[1]Stimmungsindex Projektentwickle'!B19</f>
        <v>91.9</v>
      </c>
    </row>
    <row r="38" spans="1:34" x14ac:dyDescent="0.35">
      <c r="B38" t="s">
        <v>50</v>
      </c>
      <c r="C38">
        <f>[1]Baugenehmigungen!F38</f>
        <v>90303</v>
      </c>
      <c r="D38">
        <v>71204</v>
      </c>
      <c r="E38" s="13">
        <v>96.3</v>
      </c>
      <c r="F38" s="14">
        <f t="shared" si="2"/>
        <v>1.0984790874524715</v>
      </c>
      <c r="K38">
        <v>105.2</v>
      </c>
      <c r="L38" s="13">
        <f t="shared" si="4"/>
        <v>95.76877812391831</v>
      </c>
      <c r="M38">
        <f>[1]Baukosten_Wohngebäude!C81</f>
        <v>86.2</v>
      </c>
      <c r="N38">
        <f>[1]Baukosten_Wohngebäude!D81</f>
        <v>86</v>
      </c>
      <c r="O38">
        <f>[1]Baukosten_Wohngebäude!E81</f>
        <v>86.5</v>
      </c>
      <c r="P38" s="13">
        <f t="shared" si="0"/>
        <v>78.472135687088965</v>
      </c>
      <c r="Q38" s="13">
        <f t="shared" si="3"/>
        <v>78.290065766701275</v>
      </c>
      <c r="R38" s="13">
        <f t="shared" si="1"/>
        <v>78.745240567670479</v>
      </c>
      <c r="S38">
        <v>44.4</v>
      </c>
      <c r="T38">
        <v>70.900000000000006</v>
      </c>
      <c r="U38">
        <v>18.899999999999999</v>
      </c>
      <c r="V38">
        <v>841</v>
      </c>
      <c r="W38" s="13">
        <v>85.466666666666654</v>
      </c>
      <c r="X38">
        <f>[1]Auftragseingang_Wohnbau!B115</f>
        <v>176.84700000000001</v>
      </c>
      <c r="Y38">
        <f>[1]Baugewerbe_Kapazitätsauslastung!E31</f>
        <v>69.3</v>
      </c>
      <c r="Z38">
        <f>[1]Baugewerbe_Kapazitätsauslastung!G31</f>
        <v>10.9</v>
      </c>
      <c r="AA38">
        <f>[1]Baugewerbe_Kapazitätsauslastung!I31</f>
        <v>15.5</v>
      </c>
      <c r="AB38" s="14">
        <f>[1]Baugewerbe_Kapazitätsauslastung!K31</f>
        <v>1.8999999999999997</v>
      </c>
      <c r="AC38">
        <f>[1]Baugewerbe_Kapazitätsauslastung!M31</f>
        <v>3.5</v>
      </c>
      <c r="AG38">
        <f>'[1]Stimmungsindex Projektentwickle'!C20</f>
        <v>21.9</v>
      </c>
      <c r="AH38">
        <f>'[1]Stimmungsindex Projektentwickle'!B20</f>
        <v>84.4</v>
      </c>
    </row>
    <row r="39" spans="1:34" x14ac:dyDescent="0.35">
      <c r="B39" t="s">
        <v>51</v>
      </c>
      <c r="C39">
        <f>[1]Baugenehmigungen!F39</f>
        <v>87367</v>
      </c>
      <c r="D39">
        <v>71204</v>
      </c>
      <c r="E39" s="13">
        <v>96.966666666666654</v>
      </c>
      <c r="F39" s="14">
        <f t="shared" si="2"/>
        <v>1.1060836501901139</v>
      </c>
      <c r="K39">
        <v>106.1</v>
      </c>
      <c r="L39" s="13">
        <f t="shared" si="4"/>
        <v>95.92402887590238</v>
      </c>
      <c r="M39">
        <f>[1]Baukosten_Wohngebäude!C82</f>
        <v>86.9</v>
      </c>
      <c r="N39">
        <f>[1]Baukosten_Wohngebäude!D82</f>
        <v>86.7</v>
      </c>
      <c r="O39">
        <f>[1]Baukosten_Wohngebäude!E82</f>
        <v>87.3</v>
      </c>
      <c r="P39" s="13">
        <f t="shared" si="0"/>
        <v>78.565486421450686</v>
      </c>
      <c r="Q39" s="13">
        <f t="shared" si="3"/>
        <v>78.384668270883481</v>
      </c>
      <c r="R39" s="13">
        <f t="shared" si="1"/>
        <v>78.927122722585096</v>
      </c>
      <c r="S39">
        <v>46.900000000000006</v>
      </c>
      <c r="T39">
        <v>78.8</v>
      </c>
      <c r="U39">
        <v>16.5</v>
      </c>
      <c r="V39">
        <v>798</v>
      </c>
      <c r="W39" s="13">
        <v>85.5</v>
      </c>
      <c r="X39">
        <f>[1]Auftragseingang_Wohnbau!B116</f>
        <v>168.726</v>
      </c>
      <c r="Y39">
        <f>[1]Baugewerbe_Kapazitätsauslastung!E32</f>
        <v>62.5</v>
      </c>
      <c r="Z39">
        <f>[1]Baugewerbe_Kapazitätsauslastung!G32</f>
        <v>9.8000000000000007</v>
      </c>
      <c r="AA39">
        <f>[1]Baugewerbe_Kapazitätsauslastung!I32</f>
        <v>19.600000000000001</v>
      </c>
      <c r="AB39" s="14">
        <f>[1]Baugewerbe_Kapazitätsauslastung!K32</f>
        <v>2.2333333333333329</v>
      </c>
      <c r="AC39">
        <f>[1]Baugewerbe_Kapazitätsauslastung!M32</f>
        <v>4.8</v>
      </c>
      <c r="AG39">
        <f>'[1]Stimmungsindex Projektentwickle'!C21</f>
        <v>27.8</v>
      </c>
      <c r="AH39">
        <f>'[1]Stimmungsindex Projektentwickle'!B21</f>
        <v>88.2</v>
      </c>
    </row>
    <row r="40" spans="1:34" x14ac:dyDescent="0.35">
      <c r="B40" t="s">
        <v>52</v>
      </c>
      <c r="C40">
        <f>[1]Baugenehmigungen!F40</f>
        <v>91307</v>
      </c>
      <c r="D40">
        <v>71204</v>
      </c>
      <c r="E40" s="13">
        <v>96.766666666666666</v>
      </c>
      <c r="F40" s="14">
        <f t="shared" si="2"/>
        <v>1.1038022813688213</v>
      </c>
      <c r="K40">
        <v>106.6</v>
      </c>
      <c r="L40" s="13">
        <f t="shared" si="4"/>
        <v>96.575266965208399</v>
      </c>
      <c r="M40">
        <f>[1]Baukosten_Wohngebäude!C83</f>
        <v>88</v>
      </c>
      <c r="N40">
        <f>[1]Baukosten_Wohngebäude!D83</f>
        <v>87.5</v>
      </c>
      <c r="O40">
        <f>[1]Baukosten_Wohngebäude!E83</f>
        <v>88.8</v>
      </c>
      <c r="P40" s="13">
        <f t="shared" si="0"/>
        <v>79.724423010678606</v>
      </c>
      <c r="Q40" s="13">
        <f t="shared" si="3"/>
        <v>79.271443334481575</v>
      </c>
      <c r="R40" s="13">
        <f t="shared" si="1"/>
        <v>80.449190492593871</v>
      </c>
      <c r="S40">
        <v>48.1</v>
      </c>
      <c r="T40">
        <v>77</v>
      </c>
      <c r="U40">
        <v>20.399999999999999</v>
      </c>
      <c r="V40">
        <v>804</v>
      </c>
      <c r="W40" s="13">
        <v>83.7</v>
      </c>
      <c r="X40">
        <f>[1]Auftragseingang_Wohnbau!B117</f>
        <v>185.27099999999999</v>
      </c>
      <c r="Y40">
        <f>[1]Baugewerbe_Kapazitätsauslastung!E33</f>
        <v>59.5</v>
      </c>
      <c r="Z40">
        <f>[1]Baugewerbe_Kapazitätsauslastung!G33</f>
        <v>10.8</v>
      </c>
      <c r="AA40">
        <f>[1]Baugewerbe_Kapazitätsauslastung!I33</f>
        <v>21.9</v>
      </c>
      <c r="AB40" s="14">
        <f>[1]Baugewerbe_Kapazitätsauslastung!K33</f>
        <v>2.3666666666666667</v>
      </c>
      <c r="AC40">
        <f>[1]Baugewerbe_Kapazitätsauslastung!M33</f>
        <v>4.3</v>
      </c>
      <c r="AG40">
        <f>'[1]Stimmungsindex Projektentwickle'!C22</f>
        <v>23.1</v>
      </c>
      <c r="AH40">
        <f>'[1]Stimmungsindex Projektentwickle'!B22</f>
        <v>83.1</v>
      </c>
    </row>
    <row r="41" spans="1:34" x14ac:dyDescent="0.35">
      <c r="A41">
        <v>2018</v>
      </c>
      <c r="B41" t="s">
        <v>49</v>
      </c>
      <c r="C41">
        <f>[1]Baugenehmigungen!F41</f>
        <v>77811</v>
      </c>
      <c r="D41">
        <v>71838</v>
      </c>
      <c r="E41" s="13">
        <v>96.766666666666666</v>
      </c>
      <c r="F41" s="14">
        <f t="shared" si="2"/>
        <v>1.1038022813688213</v>
      </c>
      <c r="K41">
        <v>108.3</v>
      </c>
      <c r="L41" s="13">
        <f t="shared" si="4"/>
        <v>98.115397864278336</v>
      </c>
      <c r="M41">
        <f>[1]Baukosten_Wohngebäude!C84</f>
        <v>89</v>
      </c>
      <c r="N41">
        <f>[1]Baukosten_Wohngebäude!D84</f>
        <v>88.6</v>
      </c>
      <c r="O41">
        <f>[1]Baukosten_Wohngebäude!E84</f>
        <v>89.8</v>
      </c>
      <c r="P41" s="13">
        <f t="shared" si="0"/>
        <v>80.630382363072684</v>
      </c>
      <c r="Q41" s="13">
        <f t="shared" si="3"/>
        <v>80.267998622115044</v>
      </c>
      <c r="R41" s="13">
        <f t="shared" si="1"/>
        <v>81.355149844987935</v>
      </c>
      <c r="S41">
        <v>54.800000000000004</v>
      </c>
      <c r="T41">
        <v>94.3</v>
      </c>
      <c r="U41">
        <v>17.600000000000001</v>
      </c>
      <c r="V41">
        <v>902</v>
      </c>
      <c r="W41" s="13">
        <v>88.933333333333337</v>
      </c>
      <c r="X41">
        <f>[1]Auftragseingang_Wohnbau!B118</f>
        <v>173.87100000000001</v>
      </c>
      <c r="Y41">
        <f>[1]Baugewerbe_Kapazitätsauslastung!E34</f>
        <v>59.3</v>
      </c>
      <c r="Z41">
        <f>[1]Baugewerbe_Kapazitätsauslastung!G34</f>
        <v>8.6</v>
      </c>
      <c r="AA41">
        <f>[1]Baugewerbe_Kapazitätsauslastung!I34</f>
        <v>25.2</v>
      </c>
      <c r="AB41" s="14">
        <f>[1]Baugewerbe_Kapazitätsauslastung!K34</f>
        <v>2.0333333333333332</v>
      </c>
      <c r="AC41">
        <f>[1]Baugewerbe_Kapazitätsauslastung!M34</f>
        <v>4.5999999999999996</v>
      </c>
      <c r="AG41">
        <f>'[1]Stimmungsindex Projektentwickle'!C23</f>
        <v>3</v>
      </c>
      <c r="AH41">
        <f>'[1]Stimmungsindex Projektentwickle'!B23</f>
        <v>92.5</v>
      </c>
    </row>
    <row r="42" spans="1:34" x14ac:dyDescent="0.35">
      <c r="B42" t="s">
        <v>50</v>
      </c>
      <c r="C42">
        <f>[1]Baugenehmigungen!F42</f>
        <v>90680</v>
      </c>
      <c r="D42">
        <v>71838</v>
      </c>
      <c r="E42" s="13">
        <v>98</v>
      </c>
      <c r="F42" s="14">
        <f t="shared" si="2"/>
        <v>1.1178707224334601</v>
      </c>
      <c r="K42">
        <v>109.3</v>
      </c>
      <c r="L42" s="13">
        <f t="shared" si="4"/>
        <v>97.775170068027208</v>
      </c>
      <c r="M42">
        <f>[1]Baukosten_Wohngebäude!C85</f>
        <v>89.8</v>
      </c>
      <c r="N42">
        <f>[1]Baukosten_Wohngebäude!D85</f>
        <v>89.2</v>
      </c>
      <c r="O42">
        <f>[1]Baukosten_Wohngebäude!E85</f>
        <v>90.7</v>
      </c>
      <c r="P42" s="13">
        <f t="shared" si="0"/>
        <v>80.331292517006801</v>
      </c>
      <c r="Q42" s="13">
        <f t="shared" si="3"/>
        <v>79.794557823129253</v>
      </c>
      <c r="R42" s="13">
        <f t="shared" si="1"/>
        <v>81.136394557823138</v>
      </c>
      <c r="S42">
        <v>65.800000000000011</v>
      </c>
      <c r="T42">
        <v>105.9</v>
      </c>
      <c r="U42">
        <v>28.1</v>
      </c>
      <c r="V42">
        <v>870</v>
      </c>
      <c r="W42" s="13">
        <v>85.766666666666666</v>
      </c>
      <c r="X42">
        <f>[1]Auftragseingang_Wohnbau!B119</f>
        <v>181.488</v>
      </c>
      <c r="Y42">
        <f>[1]Baugewerbe_Kapazitätsauslastung!E35</f>
        <v>56.1</v>
      </c>
      <c r="Z42">
        <f>[1]Baugewerbe_Kapazitätsauslastung!G35</f>
        <v>8.4</v>
      </c>
      <c r="AA42">
        <f>[1]Baugewerbe_Kapazitätsauslastung!I35</f>
        <v>27.4</v>
      </c>
      <c r="AB42" s="14">
        <f>[1]Baugewerbe_Kapazitätsauslastung!K35</f>
        <v>2.1999999999999997</v>
      </c>
      <c r="AC42">
        <f>[1]Baugewerbe_Kapazitätsauslastung!M35</f>
        <v>5.2</v>
      </c>
      <c r="AG42">
        <f>'[1]Stimmungsindex Projektentwickle'!C24</f>
        <v>-2.6</v>
      </c>
      <c r="AH42">
        <f>'[1]Stimmungsindex Projektentwickle'!B24</f>
        <v>94.9</v>
      </c>
    </row>
    <row r="43" spans="1:34" x14ac:dyDescent="0.35">
      <c r="B43" t="s">
        <v>51</v>
      </c>
      <c r="C43">
        <f>[1]Baugenehmigungen!F43</f>
        <v>94339</v>
      </c>
      <c r="D43">
        <v>71838</v>
      </c>
      <c r="E43" s="13">
        <v>98.833333333333329</v>
      </c>
      <c r="F43" s="14">
        <f t="shared" si="2"/>
        <v>1.1273764258555132</v>
      </c>
      <c r="K43">
        <v>110.4</v>
      </c>
      <c r="L43" s="13">
        <f t="shared" si="4"/>
        <v>97.926475548060722</v>
      </c>
      <c r="M43">
        <f>[1]Baukosten_Wohngebäude!C86</f>
        <v>90.2</v>
      </c>
      <c r="N43">
        <f>[1]Baukosten_Wohngebäude!D86</f>
        <v>89.7</v>
      </c>
      <c r="O43">
        <f>[1]Baukosten_Wohngebäude!E86</f>
        <v>91.1</v>
      </c>
      <c r="P43" s="13">
        <f t="shared" si="0"/>
        <v>80.008768971332216</v>
      </c>
      <c r="Q43" s="13">
        <f t="shared" si="3"/>
        <v>79.565261382799335</v>
      </c>
      <c r="R43" s="13">
        <f t="shared" si="1"/>
        <v>80.807082630691397</v>
      </c>
      <c r="S43">
        <v>85.6</v>
      </c>
      <c r="T43">
        <v>149.80000000000001</v>
      </c>
      <c r="U43">
        <v>26.9</v>
      </c>
      <c r="V43">
        <v>783</v>
      </c>
      <c r="W43" s="13">
        <v>89.5</v>
      </c>
      <c r="X43">
        <f>[1]Auftragseingang_Wohnbau!B120</f>
        <v>191.072</v>
      </c>
      <c r="Y43">
        <f>[1]Baugewerbe_Kapazitätsauslastung!E36</f>
        <v>52.9</v>
      </c>
      <c r="Z43">
        <f>[1]Baugewerbe_Kapazitätsauslastung!G36</f>
        <v>10.3</v>
      </c>
      <c r="AA43">
        <f>[1]Baugewerbe_Kapazitätsauslastung!I36</f>
        <v>23.2</v>
      </c>
      <c r="AB43" s="14">
        <f>[1]Baugewerbe_Kapazitätsauslastung!K36</f>
        <v>4.9666666666666659</v>
      </c>
      <c r="AC43">
        <f>[1]Baugewerbe_Kapazitätsauslastung!M36</f>
        <v>4.5999999999999996</v>
      </c>
      <c r="AG43">
        <f>'[1]Stimmungsindex Projektentwickle'!C25</f>
        <v>4.0999999999999996</v>
      </c>
      <c r="AH43">
        <f>'[1]Stimmungsindex Projektentwickle'!B25</f>
        <v>85.7</v>
      </c>
    </row>
    <row r="44" spans="1:34" x14ac:dyDescent="0.35">
      <c r="B44" t="s">
        <v>52</v>
      </c>
      <c r="C44">
        <f>[1]Baugenehmigungen!F44</f>
        <v>84462</v>
      </c>
      <c r="D44">
        <v>71838</v>
      </c>
      <c r="E44" s="13">
        <v>98.7</v>
      </c>
      <c r="F44" s="14">
        <f t="shared" si="2"/>
        <v>1.1258555133079848</v>
      </c>
      <c r="K44">
        <v>111.1</v>
      </c>
      <c r="L44" s="13">
        <f t="shared" si="4"/>
        <v>98.680513340087799</v>
      </c>
      <c r="M44">
        <f>[1]Baukosten_Wohngebäude!C87</f>
        <v>90.4</v>
      </c>
      <c r="N44">
        <f>[1]Baukosten_Wohngebäude!D87</f>
        <v>89.9</v>
      </c>
      <c r="O44">
        <f>[1]Baukosten_Wohngebäude!E87</f>
        <v>91.3</v>
      </c>
      <c r="P44" s="13">
        <f t="shared" si="0"/>
        <v>80.294495103005744</v>
      </c>
      <c r="Q44" s="13">
        <f t="shared" si="3"/>
        <v>79.850388382303279</v>
      </c>
      <c r="R44" s="13">
        <f t="shared" si="1"/>
        <v>81.093887200270174</v>
      </c>
      <c r="S44">
        <v>84.1</v>
      </c>
      <c r="T44">
        <v>161</v>
      </c>
      <c r="U44">
        <v>14.9</v>
      </c>
      <c r="V44">
        <v>779</v>
      </c>
      <c r="W44" s="13">
        <v>96.899999999999991</v>
      </c>
      <c r="X44">
        <f>[1]Auftragseingang_Wohnbau!B121</f>
        <v>206.65799999999999</v>
      </c>
      <c r="Y44">
        <f>[1]Baugewerbe_Kapazitätsauslastung!E37</f>
        <v>50.4</v>
      </c>
      <c r="Z44">
        <f>[1]Baugewerbe_Kapazitätsauslastung!G37</f>
        <v>14.1</v>
      </c>
      <c r="AA44">
        <f>[1]Baugewerbe_Kapazitätsauslastung!I37</f>
        <v>23.6</v>
      </c>
      <c r="AB44" s="14">
        <f>[1]Baugewerbe_Kapazitätsauslastung!K37</f>
        <v>4.6000000000000005</v>
      </c>
      <c r="AC44">
        <f>[1]Baugewerbe_Kapazitätsauslastung!M37</f>
        <v>5.2</v>
      </c>
      <c r="AG44">
        <f>'[1]Stimmungsindex Projektentwickle'!C26</f>
        <v>23.5</v>
      </c>
      <c r="AH44">
        <f>'[1]Stimmungsindex Projektentwickle'!B26</f>
        <v>84.3</v>
      </c>
    </row>
    <row r="45" spans="1:34" x14ac:dyDescent="0.35">
      <c r="A45">
        <v>2019</v>
      </c>
      <c r="B45" t="s">
        <v>49</v>
      </c>
      <c r="C45">
        <f>[1]Baugenehmigungen!F45</f>
        <v>75628</v>
      </c>
      <c r="D45">
        <v>73251</v>
      </c>
      <c r="E45" s="13">
        <v>98.100000000000009</v>
      </c>
      <c r="F45" s="14">
        <f t="shared" si="2"/>
        <v>1.1190114068441066</v>
      </c>
      <c r="K45">
        <v>113</v>
      </c>
      <c r="L45" s="13">
        <f t="shared" si="4"/>
        <v>100.9819911654774</v>
      </c>
      <c r="M45">
        <f>[1]Baukosten_Wohngebäude!C88</f>
        <v>91</v>
      </c>
      <c r="N45">
        <f>[1]Baukosten_Wohngebäude!D88</f>
        <v>90.6</v>
      </c>
      <c r="O45">
        <f>[1]Baukosten_Wohngebäude!E88</f>
        <v>91.7</v>
      </c>
      <c r="P45" s="13">
        <f t="shared" si="0"/>
        <v>81.321780496092416</v>
      </c>
      <c r="Q45" s="13">
        <f t="shared" si="3"/>
        <v>80.964322120285402</v>
      </c>
      <c r="R45" s="13">
        <f t="shared" si="1"/>
        <v>81.947332653754671</v>
      </c>
      <c r="S45">
        <v>62.4</v>
      </c>
      <c r="T45">
        <v>125.3</v>
      </c>
      <c r="U45">
        <v>5.2</v>
      </c>
      <c r="V45">
        <v>803</v>
      </c>
      <c r="W45" s="13">
        <v>95.466666666666654</v>
      </c>
      <c r="X45">
        <f>[1]Auftragseingang_Wohnbau!B122</f>
        <v>190.517</v>
      </c>
      <c r="Y45">
        <f>[1]Baugewerbe_Kapazitätsauslastung!E38</f>
        <v>52.8</v>
      </c>
      <c r="Z45">
        <f>[1]Baugewerbe_Kapazitätsauslastung!G38</f>
        <v>16.3</v>
      </c>
      <c r="AA45">
        <f>[1]Baugewerbe_Kapazitätsauslastung!I38</f>
        <v>21.2</v>
      </c>
      <c r="AB45" s="14">
        <f>[1]Baugewerbe_Kapazitätsauslastung!K38</f>
        <v>1.9666666666666668</v>
      </c>
      <c r="AC45">
        <f>[1]Baugewerbe_Kapazitätsauslastung!M38</f>
        <v>7.7</v>
      </c>
      <c r="AD45">
        <f>[1]Beschränkungen_Wohnungsbau!C7</f>
        <v>0.8</v>
      </c>
      <c r="AE45">
        <f>[1]Beschränkungen_Wohnungsbau!D7</f>
        <v>7</v>
      </c>
      <c r="AG45">
        <f>'[1]Stimmungsindex Projektentwickle'!C27</f>
        <v>10.199999999999999</v>
      </c>
      <c r="AH45">
        <f>'[1]Stimmungsindex Projektentwickle'!B27</f>
        <v>83.7</v>
      </c>
    </row>
    <row r="46" spans="1:34" x14ac:dyDescent="0.35">
      <c r="B46" t="s">
        <v>50</v>
      </c>
      <c r="C46">
        <f>[1]Baugenehmigungen!F46</f>
        <v>89013</v>
      </c>
      <c r="D46">
        <v>73251</v>
      </c>
      <c r="E46" s="13">
        <v>99.633333333333326</v>
      </c>
      <c r="F46" s="14">
        <f t="shared" si="2"/>
        <v>1.1365019011406843</v>
      </c>
      <c r="K46">
        <v>114</v>
      </c>
      <c r="L46" s="13">
        <f t="shared" si="4"/>
        <v>100.30779524924725</v>
      </c>
      <c r="M46">
        <f>[1]Baukosten_Wohngebäude!C89</f>
        <v>92.3</v>
      </c>
      <c r="N46">
        <f>[1]Baukosten_Wohngebäude!D89</f>
        <v>91.1</v>
      </c>
      <c r="O46">
        <f>[1]Baukosten_Wohngebäude!E89</f>
        <v>94.2</v>
      </c>
      <c r="P46" s="13">
        <f t="shared" si="0"/>
        <v>81.21411843425895</v>
      </c>
      <c r="Q46" s="13">
        <f t="shared" si="3"/>
        <v>80.158246905319515</v>
      </c>
      <c r="R46" s="13">
        <f t="shared" si="1"/>
        <v>82.885915021746413</v>
      </c>
      <c r="S46">
        <v>76.3</v>
      </c>
      <c r="T46">
        <v>146.9</v>
      </c>
      <c r="U46">
        <v>12.5</v>
      </c>
      <c r="V46">
        <v>783</v>
      </c>
      <c r="W46" s="13">
        <v>92.866666666666674</v>
      </c>
      <c r="X46">
        <f>[1]Auftragseingang_Wohnbau!B123</f>
        <v>189.91200000000001</v>
      </c>
      <c r="Y46">
        <f>[1]Baugewerbe_Kapazitätsauslastung!E39</f>
        <v>54.5</v>
      </c>
      <c r="Z46">
        <f>[1]Baugewerbe_Kapazitätsauslastung!G39</f>
        <v>19</v>
      </c>
      <c r="AA46">
        <f>[1]Baugewerbe_Kapazitätsauslastung!I39</f>
        <v>20</v>
      </c>
      <c r="AB46" s="14">
        <f>[1]Baugewerbe_Kapazitätsauslastung!K39</f>
        <v>2.5666666666666664</v>
      </c>
      <c r="AC46">
        <f>[1]Baugewerbe_Kapazitätsauslastung!M39</f>
        <v>5.7</v>
      </c>
      <c r="AD46">
        <f>[1]Beschränkungen_Wohnungsbau!C8</f>
        <v>1.5</v>
      </c>
      <c r="AE46">
        <f>[1]Beschränkungen_Wohnungsbau!D8</f>
        <v>5</v>
      </c>
      <c r="AG46">
        <f>'[1]Stimmungsindex Projektentwickle'!C28</f>
        <v>13.7</v>
      </c>
      <c r="AH46">
        <f>'[1]Stimmungsindex Projektentwickle'!B28</f>
        <v>72.7</v>
      </c>
    </row>
    <row r="47" spans="1:34" x14ac:dyDescent="0.35">
      <c r="B47" t="s">
        <v>51</v>
      </c>
      <c r="C47">
        <f>[1]Baugenehmigungen!F47</f>
        <v>93246</v>
      </c>
      <c r="D47">
        <v>73251</v>
      </c>
      <c r="E47" s="13">
        <v>100.23333333333333</v>
      </c>
      <c r="F47" s="14">
        <f t="shared" si="2"/>
        <v>1.1433460076045627</v>
      </c>
      <c r="K47">
        <v>114.9</v>
      </c>
      <c r="L47" s="13">
        <f t="shared" si="4"/>
        <v>100.4945128034586</v>
      </c>
      <c r="M47">
        <f>[1]Baukosten_Wohngebäude!C90</f>
        <v>91.7</v>
      </c>
      <c r="N47">
        <f>[1]Baukosten_Wohngebäude!D90</f>
        <v>91</v>
      </c>
      <c r="O47">
        <f>[1]Baukosten_Wohngebäude!E90</f>
        <v>92.9</v>
      </c>
      <c r="P47" s="13">
        <f t="shared" si="0"/>
        <v>80.203192550715002</v>
      </c>
      <c r="Q47" s="13">
        <f t="shared" si="3"/>
        <v>79.590954439640839</v>
      </c>
      <c r="R47" s="13">
        <f t="shared" si="1"/>
        <v>81.252743598270712</v>
      </c>
      <c r="S47">
        <v>63.599999999999994</v>
      </c>
      <c r="T47">
        <v>137.80000000000001</v>
      </c>
      <c r="U47">
        <v>-3</v>
      </c>
      <c r="V47">
        <v>800</v>
      </c>
      <c r="W47" s="13">
        <v>94.100000000000009</v>
      </c>
      <c r="X47">
        <f>[1]Auftragseingang_Wohnbau!B124</f>
        <v>195.864</v>
      </c>
      <c r="Y47">
        <f>[1]Baugewerbe_Kapazitätsauslastung!E40</f>
        <v>49.5</v>
      </c>
      <c r="Z47">
        <f>[1]Baugewerbe_Kapazitätsauslastung!G40</f>
        <v>27.3</v>
      </c>
      <c r="AA47">
        <f>[1]Baugewerbe_Kapazitätsauslastung!I40</f>
        <v>17.600000000000001</v>
      </c>
      <c r="AB47" s="14">
        <f>[1]Baugewerbe_Kapazitätsauslastung!K40</f>
        <v>2.6999999999999997</v>
      </c>
      <c r="AC47">
        <f>[1]Baugewerbe_Kapazitätsauslastung!M40</f>
        <v>5.4</v>
      </c>
      <c r="AD47">
        <f>[1]Beschränkungen_Wohnungsbau!C9</f>
        <v>1.8</v>
      </c>
      <c r="AE47">
        <f>[1]Beschränkungen_Wohnungsbau!D9</f>
        <v>5.5</v>
      </c>
      <c r="AG47">
        <f>'[1]Stimmungsindex Projektentwickle'!C29</f>
        <v>8.8000000000000007</v>
      </c>
      <c r="AH47">
        <f>'[1]Stimmungsindex Projektentwickle'!B29</f>
        <v>89.5</v>
      </c>
    </row>
    <row r="48" spans="1:34" x14ac:dyDescent="0.35">
      <c r="B48" t="s">
        <v>52</v>
      </c>
      <c r="C48">
        <f>[1]Baugenehmigungen!F48</f>
        <v>102691</v>
      </c>
      <c r="D48">
        <v>73251</v>
      </c>
      <c r="E48" s="13">
        <v>99.899999999999991</v>
      </c>
      <c r="F48" s="14">
        <f t="shared" si="2"/>
        <v>1.1395437262357413</v>
      </c>
      <c r="K48">
        <v>115.6</v>
      </c>
      <c r="L48" s="13">
        <f t="shared" si="4"/>
        <v>101.44411077744412</v>
      </c>
      <c r="M48">
        <f>[1]Baukosten_Wohngebäude!C91</f>
        <v>92.1</v>
      </c>
      <c r="N48">
        <f>[1]Baukosten_Wohngebäude!D91</f>
        <v>90.5</v>
      </c>
      <c r="O48">
        <f>[1]Baukosten_Wohngebäude!E91</f>
        <v>94.7</v>
      </c>
      <c r="P48" s="13">
        <f t="shared" si="0"/>
        <v>80.821821821821828</v>
      </c>
      <c r="Q48" s="13">
        <f t="shared" si="3"/>
        <v>79.417751084417759</v>
      </c>
      <c r="R48" s="13">
        <f t="shared" si="1"/>
        <v>83.103436770103457</v>
      </c>
      <c r="S48">
        <v>52.9</v>
      </c>
      <c r="T48">
        <v>133</v>
      </c>
      <c r="U48">
        <v>-18.399999999999999</v>
      </c>
      <c r="V48">
        <v>658</v>
      </c>
      <c r="W48" s="13">
        <v>98.2</v>
      </c>
      <c r="X48">
        <f>[1]Auftragseingang_Wohnbau!B125</f>
        <v>211.501</v>
      </c>
      <c r="Y48">
        <f>[1]Baugewerbe_Kapazitätsauslastung!E41</f>
        <v>49.5</v>
      </c>
      <c r="Z48">
        <f>[1]Baugewerbe_Kapazitätsauslastung!G41</f>
        <v>32.299999999999997</v>
      </c>
      <c r="AA48">
        <f>[1]Baugewerbe_Kapazitätsauslastung!I41</f>
        <v>16.3</v>
      </c>
      <c r="AB48" s="14">
        <f>[1]Baugewerbe_Kapazitätsauslastung!K41</f>
        <v>1.4333333333333333</v>
      </c>
      <c r="AC48">
        <f>[1]Baugewerbe_Kapazitätsauslastung!M41</f>
        <v>6.7</v>
      </c>
      <c r="AD48">
        <f>[1]Beschränkungen_Wohnungsbau!C10</f>
        <v>2.4</v>
      </c>
      <c r="AE48">
        <f>[1]Beschränkungen_Wohnungsbau!D10</f>
        <v>5</v>
      </c>
      <c r="AG48">
        <f>'[1]Stimmungsindex Projektentwickle'!C30</f>
        <v>2.4</v>
      </c>
      <c r="AH48">
        <f>'[1]Stimmungsindex Projektentwickle'!B30</f>
        <v>78</v>
      </c>
    </row>
    <row r="49" spans="1:34" x14ac:dyDescent="0.35">
      <c r="A49">
        <v>2020</v>
      </c>
      <c r="B49" t="s">
        <v>49</v>
      </c>
      <c r="C49">
        <f>[1]Baugenehmigungen!F49</f>
        <v>80075</v>
      </c>
      <c r="D49">
        <v>76594</v>
      </c>
      <c r="E49" s="13">
        <v>100.06666666666666</v>
      </c>
      <c r="F49" s="14">
        <f t="shared" si="2"/>
        <v>1.141444866920152</v>
      </c>
      <c r="K49">
        <v>117.5</v>
      </c>
      <c r="L49" s="13">
        <f t="shared" si="4"/>
        <v>102.93970686209195</v>
      </c>
      <c r="M49">
        <f>[1]Baukosten_Wohngebäude!C92</f>
        <v>93</v>
      </c>
      <c r="N49">
        <f>[1]Baukosten_Wohngebäude!D92</f>
        <v>91.5</v>
      </c>
      <c r="O49">
        <f>[1]Baukosten_Wohngebäude!E92</f>
        <v>95.5</v>
      </c>
      <c r="P49" s="13">
        <f t="shared" si="0"/>
        <v>81.475682878081287</v>
      </c>
      <c r="Q49" s="13">
        <f t="shared" si="3"/>
        <v>80.161558960692872</v>
      </c>
      <c r="R49" s="13">
        <f t="shared" si="1"/>
        <v>83.665889407061968</v>
      </c>
      <c r="S49">
        <v>34</v>
      </c>
      <c r="T49">
        <v>111.3</v>
      </c>
      <c r="U49">
        <v>-34.799999999999997</v>
      </c>
      <c r="V49">
        <v>761</v>
      </c>
      <c r="W49" s="13">
        <v>102.73333333333335</v>
      </c>
      <c r="X49">
        <f>[1]Auftragseingang_Wohnbau!B126</f>
        <v>204.08600000000001</v>
      </c>
      <c r="Y49">
        <f>[1]Baugewerbe_Kapazitätsauslastung!E42</f>
        <v>51.9</v>
      </c>
      <c r="Z49">
        <f>[1]Baugewerbe_Kapazitätsauslastung!G42</f>
        <v>31.9</v>
      </c>
      <c r="AA49">
        <f>[1]Baugewerbe_Kapazitätsauslastung!I42</f>
        <v>14.5</v>
      </c>
      <c r="AB49" s="14">
        <f>[1]Baugewerbe_Kapazitätsauslastung!K42</f>
        <v>2.0666666666666669</v>
      </c>
      <c r="AC49">
        <f>[1]Baugewerbe_Kapazitätsauslastung!M42</f>
        <v>6.1</v>
      </c>
      <c r="AD49">
        <f>[1]Beschränkungen_Wohnungsbau!C11</f>
        <v>2.4</v>
      </c>
      <c r="AE49">
        <f>[1]Beschränkungen_Wohnungsbau!D11</f>
        <v>6.8</v>
      </c>
      <c r="AG49">
        <f>'[1]Stimmungsindex Projektentwickle'!C31</f>
        <v>5.7</v>
      </c>
      <c r="AH49">
        <f>'[1]Stimmungsindex Projektentwickle'!B31</f>
        <v>95.7</v>
      </c>
    </row>
    <row r="50" spans="1:34" x14ac:dyDescent="0.35">
      <c r="B50" t="s">
        <v>50</v>
      </c>
      <c r="C50">
        <f>[1]Baugenehmigungen!F50</f>
        <v>96156</v>
      </c>
      <c r="D50">
        <v>76594</v>
      </c>
      <c r="E50" s="13">
        <v>100.43333333333334</v>
      </c>
      <c r="F50" s="14">
        <f t="shared" si="2"/>
        <v>1.1456273764258555</v>
      </c>
      <c r="K50">
        <v>118.1</v>
      </c>
      <c r="L50" s="13">
        <f t="shared" si="4"/>
        <v>103.08762031198141</v>
      </c>
      <c r="M50">
        <f>[1]Baukosten_Wohngebäude!C93</f>
        <v>93.3</v>
      </c>
      <c r="N50">
        <f>[1]Baukosten_Wohngebäude!D93</f>
        <v>91.5</v>
      </c>
      <c r="O50">
        <f>[1]Baukosten_Wohngebäude!E93</f>
        <v>96.4</v>
      </c>
      <c r="P50" s="13">
        <f t="shared" si="0"/>
        <v>81.440092930633909</v>
      </c>
      <c r="Q50" s="13">
        <f t="shared" si="3"/>
        <v>79.868901427149012</v>
      </c>
      <c r="R50" s="13">
        <f t="shared" si="1"/>
        <v>84.146033853302356</v>
      </c>
      <c r="S50">
        <v>-30.1</v>
      </c>
      <c r="T50">
        <v>60.900000000000006</v>
      </c>
      <c r="U50">
        <v>-108.5</v>
      </c>
      <c r="V50">
        <v>701</v>
      </c>
      <c r="W50" s="13">
        <v>86.566666666666677</v>
      </c>
      <c r="X50">
        <f>[1]Auftragseingang_Wohnbau!B127</f>
        <v>180.27699999999999</v>
      </c>
      <c r="Y50">
        <f>[1]Baugewerbe_Kapazitätsauslastung!E43</f>
        <v>25.4</v>
      </c>
      <c r="Z50">
        <f>[1]Baugewerbe_Kapazitätsauslastung!G43</f>
        <v>48.1</v>
      </c>
      <c r="AA50">
        <f>[1]Baugewerbe_Kapazitätsauslastung!I43</f>
        <v>8.1999999999999993</v>
      </c>
      <c r="AB50" s="14">
        <f>[1]Baugewerbe_Kapazitätsauslastung!K43</f>
        <v>5.666666666666667</v>
      </c>
      <c r="AC50">
        <f>[1]Baugewerbe_Kapazitätsauslastung!M43</f>
        <v>28.1</v>
      </c>
      <c r="AD50">
        <f>[1]Beschränkungen_Wohnungsbau!C12</f>
        <v>5</v>
      </c>
      <c r="AE50">
        <f>[1]Beschränkungen_Wohnungsbau!D12</f>
        <v>10</v>
      </c>
      <c r="AG50">
        <f>'[1]Stimmungsindex Projektentwickle'!C32</f>
        <v>21.1</v>
      </c>
      <c r="AH50">
        <f>'[1]Stimmungsindex Projektentwickle'!B32</f>
        <v>29.8</v>
      </c>
    </row>
    <row r="51" spans="1:34" x14ac:dyDescent="0.35">
      <c r="B51" t="s">
        <v>51</v>
      </c>
      <c r="C51">
        <f>[1]Baugenehmigungen!F51</f>
        <v>92516</v>
      </c>
      <c r="D51">
        <v>76594</v>
      </c>
      <c r="E51" s="13">
        <v>99.7</v>
      </c>
      <c r="F51" s="14">
        <f t="shared" si="2"/>
        <v>1.1372623574144487</v>
      </c>
      <c r="K51">
        <v>118.6</v>
      </c>
      <c r="L51" s="13">
        <f t="shared" si="4"/>
        <v>104.28552323637578</v>
      </c>
      <c r="M51">
        <f>[1]Baukosten_Wohngebäude!C94</f>
        <v>94.1</v>
      </c>
      <c r="N51">
        <f>[1]Baukosten_Wohngebäude!D94</f>
        <v>91.6</v>
      </c>
      <c r="O51">
        <f>[1]Baukosten_Wohngebäude!E94</f>
        <v>98.4</v>
      </c>
      <c r="P51" s="13">
        <f t="shared" si="0"/>
        <v>82.742561016382467</v>
      </c>
      <c r="Q51" s="13">
        <f t="shared" si="3"/>
        <v>80.544299565362749</v>
      </c>
      <c r="R51" s="13">
        <f t="shared" si="1"/>
        <v>86.523570712136419</v>
      </c>
      <c r="S51">
        <v>-0.60000000000000009</v>
      </c>
      <c r="T51">
        <v>69.8</v>
      </c>
      <c r="U51">
        <v>-63.6</v>
      </c>
      <c r="V51">
        <v>525</v>
      </c>
      <c r="W51" s="13">
        <v>98.533333333333346</v>
      </c>
      <c r="X51">
        <f>[1]Auftragseingang_Wohnbau!B128</f>
        <v>209.07900000000001</v>
      </c>
      <c r="Y51">
        <f>[1]Baugewerbe_Kapazitätsauslastung!E44</f>
        <v>38.1</v>
      </c>
      <c r="Z51">
        <f>[1]Baugewerbe_Kapazitätsauslastung!G44</f>
        <v>50.2</v>
      </c>
      <c r="AA51">
        <f>[1]Baugewerbe_Kapazitätsauslastung!I44</f>
        <v>7.4</v>
      </c>
      <c r="AB51" s="14">
        <f>[1]Baugewerbe_Kapazitätsauslastung!K44</f>
        <v>1.7666666666666666</v>
      </c>
      <c r="AC51">
        <f>[1]Baugewerbe_Kapazitätsauslastung!M44</f>
        <v>7.5</v>
      </c>
      <c r="AD51">
        <f>[1]Beschränkungen_Wohnungsbau!C13</f>
        <v>7.5</v>
      </c>
      <c r="AE51">
        <f>[1]Beschränkungen_Wohnungsbau!D13</f>
        <v>11</v>
      </c>
      <c r="AG51">
        <f>'[1]Stimmungsindex Projektentwickle'!C33</f>
        <v>7.6</v>
      </c>
      <c r="AH51">
        <f>'[1]Stimmungsindex Projektentwickle'!B33</f>
        <v>47</v>
      </c>
    </row>
    <row r="52" spans="1:34" x14ac:dyDescent="0.35">
      <c r="B52" t="s">
        <v>52</v>
      </c>
      <c r="C52">
        <f>[1]Baugenehmigungen!F52</f>
        <v>99692</v>
      </c>
      <c r="D52">
        <v>76594</v>
      </c>
      <c r="E52" s="13">
        <v>99.8</v>
      </c>
      <c r="F52" s="14">
        <f t="shared" si="2"/>
        <v>1.138403041825095</v>
      </c>
      <c r="K52">
        <v>119.2</v>
      </c>
      <c r="L52" s="13">
        <f t="shared" si="4"/>
        <v>104.70808283233134</v>
      </c>
      <c r="M52">
        <f>[1]Baukosten_Wohngebäude!C95</f>
        <v>93.8</v>
      </c>
      <c r="N52">
        <f>[1]Baukosten_Wohngebäude!D95</f>
        <v>92.2</v>
      </c>
      <c r="O52">
        <f>[1]Baukosten_Wohngebäude!E95</f>
        <v>96.6</v>
      </c>
      <c r="P52" s="13">
        <f t="shared" si="0"/>
        <v>82.396125584502343</v>
      </c>
      <c r="Q52" s="13">
        <f t="shared" si="3"/>
        <v>80.990647962591851</v>
      </c>
      <c r="R52" s="13">
        <f t="shared" si="1"/>
        <v>84.855711422845687</v>
      </c>
      <c r="S52">
        <v>-4.6999999999999993</v>
      </c>
      <c r="T52">
        <v>70</v>
      </c>
      <c r="U52">
        <v>-71.099999999999994</v>
      </c>
      <c r="V52">
        <v>512</v>
      </c>
      <c r="W52" s="13">
        <v>109.40000000000002</v>
      </c>
      <c r="X52">
        <f>[1]Auftragseingang_Wohnbau!B129</f>
        <v>229.357</v>
      </c>
      <c r="Y52">
        <f>[1]Baugewerbe_Kapazitätsauslastung!E45</f>
        <v>46.3</v>
      </c>
      <c r="Z52">
        <f>[1]Baugewerbe_Kapazitätsauslastung!G45</f>
        <v>37.299999999999997</v>
      </c>
      <c r="AA52">
        <f>[1]Baugewerbe_Kapazitätsauslastung!I45</f>
        <v>9.6999999999999993</v>
      </c>
      <c r="AB52" s="14">
        <f>[1]Baugewerbe_Kapazitätsauslastung!K45</f>
        <v>1.3666666666666665</v>
      </c>
      <c r="AC52">
        <f>[1]Baugewerbe_Kapazitätsauslastung!M45</f>
        <v>10</v>
      </c>
      <c r="AD52">
        <f>[1]Beschränkungen_Wohnungsbau!C14</f>
        <v>4.3</v>
      </c>
      <c r="AE52">
        <f>[1]Beschränkungen_Wohnungsbau!D14</f>
        <v>9</v>
      </c>
      <c r="AF52">
        <v>0.31490158526133893</v>
      </c>
      <c r="AG52">
        <f>'[1]Stimmungsindex Projektentwickle'!C34</f>
        <v>23.9</v>
      </c>
      <c r="AH52">
        <f>'[1]Stimmungsindex Projektentwickle'!B34</f>
        <v>67.400000000000006</v>
      </c>
    </row>
    <row r="53" spans="1:34" x14ac:dyDescent="0.35">
      <c r="A53">
        <v>2021</v>
      </c>
      <c r="B53" t="s">
        <v>49</v>
      </c>
      <c r="C53">
        <f>[1]Baugenehmigungen!F53</f>
        <v>95916</v>
      </c>
      <c r="D53">
        <v>73348</v>
      </c>
      <c r="E53" s="13">
        <v>101.56666666666666</v>
      </c>
      <c r="F53" s="14">
        <f t="shared" si="2"/>
        <v>1.1585551330798478</v>
      </c>
      <c r="G53" s="13">
        <v>57.67</v>
      </c>
      <c r="H53" s="13">
        <v>198.72</v>
      </c>
      <c r="I53" s="13">
        <f>G53/F53</f>
        <v>49.777518871020682</v>
      </c>
      <c r="J53" s="13">
        <f>H53/F53</f>
        <v>171.52399081063342</v>
      </c>
      <c r="K53">
        <v>121.2</v>
      </c>
      <c r="L53" s="13">
        <f t="shared" si="4"/>
        <v>104.61306202822449</v>
      </c>
      <c r="M53">
        <f>[1]Baukosten_Wohngebäude!C96</f>
        <v>95.3</v>
      </c>
      <c r="N53">
        <f>[1]Baukosten_Wohngebäude!D96</f>
        <v>94.3</v>
      </c>
      <c r="O53">
        <f>[1]Baukosten_Wohngebäude!E96</f>
        <v>96.7</v>
      </c>
      <c r="P53" s="13">
        <f t="shared" si="0"/>
        <v>82.257630456186419</v>
      </c>
      <c r="Q53" s="13">
        <f t="shared" si="3"/>
        <v>81.394486380045947</v>
      </c>
      <c r="R53" s="13">
        <f t="shared" si="1"/>
        <v>83.46603216278308</v>
      </c>
      <c r="S53">
        <v>-4.1999999999999993</v>
      </c>
      <c r="T53">
        <v>64.3</v>
      </c>
      <c r="U53">
        <v>-65.699999999999989</v>
      </c>
      <c r="V53">
        <v>608</v>
      </c>
      <c r="W53" s="13">
        <v>106.8</v>
      </c>
      <c r="X53">
        <f>[1]Auftragseingang_Wohnbau!B130</f>
        <v>209.38200000000001</v>
      </c>
      <c r="Y53">
        <f>[1]Baugewerbe_Kapazitätsauslastung!E46</f>
        <v>43.4</v>
      </c>
      <c r="Z53">
        <f>[1]Baugewerbe_Kapazitätsauslastung!G46</f>
        <v>30.1</v>
      </c>
      <c r="AA53">
        <f>[1]Baugewerbe_Kapazitätsauslastung!I46</f>
        <v>14.7</v>
      </c>
      <c r="AB53" s="14">
        <f>[1]Baugewerbe_Kapazitätsauslastung!K46</f>
        <v>3</v>
      </c>
      <c r="AC53">
        <f>[1]Baugewerbe_Kapazitätsauslastung!M46</f>
        <v>11.9</v>
      </c>
      <c r="AD53">
        <f>[1]Beschränkungen_Wohnungsbau!C15</f>
        <v>4.2</v>
      </c>
      <c r="AE53">
        <f>[1]Beschränkungen_Wohnungsbau!D15</f>
        <v>11.5</v>
      </c>
      <c r="AF53">
        <v>0.3441097141465389</v>
      </c>
      <c r="AG53">
        <f>'[1]Stimmungsindex Projektentwickle'!C35</f>
        <v>35.1</v>
      </c>
      <c r="AH53">
        <f>'[1]Stimmungsindex Projektentwickle'!B35</f>
        <v>71.599999999999994</v>
      </c>
    </row>
    <row r="54" spans="1:34" x14ac:dyDescent="0.35">
      <c r="B54" t="s">
        <v>50</v>
      </c>
      <c r="C54">
        <f>[1]Baugenehmigungen!F54</f>
        <v>93865</v>
      </c>
      <c r="D54">
        <v>73348</v>
      </c>
      <c r="E54" s="13">
        <v>102.63333333333333</v>
      </c>
      <c r="F54" s="14">
        <f t="shared" si="2"/>
        <v>1.1707224334600759</v>
      </c>
      <c r="G54" s="13">
        <v>59.5</v>
      </c>
      <c r="H54" s="13">
        <v>224.5</v>
      </c>
      <c r="I54" s="13">
        <f t="shared" ref="I54:I65" si="5">G54/F54</f>
        <v>50.823319259499847</v>
      </c>
      <c r="J54" s="13">
        <f t="shared" ref="J54:J66" si="6">H54/F54</f>
        <v>191.76193569340697</v>
      </c>
      <c r="K54">
        <v>125.4</v>
      </c>
      <c r="L54" s="13">
        <f t="shared" si="4"/>
        <v>107.11334848976942</v>
      </c>
      <c r="M54">
        <f>[1]Baukosten_Wohngebäude!C97</f>
        <v>98</v>
      </c>
      <c r="N54">
        <f>[1]Baukosten_Wohngebäude!D97</f>
        <v>97.5</v>
      </c>
      <c r="O54">
        <f>[1]Baukosten_Wohngebäude!E97</f>
        <v>98.6</v>
      </c>
      <c r="P54" s="13">
        <f t="shared" si="0"/>
        <v>83.708996427411506</v>
      </c>
      <c r="Q54" s="13">
        <f t="shared" si="3"/>
        <v>83.281909710945129</v>
      </c>
      <c r="R54" s="13">
        <f t="shared" si="1"/>
        <v>84.22150048717117</v>
      </c>
      <c r="S54">
        <v>11.1</v>
      </c>
      <c r="T54">
        <v>71.900000000000006</v>
      </c>
      <c r="U54">
        <v>-44</v>
      </c>
      <c r="V54">
        <v>611</v>
      </c>
      <c r="W54" s="13">
        <v>101.76666666666667</v>
      </c>
      <c r="X54">
        <f>[1]Auftragseingang_Wohnbau!B131</f>
        <v>211.34899999999999</v>
      </c>
      <c r="Y54">
        <f>[1]Baugewerbe_Kapazitätsauslastung!E47</f>
        <v>32.700000000000003</v>
      </c>
      <c r="Z54">
        <f>[1]Baugewerbe_Kapazitätsauslastung!G47</f>
        <v>19.3</v>
      </c>
      <c r="AA54">
        <f>[1]Baugewerbe_Kapazitätsauslastung!I47</f>
        <v>18.600000000000001</v>
      </c>
      <c r="AB54" s="14">
        <f>[1]Baugewerbe_Kapazitätsauslastung!K47</f>
        <v>35</v>
      </c>
      <c r="AC54">
        <f>[1]Baugewerbe_Kapazitätsauslastung!M47</f>
        <v>10.5</v>
      </c>
      <c r="AD54">
        <f>[1]Beschränkungen_Wohnungsbau!C16</f>
        <v>4.0999999999999996</v>
      </c>
      <c r="AE54">
        <f>[1]Beschränkungen_Wohnungsbau!D16</f>
        <v>7.5</v>
      </c>
      <c r="AF54">
        <v>0.37039419063134305</v>
      </c>
      <c r="AG54">
        <f>'[1]Stimmungsindex Projektentwickle'!C36</f>
        <v>26.7</v>
      </c>
      <c r="AH54">
        <f>'[1]Stimmungsindex Projektentwickle'!B36</f>
        <v>75</v>
      </c>
    </row>
    <row r="55" spans="1:34" x14ac:dyDescent="0.35">
      <c r="B55" t="s">
        <v>51</v>
      </c>
      <c r="C55">
        <f>[1]Baugenehmigungen!F55</f>
        <v>92639</v>
      </c>
      <c r="D55">
        <v>73348</v>
      </c>
      <c r="E55" s="13">
        <v>103.56666666666668</v>
      </c>
      <c r="F55" s="14">
        <f t="shared" si="2"/>
        <v>1.1813688212927758</v>
      </c>
      <c r="G55" s="13">
        <v>90.8</v>
      </c>
      <c r="H55" s="13">
        <v>226.19</v>
      </c>
      <c r="I55" s="13">
        <f t="shared" si="5"/>
        <v>76.859993562922426</v>
      </c>
      <c r="J55" s="13">
        <f t="shared" si="6"/>
        <v>191.46433859027999</v>
      </c>
      <c r="K55">
        <v>129.4</v>
      </c>
      <c r="L55" s="13">
        <f t="shared" si="4"/>
        <v>109.53395558416479</v>
      </c>
      <c r="M55">
        <f>[1]Baukosten_Wohngebäude!C98</f>
        <v>103.2</v>
      </c>
      <c r="N55">
        <f>[1]Baukosten_Wohngebäude!D98</f>
        <v>103.4</v>
      </c>
      <c r="O55">
        <f>[1]Baukosten_Wohngebäude!E98</f>
        <v>103</v>
      </c>
      <c r="P55" s="13">
        <f t="shared" si="0"/>
        <v>87.356292243321533</v>
      </c>
      <c r="Q55" s="13">
        <f t="shared" si="3"/>
        <v>87.525587383327974</v>
      </c>
      <c r="R55" s="13">
        <f t="shared" si="1"/>
        <v>87.186997103315093</v>
      </c>
      <c r="S55">
        <v>24.6</v>
      </c>
      <c r="T55">
        <v>82.8</v>
      </c>
      <c r="U55">
        <v>-28.700000000000003</v>
      </c>
      <c r="V55">
        <v>602</v>
      </c>
      <c r="W55" s="13">
        <v>97.233333333333334</v>
      </c>
      <c r="X55">
        <f>[1]Auftragseingang_Wohnbau!B132</f>
        <v>207.41499999999999</v>
      </c>
      <c r="Y55">
        <f>[1]Baugewerbe_Kapazitätsauslastung!E48</f>
        <v>23.1</v>
      </c>
      <c r="Z55">
        <f>[1]Baugewerbe_Kapazitätsauslastung!G48</f>
        <v>13.6</v>
      </c>
      <c r="AA55">
        <f>[1]Baugewerbe_Kapazitätsauslastung!I48</f>
        <v>26.1</v>
      </c>
      <c r="AB55" s="14">
        <f>[1]Baugewerbe_Kapazitätsauslastung!K48</f>
        <v>37.699999999999996</v>
      </c>
      <c r="AC55">
        <f>[1]Baugewerbe_Kapazitätsauslastung!M48</f>
        <v>6.2</v>
      </c>
      <c r="AD55">
        <f>[1]Beschränkungen_Wohnungsbau!C17</f>
        <v>2.5</v>
      </c>
      <c r="AE55">
        <f>[1]Beschränkungen_Wohnungsbau!D17</f>
        <v>6.3</v>
      </c>
      <c r="AF55">
        <v>0.34558816385243424</v>
      </c>
      <c r="AG55">
        <f>'[1]Stimmungsindex Projektentwickle'!C37</f>
        <v>21.2</v>
      </c>
      <c r="AH55">
        <f>'[1]Stimmungsindex Projektentwickle'!B37</f>
        <v>84.6</v>
      </c>
    </row>
    <row r="56" spans="1:34" x14ac:dyDescent="0.35">
      <c r="B56" t="s">
        <v>52</v>
      </c>
      <c r="C56">
        <f>[1]Baugenehmigungen!F56</f>
        <v>98494</v>
      </c>
      <c r="D56">
        <v>73348</v>
      </c>
      <c r="E56" s="13">
        <v>104.5</v>
      </c>
      <c r="F56" s="14">
        <f t="shared" si="2"/>
        <v>1.1920152091254752</v>
      </c>
      <c r="G56" s="13">
        <v>65.05</v>
      </c>
      <c r="H56" s="13">
        <v>244.65</v>
      </c>
      <c r="I56" s="13">
        <f t="shared" si="5"/>
        <v>54.571451355661885</v>
      </c>
      <c r="J56" s="13">
        <f t="shared" si="6"/>
        <v>205.24066985645936</v>
      </c>
      <c r="K56">
        <v>132.69999999999999</v>
      </c>
      <c r="L56" s="13">
        <f t="shared" si="4"/>
        <v>111.32408293460925</v>
      </c>
      <c r="M56">
        <f>[1]Baukosten_Wohngebäude!C99</f>
        <v>103.5</v>
      </c>
      <c r="N56">
        <f>[1]Baukosten_Wohngebäude!D99</f>
        <v>104.8</v>
      </c>
      <c r="O56">
        <f>[1]Baukosten_Wohngebäude!E99</f>
        <v>101.7</v>
      </c>
      <c r="P56" s="13">
        <f t="shared" si="0"/>
        <v>86.827751196172258</v>
      </c>
      <c r="Q56" s="13">
        <f t="shared" si="3"/>
        <v>87.918341307814998</v>
      </c>
      <c r="R56" s="13">
        <f t="shared" si="1"/>
        <v>85.317703349282311</v>
      </c>
      <c r="S56">
        <v>29.299999999999997</v>
      </c>
      <c r="T56">
        <v>92</v>
      </c>
      <c r="U56">
        <v>-27.7</v>
      </c>
      <c r="V56">
        <v>602</v>
      </c>
      <c r="W56" s="13">
        <v>96.766666666666666</v>
      </c>
      <c r="X56">
        <f>[1]Auftragseingang_Wohnbau!B133</f>
        <v>197.42699999999999</v>
      </c>
      <c r="Y56">
        <f>[1]Baugewerbe_Kapazitätsauslastung!E49</f>
        <v>16.600000000000001</v>
      </c>
      <c r="Z56">
        <f>[1]Baugewerbe_Kapazitätsauslastung!G49</f>
        <v>15.8</v>
      </c>
      <c r="AA56">
        <f>[1]Baugewerbe_Kapazitätsauslastung!I49</f>
        <v>34.5</v>
      </c>
      <c r="AB56" s="14">
        <f>[1]Baugewerbe_Kapazitätsauslastung!K49</f>
        <v>30.166666666666668</v>
      </c>
      <c r="AC56">
        <f>[1]Baugewerbe_Kapazitätsauslastung!M49</f>
        <v>8.6</v>
      </c>
      <c r="AD56">
        <f>[1]Beschränkungen_Wohnungsbau!C18</f>
        <v>2.5</v>
      </c>
      <c r="AE56">
        <f>[1]Beschränkungen_Wohnungsbau!D18</f>
        <v>7</v>
      </c>
      <c r="AF56">
        <v>0.30030408231092826</v>
      </c>
      <c r="AG56">
        <f>'[1]Stimmungsindex Projektentwickle'!C38</f>
        <v>4.7</v>
      </c>
      <c r="AH56">
        <f>'[1]Stimmungsindex Projektentwickle'!B38</f>
        <v>55.8</v>
      </c>
    </row>
    <row r="57" spans="1:34" x14ac:dyDescent="0.35">
      <c r="A57">
        <v>2022</v>
      </c>
      <c r="B57" t="s">
        <v>49</v>
      </c>
      <c r="C57">
        <f>[1]Baugenehmigungen!F57</f>
        <v>92507</v>
      </c>
      <c r="D57">
        <v>73819</v>
      </c>
      <c r="E57" s="13">
        <v>106.43333333333334</v>
      </c>
      <c r="F57" s="14">
        <f t="shared" si="2"/>
        <v>1.2140684410646387</v>
      </c>
      <c r="G57" s="13">
        <v>69.83</v>
      </c>
      <c r="H57" s="13">
        <v>248.72</v>
      </c>
      <c r="I57" s="13">
        <f t="shared" si="5"/>
        <v>57.517350454118386</v>
      </c>
      <c r="J57" s="13">
        <f t="shared" si="6"/>
        <v>204.86489195114314</v>
      </c>
      <c r="K57">
        <v>138.69999999999999</v>
      </c>
      <c r="L57" s="13">
        <f t="shared" si="4"/>
        <v>114.24397118697149</v>
      </c>
      <c r="M57">
        <f>[1]Baukosten_Wohngebäude!C100</f>
        <v>107.7</v>
      </c>
      <c r="N57">
        <f>[1]Baukosten_Wohngebäude!D100</f>
        <v>109.5</v>
      </c>
      <c r="O57">
        <f>[1]Baukosten_Wohngebäude!E100</f>
        <v>105</v>
      </c>
      <c r="P57" s="13">
        <f t="shared" si="0"/>
        <v>88.709990604447228</v>
      </c>
      <c r="Q57" s="13">
        <f t="shared" si="3"/>
        <v>90.192608831819612</v>
      </c>
      <c r="R57" s="13">
        <f t="shared" si="1"/>
        <v>86.486063263388672</v>
      </c>
      <c r="S57">
        <v>3.8000000000000007</v>
      </c>
      <c r="T57">
        <v>91.3</v>
      </c>
      <c r="U57">
        <v>-71.8</v>
      </c>
      <c r="V57">
        <v>650</v>
      </c>
      <c r="W57" s="13">
        <v>102.06666666666666</v>
      </c>
      <c r="X57">
        <f>[1]Auftragseingang_Wohnbau!B134</f>
        <v>211.904</v>
      </c>
      <c r="Y57">
        <f>[1]Baugewerbe_Kapazitätsauslastung!E50</f>
        <v>19.600000000000001</v>
      </c>
      <c r="Z57">
        <f>[1]Baugewerbe_Kapazitätsauslastung!G50</f>
        <v>13.8</v>
      </c>
      <c r="AA57">
        <f>[1]Baugewerbe_Kapazitätsauslastung!I50</f>
        <v>34.299999999999997</v>
      </c>
      <c r="AB57" s="14">
        <f>[1]Baugewerbe_Kapazitätsauslastung!K50</f>
        <v>26.733333333333334</v>
      </c>
      <c r="AC57">
        <f>[1]Baugewerbe_Kapazitätsauslastung!M50</f>
        <v>9</v>
      </c>
      <c r="AD57">
        <f>[1]Beschränkungen_Wohnungsbau!C19</f>
        <v>3</v>
      </c>
      <c r="AE57">
        <f>[1]Beschränkungen_Wohnungsbau!D19</f>
        <v>9.4</v>
      </c>
      <c r="AF57">
        <v>0.19793791348750475</v>
      </c>
      <c r="AG57">
        <f>'[1]Stimmungsindex Projektentwickle'!C39</f>
        <v>-25.5</v>
      </c>
      <c r="AH57">
        <f>'[1]Stimmungsindex Projektentwickle'!B39</f>
        <v>76.599999999999994</v>
      </c>
    </row>
    <row r="58" spans="1:34" x14ac:dyDescent="0.35">
      <c r="B58" t="s">
        <v>50</v>
      </c>
      <c r="C58">
        <f>[1]Baugenehmigungen!F58</f>
        <v>93265</v>
      </c>
      <c r="D58">
        <v>73819</v>
      </c>
      <c r="E58" s="13">
        <v>109.46666666666665</v>
      </c>
      <c r="F58" s="14">
        <f t="shared" si="2"/>
        <v>1.2486692015209124</v>
      </c>
      <c r="G58" s="13">
        <v>62.9</v>
      </c>
      <c r="H58" s="13">
        <v>236.22</v>
      </c>
      <c r="I58" s="13">
        <f t="shared" si="5"/>
        <v>50.373629719853838</v>
      </c>
      <c r="J58" s="13">
        <f t="shared" si="6"/>
        <v>189.17740560292327</v>
      </c>
      <c r="K58">
        <v>145.4</v>
      </c>
      <c r="L58" s="13">
        <f t="shared" si="4"/>
        <v>116.4439707673569</v>
      </c>
      <c r="M58">
        <f>[1]Baukosten_Wohngebäude!C101</f>
        <v>113.6</v>
      </c>
      <c r="N58">
        <f>[1]Baukosten_Wohngebäude!D101</f>
        <v>117.6</v>
      </c>
      <c r="O58">
        <f>[1]Baukosten_Wohngebäude!E101</f>
        <v>107.4</v>
      </c>
      <c r="P58" s="13">
        <f t="shared" si="0"/>
        <v>90.976857490864802</v>
      </c>
      <c r="Q58" s="13">
        <f t="shared" si="3"/>
        <v>94.180267965895254</v>
      </c>
      <c r="R58" s="13">
        <f t="shared" si="1"/>
        <v>86.011571254567613</v>
      </c>
      <c r="S58">
        <v>-43.800000000000004</v>
      </c>
      <c r="T58">
        <v>51.900000000000006</v>
      </c>
      <c r="U58">
        <v>-125.2</v>
      </c>
      <c r="V58">
        <v>680</v>
      </c>
      <c r="W58" s="13">
        <v>94.600000000000009</v>
      </c>
      <c r="X58">
        <f>[1]Auftragseingang_Wohnbau!B135</f>
        <v>179.624</v>
      </c>
      <c r="Y58">
        <f>[1]Baugewerbe_Kapazitätsauslastung!E51</f>
        <v>15.9</v>
      </c>
      <c r="Z58">
        <f>[1]Baugewerbe_Kapazitätsauslastung!G51</f>
        <v>12.7</v>
      </c>
      <c r="AA58">
        <f>[1]Baugewerbe_Kapazitätsauslastung!I51</f>
        <v>37.5</v>
      </c>
      <c r="AB58" s="14">
        <f>[1]Baugewerbe_Kapazitätsauslastung!K51</f>
        <v>49</v>
      </c>
      <c r="AC58">
        <f>[1]Baugewerbe_Kapazitätsauslastung!M51</f>
        <v>11.7</v>
      </c>
      <c r="AD58">
        <f>[1]Beschränkungen_Wohnungsbau!C20</f>
        <v>8</v>
      </c>
      <c r="AE58">
        <f>[1]Beschränkungen_Wohnungsbau!D20</f>
        <v>9.1</v>
      </c>
      <c r="AF58">
        <v>0.24694002880171462</v>
      </c>
      <c r="AG58">
        <f>'[1]Stimmungsindex Projektentwickle'!C40</f>
        <v>-29.8</v>
      </c>
      <c r="AH58">
        <f>'[1]Stimmungsindex Projektentwickle'!B40</f>
        <v>19.149999999999999</v>
      </c>
    </row>
    <row r="59" spans="1:34" x14ac:dyDescent="0.35">
      <c r="B59" t="s">
        <v>51</v>
      </c>
      <c r="C59">
        <f>[1]Baugenehmigungen!F59</f>
        <v>86282</v>
      </c>
      <c r="D59">
        <v>73819</v>
      </c>
      <c r="E59" s="13">
        <v>111.23333333333333</v>
      </c>
      <c r="F59" s="14">
        <f t="shared" si="2"/>
        <v>1.2688212927756652</v>
      </c>
      <c r="G59" s="13">
        <v>61.02</v>
      </c>
      <c r="H59" s="13">
        <v>241.81</v>
      </c>
      <c r="I59" s="13">
        <f t="shared" si="5"/>
        <v>48.091878933173518</v>
      </c>
      <c r="J59" s="13">
        <f t="shared" si="6"/>
        <v>190.578453700929</v>
      </c>
      <c r="K59">
        <v>150.4</v>
      </c>
      <c r="L59" s="13">
        <f t="shared" si="4"/>
        <v>118.53521126760565</v>
      </c>
      <c r="M59">
        <f>[1]Baukosten_Wohngebäude!C102</f>
        <v>114.7</v>
      </c>
      <c r="N59">
        <f>[1]Baukosten_Wohngebäude!D102</f>
        <v>119.7</v>
      </c>
      <c r="O59">
        <f>[1]Baukosten_Wohngebäude!E102</f>
        <v>107</v>
      </c>
      <c r="P59" s="13">
        <f t="shared" si="0"/>
        <v>90.398861252622126</v>
      </c>
      <c r="Q59" s="13">
        <f t="shared" si="3"/>
        <v>94.339526520827107</v>
      </c>
      <c r="R59" s="13">
        <f t="shared" si="1"/>
        <v>84.330236739586468</v>
      </c>
      <c r="S59">
        <v>-51.4</v>
      </c>
      <c r="T59">
        <v>31.799999999999997</v>
      </c>
      <c r="U59">
        <v>-123.69999999999999</v>
      </c>
      <c r="V59">
        <v>640</v>
      </c>
      <c r="W59" s="13">
        <v>78.966666666666654</v>
      </c>
      <c r="X59">
        <f>[1]Auftragseingang_Wohnbau!B136</f>
        <v>159.28299999999999</v>
      </c>
      <c r="Y59">
        <f>[1]Baugewerbe_Kapazitätsauslastung!E52</f>
        <v>14.7</v>
      </c>
      <c r="Z59">
        <f>[1]Baugewerbe_Kapazitätsauslastung!G52</f>
        <v>15.5</v>
      </c>
      <c r="AA59">
        <f>[1]Baugewerbe_Kapazitätsauslastung!I52</f>
        <v>42.3</v>
      </c>
      <c r="AB59" s="14">
        <f>[1]Baugewerbe_Kapazitätsauslastung!K52</f>
        <v>34.866666666666667</v>
      </c>
      <c r="AC59">
        <f>[1]Baugewerbe_Kapazitätsauslastung!M52</f>
        <v>10.7</v>
      </c>
      <c r="AD59">
        <f>[1]Beschränkungen_Wohnungsbau!C21</f>
        <v>12</v>
      </c>
      <c r="AE59">
        <f>[1]Beschränkungen_Wohnungsbau!D21</f>
        <v>10.4</v>
      </c>
      <c r="AF59">
        <v>0.10367727415740138</v>
      </c>
      <c r="AG59">
        <f>'[1]Stimmungsindex Projektentwickle'!C41</f>
        <v>6.4</v>
      </c>
      <c r="AH59">
        <f>'[1]Stimmungsindex Projektentwickle'!B41</f>
        <v>0</v>
      </c>
    </row>
    <row r="60" spans="1:34" x14ac:dyDescent="0.35">
      <c r="B60" t="s">
        <v>52</v>
      </c>
      <c r="C60">
        <f>[1]Baugenehmigungen!F60</f>
        <v>82289</v>
      </c>
      <c r="D60">
        <v>73819</v>
      </c>
      <c r="E60" s="13">
        <v>113.46666666666665</v>
      </c>
      <c r="F60" s="14">
        <f t="shared" si="2"/>
        <v>1.2942965779467679</v>
      </c>
      <c r="G60" s="13">
        <v>47.46</v>
      </c>
      <c r="H60" s="13">
        <v>243.59</v>
      </c>
      <c r="I60" s="13">
        <f t="shared" si="5"/>
        <v>36.668566392479441</v>
      </c>
      <c r="J60" s="13">
        <f t="shared" si="6"/>
        <v>188.20261457109285</v>
      </c>
      <c r="K60">
        <v>155</v>
      </c>
      <c r="L60" s="13">
        <f t="shared" si="4"/>
        <v>119.75616921269096</v>
      </c>
      <c r="M60">
        <f>[1]Baukosten_Wohngebäude!C103</f>
        <v>116.6</v>
      </c>
      <c r="N60">
        <f>[1]Baukosten_Wohngebäude!D103</f>
        <v>119.8</v>
      </c>
      <c r="O60">
        <f>[1]Baukosten_Wohngebäude!E103</f>
        <v>111.6</v>
      </c>
      <c r="P60" s="13">
        <f t="shared" si="0"/>
        <v>90.087544065804948</v>
      </c>
      <c r="Q60" s="13">
        <f t="shared" si="3"/>
        <v>92.559929494712108</v>
      </c>
      <c r="R60" s="13">
        <f t="shared" si="1"/>
        <v>86.22444183313749</v>
      </c>
      <c r="S60">
        <v>-66.699999999999989</v>
      </c>
      <c r="T60">
        <v>13.999999999999998</v>
      </c>
      <c r="U60">
        <v>-136.9</v>
      </c>
      <c r="V60">
        <v>728</v>
      </c>
      <c r="W60" s="13">
        <v>72.066666666666677</v>
      </c>
      <c r="X60">
        <f>[1]Auftragseingang_Wohnbau!B137</f>
        <v>142.66499999999999</v>
      </c>
      <c r="Y60">
        <f>[1]Baugewerbe_Kapazitätsauslastung!E53</f>
        <v>17.5</v>
      </c>
      <c r="Z60">
        <f>[1]Baugewerbe_Kapazitätsauslastung!G53</f>
        <v>21.2</v>
      </c>
      <c r="AA60">
        <f>[1]Baugewerbe_Kapazitätsauslastung!I53</f>
        <v>40.9</v>
      </c>
      <c r="AB60" s="14">
        <f>[1]Baugewerbe_Kapazitätsauslastung!K53</f>
        <v>24</v>
      </c>
      <c r="AC60">
        <f>[1]Baugewerbe_Kapazitätsauslastung!M53</f>
        <v>10.8</v>
      </c>
      <c r="AD60">
        <f>[1]Beschränkungen_Wohnungsbau!C22</f>
        <v>16</v>
      </c>
      <c r="AE60">
        <f>[1]Beschränkungen_Wohnungsbau!D22</f>
        <v>11.8</v>
      </c>
      <c r="AF60">
        <v>-6.4541099051174097E-2</v>
      </c>
      <c r="AG60">
        <f>'[1]Stimmungsindex Projektentwickle'!C42</f>
        <v>-27.7</v>
      </c>
      <c r="AH60">
        <f>'[1]Stimmungsindex Projektentwickle'!B42</f>
        <v>-17</v>
      </c>
    </row>
    <row r="61" spans="1:34" x14ac:dyDescent="0.35">
      <c r="A61">
        <v>2023</v>
      </c>
      <c r="B61" t="s">
        <v>49</v>
      </c>
      <c r="C61">
        <f>[1]Baugenehmigungen!F61</f>
        <v>68707</v>
      </c>
      <c r="D61">
        <f>295100/4</f>
        <v>73775</v>
      </c>
      <c r="E61" s="13">
        <v>115.2</v>
      </c>
      <c r="F61" s="14">
        <f t="shared" si="2"/>
        <v>1.3140684410646388</v>
      </c>
      <c r="G61" s="13">
        <v>114.73</v>
      </c>
      <c r="H61" s="13">
        <v>215.4</v>
      </c>
      <c r="I61" s="13">
        <f t="shared" si="5"/>
        <v>87.308998842592587</v>
      </c>
      <c r="J61" s="13">
        <f t="shared" si="6"/>
        <v>163.91840277777777</v>
      </c>
      <c r="K61">
        <v>159.80000000000001</v>
      </c>
      <c r="L61" s="13">
        <f t="shared" si="4"/>
        <v>121.60706018518519</v>
      </c>
      <c r="M61">
        <f>[1]Baukosten_Wohngebäude!C104</f>
        <v>116.7</v>
      </c>
      <c r="N61">
        <f>[1]Baukosten_Wohngebäude!D104</f>
        <v>122.1</v>
      </c>
      <c r="O61">
        <f>[1]Baukosten_Wohngebäude!E104</f>
        <v>108.2</v>
      </c>
      <c r="P61" s="13">
        <f t="shared" si="0"/>
        <v>88.808159722222229</v>
      </c>
      <c r="Q61" s="13">
        <f t="shared" si="3"/>
        <v>92.917534722222214</v>
      </c>
      <c r="R61" s="13">
        <f t="shared" si="1"/>
        <v>82.339699074074076</v>
      </c>
      <c r="S61">
        <v>-57.5</v>
      </c>
      <c r="T61">
        <v>16.3</v>
      </c>
      <c r="U61">
        <v>-122.50000000000001</v>
      </c>
      <c r="V61">
        <v>744</v>
      </c>
      <c r="W61" s="13">
        <v>67.8</v>
      </c>
      <c r="X61">
        <f>[1]Auftragseingang_Wohnbau!B138</f>
        <v>139.631</v>
      </c>
      <c r="Y61">
        <f>[1]Baugewerbe_Kapazitätsauslastung!E54</f>
        <v>27</v>
      </c>
      <c r="Z61">
        <f>[1]Baugewerbe_Kapazitätsauslastung!G54</f>
        <v>20.9</v>
      </c>
      <c r="AA61">
        <f>[1]Baugewerbe_Kapazitätsauslastung!I54</f>
        <v>38.200000000000003</v>
      </c>
      <c r="AB61" s="14">
        <f>[1]Baugewerbe_Kapazitätsauslastung!K54</f>
        <v>11.4</v>
      </c>
      <c r="AC61">
        <f>[1]Baugewerbe_Kapazitätsauslastung!M54</f>
        <v>7.7</v>
      </c>
      <c r="AD61">
        <f>[1]Beschränkungen_Wohnungsbau!C23</f>
        <v>15</v>
      </c>
      <c r="AE61">
        <f>[1]Beschränkungen_Wohnungsbau!D23</f>
        <v>24.5</v>
      </c>
      <c r="AF61">
        <v>-0.12518916912106937</v>
      </c>
      <c r="AG61">
        <f>'[1]Stimmungsindex Projektentwickle'!C43</f>
        <v>17.899999999999999</v>
      </c>
      <c r="AH61">
        <f>'[1]Stimmungsindex Projektentwickle'!B43</f>
        <v>-25.6</v>
      </c>
    </row>
    <row r="62" spans="1:34" x14ac:dyDescent="0.35">
      <c r="B62" t="s">
        <v>50</v>
      </c>
      <c r="C62">
        <f>[1]Baugenehmigungen!F62</f>
        <v>66460</v>
      </c>
      <c r="D62">
        <f>295100/4</f>
        <v>73775</v>
      </c>
      <c r="E62" s="13">
        <v>116.63333333333333</v>
      </c>
      <c r="F62" s="14">
        <f t="shared" si="2"/>
        <v>1.3304182509505702</v>
      </c>
      <c r="G62" s="13">
        <v>59.05</v>
      </c>
      <c r="H62" s="13">
        <v>243.8</v>
      </c>
      <c r="I62" s="13">
        <f t="shared" si="5"/>
        <v>44.384538439554163</v>
      </c>
      <c r="J62" s="13">
        <f t="shared" si="6"/>
        <v>183.25064304086885</v>
      </c>
      <c r="K62">
        <v>162.4</v>
      </c>
      <c r="L62" s="13">
        <f t="shared" si="4"/>
        <v>122.06687625035727</v>
      </c>
      <c r="M62">
        <f>[1]Baukosten_Wohngebäude!C105</f>
        <v>117.1</v>
      </c>
      <c r="N62">
        <f>[1]Baukosten_Wohngebäude!D105</f>
        <v>121.2</v>
      </c>
      <c r="O62">
        <f>[1]Baukosten_Wohngebäude!E105</f>
        <v>110.6</v>
      </c>
      <c r="P62" s="13">
        <f t="shared" si="0"/>
        <v>88.017433552443563</v>
      </c>
      <c r="Q62" s="13">
        <f t="shared" si="3"/>
        <v>91.099171191769088</v>
      </c>
      <c r="R62" s="13">
        <f t="shared" si="1"/>
        <v>83.131751929122615</v>
      </c>
      <c r="S62">
        <v>-56.6</v>
      </c>
      <c r="T62">
        <v>-6.1</v>
      </c>
      <c r="U62">
        <v>-102.89999999999999</v>
      </c>
      <c r="V62">
        <v>779</v>
      </c>
      <c r="W62" s="13">
        <v>66.900000000000006</v>
      </c>
      <c r="X62">
        <f>[1]Auftragseingang_Wohnbau!B139</f>
        <v>142.596</v>
      </c>
      <c r="Y62">
        <f>[1]Baugewerbe_Kapazitätsauslastung!E55</f>
        <v>33.299999999999997</v>
      </c>
      <c r="Z62">
        <f>[1]Baugewerbe_Kapazitätsauslastung!G55</f>
        <v>20.7</v>
      </c>
      <c r="AA62">
        <f>[1]Baugewerbe_Kapazitätsauslastung!I55</f>
        <v>34.299999999999997</v>
      </c>
      <c r="AB62" s="14">
        <f>[1]Baugewerbe_Kapazitätsauslastung!K55</f>
        <v>6.7</v>
      </c>
      <c r="AC62">
        <f>[1]Baugewerbe_Kapazitätsauslastung!M55</f>
        <v>8.1</v>
      </c>
      <c r="AD62">
        <f>[1]Beschränkungen_Wohnungsbau!C24</f>
        <v>15.5</v>
      </c>
      <c r="AE62">
        <f>[1]Beschränkungen_Wohnungsbau!D24</f>
        <v>33.1</v>
      </c>
      <c r="AF62">
        <v>-0.12465303767964866</v>
      </c>
      <c r="AG62">
        <f>'[1]Stimmungsindex Projektentwickle'!C44</f>
        <v>-10.9</v>
      </c>
      <c r="AH62">
        <f>'[1]Stimmungsindex Projektentwickle'!B44</f>
        <v>-19.600000000000001</v>
      </c>
    </row>
    <row r="63" spans="1:34" x14ac:dyDescent="0.35">
      <c r="B63" t="s">
        <v>51</v>
      </c>
      <c r="C63">
        <f>[1]Baugenehmigungen!F63</f>
        <v>60491</v>
      </c>
      <c r="D63">
        <f>295100/4</f>
        <v>73775</v>
      </c>
      <c r="E63" s="13">
        <v>117.46666666666665</v>
      </c>
      <c r="F63" s="14">
        <f t="shared" si="2"/>
        <v>1.3399239543726233</v>
      </c>
      <c r="G63" s="13">
        <v>61.52</v>
      </c>
      <c r="H63" s="13">
        <v>228.22</v>
      </c>
      <c r="I63" s="13">
        <f t="shared" si="5"/>
        <v>45.913053348467663</v>
      </c>
      <c r="J63" s="13">
        <f t="shared" si="6"/>
        <v>170.32309875141888</v>
      </c>
      <c r="K63">
        <v>164</v>
      </c>
      <c r="L63" s="13">
        <f t="shared" si="4"/>
        <v>122.39500567536892</v>
      </c>
      <c r="M63">
        <f>[1]Baukosten_Wohngebäude!C106</f>
        <v>116.8</v>
      </c>
      <c r="N63">
        <f>[1]Baukosten_Wohngebäude!D106</f>
        <v>119.8</v>
      </c>
      <c r="O63">
        <f>[1]Baukosten_Wohngebäude!E106</f>
        <v>111.9</v>
      </c>
      <c r="P63" s="13">
        <f t="shared" si="0"/>
        <v>87.169125993189567</v>
      </c>
      <c r="Q63" s="13">
        <f t="shared" si="3"/>
        <v>89.408059023836557</v>
      </c>
      <c r="R63" s="13">
        <f t="shared" si="1"/>
        <v>83.512202043132817</v>
      </c>
      <c r="S63">
        <v>-85.1</v>
      </c>
      <c r="T63">
        <v>-41.2</v>
      </c>
      <c r="U63">
        <v>-125.69999999999999</v>
      </c>
      <c r="V63">
        <v>799</v>
      </c>
      <c r="W63" s="13">
        <v>70.8</v>
      </c>
      <c r="X63">
        <f>[1]Auftragseingang_Wohnbau!B140</f>
        <v>142.04400000000001</v>
      </c>
      <c r="Y63">
        <f>[1]Baugewerbe_Kapazitätsauslastung!E56</f>
        <v>34.299999999999997</v>
      </c>
      <c r="Z63">
        <f>[1]Baugewerbe_Kapazitätsauslastung!G56</f>
        <v>32.9</v>
      </c>
      <c r="AA63">
        <f>[1]Baugewerbe_Kapazitätsauslastung!I56</f>
        <v>33.4</v>
      </c>
      <c r="AB63" s="14">
        <f>[1]Baugewerbe_Kapazitätsauslastung!K56</f>
        <v>3.7333333333333329</v>
      </c>
      <c r="AC63">
        <f>[1]Baugewerbe_Kapazitätsauslastung!M56</f>
        <v>8.4</v>
      </c>
      <c r="AD63">
        <f>[1]Beschränkungen_Wohnungsbau!C25</f>
        <v>19.2</v>
      </c>
      <c r="AE63">
        <f>[1]Beschränkungen_Wohnungsbau!D25</f>
        <v>45.3</v>
      </c>
      <c r="AF63">
        <v>-0.14087779836327985</v>
      </c>
      <c r="AG63">
        <f>'[1]Stimmungsindex Projektentwickle'!C45</f>
        <v>-13.6</v>
      </c>
      <c r="AH63">
        <f>'[1]Stimmungsindex Projektentwickle'!B45</f>
        <v>-54.5</v>
      </c>
    </row>
    <row r="64" spans="1:34" x14ac:dyDescent="0.35">
      <c r="B64" t="s">
        <v>52</v>
      </c>
      <c r="C64">
        <f>[1]Baugenehmigungen!F64</f>
        <v>64416</v>
      </c>
      <c r="D64">
        <f>295100/4</f>
        <v>73775</v>
      </c>
      <c r="E64" s="13">
        <v>117.5</v>
      </c>
      <c r="F64" s="14">
        <f t="shared" si="2"/>
        <v>1.3403041825095057</v>
      </c>
      <c r="G64" s="13">
        <v>60.92</v>
      </c>
      <c r="H64" s="13">
        <v>240.62</v>
      </c>
      <c r="I64" s="13">
        <f t="shared" si="5"/>
        <v>45.45236879432624</v>
      </c>
      <c r="J64" s="13">
        <f t="shared" si="6"/>
        <v>179.52641134751775</v>
      </c>
      <c r="K64">
        <v>165.3</v>
      </c>
      <c r="L64" s="13">
        <f t="shared" si="4"/>
        <v>123.33021276595746</v>
      </c>
      <c r="M64">
        <f>[1]Baukosten_Wohngebäude!C107</f>
        <v>117.3</v>
      </c>
      <c r="N64">
        <f>[1]Baukosten_Wohngebäude!D107</f>
        <v>119.1</v>
      </c>
      <c r="O64">
        <f>[1]Baukosten_Wohngebäude!E107</f>
        <v>114.2</v>
      </c>
      <c r="P64" s="13">
        <f t="shared" si="0"/>
        <v>87.517446808510641</v>
      </c>
      <c r="Q64" s="13">
        <f t="shared" si="3"/>
        <v>88.860425531914885</v>
      </c>
      <c r="R64" s="13">
        <f t="shared" si="1"/>
        <v>85.204539007092208</v>
      </c>
      <c r="S64">
        <v>-93.9</v>
      </c>
      <c r="T64">
        <v>-51.9</v>
      </c>
      <c r="U64">
        <v>-132.5</v>
      </c>
      <c r="V64">
        <v>758</v>
      </c>
      <c r="W64" s="13">
        <v>65.5</v>
      </c>
      <c r="X64">
        <f>[1]Auftragseingang_Wohnbau!B141</f>
        <v>137.494</v>
      </c>
      <c r="Y64">
        <f>[1]Baugewerbe_Kapazitätsauslastung!E57</f>
        <v>32.869999999999997</v>
      </c>
      <c r="Z64">
        <f>[1]Baugewerbe_Kapazitätsauslastung!G57</f>
        <v>39.1</v>
      </c>
      <c r="AA64">
        <f>[1]Baugewerbe_Kapazitätsauslastung!I57</f>
        <v>25.43</v>
      </c>
      <c r="AB64" s="14">
        <f>[1]Baugewerbe_Kapazitätsauslastung!K57</f>
        <v>2.0666666666666669</v>
      </c>
      <c r="AC64">
        <f>[1]Baugewerbe_Kapazitätsauslastung!M57</f>
        <v>8.9</v>
      </c>
      <c r="AD64">
        <f>[1]Beschränkungen_Wohnungsbau!C26</f>
        <v>22.5</v>
      </c>
      <c r="AE64">
        <f>[1]Beschränkungen_Wohnungsbau!D26</f>
        <v>49.1</v>
      </c>
      <c r="AF64">
        <v>-0.14011659091777523</v>
      </c>
      <c r="AG64">
        <f>'[1]Stimmungsindex Projektentwickle'!C46</f>
        <v>-18.5</v>
      </c>
      <c r="AH64">
        <f>'[1]Stimmungsindex Projektentwickle'!B46</f>
        <v>-51.9</v>
      </c>
    </row>
    <row r="65" spans="1:34" x14ac:dyDescent="0.35">
      <c r="A65">
        <v>2024</v>
      </c>
      <c r="B65" t="s">
        <v>49</v>
      </c>
      <c r="C65">
        <f>[1]Baugenehmigungen!F65</f>
        <v>41608</v>
      </c>
      <c r="E65" s="13">
        <v>118.09999999999998</v>
      </c>
      <c r="F65" s="14">
        <f t="shared" si="2"/>
        <v>1.3471482889733837</v>
      </c>
      <c r="G65" s="13">
        <v>52.81</v>
      </c>
      <c r="H65" s="13">
        <v>233.32</v>
      </c>
      <c r="I65" s="13">
        <f t="shared" si="5"/>
        <v>39.201326559412941</v>
      </c>
      <c r="J65" s="13">
        <f t="shared" si="6"/>
        <v>173.19548405306242</v>
      </c>
      <c r="K65">
        <v>167.9</v>
      </c>
      <c r="L65" s="13">
        <f t="shared" si="4"/>
        <v>124.63364380468533</v>
      </c>
      <c r="M65">
        <f>[1]Baukosten_Wohngebäude!C108</f>
        <v>118.5</v>
      </c>
      <c r="N65">
        <f>[1]Baukosten_Wohngebäude!D108</f>
        <v>119.9</v>
      </c>
      <c r="O65">
        <f>[1]Baukosten_Wohngebäude!E108</f>
        <v>116.3</v>
      </c>
      <c r="P65" s="13">
        <f t="shared" si="0"/>
        <v>87.963590177815433</v>
      </c>
      <c r="Q65" s="13">
        <f t="shared" si="3"/>
        <v>89.002822466836037</v>
      </c>
      <c r="R65" s="13">
        <f t="shared" si="1"/>
        <v>86.330510866497335</v>
      </c>
      <c r="S65">
        <v>-103.80000000000001</v>
      </c>
      <c r="T65">
        <v>-53.800000000000004</v>
      </c>
      <c r="U65">
        <v>-149.19999999999999</v>
      </c>
      <c r="V65">
        <v>911</v>
      </c>
      <c r="W65" s="13">
        <v>63.5</v>
      </c>
      <c r="X65">
        <f>[1]Auftragseingang_Wohnbau!B142</f>
        <v>131.357</v>
      </c>
      <c r="Y65">
        <f>[1]Baugewerbe_Kapazitätsauslastung!E58</f>
        <v>35.200000000000003</v>
      </c>
      <c r="Z65">
        <f>[1]Baugewerbe_Kapazitätsauslastung!G58</f>
        <v>36.270000000000003</v>
      </c>
      <c r="AA65">
        <f>[1]Baugewerbe_Kapazitätsauslastung!I58</f>
        <v>25.07</v>
      </c>
      <c r="AB65" s="14">
        <f>[1]Baugewerbe_Kapazitätsauslastung!K58</f>
        <v>2.0666666666666664</v>
      </c>
      <c r="AC65">
        <f>[1]Baugewerbe_Kapazitätsauslastung!M58</f>
        <v>9.1</v>
      </c>
      <c r="AD65">
        <f>[1]Beschränkungen_Wohnungsbau!C27</f>
        <v>17.7</v>
      </c>
      <c r="AE65">
        <f>[1]Beschränkungen_Wohnungsbau!D27</f>
        <v>56.1</v>
      </c>
      <c r="AF65">
        <v>-0.12203290702432132</v>
      </c>
      <c r="AG65">
        <f>'[1]Stimmungsindex Projektentwickle'!C47</f>
        <v>13.6</v>
      </c>
      <c r="AH65">
        <f>'[1]Stimmungsindex Projektentwickle'!B47</f>
        <v>-27.3</v>
      </c>
    </row>
    <row r="66" spans="1:34" x14ac:dyDescent="0.35">
      <c r="B66" t="s">
        <v>50</v>
      </c>
      <c r="C66">
        <f>[1]Baugenehmigungen!F66</f>
        <v>36713</v>
      </c>
      <c r="E66">
        <v>119.3</v>
      </c>
      <c r="F66" s="14">
        <f t="shared" si="2"/>
        <v>1.3608365019011406</v>
      </c>
      <c r="G66" s="13">
        <v>53.68</v>
      </c>
      <c r="H66" s="13">
        <v>228.01</v>
      </c>
      <c r="I66" s="13">
        <f>G66/F66</f>
        <v>39.446325789326629</v>
      </c>
      <c r="J66" s="13">
        <f t="shared" si="6"/>
        <v>167.55135512713048</v>
      </c>
      <c r="K66" s="13">
        <v>169.18757668711658</v>
      </c>
      <c r="L66" s="13">
        <f t="shared" si="4"/>
        <v>124.32616001316475</v>
      </c>
      <c r="M66">
        <f>[1]Baukosten_Wohngebäude!C109</f>
        <v>118.9</v>
      </c>
      <c r="N66">
        <f>[1]Baukosten_Wohngebäude!D109</f>
        <v>119.9</v>
      </c>
      <c r="O66">
        <f>[1]Baukosten_Wohngebäude!E109</f>
        <v>117.5</v>
      </c>
      <c r="P66" s="13">
        <f t="shared" si="0"/>
        <v>87.372729812796877</v>
      </c>
      <c r="Q66" s="13">
        <f t="shared" si="3"/>
        <v>88.107571947471371</v>
      </c>
      <c r="R66" s="13">
        <f t="shared" si="1"/>
        <v>86.343950824252587</v>
      </c>
      <c r="S66">
        <v>-79.800000000000011</v>
      </c>
      <c r="T66">
        <v>-50.300000000000004</v>
      </c>
      <c r="U66">
        <v>-107.7</v>
      </c>
      <c r="V66">
        <v>926</v>
      </c>
      <c r="W66" s="13">
        <v>65.566666666666677</v>
      </c>
      <c r="X66">
        <f>[1]Auftragseingang_Wohnbau!B143</f>
        <v>134.804</v>
      </c>
      <c r="Y66">
        <f>[1]Baugewerbe_Kapazitätsauslastung!E59</f>
        <v>38.729999999999997</v>
      </c>
      <c r="Z66">
        <f>[1]Baugewerbe_Kapazitätsauslastung!G59</f>
        <v>38.4</v>
      </c>
      <c r="AA66">
        <f>[1]Baugewerbe_Kapazitätsauslastung!I59</f>
        <v>24.83</v>
      </c>
      <c r="AB66" s="14">
        <f>[1]Baugewerbe_Kapazitätsauslastung!K59</f>
        <v>1.8666666666666669</v>
      </c>
      <c r="AC66">
        <f>[1]Baugewerbe_Kapazitätsauslastung!M59</f>
        <v>9.1</v>
      </c>
      <c r="AD66">
        <f>[1]Beschränkungen_Wohnungsbau!C28</f>
        <v>15.1</v>
      </c>
      <c r="AE66">
        <f>[1]Beschränkungen_Wohnungsbau!D28</f>
        <v>51.7</v>
      </c>
      <c r="AF66">
        <v>-4.6443629629727652E-2</v>
      </c>
      <c r="AG66">
        <f>'[1]Stimmungsindex Projektentwickle'!C48</f>
        <v>57.1</v>
      </c>
      <c r="AH66">
        <f>'[1]Stimmungsindex Projektentwickle'!B48</f>
        <v>-28.6</v>
      </c>
    </row>
    <row r="67" spans="1:34" x14ac:dyDescent="0.35">
      <c r="B67" t="s">
        <v>51</v>
      </c>
      <c r="C67">
        <v>36591</v>
      </c>
      <c r="E67" s="13">
        <v>119.73333333333333</v>
      </c>
      <c r="F67" s="14">
        <f>E67/$E$9</f>
        <v>1.3657794676806083</v>
      </c>
      <c r="G67" s="13"/>
      <c r="K67" s="13">
        <v>170.47515337423314</v>
      </c>
      <c r="L67" s="13">
        <f t="shared" si="4"/>
        <v>124.81894581688006</v>
      </c>
      <c r="M67">
        <f>[1]Baukosten_Wohngebäude!C110</f>
        <v>118.8</v>
      </c>
      <c r="N67">
        <f>[1]Baukosten_Wohngebäude!D110</f>
        <v>120</v>
      </c>
      <c r="O67">
        <f>[1]Baukosten_Wohngebäude!E110</f>
        <v>117.1</v>
      </c>
      <c r="P67" s="13">
        <f t="shared" si="0"/>
        <v>86.983296213808458</v>
      </c>
      <c r="Q67" s="13">
        <f t="shared" si="3"/>
        <v>87.861915367483306</v>
      </c>
      <c r="R67" s="13">
        <f t="shared" si="1"/>
        <v>85.738585746102444</v>
      </c>
      <c r="S67">
        <v>-79.099999999999994</v>
      </c>
      <c r="T67">
        <v>-55.9</v>
      </c>
      <c r="U67">
        <v>-101.20000000000002</v>
      </c>
      <c r="V67">
        <v>935</v>
      </c>
      <c r="W67" s="13">
        <v>65.166666666666671</v>
      </c>
      <c r="X67">
        <f>[1]Auftragseingang_Wohnbau!B144</f>
        <v>135.63200000000001</v>
      </c>
      <c r="AB67" s="14"/>
      <c r="AG67">
        <f>'[1]Stimmungsindex Projektentwickle'!C49</f>
        <v>42.9</v>
      </c>
      <c r="AH67">
        <f>'[1]Stimmungsindex Projektentwickle'!B49</f>
        <v>-46.9</v>
      </c>
    </row>
    <row r="68" spans="1:34" x14ac:dyDescent="0.35">
      <c r="B68" t="s">
        <v>52</v>
      </c>
      <c r="C68">
        <f>[1]Baugenehmigungen!F68</f>
        <v>0</v>
      </c>
      <c r="E68" s="13">
        <v>120.05000000000001</v>
      </c>
      <c r="F68" s="14">
        <f t="shared" si="2"/>
        <v>1.3693916349809887</v>
      </c>
      <c r="S68">
        <v>-80.800000000000011</v>
      </c>
      <c r="T68">
        <v>-53.9</v>
      </c>
      <c r="U68">
        <v>-106.5</v>
      </c>
      <c r="AG68">
        <f>'[1]Stimmungsindex Projektentwickle'!C50</f>
        <v>41.9</v>
      </c>
      <c r="AH68">
        <f>'[1]Stimmungsindex Projektentwickle'!B50</f>
        <v>-14</v>
      </c>
    </row>
    <row r="69" spans="1:34" x14ac:dyDescent="0.35">
      <c r="C69" s="11" t="s">
        <v>14</v>
      </c>
      <c r="D69" s="11" t="s">
        <v>15</v>
      </c>
      <c r="E69" s="11"/>
      <c r="F69" s="11"/>
      <c r="G69" s="11"/>
      <c r="H69" s="11"/>
      <c r="I69" s="11" t="s">
        <v>20</v>
      </c>
      <c r="J69" s="11" t="s">
        <v>21</v>
      </c>
      <c r="L69" s="11"/>
      <c r="M69" s="11"/>
      <c r="N69" s="11"/>
      <c r="O69" s="11"/>
      <c r="P69" s="11" t="s">
        <v>27</v>
      </c>
      <c r="Q69" s="11" t="s">
        <v>28</v>
      </c>
      <c r="R69" s="11" t="s">
        <v>29</v>
      </c>
      <c r="S69" s="11" t="s">
        <v>30</v>
      </c>
      <c r="T69" s="11" t="s">
        <v>31</v>
      </c>
      <c r="U69" s="11" t="s">
        <v>32</v>
      </c>
      <c r="V69" s="11" t="s">
        <v>33</v>
      </c>
      <c r="W69" s="11" t="s">
        <v>34</v>
      </c>
      <c r="X69" s="11" t="s">
        <v>35</v>
      </c>
      <c r="Y69" s="11" t="s">
        <v>36</v>
      </c>
      <c r="Z69" s="11" t="s">
        <v>37</v>
      </c>
      <c r="AA69" s="11" t="s">
        <v>38</v>
      </c>
      <c r="AB69" s="11" t="s">
        <v>39</v>
      </c>
      <c r="AC69" s="11" t="s">
        <v>40</v>
      </c>
      <c r="AD69" s="11" t="s">
        <v>53</v>
      </c>
      <c r="AE69" s="11" t="s">
        <v>54</v>
      </c>
      <c r="AF69" s="11" t="s">
        <v>43</v>
      </c>
      <c r="AG69" s="11" t="s">
        <v>44</v>
      </c>
      <c r="AH69" s="11" t="s">
        <v>45</v>
      </c>
    </row>
    <row r="70" spans="1:34" x14ac:dyDescent="0.35">
      <c r="B70" s="11" t="s">
        <v>55</v>
      </c>
      <c r="C70" s="15">
        <f>C66/C65-1</f>
        <v>-0.11764564506825614</v>
      </c>
      <c r="D70" s="15">
        <f>D61/D57-1</f>
        <v>-5.9605250680716537E-4</v>
      </c>
      <c r="I70" s="15">
        <f>I65/I64-1</f>
        <v>-0.13752951497862542</v>
      </c>
      <c r="J70" s="15">
        <f>J65/J64-1</f>
        <v>-3.526460116333674E-2</v>
      </c>
      <c r="L70" s="15">
        <f>L65/L64-1</f>
        <v>1.0568627179792456E-2</v>
      </c>
      <c r="P70" s="15">
        <f>P65/P64-1</f>
        <v>5.0977649094465782E-3</v>
      </c>
      <c r="Q70" s="15">
        <f t="shared" ref="Q70:R70" si="7">Q65/Q64-1</f>
        <v>1.6024786519845957E-3</v>
      </c>
      <c r="R70" s="15">
        <f t="shared" si="7"/>
        <v>1.3214928130899306E-2</v>
      </c>
      <c r="S70" s="15">
        <f>S66/S65-1</f>
        <v>-0.23121387283236994</v>
      </c>
      <c r="T70" s="15">
        <f>T66/T65-1</f>
        <v>-6.505576208178443E-2</v>
      </c>
      <c r="U70" s="15">
        <f>U66/U65-1</f>
        <v>-0.27815013404825728</v>
      </c>
      <c r="V70" s="15" t="e">
        <f>#REF!/#REF!-1</f>
        <v>#REF!</v>
      </c>
      <c r="W70" s="15">
        <f>W66/W65-1</f>
        <v>3.2545931758530378E-2</v>
      </c>
      <c r="X70" s="15">
        <f>X66/X65-1</f>
        <v>2.6241464101646628E-2</v>
      </c>
      <c r="Y70" s="15">
        <f>Y66/Y65-1</f>
        <v>0.10028409090909074</v>
      </c>
      <c r="Z70" s="15">
        <f t="shared" ref="Z70:AC70" si="8">Z66/Z65-1</f>
        <v>5.8726220016542374E-2</v>
      </c>
      <c r="AA70" s="15">
        <f t="shared" si="8"/>
        <v>-9.5731950538493482E-3</v>
      </c>
      <c r="AB70" s="15">
        <f t="shared" si="8"/>
        <v>-9.67741935483869E-2</v>
      </c>
      <c r="AC70" s="15">
        <f t="shared" si="8"/>
        <v>0</v>
      </c>
      <c r="AD70" s="15">
        <f>AD66/AD65-1</f>
        <v>-0.14689265536723162</v>
      </c>
      <c r="AE70" s="15">
        <f>AE66/AE65-1</f>
        <v>-7.8431372549019551E-2</v>
      </c>
      <c r="AF70" s="15">
        <f>AF66/AF65-1</f>
        <v>-0.61941716572832783</v>
      </c>
      <c r="AG70" s="15">
        <f>AG67/AG66-1</f>
        <v>-0.24868651488616467</v>
      </c>
      <c r="AH70" s="15">
        <f>AH67/AH66-1</f>
        <v>0.63986013986013979</v>
      </c>
    </row>
    <row r="71" spans="1:34" x14ac:dyDescent="0.35">
      <c r="B71" s="11" t="s">
        <v>56</v>
      </c>
      <c r="C71" s="15">
        <f>C66/C62-1</f>
        <v>-0.44759253686427924</v>
      </c>
      <c r="D71" s="15">
        <f>D61/D57-1</f>
        <v>-5.9605250680716537E-4</v>
      </c>
      <c r="I71" s="15">
        <f>I65/I61-1</f>
        <v>-0.55100474087341067</v>
      </c>
      <c r="J71" s="15">
        <f>J65/J61-1</f>
        <v>5.6595727618585112E-2</v>
      </c>
      <c r="L71" s="15">
        <f>L65/L61-1</f>
        <v>2.4888222895045775E-2</v>
      </c>
      <c r="P71" s="15">
        <f>P65/P61-1</f>
        <v>-9.5100444266436046E-3</v>
      </c>
      <c r="Q71" s="15">
        <f t="shared" ref="Q71:R71" si="9">Q65/Q61-1</f>
        <v>-4.2131038744078197E-2</v>
      </c>
      <c r="R71" s="15">
        <f t="shared" si="9"/>
        <v>4.8467650930240413E-2</v>
      </c>
      <c r="S71" s="15">
        <f>S66/S62-1</f>
        <v>0.40989399293286244</v>
      </c>
      <c r="T71" s="15">
        <f>T66/T62-1</f>
        <v>7.2459016393442628</v>
      </c>
      <c r="U71" s="15">
        <f>U66/U62-1</f>
        <v>4.6647230320699729E-2</v>
      </c>
      <c r="V71" s="15" t="e">
        <f>#REF!/V65-1</f>
        <v>#REF!</v>
      </c>
      <c r="W71" s="15">
        <f>W66/W62-1</f>
        <v>-1.9930244145490716E-2</v>
      </c>
      <c r="X71" s="15">
        <f>X66/X62-1</f>
        <v>-5.4643889029145298E-2</v>
      </c>
      <c r="Y71" s="15">
        <f>Y66/Y62-1</f>
        <v>0.16306306306306317</v>
      </c>
      <c r="Z71" s="15">
        <f t="shared" ref="Z71:AC71" si="10">Z66/Z62-1</f>
        <v>0.85507246376811596</v>
      </c>
      <c r="AA71" s="15">
        <f t="shared" si="10"/>
        <v>-0.27609329446064135</v>
      </c>
      <c r="AB71" s="15">
        <f t="shared" si="10"/>
        <v>-0.72139303482587058</v>
      </c>
      <c r="AC71" s="15">
        <f t="shared" si="10"/>
        <v>0.12345679012345689</v>
      </c>
      <c r="AD71" s="15">
        <f>AD66/AD62-1</f>
        <v>-2.5806451612903292E-2</v>
      </c>
      <c r="AE71" s="15">
        <f>AE66/AE62-1</f>
        <v>0.5619335347432024</v>
      </c>
      <c r="AF71" s="15">
        <f>AF66/AF62-1</f>
        <v>-0.62741678426573788</v>
      </c>
      <c r="AG71" s="15">
        <f>AG67/AG63-1</f>
        <v>-4.1544117647058822</v>
      </c>
      <c r="AH71" s="15">
        <f>AH67/AH63-1</f>
        <v>-0.13944954128440368</v>
      </c>
    </row>
    <row r="72" spans="1:34" x14ac:dyDescent="0.35">
      <c r="B72" s="11" t="s">
        <v>57</v>
      </c>
      <c r="C72" s="16">
        <f>(C66- AVERAGE(C21:C57))/_xlfn.STDEV.P(C21:C57)</f>
        <v>-4.1674812013577514</v>
      </c>
      <c r="D72" s="16">
        <f>(D64- AVERAGE(D13:D57))/_xlfn.STDEV.P(D13:D57)</f>
        <v>0.91095281958862884</v>
      </c>
      <c r="I72" s="16">
        <f>(I65- AVERAGE(I13:I57))/_xlfn.STDEV.P(I13:I57)</f>
        <v>-1.8961320226957323</v>
      </c>
      <c r="J72" s="16">
        <f>(J65- AVERAGE(J13:J57))/_xlfn.STDEV.P(J13:J57)</f>
        <v>-1.6085600671854541</v>
      </c>
      <c r="L72" s="16">
        <f>(L65- AVERAGE(L13:L57))/_xlfn.STDEV.P(L13:L57)</f>
        <v>4.385470517227529</v>
      </c>
      <c r="P72" s="16">
        <f>(P65- AVERAGE(P29:P57))/_xlfn.STDEV.P(P29:P57)</f>
        <v>2.3662278416735436</v>
      </c>
      <c r="Q72" s="16">
        <f t="shared" ref="Q72:R72" si="11">(Q65- AVERAGE(Q29:Q57))/_xlfn.STDEV.P(Q29:Q57)</f>
        <v>2.7763704489299483</v>
      </c>
      <c r="R72" s="16">
        <f t="shared" si="11"/>
        <v>1.4630303870252857</v>
      </c>
      <c r="S72" s="16">
        <f>(S66- AVERAGE(S9:S57))/_xlfn.STDEV.P(S9:S57)</f>
        <v>-2.4409528687710496</v>
      </c>
      <c r="T72" s="16">
        <f>(T66- AVERAGE(T9:T57))/_xlfn.STDEV.P(T9:T57)</f>
        <v>-1.3477717314044486</v>
      </c>
      <c r="U72" s="16">
        <f>(U66- AVERAGE(U9:U57))/_xlfn.STDEV.P(U9:U57)</f>
        <v>-3.3331362101823423</v>
      </c>
      <c r="V72" s="16" t="e">
        <f>(#REF!- AVERAGE(V9:V61))/_xlfn.STDEV.P(V9:V61)</f>
        <v>#REF!</v>
      </c>
      <c r="W72" s="16">
        <f>(W66- AVERAGE(W9:W57))/_xlfn.STDEV.P(W9:W57)</f>
        <v>-0.65226294704952448</v>
      </c>
      <c r="X72" s="16">
        <f>(X66- AVERAGE(X9:X57))/_xlfn.STDEV.P(X9:X57)</f>
        <v>-0.70182134365365745</v>
      </c>
      <c r="Y72" s="16">
        <f>(Y66- AVERAGE(Y9:Y57))/_xlfn.STDEV.P(Y9:Y57)</f>
        <v>-1.2104137008308731</v>
      </c>
      <c r="Z72" s="16">
        <f t="shared" ref="Z72:AG72" si="12">(Z66- AVERAGE(Z9:Z57))/_xlfn.STDEV.P(Z9:Z57)</f>
        <v>1.9495028737619198</v>
      </c>
      <c r="AA72" s="16">
        <f t="shared" si="12"/>
        <v>1.3738396763449199</v>
      </c>
      <c r="AB72" s="16">
        <f t="shared" si="12"/>
        <v>-0.28567271555416107</v>
      </c>
      <c r="AC72" s="16">
        <f t="shared" si="12"/>
        <v>0.82751369616473136</v>
      </c>
      <c r="AD72" s="16">
        <f t="shared" si="12"/>
        <v>6.9746925724303415</v>
      </c>
      <c r="AE72" s="16">
        <f t="shared" si="12"/>
        <v>20.736174646892977</v>
      </c>
      <c r="AF72" s="16">
        <f t="shared" si="12"/>
        <v>-6.4201373537952406</v>
      </c>
      <c r="AG72" s="16">
        <f t="shared" si="12"/>
        <v>3.1507562440341816</v>
      </c>
      <c r="AH72" s="16">
        <f>(AH66- AVERAGE(AH9:AH57))/_xlfn.STDEV.P(AH9:AH57)</f>
        <v>-7.8179688943582253</v>
      </c>
    </row>
    <row r="73" spans="1:34" x14ac:dyDescent="0.35">
      <c r="B73" s="11" t="s">
        <v>58</v>
      </c>
      <c r="C73" s="16">
        <f>(C66- AVERAGE(C57:C65))/_xlfn.STDEV.P(C57:C65)</f>
        <v>-2.2482239680407927</v>
      </c>
      <c r="D73" s="16">
        <f>(D64- AVERAGE(D57:D64))/_xlfn.STDEV.P(D57:D64)</f>
        <v>-1</v>
      </c>
      <c r="I73" s="16">
        <f>(I65- AVERAGE(I57:I64))/_xlfn.STDEV.P(I57:I64)</f>
        <v>-0.88384455481503232</v>
      </c>
      <c r="J73" s="16">
        <f>(J65- AVERAGE(J57:J64))/_xlfn.STDEV.P(J57:J64)</f>
        <v>-0.88506747415198184</v>
      </c>
      <c r="L73" s="16">
        <f>(L65- AVERAGE(L57:L64))/_xlfn.STDEV.P(L57:L64)</f>
        <v>1.6196127889503111</v>
      </c>
      <c r="P73" s="16">
        <f>(P65- AVERAGE(P57:P64))/_xlfn.STDEV.P(P57:P64)</f>
        <v>-0.76272675786132382</v>
      </c>
      <c r="Q73" s="16">
        <f t="shared" ref="Q73:R73" si="13">(Q65- AVERAGE(Q57:Q64))/_xlfn.STDEV.P(Q57:Q64)</f>
        <v>-1.3611213335755838</v>
      </c>
      <c r="R73" s="16">
        <f t="shared" si="13"/>
        <v>1.1476416248316155</v>
      </c>
      <c r="S73" s="16">
        <f>(S66- AVERAGE(S57:S65))/_xlfn.STDEV.P(S57:S65)</f>
        <v>-0.60287602975941978</v>
      </c>
      <c r="T73" s="16">
        <f>(T66- AVERAGE(T57:T65))/_xlfn.STDEV.P(T57:T65)</f>
        <v>-1.2048111935924457</v>
      </c>
      <c r="U73" s="16">
        <f>(U66- AVERAGE(U57:U65))/_xlfn.STDEV.P(U57:U65)</f>
        <v>0.64004751185574182</v>
      </c>
      <c r="V73" s="16" t="e">
        <f>(#REF!- AVERAGE(V58:V67))/_xlfn.STDEV.P(V58:V67)</f>
        <v>#REF!</v>
      </c>
      <c r="W73" s="16">
        <f>(W66- AVERAGE(W57:W65))/_xlfn.STDEV.P(W57:W65)</f>
        <v>-0.79454439451534709</v>
      </c>
      <c r="X73" s="16">
        <f>(X66- AVERAGE(X57:X65))/_xlfn.STDEV.P(X57:X65)</f>
        <v>-0.78417932014322644</v>
      </c>
      <c r="Y73" s="16">
        <f>(Y66- AVERAGE(Y57:Y65))/_xlfn.STDEV.P(Y57:Y65)</f>
        <v>1.6132606484011884</v>
      </c>
      <c r="Z73" s="16">
        <f t="shared" ref="Z73" si="14">(Z66- AVERAGE(Z57:Z65))/_xlfn.STDEV.P(Z57:Z65)</f>
        <v>1.5725924400887612</v>
      </c>
      <c r="AA73" s="16">
        <f>(AA66- AVERAGE(AA57:AA65))/_xlfn.STDEV.P(AA57:AA65)</f>
        <v>-1.7010829594007744</v>
      </c>
      <c r="AB73" s="16">
        <f>(AB66- AVERAGE(AB57:AB65))/_xlfn.STDEV.P(AB57:AB65)</f>
        <v>-1.0125288034648157</v>
      </c>
      <c r="AC73" s="16">
        <f>(AC66- AVERAGE(AC57:AC65))/_xlfn.STDEV.P(AC57:AC65)</f>
        <v>-0.21505426073421169</v>
      </c>
      <c r="AD73" s="16">
        <f t="shared" ref="AD73:AH73" si="15">(AD66- AVERAGE(AD57:AD65))/_xlfn.STDEV.P(AD57:AD65)</f>
        <v>0.13936980087233369</v>
      </c>
      <c r="AE73" s="16">
        <f>(AE66- AVERAGE(AE57:AE65))/_xlfn.STDEV.P(AE57:AE65)</f>
        <v>1.3526120557348089</v>
      </c>
      <c r="AF73" s="16">
        <f>(AF66- AVERAGE(AF57:AF65))/_xlfn.STDEV.P(AF57:AF65)</f>
        <v>-0.18687358684873909</v>
      </c>
      <c r="AG73" s="16">
        <f t="shared" si="15"/>
        <v>3.9087810669098628</v>
      </c>
      <c r="AH73" s="16">
        <f t="shared" si="15"/>
        <v>-0.46226502834285632</v>
      </c>
    </row>
    <row r="74" spans="1:34" x14ac:dyDescent="0.35">
      <c r="B74" s="11"/>
      <c r="C74" s="16"/>
      <c r="D74" s="16"/>
      <c r="I74" s="16"/>
      <c r="J74" s="16"/>
      <c r="L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</row>
    <row r="75" spans="1:34" x14ac:dyDescent="0.35">
      <c r="A75" t="s">
        <v>59</v>
      </c>
      <c r="C75" t="s">
        <v>60</v>
      </c>
      <c r="D75" t="s">
        <v>60</v>
      </c>
      <c r="E75" t="s">
        <v>60</v>
      </c>
      <c r="F75" t="s">
        <v>60</v>
      </c>
      <c r="G75" t="s">
        <v>60</v>
      </c>
      <c r="H75" t="s">
        <v>60</v>
      </c>
      <c r="I75" t="s">
        <v>60</v>
      </c>
      <c r="J75" t="s">
        <v>60</v>
      </c>
      <c r="K75" t="s">
        <v>60</v>
      </c>
      <c r="L75" t="s">
        <v>60</v>
      </c>
      <c r="M75" t="s">
        <v>60</v>
      </c>
      <c r="N75" t="s">
        <v>60</v>
      </c>
      <c r="O75" t="s">
        <v>60</v>
      </c>
      <c r="P75" t="s">
        <v>60</v>
      </c>
      <c r="Q75" t="s">
        <v>60</v>
      </c>
      <c r="R75" t="s">
        <v>60</v>
      </c>
      <c r="S75" t="s">
        <v>60</v>
      </c>
      <c r="T75" t="s">
        <v>60</v>
      </c>
      <c r="U75" t="s">
        <v>60</v>
      </c>
      <c r="V75" t="s">
        <v>60</v>
      </c>
      <c r="W75" t="s">
        <v>60</v>
      </c>
      <c r="X75" t="s">
        <v>60</v>
      </c>
      <c r="AD75" t="s">
        <v>60</v>
      </c>
      <c r="AE75" t="s">
        <v>60</v>
      </c>
      <c r="AG75" t="s">
        <v>60</v>
      </c>
      <c r="AH75" t="s">
        <v>60</v>
      </c>
    </row>
    <row r="78" spans="1:34" x14ac:dyDescent="0.35">
      <c r="B78" t="s">
        <v>61</v>
      </c>
    </row>
    <row r="79" spans="1:34" x14ac:dyDescent="0.35">
      <c r="B79" t="s">
        <v>62</v>
      </c>
    </row>
  </sheetData>
  <hyperlinks>
    <hyperlink ref="C8" location="Baugenehmigungen!A1" display="Baugenehmigungen" xr:uid="{73B9E283-7C27-4539-8133-E4F5F266D2D8}"/>
    <hyperlink ref="D8" location="Wohnfertigstellungen!A1" display="Fertigstellungen " xr:uid="{982FF4C4-C040-4CBC-AF07-D2CEA3A4B7E1}"/>
    <hyperlink ref="G8" location="Baulandpreise!A1" display="Baulandpreise - Rohbauland (Reale Preise)" xr:uid="{5803DDD6-F876-4DFF-A14E-2DB4EAF070E2}"/>
    <hyperlink ref="H8" location="Baulandpreise!A1" display="Baulandpreise - Wohnbauland" xr:uid="{FEA0F4C2-9018-4D0B-9F2D-DA85E614836A}"/>
    <hyperlink ref="K8" location="Kosten_Instandhaltung!A1" display="Instandhaltungskosten (Gesamt)" xr:uid="{10595B1D-C6DD-42DF-B0D9-D752404930C6}"/>
    <hyperlink ref="N8" location="Baukosten_Wohngebäude!A1" display="Baukosten (Material)" xr:uid="{52D310D4-BB52-49D8-818A-12D4EFC23D3F}"/>
    <hyperlink ref="O8" location="Baukosten_Wohngebäude!A1" display="Baukosten (Arbeit)" xr:uid="{FBD974E8-479A-410C-B2BB-29149CEF845F}"/>
    <hyperlink ref="S8" location="Geschäftsklima_Bau!A1" display="Bauhauptgewerbe - Geschäftsklima" xr:uid="{3B89C6AE-965E-4B3B-875C-31951CD4D519}"/>
    <hyperlink ref="T8" location="Geschäftsklima_Bau!A1" display="Bauhauptgewerbe - Geschäftslage" xr:uid="{9EDB973A-3B4E-4895-88C5-0E54A8C24906}"/>
    <hyperlink ref="U8" location="Geschäftsklima_Bau!A1" display="Bauhauptgewerbe - Geschäftserwartungen" xr:uid="{CF52B24C-886C-4851-9F12-33E9CC4278A3}"/>
    <hyperlink ref="V8" location="Insolvenzen_Branchen!A1" display="Zahl der Insolvenzen Baugewerbe" xr:uid="{A2D12254-F302-4F54-8FA4-924514B15285}"/>
    <hyperlink ref="W8" location="Auftragseingang_Bauhauptgewerbe!A1" display="Auftragseingang Insgesamt / in konstanten Preisen / Deutschland / Wohnungsbau" xr:uid="{93E25609-651B-432A-BB56-45F980F5F06D}"/>
    <hyperlink ref="X8" location="Auftragseingang_Wohnbau!A1" display="Volumenindex des Auftragseingangs (Bauhauptgewerbe)" xr:uid="{63276F9C-A887-418A-9D73-C881BAB30B50}"/>
    <hyperlink ref="AD8" location="Beschränkungen_Wohnungsbau!A1" display="Beschränkungen Wohnungsbau - Auftragsmangel" xr:uid="{594A5AFC-DEBE-4F5B-BDC9-213A543194C6}"/>
    <hyperlink ref="AF8" location="'Entwickler-KPIs'!A1" display="Entwicklermarge" xr:uid="{E5343679-9D07-4AD2-9A51-A7B01438BE63}"/>
    <hyperlink ref="Y8" location="Baugewerbe_Kapazitätsauslastung!A1" display="Keine" xr:uid="{FD96868A-BC8C-4F7D-8299-EFCFE515FC79}"/>
    <hyperlink ref="E8" location="Verbraucherpreise!A1" display="Verbraucherpreisindex" xr:uid="{E883A5F6-C666-4036-8F60-4ACD86C675CC}"/>
    <hyperlink ref="AG8" location="'Stimmungsindex Projektentwickle'!A1" display="Erwartungen" xr:uid="{B24A5D59-B883-4E64-A315-077F7F5FE283}"/>
    <hyperlink ref="AH8" location="'Stimmungsindex Projektentwickle'!A1" display="Lage" xr:uid="{645C9FD4-8856-4765-822B-8CC847114F2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3C15B-1DB9-4854-AE17-2DB9CB705692}">
  <dimension ref="A1:AB64"/>
  <sheetViews>
    <sheetView tabSelected="1" workbookViewId="0">
      <selection activeCell="B8" sqref="B8"/>
    </sheetView>
  </sheetViews>
  <sheetFormatPr baseColWidth="10" defaultRowHeight="14.5" x14ac:dyDescent="0.35"/>
  <cols>
    <col min="1" max="1" width="27" customWidth="1"/>
    <col min="2" max="2" width="33" customWidth="1"/>
    <col min="3" max="3" width="9.1796875" customWidth="1"/>
    <col min="4" max="4" width="14.453125" bestFit="1" customWidth="1"/>
    <col min="5" max="5" width="12.81640625" bestFit="1" customWidth="1"/>
    <col min="6" max="6" width="14.36328125" customWidth="1"/>
    <col min="7" max="10" width="12.81640625" bestFit="1" customWidth="1"/>
    <col min="11" max="18" width="12.26953125" bestFit="1" customWidth="1"/>
    <col min="19" max="19" width="12" bestFit="1" customWidth="1"/>
  </cols>
  <sheetData>
    <row r="1" spans="1:28" x14ac:dyDescent="0.35">
      <c r="A1" s="1" t="s">
        <v>63</v>
      </c>
      <c r="B1" s="2"/>
      <c r="C1" s="2"/>
      <c r="D1" s="2"/>
      <c r="E1" s="2"/>
      <c r="F1" s="17" t="s">
        <v>1</v>
      </c>
      <c r="G1" s="2"/>
      <c r="H1" s="18" t="s">
        <v>64</v>
      </c>
      <c r="I1" s="2"/>
      <c r="J1" s="2"/>
      <c r="K1" s="2"/>
      <c r="L1" s="5"/>
    </row>
    <row r="2" spans="1:28" x14ac:dyDescent="0.35">
      <c r="A2" t="s">
        <v>2</v>
      </c>
      <c r="B2" s="4"/>
      <c r="C2" s="4"/>
      <c r="D2" s="4"/>
      <c r="E2" s="4"/>
      <c r="F2" s="6"/>
      <c r="G2" s="4"/>
      <c r="H2" s="4" t="s">
        <v>65</v>
      </c>
      <c r="I2" s="4"/>
      <c r="J2" s="4"/>
      <c r="K2" s="4"/>
      <c r="L2" s="7"/>
    </row>
    <row r="3" spans="1:28" x14ac:dyDescent="0.35">
      <c r="A3" t="s">
        <v>3</v>
      </c>
      <c r="B3" s="4"/>
      <c r="C3" s="4"/>
      <c r="D3" s="4"/>
      <c r="E3" s="4"/>
      <c r="F3" s="4"/>
      <c r="G3" s="4"/>
      <c r="H3" s="4" t="s">
        <v>66</v>
      </c>
      <c r="I3" s="4"/>
      <c r="J3" s="4"/>
      <c r="K3" s="4"/>
      <c r="L3" s="7"/>
    </row>
    <row r="4" spans="1:28" x14ac:dyDescent="0.35">
      <c r="A4" s="8" t="s">
        <v>67</v>
      </c>
      <c r="B4" s="9"/>
      <c r="C4" s="9"/>
      <c r="D4" s="9"/>
      <c r="E4" s="9"/>
      <c r="F4" s="9"/>
      <c r="G4" s="9"/>
      <c r="H4" s="9" t="s">
        <v>68</v>
      </c>
      <c r="I4" s="9"/>
      <c r="J4" s="9"/>
      <c r="K4" s="9"/>
      <c r="L4" s="10"/>
    </row>
    <row r="6" spans="1:28" x14ac:dyDescent="0.35">
      <c r="A6" s="11" t="s">
        <v>69</v>
      </c>
      <c r="C6" s="11" t="s">
        <v>70</v>
      </c>
      <c r="D6" s="11" t="s">
        <v>71</v>
      </c>
      <c r="E6" s="11" t="s">
        <v>72</v>
      </c>
      <c r="F6" s="11" t="s">
        <v>73</v>
      </c>
      <c r="G6" s="11" t="s">
        <v>74</v>
      </c>
      <c r="H6" s="11" t="s">
        <v>75</v>
      </c>
      <c r="I6" s="11" t="s">
        <v>76</v>
      </c>
      <c r="J6" s="11" t="s">
        <v>77</v>
      </c>
      <c r="K6" s="11" t="s">
        <v>78</v>
      </c>
      <c r="L6" s="11" t="s">
        <v>79</v>
      </c>
      <c r="M6" s="11" t="s">
        <v>80</v>
      </c>
      <c r="N6" s="11" t="s">
        <v>81</v>
      </c>
      <c r="O6" s="11" t="s">
        <v>82</v>
      </c>
      <c r="P6" s="11" t="s">
        <v>83</v>
      </c>
      <c r="Q6" s="11" t="s">
        <v>84</v>
      </c>
      <c r="R6" s="11" t="s">
        <v>85</v>
      </c>
      <c r="S6" s="11" t="s">
        <v>86</v>
      </c>
      <c r="T6" s="11" t="s">
        <v>60</v>
      </c>
      <c r="U6" s="11" t="s">
        <v>87</v>
      </c>
      <c r="V6" s="11" t="s">
        <v>88</v>
      </c>
      <c r="W6" s="11" t="s">
        <v>89</v>
      </c>
      <c r="X6" s="11" t="s">
        <v>90</v>
      </c>
      <c r="Y6" s="11" t="s">
        <v>91</v>
      </c>
      <c r="Z6" s="11" t="s">
        <v>92</v>
      </c>
      <c r="AA6" s="11" t="s">
        <v>93</v>
      </c>
      <c r="AB6" s="11" t="s">
        <v>94</v>
      </c>
    </row>
    <row r="8" spans="1:28" x14ac:dyDescent="0.35">
      <c r="B8" s="19" t="s">
        <v>95</v>
      </c>
      <c r="C8" s="19"/>
      <c r="D8" s="20">
        <f>D18/D44</f>
        <v>3.91840672407879E-2</v>
      </c>
      <c r="E8" s="20">
        <f t="shared" ref="E8:AB8" si="0">E18/E44</f>
        <v>3.9516825595908245E-2</v>
      </c>
      <c r="F8" s="20">
        <f t="shared" si="0"/>
        <v>3.9741431528308946E-2</v>
      </c>
      <c r="G8" s="20">
        <f t="shared" si="0"/>
        <v>3.8752939118950107E-2</v>
      </c>
      <c r="H8" s="20">
        <f t="shared" si="0"/>
        <v>3.7188696754092546E-2</v>
      </c>
      <c r="I8" s="20">
        <f t="shared" si="0"/>
        <v>3.4740199491137637E-2</v>
      </c>
      <c r="J8" s="20">
        <f t="shared" si="0"/>
        <v>3.6660036846770418E-2</v>
      </c>
      <c r="K8" s="20">
        <f t="shared" si="0"/>
        <v>3.5207305045621105E-2</v>
      </c>
      <c r="L8" s="20">
        <f t="shared" si="0"/>
        <v>3.2553969753019142E-2</v>
      </c>
      <c r="M8" s="20">
        <f t="shared" si="0"/>
        <v>3.1843114243993068E-2</v>
      </c>
      <c r="N8" s="20">
        <f t="shared" si="0"/>
        <v>3.3963462138029622E-2</v>
      </c>
      <c r="O8" s="20">
        <f t="shared" si="0"/>
        <v>3.5224010267105518E-2</v>
      </c>
      <c r="P8" s="20">
        <f t="shared" si="0"/>
        <v>3.6201091522361666E-2</v>
      </c>
      <c r="Q8" s="20">
        <f t="shared" si="0"/>
        <v>3.6962414614276067E-2</v>
      </c>
      <c r="R8" s="20">
        <f t="shared" si="0"/>
        <v>3.9191166822218196E-2</v>
      </c>
      <c r="S8" s="20">
        <f t="shared" si="0"/>
        <v>3.9103257768441195E-2</v>
      </c>
      <c r="T8" s="20">
        <f t="shared" si="0"/>
        <v>4.0736495667089583E-2</v>
      </c>
      <c r="U8" s="20">
        <f t="shared" si="0"/>
        <v>4.1554102736054754E-2</v>
      </c>
      <c r="V8" s="20">
        <f t="shared" si="0"/>
        <v>4.4130170351539828E-2</v>
      </c>
      <c r="W8" s="20">
        <f t="shared" si="0"/>
        <v>4.3208973345028899E-2</v>
      </c>
      <c r="X8" s="20">
        <f t="shared" si="0"/>
        <v>4.3744176457143395E-2</v>
      </c>
      <c r="Y8" s="20">
        <f t="shared" si="0"/>
        <v>4.3525031519117574E-2</v>
      </c>
      <c r="Z8" s="20">
        <f t="shared" si="0"/>
        <v>4.5678974418502639E-2</v>
      </c>
      <c r="AA8" s="20">
        <f t="shared" si="0"/>
        <v>4.4424615526249198E-2</v>
      </c>
      <c r="AB8" s="20">
        <f t="shared" si="0"/>
        <v>4.4531184224041974E-2</v>
      </c>
    </row>
    <row r="9" spans="1:28" x14ac:dyDescent="0.35">
      <c r="B9" s="19" t="s">
        <v>96</v>
      </c>
      <c r="C9" s="19"/>
      <c r="D9" s="21">
        <f>(D20-D44)/D44</f>
        <v>0.31490158526133893</v>
      </c>
      <c r="E9" s="21">
        <f t="shared" ref="E9:AB9" si="1">(E20-E44)/E44</f>
        <v>0.3441097141465389</v>
      </c>
      <c r="F9" s="21">
        <f t="shared" si="1"/>
        <v>0.37039419063134305</v>
      </c>
      <c r="G9" s="21">
        <f t="shared" si="1"/>
        <v>0.34558816385243424</v>
      </c>
      <c r="H9" s="21">
        <f t="shared" si="1"/>
        <v>0.30030408231092826</v>
      </c>
      <c r="I9" s="21">
        <f t="shared" si="1"/>
        <v>0.19793791348750475</v>
      </c>
      <c r="J9" s="21">
        <f t="shared" si="1"/>
        <v>0.24694002880171462</v>
      </c>
      <c r="K9" s="21">
        <f t="shared" si="1"/>
        <v>0.10367727415740138</v>
      </c>
      <c r="L9" s="21">
        <f t="shared" si="1"/>
        <v>-6.4541099051174097E-2</v>
      </c>
      <c r="M9" s="21">
        <f t="shared" si="1"/>
        <v>-0.12518916912106937</v>
      </c>
      <c r="N9" s="21">
        <f t="shared" si="1"/>
        <v>-0.12465303767964866</v>
      </c>
      <c r="O9" s="21">
        <f t="shared" si="1"/>
        <v>-0.14087779836327985</v>
      </c>
      <c r="P9" s="21">
        <f t="shared" si="1"/>
        <v>-0.14011659091777523</v>
      </c>
      <c r="Q9" s="21">
        <f t="shared" si="1"/>
        <v>-0.12203290702432132</v>
      </c>
      <c r="R9" s="21">
        <f t="shared" si="1"/>
        <v>-4.6443629629727652E-2</v>
      </c>
      <c r="S9" s="21">
        <f t="shared" si="1"/>
        <v>-4.8582536047659379E-2</v>
      </c>
      <c r="T9" s="21">
        <f t="shared" si="1"/>
        <v>5.8393991873972716E-3</v>
      </c>
      <c r="U9" s="21">
        <f t="shared" si="1"/>
        <v>3.8852568401368887E-2</v>
      </c>
      <c r="V9" s="21">
        <f t="shared" si="1"/>
        <v>0.13154282952666227</v>
      </c>
      <c r="W9" s="21">
        <f t="shared" si="1"/>
        <v>0.15223928920077073</v>
      </c>
      <c r="X9" s="21">
        <f t="shared" si="1"/>
        <v>0.1951960780640272</v>
      </c>
      <c r="Y9" s="21">
        <f t="shared" si="1"/>
        <v>0.19246661696212547</v>
      </c>
      <c r="Z9" s="21">
        <f t="shared" si="1"/>
        <v>0.26534555175907582</v>
      </c>
      <c r="AA9" s="21">
        <f t="shared" si="1"/>
        <v>0.24788245860250555</v>
      </c>
      <c r="AB9" s="21">
        <f t="shared" si="1"/>
        <v>0.24737210711602164</v>
      </c>
    </row>
    <row r="10" spans="1:28" x14ac:dyDescent="0.35">
      <c r="B10" s="19" t="s">
        <v>97</v>
      </c>
      <c r="C10" s="19"/>
      <c r="D10" s="22"/>
      <c r="E10" s="19"/>
      <c r="F10" s="19"/>
      <c r="G10" s="19"/>
      <c r="H10" s="19">
        <v>17.27</v>
      </c>
      <c r="I10" s="19">
        <v>18.350000000000001</v>
      </c>
      <c r="J10" s="19">
        <v>18.64</v>
      </c>
      <c r="K10" s="19">
        <v>20.2</v>
      </c>
      <c r="L10" s="19">
        <v>23.8</v>
      </c>
      <c r="M10" s="19">
        <v>26.1</v>
      </c>
      <c r="N10" s="19">
        <v>26.3</v>
      </c>
      <c r="O10" s="19">
        <v>27</v>
      </c>
      <c r="P10" s="19">
        <v>28.25</v>
      </c>
      <c r="Q10" s="19">
        <v>28.7</v>
      </c>
      <c r="R10" s="19">
        <v>25.96</v>
      </c>
      <c r="S10" s="19">
        <v>26.96</v>
      </c>
      <c r="T10" s="19">
        <v>27.96</v>
      </c>
      <c r="U10" s="19">
        <v>28.96</v>
      </c>
      <c r="V10" s="19">
        <v>29.96</v>
      </c>
      <c r="W10" s="19">
        <v>30.96</v>
      </c>
      <c r="X10" s="19">
        <v>31.96</v>
      </c>
      <c r="Y10" s="19">
        <v>32.96</v>
      </c>
      <c r="Z10" s="19">
        <v>33.96</v>
      </c>
      <c r="AA10" s="19">
        <v>34.96</v>
      </c>
      <c r="AB10" s="19">
        <v>35.96</v>
      </c>
    </row>
    <row r="12" spans="1:28" x14ac:dyDescent="0.35">
      <c r="A12" s="11" t="s">
        <v>98</v>
      </c>
      <c r="D12" s="11" t="s">
        <v>71</v>
      </c>
      <c r="E12" s="11" t="s">
        <v>72</v>
      </c>
      <c r="F12" s="11" t="s">
        <v>73</v>
      </c>
      <c r="G12" s="11" t="s">
        <v>74</v>
      </c>
      <c r="H12" s="11" t="s">
        <v>75</v>
      </c>
      <c r="I12" s="11" t="s">
        <v>76</v>
      </c>
      <c r="J12" s="11" t="s">
        <v>77</v>
      </c>
      <c r="K12" s="11" t="s">
        <v>78</v>
      </c>
      <c r="L12" s="11" t="s">
        <v>79</v>
      </c>
      <c r="M12" s="11" t="s">
        <v>80</v>
      </c>
      <c r="N12" s="11" t="s">
        <v>81</v>
      </c>
      <c r="O12" s="11" t="s">
        <v>82</v>
      </c>
      <c r="P12" s="11" t="s">
        <v>83</v>
      </c>
      <c r="Q12" s="11" t="s">
        <v>84</v>
      </c>
      <c r="R12" s="11" t="s">
        <v>85</v>
      </c>
      <c r="S12" s="11" t="s">
        <v>86</v>
      </c>
      <c r="T12" s="11" t="s">
        <v>60</v>
      </c>
      <c r="U12" s="11" t="s">
        <v>87</v>
      </c>
      <c r="V12" s="11" t="s">
        <v>88</v>
      </c>
      <c r="W12" s="11" t="s">
        <v>89</v>
      </c>
      <c r="X12" s="11" t="s">
        <v>90</v>
      </c>
      <c r="Y12" s="11" t="s">
        <v>91</v>
      </c>
      <c r="Z12" s="11" t="s">
        <v>92</v>
      </c>
      <c r="AA12" s="11" t="s">
        <v>93</v>
      </c>
      <c r="AB12" s="11" t="s">
        <v>94</v>
      </c>
    </row>
    <row r="13" spans="1:28" x14ac:dyDescent="0.35">
      <c r="B13" t="s">
        <v>99</v>
      </c>
      <c r="D13">
        <v>15.38</v>
      </c>
      <c r="E13">
        <v>15.99</v>
      </c>
      <c r="F13">
        <v>16.57</v>
      </c>
      <c r="G13">
        <v>16.63</v>
      </c>
      <c r="H13">
        <v>16.73</v>
      </c>
      <c r="I13">
        <v>16.43</v>
      </c>
      <c r="J13">
        <v>17.440000000000001</v>
      </c>
      <c r="K13">
        <v>17.5</v>
      </c>
      <c r="L13">
        <v>17.399999999999999</v>
      </c>
      <c r="M13">
        <v>18</v>
      </c>
      <c r="N13">
        <v>18.5</v>
      </c>
      <c r="O13">
        <v>19.010000000000002</v>
      </c>
      <c r="P13">
        <v>19.97</v>
      </c>
      <c r="Q13">
        <v>20.7</v>
      </c>
      <c r="R13">
        <v>20.5</v>
      </c>
      <c r="S13" s="23">
        <f>O13*(1+($N$13/$E$13)^(1/3)-1)</f>
        <v>19.956752519978831</v>
      </c>
      <c r="T13" s="23">
        <f t="shared" ref="T13:AB13" si="2">P13*(1+($N$13/$E$13)^(1/3)-1)</f>
        <v>20.964563273223419</v>
      </c>
      <c r="U13" s="23">
        <f t="shared" si="2"/>
        <v>21.730919366836495</v>
      </c>
      <c r="V13" s="23">
        <f t="shared" si="2"/>
        <v>21.520958793243871</v>
      </c>
      <c r="W13" s="23">
        <f t="shared" si="2"/>
        <v>20.950656030703914</v>
      </c>
      <c r="X13" s="23">
        <f t="shared" si="2"/>
        <v>22.008658649824149</v>
      </c>
      <c r="Y13" s="23">
        <f t="shared" si="2"/>
        <v>22.813181474780169</v>
      </c>
      <c r="Z13" s="23">
        <f t="shared" si="2"/>
        <v>22.592764262463451</v>
      </c>
      <c r="AA13" s="23">
        <f t="shared" si="2"/>
        <v>21.994058786741714</v>
      </c>
      <c r="AB13" s="23">
        <f t="shared" si="2"/>
        <v>23.104752970606626</v>
      </c>
    </row>
    <row r="14" spans="1:28" x14ac:dyDescent="0.35">
      <c r="B14" t="s">
        <v>100</v>
      </c>
      <c r="D14">
        <f>ROUND(D13*(1+D26)^D54, 2)</f>
        <v>20.61</v>
      </c>
      <c r="E14">
        <f t="shared" ref="E14:AB14" si="3">ROUND(E13*(1+E26)^E54, 2)</f>
        <v>21.43</v>
      </c>
      <c r="F14">
        <f t="shared" si="3"/>
        <v>22.21</v>
      </c>
      <c r="G14">
        <f t="shared" si="3"/>
        <v>22.29</v>
      </c>
      <c r="H14">
        <f t="shared" si="3"/>
        <v>22.42</v>
      </c>
      <c r="I14">
        <f t="shared" si="3"/>
        <v>22.02</v>
      </c>
      <c r="J14">
        <f t="shared" si="3"/>
        <v>23.37</v>
      </c>
      <c r="K14">
        <f t="shared" si="3"/>
        <v>23.45</v>
      </c>
      <c r="L14">
        <f t="shared" si="3"/>
        <v>23.32</v>
      </c>
      <c r="M14">
        <f t="shared" si="3"/>
        <v>24.12</v>
      </c>
      <c r="N14">
        <f t="shared" si="3"/>
        <v>24.79</v>
      </c>
      <c r="O14">
        <f t="shared" si="3"/>
        <v>25.48</v>
      </c>
      <c r="P14">
        <f t="shared" si="3"/>
        <v>26.76</v>
      </c>
      <c r="Q14">
        <f t="shared" si="3"/>
        <v>27.74</v>
      </c>
      <c r="R14">
        <f t="shared" si="3"/>
        <v>27.47</v>
      </c>
      <c r="S14">
        <f t="shared" si="3"/>
        <v>19.96</v>
      </c>
      <c r="T14">
        <f t="shared" si="3"/>
        <v>20.96</v>
      </c>
      <c r="U14">
        <f t="shared" si="3"/>
        <v>21.73</v>
      </c>
      <c r="V14">
        <f t="shared" si="3"/>
        <v>21.52</v>
      </c>
      <c r="W14">
        <f t="shared" si="3"/>
        <v>20.95</v>
      </c>
      <c r="X14">
        <f t="shared" si="3"/>
        <v>22.01</v>
      </c>
      <c r="Y14">
        <f t="shared" si="3"/>
        <v>22.81</v>
      </c>
      <c r="Z14">
        <f t="shared" si="3"/>
        <v>22.59</v>
      </c>
      <c r="AA14">
        <f t="shared" si="3"/>
        <v>21.99</v>
      </c>
      <c r="AB14">
        <f t="shared" si="3"/>
        <v>23.1</v>
      </c>
    </row>
    <row r="15" spans="1:28" x14ac:dyDescent="0.35">
      <c r="B15" s="19" t="s">
        <v>101</v>
      </c>
      <c r="D15">
        <f>D13*12</f>
        <v>184.56</v>
      </c>
      <c r="E15">
        <f t="shared" ref="E15:AB16" si="4">E13*12</f>
        <v>191.88</v>
      </c>
      <c r="F15">
        <f t="shared" si="4"/>
        <v>198.84</v>
      </c>
      <c r="G15">
        <f t="shared" si="4"/>
        <v>199.56</v>
      </c>
      <c r="H15">
        <f t="shared" si="4"/>
        <v>200.76</v>
      </c>
      <c r="I15">
        <f t="shared" si="4"/>
        <v>197.16</v>
      </c>
      <c r="J15">
        <f t="shared" si="4"/>
        <v>209.28000000000003</v>
      </c>
      <c r="K15">
        <f t="shared" si="4"/>
        <v>210</v>
      </c>
      <c r="L15">
        <f t="shared" si="4"/>
        <v>208.79999999999998</v>
      </c>
      <c r="M15">
        <f t="shared" si="4"/>
        <v>216</v>
      </c>
      <c r="N15">
        <f t="shared" si="4"/>
        <v>222</v>
      </c>
      <c r="O15">
        <f t="shared" si="4"/>
        <v>228.12</v>
      </c>
      <c r="P15">
        <f t="shared" si="4"/>
        <v>239.64</v>
      </c>
      <c r="Q15">
        <f t="shared" si="4"/>
        <v>248.39999999999998</v>
      </c>
      <c r="R15" s="24">
        <f t="shared" si="4"/>
        <v>246</v>
      </c>
      <c r="S15" s="24">
        <f t="shared" si="4"/>
        <v>239.48103023974596</v>
      </c>
      <c r="T15" s="24">
        <f t="shared" si="4"/>
        <v>251.57475927868103</v>
      </c>
      <c r="U15" s="24">
        <f t="shared" si="4"/>
        <v>260.77103240203792</v>
      </c>
      <c r="V15" s="24">
        <f t="shared" si="4"/>
        <v>258.25150551892648</v>
      </c>
      <c r="W15" s="24">
        <f t="shared" si="4"/>
        <v>251.40787236844699</v>
      </c>
      <c r="X15" s="24">
        <f t="shared" si="4"/>
        <v>264.10390379788976</v>
      </c>
      <c r="Y15" s="24">
        <f t="shared" si="4"/>
        <v>273.75817769736204</v>
      </c>
      <c r="Z15" s="24">
        <f t="shared" si="4"/>
        <v>271.11317114956142</v>
      </c>
      <c r="AA15" s="24">
        <f t="shared" si="4"/>
        <v>263.92870544090056</v>
      </c>
      <c r="AB15" s="24">
        <f t="shared" si="4"/>
        <v>277.25703564727951</v>
      </c>
    </row>
    <row r="16" spans="1:28" x14ac:dyDescent="0.35">
      <c r="B16" s="19" t="s">
        <v>102</v>
      </c>
      <c r="C16" s="19"/>
      <c r="D16" s="19">
        <f>D14*12</f>
        <v>247.32</v>
      </c>
      <c r="E16" s="19">
        <f t="shared" si="4"/>
        <v>257.15999999999997</v>
      </c>
      <c r="F16" s="19">
        <f t="shared" si="4"/>
        <v>266.52</v>
      </c>
      <c r="G16" s="19">
        <f t="shared" si="4"/>
        <v>267.48</v>
      </c>
      <c r="H16" s="19">
        <f t="shared" si="4"/>
        <v>269.04000000000002</v>
      </c>
      <c r="I16" s="19">
        <f t="shared" si="4"/>
        <v>264.24</v>
      </c>
      <c r="J16" s="19">
        <f t="shared" si="4"/>
        <v>280.44</v>
      </c>
      <c r="K16" s="19">
        <f t="shared" si="4"/>
        <v>281.39999999999998</v>
      </c>
      <c r="L16" s="19">
        <f t="shared" si="4"/>
        <v>279.84000000000003</v>
      </c>
      <c r="M16" s="19">
        <f t="shared" si="4"/>
        <v>289.44</v>
      </c>
      <c r="N16" s="19">
        <f t="shared" si="4"/>
        <v>297.48</v>
      </c>
      <c r="O16" s="19">
        <f t="shared" si="4"/>
        <v>305.76</v>
      </c>
      <c r="P16" s="19">
        <f t="shared" si="4"/>
        <v>321.12</v>
      </c>
      <c r="Q16" s="19">
        <f t="shared" si="4"/>
        <v>332.88</v>
      </c>
      <c r="R16" s="19">
        <f>R14*12</f>
        <v>329.64</v>
      </c>
      <c r="S16" s="19">
        <f t="shared" si="4"/>
        <v>239.52</v>
      </c>
      <c r="T16" s="19">
        <f t="shared" si="4"/>
        <v>251.52</v>
      </c>
      <c r="U16" s="19">
        <f t="shared" si="4"/>
        <v>260.76</v>
      </c>
      <c r="V16" s="19">
        <f t="shared" si="4"/>
        <v>258.24</v>
      </c>
      <c r="W16" s="19">
        <f t="shared" si="4"/>
        <v>251.39999999999998</v>
      </c>
      <c r="X16" s="19">
        <f t="shared" si="4"/>
        <v>264.12</v>
      </c>
      <c r="Y16" s="19">
        <f t="shared" si="4"/>
        <v>273.71999999999997</v>
      </c>
      <c r="Z16" s="19">
        <f t="shared" si="4"/>
        <v>271.08</v>
      </c>
      <c r="AA16" s="19">
        <f t="shared" si="4"/>
        <v>263.88</v>
      </c>
      <c r="AB16" s="19">
        <f t="shared" si="4"/>
        <v>277.20000000000005</v>
      </c>
    </row>
    <row r="17" spans="1:28" x14ac:dyDescent="0.35">
      <c r="B17" t="s">
        <v>103</v>
      </c>
      <c r="D17" s="25">
        <v>0.1</v>
      </c>
      <c r="E17" s="25">
        <v>0.1</v>
      </c>
      <c r="F17" s="25">
        <v>0.1</v>
      </c>
      <c r="G17" s="25">
        <v>0.1</v>
      </c>
      <c r="H17" s="25">
        <v>0.1</v>
      </c>
      <c r="I17" s="25">
        <v>0.1</v>
      </c>
      <c r="J17" s="25">
        <v>0.1</v>
      </c>
      <c r="K17" s="25">
        <v>0.1</v>
      </c>
      <c r="L17" s="25">
        <v>0.1</v>
      </c>
      <c r="M17" s="25">
        <v>0.1</v>
      </c>
      <c r="N17" s="25">
        <v>0.1</v>
      </c>
      <c r="O17" s="25">
        <v>0.1</v>
      </c>
      <c r="P17" s="25">
        <v>0.1</v>
      </c>
      <c r="Q17" s="25">
        <v>0.1</v>
      </c>
      <c r="R17" s="25">
        <v>0.1</v>
      </c>
      <c r="S17" s="25">
        <v>0.1</v>
      </c>
      <c r="T17" s="25">
        <v>0.1</v>
      </c>
      <c r="U17" s="25">
        <v>0.1</v>
      </c>
      <c r="V17" s="25">
        <v>0.1</v>
      </c>
      <c r="W17" s="25">
        <v>0.1</v>
      </c>
      <c r="X17" s="25">
        <v>0.1</v>
      </c>
      <c r="Y17" s="25">
        <v>0.1</v>
      </c>
      <c r="Z17" s="25">
        <v>0.1</v>
      </c>
      <c r="AA17" s="25">
        <v>0.1</v>
      </c>
      <c r="AB17" s="25">
        <v>0.1</v>
      </c>
    </row>
    <row r="18" spans="1:28" x14ac:dyDescent="0.35">
      <c r="B18" s="19" t="s">
        <v>104</v>
      </c>
      <c r="C18" s="19"/>
      <c r="D18" s="19">
        <f>D15*(1 - D17)</f>
        <v>166.10400000000001</v>
      </c>
      <c r="E18" s="19">
        <f t="shared" ref="E18:Q18" si="5">E15*(1 - E17)</f>
        <v>172.69200000000001</v>
      </c>
      <c r="F18" s="19">
        <f t="shared" si="5"/>
        <v>178.95600000000002</v>
      </c>
      <c r="G18" s="19">
        <f t="shared" si="5"/>
        <v>179.60400000000001</v>
      </c>
      <c r="H18" s="19">
        <f t="shared" si="5"/>
        <v>180.684</v>
      </c>
      <c r="I18" s="19">
        <f t="shared" si="5"/>
        <v>177.44399999999999</v>
      </c>
      <c r="J18" s="19">
        <f t="shared" si="5"/>
        <v>188.35200000000003</v>
      </c>
      <c r="K18" s="19">
        <f t="shared" si="5"/>
        <v>189</v>
      </c>
      <c r="L18" s="19">
        <f t="shared" si="5"/>
        <v>187.92</v>
      </c>
      <c r="M18" s="19">
        <f t="shared" si="5"/>
        <v>194.4</v>
      </c>
      <c r="N18" s="19">
        <f t="shared" si="5"/>
        <v>199.8</v>
      </c>
      <c r="O18" s="19">
        <f t="shared" si="5"/>
        <v>205.30800000000002</v>
      </c>
      <c r="P18" s="19">
        <f t="shared" si="5"/>
        <v>215.67599999999999</v>
      </c>
      <c r="Q18" s="19">
        <f t="shared" si="5"/>
        <v>223.55999999999997</v>
      </c>
      <c r="R18" s="19">
        <f>R15*(1 - R17)</f>
        <v>221.4</v>
      </c>
      <c r="S18" s="22">
        <f t="shared" ref="S18:AB18" si="6">S15*(1 - S17)</f>
        <v>215.53292721577137</v>
      </c>
      <c r="T18" s="22">
        <f t="shared" si="6"/>
        <v>226.41728335081294</v>
      </c>
      <c r="U18" s="22">
        <f t="shared" si="6"/>
        <v>234.69392916183412</v>
      </c>
      <c r="V18" s="22">
        <f t="shared" si="6"/>
        <v>232.42635496703383</v>
      </c>
      <c r="W18" s="22">
        <f t="shared" si="6"/>
        <v>226.2670851316023</v>
      </c>
      <c r="X18" s="22">
        <f t="shared" si="6"/>
        <v>237.69351341810079</v>
      </c>
      <c r="Y18" s="22">
        <f t="shared" si="6"/>
        <v>246.38235992762586</v>
      </c>
      <c r="Z18" s="22">
        <f t="shared" si="6"/>
        <v>244.00185403460529</v>
      </c>
      <c r="AA18" s="22">
        <f t="shared" si="6"/>
        <v>237.53583489681051</v>
      </c>
      <c r="AB18" s="22">
        <f t="shared" si="6"/>
        <v>249.53133208255156</v>
      </c>
    </row>
    <row r="19" spans="1:28" x14ac:dyDescent="0.35">
      <c r="B19" t="s">
        <v>105</v>
      </c>
      <c r="C19" s="12" t="s">
        <v>70</v>
      </c>
      <c r="D19" s="26">
        <v>2.4799999999999999E-2</v>
      </c>
      <c r="E19" s="26">
        <v>2.4400000000000002E-2</v>
      </c>
      <c r="F19" s="26">
        <v>2.4E-2</v>
      </c>
      <c r="G19" s="26">
        <v>2.3800000000000002E-2</v>
      </c>
      <c r="H19" s="26">
        <v>2.3599999999999999E-2</v>
      </c>
      <c r="I19" s="26">
        <v>2.4E-2</v>
      </c>
      <c r="J19" s="26">
        <v>2.4400000000000002E-2</v>
      </c>
      <c r="K19" s="26">
        <v>2.69E-2</v>
      </c>
      <c r="L19" s="26">
        <v>2.98E-2</v>
      </c>
      <c r="M19" s="26">
        <v>3.1399999999999997E-2</v>
      </c>
      <c r="N19" s="26">
        <v>3.3799999999999997E-2</v>
      </c>
      <c r="O19" s="26">
        <v>3.5999999999999997E-2</v>
      </c>
      <c r="P19" s="26">
        <v>3.7100000000000001E-2</v>
      </c>
      <c r="Q19" s="26">
        <v>3.7100000000000001E-2</v>
      </c>
      <c r="R19" s="26">
        <v>3.61E-2</v>
      </c>
      <c r="S19" s="27">
        <v>3.61E-2</v>
      </c>
      <c r="T19" s="27">
        <v>3.5499999999999997E-2</v>
      </c>
      <c r="U19" s="27">
        <v>3.5000000000000003E-2</v>
      </c>
      <c r="V19" s="27">
        <v>3.4000000000000002E-2</v>
      </c>
      <c r="W19" s="27">
        <v>3.2500000000000001E-2</v>
      </c>
      <c r="X19" s="27">
        <v>3.1600000000000003E-2</v>
      </c>
      <c r="Y19" s="27">
        <v>3.15E-2</v>
      </c>
      <c r="Z19" s="27">
        <v>3.1099999999999999E-2</v>
      </c>
      <c r="AA19" s="27">
        <v>3.0599999999999999E-2</v>
      </c>
      <c r="AB19" s="27">
        <v>3.0700000000000002E-2</v>
      </c>
    </row>
    <row r="20" spans="1:28" x14ac:dyDescent="0.35">
      <c r="B20" s="19" t="s">
        <v>106</v>
      </c>
      <c r="C20" s="19"/>
      <c r="D20" s="22">
        <f>D18/(D19 + 0.005)</f>
        <v>5573.9597315436249</v>
      </c>
      <c r="E20" s="22">
        <f t="shared" ref="E20:AB20" si="7">E18/(E19 + 0.005)</f>
        <v>5873.8775510204077</v>
      </c>
      <c r="F20" s="22">
        <f t="shared" si="7"/>
        <v>6170.8965517241386</v>
      </c>
      <c r="G20" s="22">
        <f t="shared" si="7"/>
        <v>6236.25</v>
      </c>
      <c r="H20" s="22">
        <f t="shared" si="7"/>
        <v>6317.6223776223778</v>
      </c>
      <c r="I20" s="22">
        <f t="shared" si="7"/>
        <v>6118.7586206896549</v>
      </c>
      <c r="J20" s="22">
        <f t="shared" si="7"/>
        <v>6406.5306122448983</v>
      </c>
      <c r="K20" s="22">
        <f t="shared" si="7"/>
        <v>5924.764890282132</v>
      </c>
      <c r="L20" s="22">
        <f t="shared" si="7"/>
        <v>5400</v>
      </c>
      <c r="M20" s="22">
        <f t="shared" si="7"/>
        <v>5340.659340659342</v>
      </c>
      <c r="N20" s="22">
        <f t="shared" si="7"/>
        <v>5149.4845360824756</v>
      </c>
      <c r="O20" s="22">
        <f t="shared" si="7"/>
        <v>5007.5121951219526</v>
      </c>
      <c r="P20" s="22">
        <f t="shared" si="7"/>
        <v>5122.9453681710211</v>
      </c>
      <c r="Q20" s="22">
        <f t="shared" si="7"/>
        <v>5310.2137767220902</v>
      </c>
      <c r="R20" s="22">
        <f>R18/(R19 + 0.005)</f>
        <v>5386.8613138686133</v>
      </c>
      <c r="S20" s="22">
        <f t="shared" si="7"/>
        <v>5244.1101512353134</v>
      </c>
      <c r="T20" s="22">
        <f t="shared" si="7"/>
        <v>5590.5502061929128</v>
      </c>
      <c r="U20" s="22">
        <f t="shared" si="7"/>
        <v>5867.3482290458533</v>
      </c>
      <c r="V20" s="22">
        <f t="shared" si="7"/>
        <v>5959.6501273598415</v>
      </c>
      <c r="W20" s="22">
        <f t="shared" si="7"/>
        <v>6033.7889368427286</v>
      </c>
      <c r="X20" s="22">
        <f t="shared" si="7"/>
        <v>6494.3582901120435</v>
      </c>
      <c r="Y20" s="22">
        <f t="shared" si="7"/>
        <v>6750.2016418527637</v>
      </c>
      <c r="Z20" s="22">
        <f t="shared" si="7"/>
        <v>6759.0541283824177</v>
      </c>
      <c r="AA20" s="22">
        <f t="shared" si="7"/>
        <v>6672.3549128317563</v>
      </c>
      <c r="AB20" s="22">
        <f t="shared" si="7"/>
        <v>6989.6731675784749</v>
      </c>
    </row>
    <row r="21" spans="1:28" x14ac:dyDescent="0.35">
      <c r="B21" s="19" t="s">
        <v>107</v>
      </c>
      <c r="C21" s="19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</row>
    <row r="22" spans="1:28" x14ac:dyDescent="0.35">
      <c r="B22" t="s">
        <v>108</v>
      </c>
      <c r="C22" t="s">
        <v>109</v>
      </c>
      <c r="D22">
        <v>7259</v>
      </c>
      <c r="E22">
        <v>7640</v>
      </c>
      <c r="F22">
        <v>7950</v>
      </c>
      <c r="G22">
        <v>8085</v>
      </c>
      <c r="H22">
        <v>8316</v>
      </c>
      <c r="I22">
        <v>8580</v>
      </c>
      <c r="J22">
        <v>8516</v>
      </c>
      <c r="K22">
        <v>8643</v>
      </c>
      <c r="L22">
        <v>8562</v>
      </c>
      <c r="M22">
        <v>8549</v>
      </c>
      <c r="N22">
        <v>8675</v>
      </c>
      <c r="O22">
        <v>8551</v>
      </c>
      <c r="P22">
        <v>8700</v>
      </c>
      <c r="Q22">
        <v>8610</v>
      </c>
      <c r="R22">
        <v>8630</v>
      </c>
    </row>
    <row r="23" spans="1:28" x14ac:dyDescent="0.35">
      <c r="B23" t="s">
        <v>110</v>
      </c>
    </row>
    <row r="24" spans="1:28" x14ac:dyDescent="0.35">
      <c r="B24" t="s">
        <v>111</v>
      </c>
      <c r="D24" s="25">
        <v>0.15</v>
      </c>
      <c r="E24" s="25">
        <v>0.15</v>
      </c>
      <c r="F24" s="25">
        <v>0.15</v>
      </c>
      <c r="G24" s="25">
        <v>0.15</v>
      </c>
      <c r="H24" s="25">
        <v>0.15</v>
      </c>
      <c r="I24" s="25">
        <v>0.15</v>
      </c>
      <c r="J24" s="25">
        <v>0.15</v>
      </c>
      <c r="K24" s="25">
        <v>0.15</v>
      </c>
      <c r="L24" s="25">
        <v>0.15</v>
      </c>
      <c r="M24" s="25">
        <v>0.15</v>
      </c>
      <c r="N24" s="25">
        <v>0.15</v>
      </c>
      <c r="O24" s="25">
        <v>0.15</v>
      </c>
      <c r="P24" s="25">
        <v>0.15</v>
      </c>
      <c r="Q24" s="25">
        <v>0.15</v>
      </c>
      <c r="R24" s="25">
        <v>0.15</v>
      </c>
      <c r="S24" s="25"/>
      <c r="T24" s="25"/>
    </row>
    <row r="25" spans="1:28" x14ac:dyDescent="0.35">
      <c r="D25" s="25"/>
      <c r="E25" s="25"/>
      <c r="F25" s="25"/>
      <c r="G25" s="25"/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</row>
    <row r="26" spans="1:28" x14ac:dyDescent="0.35">
      <c r="A26" s="11" t="s">
        <v>112</v>
      </c>
      <c r="B26" t="s">
        <v>113</v>
      </c>
      <c r="D26" s="25">
        <v>0.05</v>
      </c>
      <c r="E26" s="25">
        <v>0.05</v>
      </c>
      <c r="F26" s="25">
        <v>0.05</v>
      </c>
      <c r="G26" s="25">
        <v>0.05</v>
      </c>
      <c r="H26" s="25">
        <v>0.05</v>
      </c>
      <c r="I26" s="25">
        <v>0.05</v>
      </c>
      <c r="J26" s="25">
        <v>0.05</v>
      </c>
      <c r="K26" s="25">
        <v>0.05</v>
      </c>
      <c r="L26" s="25">
        <v>0.05</v>
      </c>
      <c r="M26" s="25">
        <v>0.05</v>
      </c>
      <c r="N26" s="25">
        <v>0.05</v>
      </c>
      <c r="O26" s="25">
        <v>0.05</v>
      </c>
      <c r="P26" s="25">
        <v>0.05</v>
      </c>
      <c r="Q26" s="25">
        <v>0.05</v>
      </c>
      <c r="R26" s="25">
        <v>0.05</v>
      </c>
    </row>
    <row r="27" spans="1:28" x14ac:dyDescent="0.35">
      <c r="B27" t="s">
        <v>114</v>
      </c>
    </row>
    <row r="28" spans="1:28" x14ac:dyDescent="0.35">
      <c r="B28" t="s">
        <v>115</v>
      </c>
    </row>
    <row r="29" spans="1:28" x14ac:dyDescent="0.35">
      <c r="V29" s="25"/>
      <c r="W29" s="25"/>
      <c r="X29" s="25"/>
      <c r="Y29" s="25"/>
      <c r="Z29" s="25"/>
      <c r="AA29" s="25"/>
      <c r="AB29" s="25"/>
    </row>
    <row r="30" spans="1:28" x14ac:dyDescent="0.35">
      <c r="A30" s="11" t="s">
        <v>116</v>
      </c>
    </row>
    <row r="32" spans="1:28" x14ac:dyDescent="0.35">
      <c r="A32" s="11" t="s">
        <v>117</v>
      </c>
      <c r="D32" s="11" t="s">
        <v>71</v>
      </c>
      <c r="E32" s="11" t="s">
        <v>72</v>
      </c>
      <c r="F32" s="11" t="s">
        <v>73</v>
      </c>
      <c r="G32" s="11" t="s">
        <v>74</v>
      </c>
      <c r="H32" s="11" t="s">
        <v>75</v>
      </c>
      <c r="I32" s="11" t="s">
        <v>76</v>
      </c>
      <c r="J32" s="11" t="s">
        <v>77</v>
      </c>
      <c r="K32" s="11" t="s">
        <v>78</v>
      </c>
      <c r="L32" s="11" t="s">
        <v>79</v>
      </c>
      <c r="M32" s="11" t="s">
        <v>80</v>
      </c>
      <c r="N32" s="11" t="s">
        <v>81</v>
      </c>
      <c r="O32" s="11" t="s">
        <v>82</v>
      </c>
      <c r="P32" s="11" t="s">
        <v>83</v>
      </c>
      <c r="Q32" s="11" t="s">
        <v>84</v>
      </c>
      <c r="R32" s="11" t="s">
        <v>85</v>
      </c>
      <c r="S32" s="11" t="s">
        <v>86</v>
      </c>
      <c r="T32" s="11" t="s">
        <v>60</v>
      </c>
      <c r="U32" s="11" t="s">
        <v>87</v>
      </c>
      <c r="V32" s="11" t="s">
        <v>88</v>
      </c>
      <c r="W32" s="11" t="s">
        <v>89</v>
      </c>
      <c r="X32" s="11" t="s">
        <v>90</v>
      </c>
      <c r="Y32" s="11" t="s">
        <v>91</v>
      </c>
      <c r="Z32" s="11" t="s">
        <v>92</v>
      </c>
      <c r="AA32" s="11" t="s">
        <v>93</v>
      </c>
      <c r="AB32" s="11" t="s">
        <v>94</v>
      </c>
    </row>
    <row r="33" spans="1:28" x14ac:dyDescent="0.35">
      <c r="B33" t="s">
        <v>118</v>
      </c>
      <c r="D33" s="19">
        <v>1180</v>
      </c>
      <c r="E33" s="19">
        <v>1235</v>
      </c>
      <c r="F33" s="19">
        <v>1290</v>
      </c>
      <c r="G33" s="19">
        <v>1345</v>
      </c>
      <c r="H33" s="19">
        <v>1400</v>
      </c>
      <c r="I33" s="19">
        <v>1469</v>
      </c>
      <c r="J33" s="19">
        <v>1219</v>
      </c>
      <c r="K33" s="19">
        <v>1296</v>
      </c>
      <c r="L33" s="19">
        <f>ROUND(H33*(1+L40),0)</f>
        <v>1260</v>
      </c>
      <c r="M33" s="19">
        <f t="shared" ref="M33:Q33" si="8">ROUND(I33*(1+M40),0)</f>
        <v>1322</v>
      </c>
      <c r="N33" s="19">
        <f t="shared" si="8"/>
        <v>1097</v>
      </c>
      <c r="O33" s="19">
        <f t="shared" si="8"/>
        <v>1166</v>
      </c>
      <c r="P33" s="19">
        <f t="shared" si="8"/>
        <v>1134</v>
      </c>
      <c r="Q33" s="19">
        <f t="shared" si="8"/>
        <v>1190</v>
      </c>
      <c r="R33" s="19">
        <f>ROUND(N33*(1+R40),0)</f>
        <v>987</v>
      </c>
      <c r="S33" s="19">
        <f t="shared" ref="S33:AB34" si="9">ROUND(O33*(1+S40),0)</f>
        <v>1084</v>
      </c>
      <c r="T33" s="19">
        <f t="shared" si="9"/>
        <v>1077</v>
      </c>
      <c r="U33" s="19">
        <f t="shared" si="9"/>
        <v>1166</v>
      </c>
      <c r="V33" s="19">
        <f t="shared" si="9"/>
        <v>997</v>
      </c>
      <c r="W33" s="19">
        <f t="shared" si="9"/>
        <v>1117</v>
      </c>
      <c r="X33" s="19">
        <f t="shared" si="9"/>
        <v>1109</v>
      </c>
      <c r="Y33" s="19">
        <f t="shared" si="9"/>
        <v>1201</v>
      </c>
      <c r="Z33" s="19">
        <f t="shared" si="9"/>
        <v>1027</v>
      </c>
      <c r="AA33" s="19">
        <f t="shared" si="9"/>
        <v>1151</v>
      </c>
      <c r="AB33" s="19">
        <f t="shared" si="9"/>
        <v>1142</v>
      </c>
    </row>
    <row r="34" spans="1:28" x14ac:dyDescent="0.35">
      <c r="B34" t="s">
        <v>119</v>
      </c>
      <c r="D34" s="19">
        <v>74</v>
      </c>
      <c r="E34" s="19">
        <v>76</v>
      </c>
      <c r="F34" s="19">
        <v>77</v>
      </c>
      <c r="G34" s="19">
        <v>79</v>
      </c>
      <c r="H34" s="19">
        <f>ROUND(D34*(1+H41),0)</f>
        <v>78</v>
      </c>
      <c r="I34" s="19">
        <f t="shared" ref="I34:Q34" si="10">ROUND(E34*(1+I41),0)</f>
        <v>83</v>
      </c>
      <c r="J34" s="19">
        <f t="shared" si="10"/>
        <v>84</v>
      </c>
      <c r="K34" s="19">
        <f t="shared" si="10"/>
        <v>82</v>
      </c>
      <c r="L34" s="19">
        <f t="shared" si="10"/>
        <v>86</v>
      </c>
      <c r="M34" s="19">
        <f t="shared" si="10"/>
        <v>86</v>
      </c>
      <c r="N34" s="19">
        <f t="shared" si="10"/>
        <v>87</v>
      </c>
      <c r="O34" s="19">
        <f t="shared" si="10"/>
        <v>86</v>
      </c>
      <c r="P34" s="19">
        <f t="shared" si="10"/>
        <v>88</v>
      </c>
      <c r="Q34" s="19">
        <f t="shared" si="10"/>
        <v>91</v>
      </c>
      <c r="R34" s="19">
        <f>ROUND(N34*(1+R41),0)</f>
        <v>90</v>
      </c>
      <c r="S34" s="19">
        <f t="shared" si="9"/>
        <v>89</v>
      </c>
      <c r="T34" s="19">
        <f t="shared" si="9"/>
        <v>92</v>
      </c>
      <c r="U34" s="19">
        <f t="shared" si="9"/>
        <v>95</v>
      </c>
      <c r="V34" s="19">
        <f t="shared" si="9"/>
        <v>94</v>
      </c>
      <c r="W34" s="19">
        <f t="shared" si="9"/>
        <v>93</v>
      </c>
      <c r="X34" s="19">
        <f t="shared" si="9"/>
        <v>96</v>
      </c>
      <c r="Y34" s="19">
        <f t="shared" si="9"/>
        <v>99</v>
      </c>
      <c r="Z34" s="19">
        <f t="shared" si="9"/>
        <v>98</v>
      </c>
      <c r="AA34" s="19">
        <f t="shared" si="9"/>
        <v>97</v>
      </c>
      <c r="AB34" s="19">
        <f t="shared" si="9"/>
        <v>100</v>
      </c>
    </row>
    <row r="35" spans="1:28" x14ac:dyDescent="0.35">
      <c r="B35" t="s">
        <v>120</v>
      </c>
      <c r="D35" s="19">
        <v>2503</v>
      </c>
      <c r="E35" s="19">
        <v>2566</v>
      </c>
      <c r="F35" s="19">
        <v>2629</v>
      </c>
      <c r="G35" s="19">
        <v>2692</v>
      </c>
      <c r="H35" s="19">
        <f t="shared" ref="H35:U35" si="11">ROUND(D35*(1+H39),0)</f>
        <v>2845</v>
      </c>
      <c r="I35" s="19">
        <f t="shared" si="11"/>
        <v>2980</v>
      </c>
      <c r="J35" s="19">
        <f t="shared" si="11"/>
        <v>3171</v>
      </c>
      <c r="K35" s="19">
        <f t="shared" si="11"/>
        <v>3116</v>
      </c>
      <c r="L35" s="19">
        <f t="shared" si="11"/>
        <v>3252</v>
      </c>
      <c r="M35" s="19">
        <f t="shared" si="11"/>
        <v>3323</v>
      </c>
      <c r="N35" s="19">
        <f t="shared" si="11"/>
        <v>3268</v>
      </c>
      <c r="O35" s="19">
        <f t="shared" si="11"/>
        <v>3119</v>
      </c>
      <c r="P35" s="19">
        <f t="shared" si="11"/>
        <v>3233</v>
      </c>
      <c r="Q35" s="19">
        <f t="shared" si="11"/>
        <v>3263</v>
      </c>
      <c r="R35" s="19">
        <f t="shared" si="11"/>
        <v>3170</v>
      </c>
      <c r="S35" s="19">
        <f t="shared" si="11"/>
        <v>3025</v>
      </c>
      <c r="T35" s="19">
        <f t="shared" si="11"/>
        <v>3136</v>
      </c>
      <c r="U35" s="19">
        <f t="shared" si="11"/>
        <v>3198</v>
      </c>
      <c r="V35" s="19">
        <f t="shared" ref="V35:AB35" si="12">ROUND(R35*(1+V39),0)*(1-V29)</f>
        <v>3107</v>
      </c>
      <c r="W35" s="19">
        <f t="shared" si="12"/>
        <v>2995</v>
      </c>
      <c r="X35" s="19">
        <f t="shared" si="12"/>
        <v>3167</v>
      </c>
      <c r="Y35" s="19">
        <f t="shared" si="12"/>
        <v>3262</v>
      </c>
      <c r="Z35" s="19">
        <f>ROUND(V35*(1+Z39),0)*(1-Z29)</f>
        <v>3169</v>
      </c>
      <c r="AA35" s="19">
        <f t="shared" si="12"/>
        <v>3055</v>
      </c>
      <c r="AB35" s="19">
        <f t="shared" si="12"/>
        <v>3262</v>
      </c>
    </row>
    <row r="36" spans="1:28" x14ac:dyDescent="0.35">
      <c r="B36" t="s">
        <v>121</v>
      </c>
      <c r="D36" s="19">
        <v>113</v>
      </c>
      <c r="E36" s="19">
        <v>116</v>
      </c>
      <c r="F36" s="19">
        <v>118</v>
      </c>
      <c r="G36" s="19">
        <v>121</v>
      </c>
      <c r="H36" s="19">
        <f>ROUND(D36*(1+H39),0)</f>
        <v>128</v>
      </c>
      <c r="I36" s="19">
        <f t="shared" ref="I36:AB36" si="13">ROUND(E36*(1+I39),0)</f>
        <v>135</v>
      </c>
      <c r="J36" s="19">
        <f t="shared" si="13"/>
        <v>142</v>
      </c>
      <c r="K36" s="19">
        <f t="shared" si="13"/>
        <v>140</v>
      </c>
      <c r="L36" s="19">
        <f t="shared" si="13"/>
        <v>146</v>
      </c>
      <c r="M36" s="19">
        <f t="shared" si="13"/>
        <v>151</v>
      </c>
      <c r="N36" s="19">
        <f t="shared" si="13"/>
        <v>146</v>
      </c>
      <c r="O36" s="19">
        <f t="shared" si="13"/>
        <v>140</v>
      </c>
      <c r="P36" s="19">
        <f t="shared" si="13"/>
        <v>145</v>
      </c>
      <c r="Q36" s="19">
        <f t="shared" si="13"/>
        <v>148</v>
      </c>
      <c r="R36" s="19">
        <f t="shared" si="13"/>
        <v>142</v>
      </c>
      <c r="S36" s="19">
        <f t="shared" si="13"/>
        <v>136</v>
      </c>
      <c r="T36" s="19">
        <f t="shared" si="13"/>
        <v>141</v>
      </c>
      <c r="U36" s="19">
        <f t="shared" si="13"/>
        <v>145</v>
      </c>
      <c r="V36" s="19">
        <f t="shared" si="13"/>
        <v>139</v>
      </c>
      <c r="W36" s="19">
        <f t="shared" si="13"/>
        <v>135</v>
      </c>
      <c r="X36" s="19">
        <f t="shared" si="13"/>
        <v>142</v>
      </c>
      <c r="Y36" s="19">
        <f t="shared" si="13"/>
        <v>148</v>
      </c>
      <c r="Z36" s="19">
        <f t="shared" si="13"/>
        <v>142</v>
      </c>
      <c r="AA36" s="19">
        <f t="shared" si="13"/>
        <v>138</v>
      </c>
      <c r="AB36" s="19">
        <f t="shared" si="13"/>
        <v>146</v>
      </c>
    </row>
    <row r="37" spans="1:28" x14ac:dyDescent="0.35">
      <c r="B37" t="s">
        <v>122</v>
      </c>
      <c r="D37" s="19">
        <v>50</v>
      </c>
      <c r="E37" s="19">
        <v>52</v>
      </c>
      <c r="F37" s="19">
        <v>53</v>
      </c>
      <c r="G37" s="19">
        <v>54</v>
      </c>
      <c r="H37" s="19">
        <f>ROUND(D37*(1+H39),0)</f>
        <v>57</v>
      </c>
      <c r="I37" s="19">
        <f t="shared" ref="I37:P37" si="14">ROUND(E37*(1+I39),0)</f>
        <v>60</v>
      </c>
      <c r="J37" s="19">
        <f t="shared" si="14"/>
        <v>64</v>
      </c>
      <c r="K37" s="19">
        <f t="shared" si="14"/>
        <v>63</v>
      </c>
      <c r="L37" s="19">
        <f t="shared" si="14"/>
        <v>65</v>
      </c>
      <c r="M37" s="19">
        <f t="shared" si="14"/>
        <v>67</v>
      </c>
      <c r="N37" s="19">
        <f t="shared" si="14"/>
        <v>66</v>
      </c>
      <c r="O37" s="19">
        <f t="shared" si="14"/>
        <v>63</v>
      </c>
      <c r="P37" s="19">
        <f t="shared" si="14"/>
        <v>65</v>
      </c>
      <c r="Q37" s="19">
        <f>ROUND(M37*(1+Q39),0)</f>
        <v>66</v>
      </c>
      <c r="R37" s="19">
        <f>ROUND(N37*(1+R39),0)</f>
        <v>64</v>
      </c>
      <c r="S37" s="19">
        <f t="shared" ref="S37:AB37" si="15">ROUND(O37*(1+S39),0)</f>
        <v>61</v>
      </c>
      <c r="T37" s="19">
        <f t="shared" si="15"/>
        <v>63</v>
      </c>
      <c r="U37" s="19">
        <f t="shared" si="15"/>
        <v>65</v>
      </c>
      <c r="V37" s="19">
        <f t="shared" si="15"/>
        <v>63</v>
      </c>
      <c r="W37" s="19">
        <f t="shared" si="15"/>
        <v>60</v>
      </c>
      <c r="X37" s="19">
        <f t="shared" si="15"/>
        <v>64</v>
      </c>
      <c r="Y37" s="19">
        <f t="shared" si="15"/>
        <v>66</v>
      </c>
      <c r="Z37" s="19">
        <f t="shared" si="15"/>
        <v>64</v>
      </c>
      <c r="AA37" s="19">
        <f t="shared" si="15"/>
        <v>61</v>
      </c>
      <c r="AB37" s="19">
        <f t="shared" si="15"/>
        <v>66</v>
      </c>
    </row>
    <row r="38" spans="1:28" x14ac:dyDescent="0.35">
      <c r="B38" t="s">
        <v>123</v>
      </c>
      <c r="D38" s="19">
        <v>100</v>
      </c>
      <c r="E38" s="19">
        <v>102</v>
      </c>
      <c r="F38" s="19">
        <v>105</v>
      </c>
      <c r="G38" s="19">
        <v>107</v>
      </c>
      <c r="H38" s="19">
        <f>ROUND(D38*(1+H41),0)</f>
        <v>105</v>
      </c>
      <c r="I38" s="19">
        <f t="shared" ref="I38:AB38" si="16">ROUND(E38*(1+I41),0)</f>
        <v>111</v>
      </c>
      <c r="J38" s="19">
        <f t="shared" si="16"/>
        <v>114</v>
      </c>
      <c r="K38" s="19">
        <f t="shared" si="16"/>
        <v>111</v>
      </c>
      <c r="L38" s="19">
        <f t="shared" si="16"/>
        <v>116</v>
      </c>
      <c r="M38" s="19">
        <f t="shared" si="16"/>
        <v>115</v>
      </c>
      <c r="N38" s="19">
        <f t="shared" si="16"/>
        <v>118</v>
      </c>
      <c r="O38" s="19">
        <f t="shared" si="16"/>
        <v>117</v>
      </c>
      <c r="P38" s="19">
        <f t="shared" si="16"/>
        <v>119</v>
      </c>
      <c r="Q38" s="19">
        <f t="shared" si="16"/>
        <v>122</v>
      </c>
      <c r="R38" s="19">
        <f t="shared" si="16"/>
        <v>123</v>
      </c>
      <c r="S38" s="19">
        <f t="shared" si="16"/>
        <v>122</v>
      </c>
      <c r="T38" s="19">
        <f t="shared" si="16"/>
        <v>124</v>
      </c>
      <c r="U38" s="19">
        <f t="shared" si="16"/>
        <v>127</v>
      </c>
      <c r="V38" s="19">
        <f t="shared" si="16"/>
        <v>128</v>
      </c>
      <c r="W38" s="19">
        <f t="shared" si="16"/>
        <v>127</v>
      </c>
      <c r="X38" s="19">
        <f t="shared" si="16"/>
        <v>129</v>
      </c>
      <c r="Y38" s="19">
        <f t="shared" si="16"/>
        <v>132</v>
      </c>
      <c r="Z38" s="19">
        <f t="shared" si="16"/>
        <v>133</v>
      </c>
      <c r="AA38" s="19">
        <f t="shared" si="16"/>
        <v>132</v>
      </c>
      <c r="AB38" s="19">
        <f t="shared" si="16"/>
        <v>134</v>
      </c>
    </row>
    <row r="39" spans="1:28" x14ac:dyDescent="0.35">
      <c r="B39" t="s">
        <v>124</v>
      </c>
      <c r="C39" s="12" t="s">
        <v>70</v>
      </c>
      <c r="D39" s="28">
        <v>1.8784530386740439E-2</v>
      </c>
      <c r="E39" s="28">
        <v>3.0601092896174853E-2</v>
      </c>
      <c r="F39" s="28">
        <v>6.5573770491803351E-2</v>
      </c>
      <c r="G39" s="28">
        <v>0.12882096069869009</v>
      </c>
      <c r="H39" s="28">
        <v>0.1366594360086768</v>
      </c>
      <c r="I39" s="28">
        <v>0.16118769883351014</v>
      </c>
      <c r="J39" s="28">
        <v>0.20615384615384613</v>
      </c>
      <c r="K39" s="28">
        <v>0.15764023210831724</v>
      </c>
      <c r="L39" s="28">
        <v>0.14312977099236646</v>
      </c>
      <c r="M39" s="28">
        <v>0.1150684931506849</v>
      </c>
      <c r="N39" s="28">
        <v>3.0612244897959329E-2</v>
      </c>
      <c r="O39" s="28">
        <v>8.3542188805352247E-4</v>
      </c>
      <c r="P39" s="28">
        <v>-5.8430717863104942E-3</v>
      </c>
      <c r="Q39" s="28">
        <v>-1.8018018018017945E-2</v>
      </c>
      <c r="R39" s="28">
        <v>-0.03</v>
      </c>
      <c r="S39" s="29">
        <v>-0.03</v>
      </c>
      <c r="T39" s="29">
        <v>-0.03</v>
      </c>
      <c r="U39" s="30">
        <v>-0.02</v>
      </c>
      <c r="V39" s="30">
        <v>-0.02</v>
      </c>
      <c r="W39" s="30">
        <v>-0.01</v>
      </c>
      <c r="X39" s="30">
        <v>0.01</v>
      </c>
      <c r="Y39" s="30">
        <v>0.02</v>
      </c>
      <c r="Z39" s="30">
        <v>0.02</v>
      </c>
      <c r="AA39" s="30">
        <v>0.02</v>
      </c>
      <c r="AB39" s="30">
        <v>0.03</v>
      </c>
    </row>
    <row r="40" spans="1:28" x14ac:dyDescent="0.35">
      <c r="B40" t="s">
        <v>125</v>
      </c>
      <c r="C40" s="12" t="s">
        <v>70</v>
      </c>
      <c r="D40" s="28"/>
      <c r="E40" s="28"/>
      <c r="F40" s="28"/>
      <c r="G40" s="28"/>
      <c r="H40" s="28">
        <f>H33/D33-1</f>
        <v>0.18644067796610164</v>
      </c>
      <c r="I40" s="28">
        <f t="shared" ref="I40:K40" si="17">I33/E33-1</f>
        <v>0.18947368421052624</v>
      </c>
      <c r="J40" s="28">
        <f t="shared" si="17"/>
        <v>-5.5038759689922445E-2</v>
      </c>
      <c r="K40" s="28">
        <f t="shared" si="17"/>
        <v>-3.6431226765799241E-2</v>
      </c>
      <c r="L40" s="28">
        <v>-0.1</v>
      </c>
      <c r="M40" s="28">
        <v>-0.1</v>
      </c>
      <c r="N40" s="28">
        <v>-0.1</v>
      </c>
      <c r="O40" s="28">
        <v>-0.1</v>
      </c>
      <c r="P40" s="28">
        <v>-0.1</v>
      </c>
      <c r="Q40" s="28">
        <v>-0.1</v>
      </c>
      <c r="R40" s="28">
        <v>-0.1</v>
      </c>
      <c r="S40" s="30">
        <v>-7.0000000000000007E-2</v>
      </c>
      <c r="T40" s="30">
        <v>-0.05</v>
      </c>
      <c r="U40" s="30">
        <v>-0.02</v>
      </c>
      <c r="V40" s="30">
        <v>0.01</v>
      </c>
      <c r="W40" s="30">
        <v>0.03</v>
      </c>
      <c r="X40" s="30">
        <v>0.03</v>
      </c>
      <c r="Y40" s="30">
        <v>0.03</v>
      </c>
      <c r="Z40" s="30">
        <v>0.03</v>
      </c>
      <c r="AA40" s="30">
        <v>0.03</v>
      </c>
      <c r="AB40" s="30">
        <v>0.03</v>
      </c>
    </row>
    <row r="41" spans="1:28" x14ac:dyDescent="0.35">
      <c r="B41" t="s">
        <v>126</v>
      </c>
      <c r="C41" s="12" t="s">
        <v>70</v>
      </c>
      <c r="D41" s="28">
        <v>2.0063357972544882E-2</v>
      </c>
      <c r="E41" s="28">
        <v>1.2565445026178068E-2</v>
      </c>
      <c r="F41" s="28">
        <v>2.2821576763485396E-2</v>
      </c>
      <c r="G41" s="28">
        <v>4.674796747967469E-2</v>
      </c>
      <c r="H41" s="28">
        <v>5.2795031055900665E-2</v>
      </c>
      <c r="I41" s="28">
        <v>8.5832471561530399E-2</v>
      </c>
      <c r="J41" s="28">
        <v>8.9249492900608685E-2</v>
      </c>
      <c r="K41" s="28">
        <v>3.8834951456310662E-2</v>
      </c>
      <c r="L41" s="28">
        <v>0.10324483775811211</v>
      </c>
      <c r="M41" s="28">
        <v>3.6190476190476106E-2</v>
      </c>
      <c r="N41" s="28">
        <v>3.9106145251396551E-2</v>
      </c>
      <c r="O41" s="28">
        <v>5.327102803738315E-2</v>
      </c>
      <c r="P41" s="28">
        <v>2.2281639928698693E-2</v>
      </c>
      <c r="Q41" s="28">
        <v>6.3419117647058876E-2</v>
      </c>
      <c r="R41" s="28">
        <v>0.04</v>
      </c>
      <c r="S41" s="29">
        <v>0.04</v>
      </c>
      <c r="T41" s="29">
        <v>0.04</v>
      </c>
      <c r="U41" s="29">
        <v>0.04</v>
      </c>
      <c r="V41" s="29">
        <v>0.04</v>
      </c>
      <c r="W41" s="29">
        <v>0.04</v>
      </c>
      <c r="X41" s="29">
        <v>0.04</v>
      </c>
      <c r="Y41" s="29">
        <v>0.04</v>
      </c>
      <c r="Z41" s="29">
        <v>0.04</v>
      </c>
      <c r="AA41" s="29">
        <v>0.04</v>
      </c>
      <c r="AB41" s="29">
        <v>0.04</v>
      </c>
    </row>
    <row r="42" spans="1:28" x14ac:dyDescent="0.35">
      <c r="A42" s="11" t="s">
        <v>127</v>
      </c>
      <c r="D42" s="19">
        <f>SUM(D33:D38)</f>
        <v>4020</v>
      </c>
      <c r="E42" s="19">
        <f t="shared" ref="E42:AB42" si="18">SUM(E33:E38)</f>
        <v>4147</v>
      </c>
      <c r="F42" s="19">
        <f t="shared" si="18"/>
        <v>4272</v>
      </c>
      <c r="G42" s="19">
        <f t="shared" si="18"/>
        <v>4398</v>
      </c>
      <c r="H42" s="19">
        <f t="shared" si="18"/>
        <v>4613</v>
      </c>
      <c r="I42" s="19">
        <f t="shared" si="18"/>
        <v>4838</v>
      </c>
      <c r="J42" s="19">
        <f t="shared" si="18"/>
        <v>4794</v>
      </c>
      <c r="K42" s="19">
        <f t="shared" si="18"/>
        <v>4808</v>
      </c>
      <c r="L42" s="19">
        <f t="shared" si="18"/>
        <v>4925</v>
      </c>
      <c r="M42" s="19">
        <f t="shared" si="18"/>
        <v>5064</v>
      </c>
      <c r="N42" s="19">
        <f t="shared" si="18"/>
        <v>4782</v>
      </c>
      <c r="O42" s="19">
        <f t="shared" si="18"/>
        <v>4691</v>
      </c>
      <c r="P42" s="19">
        <f t="shared" si="18"/>
        <v>4784</v>
      </c>
      <c r="Q42" s="19">
        <f t="shared" si="18"/>
        <v>4880</v>
      </c>
      <c r="R42" s="19">
        <f t="shared" si="18"/>
        <v>4576</v>
      </c>
      <c r="S42" s="19">
        <f t="shared" si="18"/>
        <v>4517</v>
      </c>
      <c r="T42" s="19">
        <f t="shared" si="18"/>
        <v>4633</v>
      </c>
      <c r="U42" s="19">
        <f t="shared" si="18"/>
        <v>4796</v>
      </c>
      <c r="V42" s="19">
        <f t="shared" si="18"/>
        <v>4528</v>
      </c>
      <c r="W42" s="19">
        <f t="shared" si="18"/>
        <v>4527</v>
      </c>
      <c r="X42" s="19">
        <f t="shared" si="18"/>
        <v>4707</v>
      </c>
      <c r="Y42" s="19">
        <f t="shared" si="18"/>
        <v>4908</v>
      </c>
      <c r="Z42" s="19">
        <f t="shared" si="18"/>
        <v>4633</v>
      </c>
      <c r="AA42" s="19">
        <f t="shared" si="18"/>
        <v>4634</v>
      </c>
      <c r="AB42" s="19">
        <f t="shared" si="18"/>
        <v>4850</v>
      </c>
    </row>
    <row r="43" spans="1:28" x14ac:dyDescent="0.35">
      <c r="B43" t="s">
        <v>128</v>
      </c>
      <c r="D43" s="14">
        <f>D56 + D55</f>
        <v>219.06989999999988</v>
      </c>
      <c r="E43" s="14">
        <f t="shared" ref="E43:AB43" si="19">E56 + E55</f>
        <v>223.08786499999997</v>
      </c>
      <c r="F43" s="14">
        <f t="shared" si="19"/>
        <v>231.00839999999994</v>
      </c>
      <c r="G43" s="14">
        <f t="shared" si="19"/>
        <v>236.59040999999996</v>
      </c>
      <c r="H43" s="14">
        <f t="shared" si="19"/>
        <v>245.57305499999995</v>
      </c>
      <c r="I43" s="14">
        <f t="shared" si="19"/>
        <v>269.74268999999998</v>
      </c>
      <c r="J43" s="14">
        <f t="shared" si="19"/>
        <v>343.8017099999999</v>
      </c>
      <c r="K43" s="14">
        <f t="shared" si="19"/>
        <v>560.20411999999999</v>
      </c>
      <c r="L43" s="14">
        <f t="shared" si="19"/>
        <v>847.56787500000019</v>
      </c>
      <c r="M43" s="14">
        <f t="shared" si="19"/>
        <v>1040.9305199999999</v>
      </c>
      <c r="N43" s="14">
        <f t="shared" si="19"/>
        <v>1100.79249</v>
      </c>
      <c r="O43" s="14">
        <f t="shared" si="19"/>
        <v>1137.6378650000001</v>
      </c>
      <c r="P43" s="14">
        <f t="shared" si="19"/>
        <v>1173.7209119999998</v>
      </c>
      <c r="Q43" s="14">
        <f t="shared" si="19"/>
        <v>1168.3061599999999</v>
      </c>
      <c r="R43" s="14">
        <f t="shared" si="19"/>
        <v>1073.23216</v>
      </c>
      <c r="S43" s="14">
        <f t="shared" si="19"/>
        <v>994.89183500000001</v>
      </c>
      <c r="T43" s="14">
        <f t="shared" si="19"/>
        <v>925.09427500000004</v>
      </c>
      <c r="U43" s="14">
        <f t="shared" si="19"/>
        <v>851.91232895999985</v>
      </c>
      <c r="V43" s="14">
        <f t="shared" si="19"/>
        <v>738.83566176000011</v>
      </c>
      <c r="W43" s="14">
        <f t="shared" si="19"/>
        <v>709.5762853199999</v>
      </c>
      <c r="X43" s="14">
        <f t="shared" si="19"/>
        <v>726.71787215999996</v>
      </c>
      <c r="Y43" s="14">
        <f t="shared" si="19"/>
        <v>752.70491687999993</v>
      </c>
      <c r="Z43" s="14">
        <f t="shared" si="19"/>
        <v>708.66664512</v>
      </c>
      <c r="AA43" s="14">
        <f t="shared" si="19"/>
        <v>712.94182680000006</v>
      </c>
      <c r="AB43" s="14">
        <f t="shared" si="19"/>
        <v>753.51889199999994</v>
      </c>
    </row>
    <row r="44" spans="1:28" x14ac:dyDescent="0.35">
      <c r="A44" s="11" t="s">
        <v>129</v>
      </c>
      <c r="D44" s="31">
        <f>D42+D43</f>
        <v>4239.0698999999995</v>
      </c>
      <c r="E44" s="31">
        <f t="shared" ref="E44:AB44" si="20">E42+E43</f>
        <v>4370.0878649999995</v>
      </c>
      <c r="F44" s="31">
        <f t="shared" si="20"/>
        <v>4503.0083999999997</v>
      </c>
      <c r="G44" s="31">
        <f t="shared" si="20"/>
        <v>4634.5904099999998</v>
      </c>
      <c r="H44" s="31">
        <f t="shared" si="20"/>
        <v>4858.5730549999998</v>
      </c>
      <c r="I44" s="31">
        <f t="shared" si="20"/>
        <v>5107.74269</v>
      </c>
      <c r="J44" s="31">
        <f t="shared" si="20"/>
        <v>5137.8017099999997</v>
      </c>
      <c r="K44" s="31">
        <f t="shared" si="20"/>
        <v>5368.2041200000003</v>
      </c>
      <c r="L44" s="31">
        <f t="shared" si="20"/>
        <v>5772.5678750000006</v>
      </c>
      <c r="M44" s="31">
        <f t="shared" si="20"/>
        <v>6104.9305199999999</v>
      </c>
      <c r="N44" s="31">
        <f t="shared" si="20"/>
        <v>5882.7924899999998</v>
      </c>
      <c r="O44" s="31">
        <f t="shared" si="20"/>
        <v>5828.6378650000006</v>
      </c>
      <c r="P44" s="31">
        <f t="shared" si="20"/>
        <v>5957.7209119999998</v>
      </c>
      <c r="Q44" s="31">
        <f t="shared" si="20"/>
        <v>6048.3061600000001</v>
      </c>
      <c r="R44" s="31">
        <f t="shared" si="20"/>
        <v>5649.2321599999996</v>
      </c>
      <c r="S44" s="31">
        <f t="shared" si="20"/>
        <v>5511.8918350000004</v>
      </c>
      <c r="T44" s="31">
        <f t="shared" si="20"/>
        <v>5558.0942750000004</v>
      </c>
      <c r="U44" s="31">
        <f t="shared" si="20"/>
        <v>5647.9123289600002</v>
      </c>
      <c r="V44" s="31">
        <f t="shared" si="20"/>
        <v>5266.8356617600002</v>
      </c>
      <c r="W44" s="31">
        <f t="shared" si="20"/>
        <v>5236.5762853199994</v>
      </c>
      <c r="X44" s="31">
        <f t="shared" si="20"/>
        <v>5433.7178721600003</v>
      </c>
      <c r="Y44" s="31">
        <f t="shared" si="20"/>
        <v>5660.7049168800004</v>
      </c>
      <c r="Z44" s="31">
        <f t="shared" si="20"/>
        <v>5341.6666451199999</v>
      </c>
      <c r="AA44" s="31">
        <f t="shared" si="20"/>
        <v>5346.9418267999999</v>
      </c>
      <c r="AB44" s="31">
        <f t="shared" si="20"/>
        <v>5603.5188920000001</v>
      </c>
    </row>
    <row r="46" spans="1:28" x14ac:dyDescent="0.35">
      <c r="B46" t="s">
        <v>130</v>
      </c>
      <c r="C46" t="s">
        <v>131</v>
      </c>
      <c r="D46">
        <v>0.7</v>
      </c>
      <c r="E46">
        <v>0.7</v>
      </c>
      <c r="F46">
        <v>0.7</v>
      </c>
      <c r="G46">
        <v>0.7</v>
      </c>
      <c r="H46">
        <v>0.7</v>
      </c>
      <c r="I46">
        <v>0.7</v>
      </c>
      <c r="J46">
        <v>0.7</v>
      </c>
      <c r="K46">
        <v>0.7</v>
      </c>
      <c r="L46">
        <v>0.7</v>
      </c>
      <c r="M46">
        <v>0.7</v>
      </c>
      <c r="N46">
        <v>0.7</v>
      </c>
      <c r="O46">
        <v>0.7</v>
      </c>
      <c r="P46">
        <v>0.7</v>
      </c>
      <c r="Q46">
        <v>0.7</v>
      </c>
      <c r="R46">
        <v>0.7</v>
      </c>
      <c r="S46">
        <v>0.7</v>
      </c>
      <c r="T46">
        <v>0.7</v>
      </c>
      <c r="U46">
        <v>0.7</v>
      </c>
      <c r="V46">
        <v>0.7</v>
      </c>
      <c r="W46">
        <v>0.7</v>
      </c>
      <c r="X46">
        <v>0.7</v>
      </c>
      <c r="Y46">
        <v>0.7</v>
      </c>
      <c r="Z46">
        <v>0.7</v>
      </c>
      <c r="AA46">
        <v>0.7</v>
      </c>
      <c r="AB46">
        <v>0.7</v>
      </c>
    </row>
    <row r="47" spans="1:28" x14ac:dyDescent="0.35">
      <c r="B47" s="19" t="s">
        <v>132</v>
      </c>
      <c r="C47" s="19" t="s">
        <v>131</v>
      </c>
      <c r="D47" s="19">
        <f>D46*D42</f>
        <v>2814</v>
      </c>
      <c r="E47" s="19">
        <f t="shared" ref="E47:AA47" si="21">E46*E42</f>
        <v>2902.8999999999996</v>
      </c>
      <c r="F47" s="19">
        <f t="shared" si="21"/>
        <v>2990.3999999999996</v>
      </c>
      <c r="G47" s="19">
        <f t="shared" si="21"/>
        <v>3078.6</v>
      </c>
      <c r="H47" s="19">
        <f t="shared" si="21"/>
        <v>3229.1</v>
      </c>
      <c r="I47" s="19">
        <f t="shared" si="21"/>
        <v>3386.6</v>
      </c>
      <c r="J47" s="19">
        <f t="shared" si="21"/>
        <v>3355.7999999999997</v>
      </c>
      <c r="K47" s="19">
        <f t="shared" si="21"/>
        <v>3365.6</v>
      </c>
      <c r="L47" s="19">
        <f t="shared" si="21"/>
        <v>3447.5</v>
      </c>
      <c r="M47" s="19">
        <f t="shared" si="21"/>
        <v>3544.7999999999997</v>
      </c>
      <c r="N47" s="19">
        <f t="shared" si="21"/>
        <v>3347.3999999999996</v>
      </c>
      <c r="O47" s="19">
        <f t="shared" si="21"/>
        <v>3283.7</v>
      </c>
      <c r="P47" s="19">
        <f t="shared" si="21"/>
        <v>3348.7999999999997</v>
      </c>
      <c r="Q47" s="19">
        <f>Q46*Q42</f>
        <v>3416</v>
      </c>
      <c r="R47" s="19">
        <f t="shared" si="21"/>
        <v>3203.2</v>
      </c>
      <c r="S47" s="19">
        <f t="shared" si="21"/>
        <v>3161.8999999999996</v>
      </c>
      <c r="T47" s="19">
        <f t="shared" si="21"/>
        <v>3243.1</v>
      </c>
      <c r="U47" s="19">
        <f t="shared" si="21"/>
        <v>3357.2</v>
      </c>
      <c r="V47" s="19">
        <f t="shared" si="21"/>
        <v>3169.6</v>
      </c>
      <c r="W47" s="19">
        <f t="shared" si="21"/>
        <v>3168.8999999999996</v>
      </c>
      <c r="X47" s="19">
        <f t="shared" si="21"/>
        <v>3294.8999999999996</v>
      </c>
      <c r="Y47" s="19">
        <f t="shared" si="21"/>
        <v>3435.6</v>
      </c>
      <c r="Z47" s="19">
        <f t="shared" si="21"/>
        <v>3243.1</v>
      </c>
      <c r="AA47" s="19">
        <f t="shared" si="21"/>
        <v>3243.7999999999997</v>
      </c>
      <c r="AB47" s="19">
        <f>AB46*AB42</f>
        <v>3395</v>
      </c>
    </row>
    <row r="48" spans="1:28" x14ac:dyDescent="0.35">
      <c r="B48" t="s">
        <v>133</v>
      </c>
      <c r="C48" s="12" t="s">
        <v>70</v>
      </c>
      <c r="D48" s="26">
        <v>1.107E-2</v>
      </c>
      <c r="E48" s="26">
        <v>1.14E-2</v>
      </c>
      <c r="F48" s="26">
        <v>1.24E-2</v>
      </c>
      <c r="G48" s="26">
        <v>1.273E-2</v>
      </c>
      <c r="H48" s="26">
        <v>1.2829999999999999E-2</v>
      </c>
      <c r="I48" s="26">
        <v>1.4670000000000001E-2</v>
      </c>
      <c r="J48" s="15">
        <v>9.7000000000000003E-3</v>
      </c>
      <c r="K48" s="15">
        <v>2.2933333333333299E-2</v>
      </c>
      <c r="L48" s="15">
        <v>3.09E-2</v>
      </c>
      <c r="M48" s="15">
        <v>3.6766666666666697E-2</v>
      </c>
      <c r="N48" s="15">
        <v>3.9699999999999999E-2</v>
      </c>
      <c r="O48" s="15">
        <v>4.0373333333333303E-2</v>
      </c>
      <c r="P48" s="15">
        <v>3.8960000000000002E-2</v>
      </c>
      <c r="Q48" s="15">
        <v>3.78E-2</v>
      </c>
      <c r="R48" s="15">
        <v>3.44E-2</v>
      </c>
    </row>
    <row r="49" spans="1:28" x14ac:dyDescent="0.35">
      <c r="B49" t="s">
        <v>134</v>
      </c>
      <c r="C49" s="12" t="s">
        <v>70</v>
      </c>
      <c r="D49" s="15">
        <v>-5.0666666666666707E-3</v>
      </c>
      <c r="E49" s="15">
        <v>-5.2333333333333329E-3</v>
      </c>
      <c r="F49" s="15">
        <v>-5.1666666666666675E-3</v>
      </c>
      <c r="G49" s="15">
        <v>-5.2333333333333329E-3</v>
      </c>
      <c r="H49" s="15">
        <v>-5.3666666666666672E-3</v>
      </c>
      <c r="I49" s="15">
        <v>-4.7666666666666664E-3</v>
      </c>
      <c r="J49" s="15">
        <v>-9.6666666666666678E-4</v>
      </c>
      <c r="K49" s="15">
        <v>9.7000000000000003E-3</v>
      </c>
      <c r="L49" s="15">
        <v>2.2933333333333333E-2</v>
      </c>
      <c r="M49" s="15">
        <v>3.0899999999999997E-2</v>
      </c>
      <c r="N49" s="15">
        <v>3.676666666666667E-2</v>
      </c>
      <c r="O49" s="15">
        <v>3.9699999999999999E-2</v>
      </c>
      <c r="P49" s="15">
        <v>4.0373333333333337E-2</v>
      </c>
      <c r="Q49" s="15">
        <v>3.8959999999999995E-2</v>
      </c>
      <c r="R49" s="15">
        <v>3.78E-2</v>
      </c>
      <c r="S49" s="32">
        <v>3.44E-2</v>
      </c>
      <c r="T49" s="27">
        <v>2.9499999999999998E-2</v>
      </c>
      <c r="U49" s="32">
        <v>2.4251133333333331E-2</v>
      </c>
      <c r="V49" s="32">
        <v>2.0808433333333334E-2</v>
      </c>
      <c r="W49" s="32">
        <v>1.9278133333333333E-2</v>
      </c>
      <c r="X49" s="32">
        <v>1.8718066666666668E-2</v>
      </c>
      <c r="Y49" s="32">
        <v>1.8473300000000002E-2</v>
      </c>
      <c r="Z49" s="32">
        <v>1.8377533333333331E-2</v>
      </c>
      <c r="AA49" s="32">
        <v>1.8589333333333336E-2</v>
      </c>
      <c r="AB49" s="32">
        <v>1.8949933333333332E-2</v>
      </c>
    </row>
    <row r="50" spans="1:28" x14ac:dyDescent="0.35">
      <c r="B50" t="s">
        <v>135</v>
      </c>
      <c r="C50" t="s">
        <v>131</v>
      </c>
      <c r="D50" s="26">
        <v>1.7999999999999999E-2</v>
      </c>
      <c r="E50" s="26">
        <f>D50</f>
        <v>1.7999999999999999E-2</v>
      </c>
      <c r="F50" s="26">
        <f t="shared" ref="F50:AB50" si="22">E50</f>
        <v>1.7999999999999999E-2</v>
      </c>
      <c r="G50" s="26">
        <f t="shared" si="22"/>
        <v>1.7999999999999999E-2</v>
      </c>
      <c r="H50" s="26">
        <f t="shared" si="22"/>
        <v>1.7999999999999999E-2</v>
      </c>
      <c r="I50" s="26">
        <f t="shared" si="22"/>
        <v>1.7999999999999999E-2</v>
      </c>
      <c r="J50" s="26">
        <f t="shared" si="22"/>
        <v>1.7999999999999999E-2</v>
      </c>
      <c r="K50" s="26">
        <f t="shared" si="22"/>
        <v>1.7999999999999999E-2</v>
      </c>
      <c r="L50" s="26">
        <f t="shared" si="22"/>
        <v>1.7999999999999999E-2</v>
      </c>
      <c r="M50" s="26">
        <f t="shared" si="22"/>
        <v>1.7999999999999999E-2</v>
      </c>
      <c r="N50" s="26">
        <f t="shared" si="22"/>
        <v>1.7999999999999999E-2</v>
      </c>
      <c r="O50" s="26">
        <f t="shared" si="22"/>
        <v>1.7999999999999999E-2</v>
      </c>
      <c r="P50" s="26">
        <f t="shared" si="22"/>
        <v>1.7999999999999999E-2</v>
      </c>
      <c r="Q50" s="26">
        <f t="shared" si="22"/>
        <v>1.7999999999999999E-2</v>
      </c>
      <c r="R50" s="26">
        <f t="shared" si="22"/>
        <v>1.7999999999999999E-2</v>
      </c>
      <c r="S50" s="26">
        <f t="shared" si="22"/>
        <v>1.7999999999999999E-2</v>
      </c>
      <c r="T50" s="26">
        <f t="shared" si="22"/>
        <v>1.7999999999999999E-2</v>
      </c>
      <c r="U50" s="26">
        <f t="shared" si="22"/>
        <v>1.7999999999999999E-2</v>
      </c>
      <c r="V50" s="26">
        <f t="shared" si="22"/>
        <v>1.7999999999999999E-2</v>
      </c>
      <c r="W50" s="26">
        <f t="shared" si="22"/>
        <v>1.7999999999999999E-2</v>
      </c>
      <c r="X50" s="26">
        <f t="shared" si="22"/>
        <v>1.7999999999999999E-2</v>
      </c>
      <c r="Y50" s="26">
        <f t="shared" si="22"/>
        <v>1.7999999999999999E-2</v>
      </c>
      <c r="Z50" s="26">
        <f t="shared" si="22"/>
        <v>1.7999999999999999E-2</v>
      </c>
      <c r="AA50" s="26">
        <f t="shared" si="22"/>
        <v>1.7999999999999999E-2</v>
      </c>
      <c r="AB50" s="26">
        <f t="shared" si="22"/>
        <v>1.7999999999999999E-2</v>
      </c>
    </row>
    <row r="51" spans="1:28" x14ac:dyDescent="0.35">
      <c r="B51" t="s">
        <v>136</v>
      </c>
      <c r="C51" t="s">
        <v>131</v>
      </c>
      <c r="D51" s="26">
        <v>1.2999999999999999E-2</v>
      </c>
      <c r="E51" s="26">
        <v>1.2999999999999999E-2</v>
      </c>
      <c r="F51" s="26">
        <v>1.2999999999999999E-2</v>
      </c>
      <c r="G51" s="26">
        <v>1.2999999999999999E-2</v>
      </c>
      <c r="H51" s="26">
        <v>1.2999999999999999E-2</v>
      </c>
      <c r="I51" s="26">
        <v>1.2999999999999999E-2</v>
      </c>
      <c r="J51" s="26">
        <v>1.2999999999999999E-2</v>
      </c>
      <c r="K51" s="26">
        <v>1.2999999999999999E-2</v>
      </c>
      <c r="L51" s="26">
        <v>1.2999999999999999E-2</v>
      </c>
      <c r="M51" s="26">
        <v>1.2999999999999999E-2</v>
      </c>
      <c r="N51" s="26">
        <v>1.2999999999999999E-2</v>
      </c>
      <c r="O51" s="26">
        <v>1.2999999999999999E-2</v>
      </c>
      <c r="P51" s="26">
        <v>1.2999999999999999E-2</v>
      </c>
      <c r="Q51" s="26">
        <v>1.2999999999999999E-2</v>
      </c>
      <c r="R51" s="26">
        <v>1.2999999999999999E-2</v>
      </c>
      <c r="S51" s="26">
        <v>1.2999999999999999E-2</v>
      </c>
      <c r="T51" s="26">
        <v>1.2999999999999999E-2</v>
      </c>
      <c r="U51" s="26">
        <v>1.2999999999999999E-2</v>
      </c>
      <c r="V51" s="26">
        <v>1.2999999999999999E-2</v>
      </c>
      <c r="W51" s="26">
        <v>1.2999999999999999E-2</v>
      </c>
      <c r="X51" s="26">
        <v>1.2999999999999999E-2</v>
      </c>
      <c r="Y51" s="26">
        <v>1.2999999999999999E-2</v>
      </c>
      <c r="Z51" s="26">
        <v>1.2999999999999999E-2</v>
      </c>
      <c r="AA51" s="26">
        <v>1.2999999999999999E-2</v>
      </c>
      <c r="AB51" s="26">
        <v>1.2999999999999999E-2</v>
      </c>
    </row>
    <row r="52" spans="1:28" x14ac:dyDescent="0.35">
      <c r="B52" t="s">
        <v>137</v>
      </c>
      <c r="C52" t="s">
        <v>131</v>
      </c>
      <c r="D52" s="26">
        <v>0</v>
      </c>
      <c r="E52" s="26">
        <v>0</v>
      </c>
      <c r="F52" s="26">
        <v>0</v>
      </c>
      <c r="G52" s="26">
        <v>0</v>
      </c>
      <c r="H52" s="26">
        <v>0</v>
      </c>
      <c r="I52" s="26">
        <v>0</v>
      </c>
      <c r="J52" s="26">
        <v>0</v>
      </c>
      <c r="K52" s="26">
        <v>0</v>
      </c>
      <c r="L52" s="26">
        <v>0</v>
      </c>
      <c r="M52" s="26">
        <v>0</v>
      </c>
      <c r="N52" s="26">
        <v>0</v>
      </c>
      <c r="O52" s="26">
        <v>0</v>
      </c>
      <c r="P52" s="26">
        <v>0</v>
      </c>
      <c r="Q52" s="26">
        <v>0</v>
      </c>
      <c r="R52" s="26">
        <v>0</v>
      </c>
      <c r="S52" s="26">
        <v>0</v>
      </c>
      <c r="T52" s="26">
        <v>0</v>
      </c>
      <c r="U52" s="26">
        <v>0</v>
      </c>
      <c r="V52" s="26">
        <v>0</v>
      </c>
      <c r="W52" s="26">
        <v>0</v>
      </c>
      <c r="X52" s="26">
        <v>0</v>
      </c>
      <c r="Y52" s="26">
        <v>0</v>
      </c>
      <c r="Z52" s="26">
        <v>0</v>
      </c>
      <c r="AA52" s="26">
        <v>0</v>
      </c>
      <c r="AB52" s="26">
        <v>0</v>
      </c>
    </row>
    <row r="53" spans="1:28" x14ac:dyDescent="0.35">
      <c r="B53" t="s">
        <v>138</v>
      </c>
      <c r="C53" t="s">
        <v>131</v>
      </c>
      <c r="D53" s="26">
        <v>2.5000000000000001E-4</v>
      </c>
      <c r="E53" s="26">
        <v>2.5000000000000001E-4</v>
      </c>
      <c r="F53" s="26">
        <v>2.5000000000000001E-4</v>
      </c>
      <c r="G53" s="26">
        <v>2.5000000000000001E-4</v>
      </c>
      <c r="H53" s="26">
        <v>2.5000000000000001E-4</v>
      </c>
      <c r="I53" s="26">
        <v>2.5000000000000001E-4</v>
      </c>
      <c r="J53" s="26">
        <v>2.5000000000000001E-4</v>
      </c>
      <c r="K53" s="26">
        <v>2.5000000000000001E-4</v>
      </c>
      <c r="L53" s="26">
        <v>2.5000000000000001E-4</v>
      </c>
      <c r="M53" s="26">
        <v>2.5000000000000001E-4</v>
      </c>
      <c r="N53" s="26">
        <v>2.5000000000000001E-4</v>
      </c>
      <c r="O53" s="26">
        <v>2.5000000000000001E-4</v>
      </c>
      <c r="P53" s="26">
        <v>2.5000000000000001E-4</v>
      </c>
      <c r="Q53" s="26">
        <v>2.5000000000000001E-4</v>
      </c>
      <c r="R53" s="26">
        <v>2.5000000000000001E-4</v>
      </c>
      <c r="S53" s="26">
        <v>2.5000000000000001E-4</v>
      </c>
      <c r="T53" s="26">
        <v>2.5000000000000001E-4</v>
      </c>
      <c r="U53" s="26">
        <v>2.5000000000000001E-4</v>
      </c>
      <c r="V53" s="26">
        <v>2.5000000000000001E-4</v>
      </c>
      <c r="W53" s="26">
        <v>2.5000000000000001E-4</v>
      </c>
      <c r="X53" s="26">
        <v>2.5000000000000001E-4</v>
      </c>
      <c r="Y53" s="26">
        <v>2.5000000000000001E-4</v>
      </c>
      <c r="Z53" s="26">
        <v>2.5000000000000001E-4</v>
      </c>
      <c r="AA53" s="26">
        <v>2.5000000000000001E-4</v>
      </c>
      <c r="AB53" s="26">
        <v>2.5000000000000001E-4</v>
      </c>
    </row>
    <row r="54" spans="1:28" x14ac:dyDescent="0.35">
      <c r="B54" t="s">
        <v>139</v>
      </c>
      <c r="C54" t="s">
        <v>131</v>
      </c>
      <c r="D54">
        <v>6</v>
      </c>
      <c r="E54">
        <v>6</v>
      </c>
      <c r="F54">
        <v>6</v>
      </c>
      <c r="G54">
        <v>6</v>
      </c>
      <c r="H54">
        <v>6</v>
      </c>
      <c r="I54">
        <v>6</v>
      </c>
      <c r="J54">
        <v>6</v>
      </c>
      <c r="K54">
        <v>6</v>
      </c>
      <c r="L54">
        <v>6</v>
      </c>
      <c r="M54">
        <v>6</v>
      </c>
      <c r="N54">
        <v>6</v>
      </c>
      <c r="O54">
        <v>6</v>
      </c>
      <c r="P54">
        <v>6</v>
      </c>
      <c r="Q54">
        <v>6</v>
      </c>
      <c r="R54">
        <v>6</v>
      </c>
      <c r="S54">
        <v>6</v>
      </c>
      <c r="T54">
        <v>6</v>
      </c>
      <c r="U54">
        <v>6</v>
      </c>
      <c r="V54">
        <v>6</v>
      </c>
      <c r="W54">
        <v>6</v>
      </c>
      <c r="X54">
        <v>6</v>
      </c>
      <c r="Y54">
        <v>6</v>
      </c>
      <c r="Z54">
        <v>6</v>
      </c>
      <c r="AA54">
        <v>6</v>
      </c>
      <c r="AB54">
        <v>6</v>
      </c>
    </row>
    <row r="55" spans="1:28" x14ac:dyDescent="0.35">
      <c r="A55" s="11" t="s">
        <v>140</v>
      </c>
      <c r="D55" s="19">
        <f>D47*D53</f>
        <v>0.70350000000000001</v>
      </c>
      <c r="E55" s="19">
        <f t="shared" ref="E55:AB55" si="23">E47*E53</f>
        <v>0.72572499999999995</v>
      </c>
      <c r="F55" s="19">
        <f t="shared" si="23"/>
        <v>0.74759999999999993</v>
      </c>
      <c r="G55" s="19">
        <f t="shared" si="23"/>
        <v>0.76964999999999995</v>
      </c>
      <c r="H55" s="19">
        <f t="shared" si="23"/>
        <v>0.80727499999999996</v>
      </c>
      <c r="I55" s="19">
        <f t="shared" si="23"/>
        <v>0.84665000000000001</v>
      </c>
      <c r="J55" s="19">
        <f t="shared" si="23"/>
        <v>0.83894999999999997</v>
      </c>
      <c r="K55" s="19">
        <f t="shared" si="23"/>
        <v>0.84140000000000004</v>
      </c>
      <c r="L55" s="19">
        <f t="shared" si="23"/>
        <v>0.86187500000000006</v>
      </c>
      <c r="M55" s="19">
        <f t="shared" si="23"/>
        <v>0.88619999999999999</v>
      </c>
      <c r="N55" s="19">
        <f t="shared" si="23"/>
        <v>0.83684999999999987</v>
      </c>
      <c r="O55" s="19">
        <f t="shared" si="23"/>
        <v>0.82092500000000002</v>
      </c>
      <c r="P55" s="19">
        <f t="shared" si="23"/>
        <v>0.83719999999999994</v>
      </c>
      <c r="Q55" s="19">
        <f t="shared" si="23"/>
        <v>0.85399999999999998</v>
      </c>
      <c r="R55" s="19">
        <f t="shared" si="23"/>
        <v>0.80079999999999996</v>
      </c>
      <c r="S55" s="19">
        <f t="shared" si="23"/>
        <v>0.79047499999999993</v>
      </c>
      <c r="T55" s="19">
        <f t="shared" si="23"/>
        <v>0.81077500000000002</v>
      </c>
      <c r="U55" s="19">
        <f t="shared" si="23"/>
        <v>0.83929999999999993</v>
      </c>
      <c r="V55" s="19">
        <f t="shared" si="23"/>
        <v>0.79239999999999999</v>
      </c>
      <c r="W55" s="19">
        <f t="shared" si="23"/>
        <v>0.79222499999999996</v>
      </c>
      <c r="X55" s="19">
        <f t="shared" si="23"/>
        <v>0.82372499999999993</v>
      </c>
      <c r="Y55" s="19">
        <f t="shared" si="23"/>
        <v>0.8589</v>
      </c>
      <c r="Z55" s="19">
        <f t="shared" si="23"/>
        <v>0.81077500000000002</v>
      </c>
      <c r="AA55" s="19">
        <f t="shared" si="23"/>
        <v>0.81094999999999995</v>
      </c>
      <c r="AB55" s="19">
        <f t="shared" si="23"/>
        <v>0.84875</v>
      </c>
    </row>
    <row r="56" spans="1:28" x14ac:dyDescent="0.35">
      <c r="A56" s="11" t="s">
        <v>141</v>
      </c>
      <c r="D56" s="31">
        <f>D47 * (D49 + D50) * D54</f>
        <v>218.36639999999989</v>
      </c>
      <c r="E56" s="31">
        <f t="shared" ref="E56:AB56" si="24">E47 * (E49 + E50) * E54</f>
        <v>222.36213999999995</v>
      </c>
      <c r="F56" s="31">
        <f t="shared" si="24"/>
        <v>230.26079999999993</v>
      </c>
      <c r="G56" s="31">
        <f t="shared" si="24"/>
        <v>235.82075999999995</v>
      </c>
      <c r="H56" s="31">
        <f t="shared" si="24"/>
        <v>244.76577999999995</v>
      </c>
      <c r="I56" s="31">
        <f t="shared" si="24"/>
        <v>268.89603999999997</v>
      </c>
      <c r="J56" s="31">
        <f t="shared" si="24"/>
        <v>342.96275999999989</v>
      </c>
      <c r="K56" s="31">
        <f t="shared" si="24"/>
        <v>559.36271999999997</v>
      </c>
      <c r="L56" s="31">
        <f t="shared" si="24"/>
        <v>846.70600000000013</v>
      </c>
      <c r="M56" s="31">
        <f t="shared" si="24"/>
        <v>1040.04432</v>
      </c>
      <c r="N56" s="31">
        <f t="shared" si="24"/>
        <v>1099.9556400000001</v>
      </c>
      <c r="O56" s="31">
        <f t="shared" si="24"/>
        <v>1136.8169400000002</v>
      </c>
      <c r="P56" s="31">
        <f t="shared" si="24"/>
        <v>1172.8837119999998</v>
      </c>
      <c r="Q56" s="31">
        <f t="shared" si="24"/>
        <v>1167.4521599999998</v>
      </c>
      <c r="R56" s="31">
        <f t="shared" si="24"/>
        <v>1072.43136</v>
      </c>
      <c r="S56" s="31">
        <f t="shared" si="24"/>
        <v>994.10136</v>
      </c>
      <c r="T56" s="31">
        <f t="shared" si="24"/>
        <v>924.2835</v>
      </c>
      <c r="U56" s="31">
        <f t="shared" si="24"/>
        <v>851.07302895999987</v>
      </c>
      <c r="V56" s="31">
        <f t="shared" si="24"/>
        <v>738.04326176000006</v>
      </c>
      <c r="W56" s="31">
        <f t="shared" si="24"/>
        <v>708.78406031999987</v>
      </c>
      <c r="X56" s="31">
        <f t="shared" si="24"/>
        <v>725.89414715999999</v>
      </c>
      <c r="Y56" s="31">
        <f t="shared" si="24"/>
        <v>751.84601687999998</v>
      </c>
      <c r="Z56" s="31">
        <f t="shared" si="24"/>
        <v>707.85587011999996</v>
      </c>
      <c r="AA56" s="31">
        <f t="shared" si="24"/>
        <v>712.13087680000001</v>
      </c>
      <c r="AB56" s="31">
        <f t="shared" si="24"/>
        <v>752.67014199999994</v>
      </c>
    </row>
    <row r="63" spans="1:28" x14ac:dyDescent="0.35">
      <c r="A63" s="11" t="s">
        <v>142</v>
      </c>
    </row>
    <row r="64" spans="1:28" x14ac:dyDescent="0.35">
      <c r="A64" t="s">
        <v>143</v>
      </c>
    </row>
  </sheetData>
  <hyperlinks>
    <hyperlink ref="C19" location="Inflation_Renditeentwicklung!A1" display="Source" xr:uid="{FB631920-1C8E-4886-BA5C-76C2CB5A0C7C}"/>
    <hyperlink ref="C48" location="Inflation_Renditeentwicklung!A1" display="Source" xr:uid="{820B2007-AE94-4EA7-8578-4C9582FC18E5}"/>
    <hyperlink ref="C49" location="'Swap Rates'!A1" display="Source" xr:uid="{0284B892-F1D8-43A8-AF3D-4A3A7C04AE4B}"/>
    <hyperlink ref="C39" location="Baukosten_Wohngebäude!A1" display="Source" xr:uid="{B207F9AC-1C08-49C8-956B-905B321EE840}"/>
    <hyperlink ref="C41" location="Baukosten_Wohngebäude!A1" display="Source" xr:uid="{F6DD1E28-06C4-4B0C-AD4A-E4DEA75806F7}"/>
    <hyperlink ref="C40" location="Baulandpreise!A1" display="Source" xr:uid="{E1CC4B4D-4329-4B1B-8962-7342621023AD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SOEROSI</dc:creator>
  <cp:lastModifiedBy>Sören Gröbel</cp:lastModifiedBy>
  <dcterms:created xsi:type="dcterms:W3CDTF">2015-06-05T18:19:34Z</dcterms:created>
  <dcterms:modified xsi:type="dcterms:W3CDTF">2025-01-03T08:37:21Z</dcterms:modified>
</cp:coreProperties>
</file>