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tables/table2.xml" ContentType="application/vnd.openxmlformats-officedocument.spreadsheetml.table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Volumes/FrauMahlzahn/OneDrive/Documents/Employment/Portfolio/Excel/excel-portfolio/"/>
    </mc:Choice>
  </mc:AlternateContent>
  <xr:revisionPtr revIDLastSave="0" documentId="13_ncr:1_{4C7DDC44-5FEB-A24C-9849-4F23C5C088E8}" xr6:coauthVersionLast="47" xr6:coauthVersionMax="47" xr10:uidLastSave="{00000000-0000-0000-0000-000000000000}"/>
  <bookViews>
    <workbookView xWindow="0" yWindow="460" windowWidth="38400" windowHeight="19540" activeTab="1" xr2:uid="{341B80BB-47C3-4D57-9369-14DA14582763}"/>
  </bookViews>
  <sheets>
    <sheet name="README" sheetId="14" r:id="rId1"/>
    <sheet name="Master" sheetId="1" r:id="rId2"/>
    <sheet name="Master (2)" sheetId="13" state="hidden" r:id="rId3"/>
    <sheet name="Logistics" sheetId="2" r:id="rId4"/>
    <sheet name="Production Q2" sheetId="11" r:id="rId5"/>
    <sheet name="Holiday_Dates Lists" sheetId="12" r:id="rId6"/>
    <sheet name="History CWs 45-49" sheetId="9" state="hidden" r:id="rId7"/>
  </sheets>
  <externalReferences>
    <externalReference r:id="rId8"/>
    <externalReference r:id="rId9"/>
  </externalReferenc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P6" i="1" l="1"/>
  <c r="L6" i="2" s="1"/>
  <c r="P2" i="1"/>
  <c r="P3" i="1"/>
  <c r="P4" i="1"/>
  <c r="P5" i="1"/>
  <c r="P7" i="1"/>
  <c r="P8" i="1"/>
  <c r="P9" i="1"/>
  <c r="P10" i="1"/>
  <c r="P11" i="1"/>
  <c r="P12" i="1"/>
  <c r="P13" i="1"/>
  <c r="P14" i="1"/>
  <c r="P15" i="1"/>
  <c r="P16" i="1"/>
  <c r="L16" i="2" s="1"/>
  <c r="P17" i="1"/>
  <c r="P18" i="1"/>
  <c r="P19" i="1"/>
  <c r="P20" i="1"/>
  <c r="P21" i="1"/>
  <c r="P22" i="1"/>
  <c r="L22" i="2" s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L7" i="2"/>
  <c r="H2" i="1"/>
  <c r="H3" i="1"/>
  <c r="H4" i="1"/>
  <c r="H5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L15" i="2"/>
  <c r="L2" i="2"/>
  <c r="R2" i="1"/>
  <c r="U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B2" i="11" a="1"/>
  <c r="B2" i="11" s="1"/>
  <c r="C29" i="1"/>
  <c r="C30" i="1"/>
  <c r="C31" i="1"/>
  <c r="C32" i="1"/>
  <c r="C33" i="1"/>
  <c r="C34" i="1"/>
  <c r="E31" i="1"/>
  <c r="E32" i="1"/>
  <c r="E33" i="1"/>
  <c r="E34" i="1"/>
  <c r="L3" i="2"/>
  <c r="L4" i="2"/>
  <c r="L5" i="2"/>
  <c r="L10" i="2"/>
  <c r="L11" i="2"/>
  <c r="L12" i="2"/>
  <c r="L13" i="2"/>
  <c r="L14" i="2"/>
  <c r="L18" i="2"/>
  <c r="L19" i="2"/>
  <c r="L20" i="2"/>
  <c r="L21" i="2"/>
  <c r="L26" i="2"/>
  <c r="L27" i="2"/>
  <c r="L23" i="2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35" i="1"/>
  <c r="D24" i="1"/>
  <c r="D25" i="1"/>
  <c r="D26" i="1"/>
  <c r="D27" i="1"/>
  <c r="D28" i="1"/>
  <c r="D29" i="1"/>
  <c r="D30" i="1"/>
  <c r="D31" i="1"/>
  <c r="D32" i="1"/>
  <c r="D33" i="1"/>
  <c r="D34" i="1"/>
  <c r="D23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35" i="1"/>
  <c r="C36" i="1"/>
  <c r="C37" i="1"/>
  <c r="C38" i="1"/>
  <c r="C39" i="1"/>
  <c r="C40" i="1"/>
  <c r="C41" i="1"/>
  <c r="C42" i="1"/>
  <c r="C43" i="1"/>
  <c r="C44" i="1"/>
  <c r="C26" i="1"/>
  <c r="C27" i="1"/>
  <c r="C28" i="1"/>
  <c r="C25" i="1"/>
  <c r="C24" i="1"/>
  <c r="C23" i="1"/>
  <c r="E29" i="1"/>
  <c r="E24" i="1"/>
  <c r="E25" i="1"/>
  <c r="E26" i="1"/>
  <c r="E27" i="1"/>
  <c r="E28" i="1"/>
  <c r="E30" i="1"/>
  <c r="L25" i="2" l="1"/>
  <c r="L17" i="2"/>
  <c r="L9" i="2"/>
  <c r="L24" i="2"/>
  <c r="L8" i="2"/>
  <c r="G29" i="2"/>
  <c r="L28" i="2"/>
  <c r="G28" i="2"/>
  <c r="L40" i="2"/>
  <c r="G40" i="2"/>
  <c r="L39" i="2"/>
  <c r="G39" i="2"/>
  <c r="L38" i="2"/>
  <c r="G38" i="2"/>
  <c r="L37" i="2"/>
  <c r="G37" i="2"/>
  <c r="L36" i="2"/>
  <c r="G36" i="2"/>
  <c r="L35" i="2"/>
  <c r="G35" i="2"/>
  <c r="L34" i="2"/>
  <c r="G34" i="2"/>
  <c r="L33" i="2"/>
  <c r="G33" i="2"/>
  <c r="L32" i="2"/>
  <c r="G32" i="2"/>
  <c r="L31" i="2"/>
  <c r="G31" i="2"/>
  <c r="L30" i="2"/>
  <c r="G30" i="2"/>
  <c r="K27" i="1"/>
  <c r="K29" i="1" l="1"/>
  <c r="I29" i="2" s="1"/>
  <c r="L29" i="2"/>
  <c r="K26" i="1"/>
  <c r="W26" i="1"/>
  <c r="R60" i="13"/>
  <c r="L60" i="13"/>
  <c r="J60" i="13"/>
  <c r="E60" i="13"/>
  <c r="B60" i="13"/>
  <c r="C60" i="13" s="1"/>
  <c r="D60" i="13" s="1"/>
  <c r="A60" i="13"/>
  <c r="R59" i="13"/>
  <c r="L59" i="13"/>
  <c r="J59" i="13"/>
  <c r="C59" i="13"/>
  <c r="D59" i="13" s="1"/>
  <c r="B59" i="13"/>
  <c r="F59" i="13" s="1"/>
  <c r="A59" i="13"/>
  <c r="E59" i="13" s="1"/>
  <c r="R58" i="13"/>
  <c r="P58" i="13"/>
  <c r="L58" i="13"/>
  <c r="J58" i="13"/>
  <c r="F58" i="13"/>
  <c r="E58" i="13"/>
  <c r="C58" i="13"/>
  <c r="D58" i="13" s="1"/>
  <c r="B58" i="13"/>
  <c r="A58" i="13"/>
  <c r="R57" i="13"/>
  <c r="L57" i="13"/>
  <c r="J57" i="13"/>
  <c r="P60" i="13" s="1"/>
  <c r="C57" i="13"/>
  <c r="D57" i="13" s="1"/>
  <c r="B57" i="13"/>
  <c r="F57" i="13" s="1"/>
  <c r="A57" i="13"/>
  <c r="E57" i="13" s="1"/>
  <c r="R56" i="13"/>
  <c r="P56" i="13"/>
  <c r="L56" i="13"/>
  <c r="J56" i="13"/>
  <c r="P59" i="13" s="1"/>
  <c r="F56" i="13"/>
  <c r="E56" i="13"/>
  <c r="D56" i="13"/>
  <c r="C56" i="13"/>
  <c r="B56" i="13"/>
  <c r="A56" i="13"/>
  <c r="R55" i="13"/>
  <c r="L55" i="13"/>
  <c r="J55" i="13"/>
  <c r="C55" i="13"/>
  <c r="D55" i="13" s="1"/>
  <c r="B55" i="13"/>
  <c r="F55" i="13" s="1"/>
  <c r="A55" i="13"/>
  <c r="E55" i="13" s="1"/>
  <c r="R54" i="13"/>
  <c r="P54" i="13"/>
  <c r="L54" i="13"/>
  <c r="J54" i="13"/>
  <c r="P57" i="13" s="1"/>
  <c r="F54" i="13"/>
  <c r="E54" i="13"/>
  <c r="D54" i="13"/>
  <c r="C54" i="13"/>
  <c r="B54" i="13"/>
  <c r="A54" i="13"/>
  <c r="R53" i="13"/>
  <c r="L53" i="13"/>
  <c r="J53" i="13"/>
  <c r="C53" i="13"/>
  <c r="D53" i="13" s="1"/>
  <c r="B53" i="13"/>
  <c r="F53" i="13" s="1"/>
  <c r="A53" i="13"/>
  <c r="E53" i="13" s="1"/>
  <c r="R52" i="13"/>
  <c r="P52" i="13"/>
  <c r="L52" i="13"/>
  <c r="J52" i="13"/>
  <c r="P55" i="13" s="1"/>
  <c r="F52" i="13"/>
  <c r="E52" i="13"/>
  <c r="D52" i="13"/>
  <c r="C52" i="13"/>
  <c r="B52" i="13"/>
  <c r="A52" i="13"/>
  <c r="R51" i="13"/>
  <c r="L51" i="13"/>
  <c r="J51" i="13"/>
  <c r="C51" i="13"/>
  <c r="D51" i="13" s="1"/>
  <c r="B51" i="13"/>
  <c r="F51" i="13" s="1"/>
  <c r="A51" i="13"/>
  <c r="E51" i="13" s="1"/>
  <c r="R50" i="13"/>
  <c r="P50" i="13"/>
  <c r="L50" i="13"/>
  <c r="J50" i="13"/>
  <c r="P53" i="13" s="1"/>
  <c r="F50" i="13"/>
  <c r="E50" i="13"/>
  <c r="B50" i="13"/>
  <c r="C50" i="13" s="1"/>
  <c r="D50" i="13" s="1"/>
  <c r="A50" i="13"/>
  <c r="R49" i="13"/>
  <c r="L49" i="13"/>
  <c r="J49" i="13"/>
  <c r="C49" i="13"/>
  <c r="D49" i="13" s="1"/>
  <c r="B49" i="13"/>
  <c r="F49" i="13" s="1"/>
  <c r="A49" i="13"/>
  <c r="E49" i="13" s="1"/>
  <c r="R48" i="13"/>
  <c r="P48" i="13"/>
  <c r="L48" i="13"/>
  <c r="J48" i="13"/>
  <c r="P51" i="13" s="1"/>
  <c r="F48" i="13"/>
  <c r="E48" i="13"/>
  <c r="B48" i="13"/>
  <c r="C48" i="13" s="1"/>
  <c r="D48" i="13" s="1"/>
  <c r="A48" i="13"/>
  <c r="R47" i="13"/>
  <c r="L47" i="13"/>
  <c r="J47" i="13"/>
  <c r="C47" i="13"/>
  <c r="D47" i="13" s="1"/>
  <c r="B47" i="13"/>
  <c r="F47" i="13" s="1"/>
  <c r="A47" i="13"/>
  <c r="E47" i="13" s="1"/>
  <c r="R46" i="13"/>
  <c r="P46" i="13"/>
  <c r="L46" i="13"/>
  <c r="J46" i="13"/>
  <c r="P49" i="13" s="1"/>
  <c r="F46" i="13"/>
  <c r="E46" i="13"/>
  <c r="B46" i="13"/>
  <c r="C46" i="13" s="1"/>
  <c r="D46" i="13" s="1"/>
  <c r="A46" i="13"/>
  <c r="R45" i="13"/>
  <c r="L45" i="13"/>
  <c r="J45" i="13"/>
  <c r="C45" i="13"/>
  <c r="D45" i="13" s="1"/>
  <c r="B45" i="13"/>
  <c r="F45" i="13" s="1"/>
  <c r="A45" i="13"/>
  <c r="E45" i="13" s="1"/>
  <c r="R44" i="13"/>
  <c r="P44" i="13"/>
  <c r="L44" i="13"/>
  <c r="J44" i="13"/>
  <c r="P47" i="13" s="1"/>
  <c r="F44" i="13"/>
  <c r="E44" i="13"/>
  <c r="B44" i="13"/>
  <c r="C44" i="13" s="1"/>
  <c r="D44" i="13" s="1"/>
  <c r="A44" i="13"/>
  <c r="R43" i="13"/>
  <c r="L43" i="13"/>
  <c r="J43" i="13"/>
  <c r="C43" i="13"/>
  <c r="D43" i="13" s="1"/>
  <c r="B43" i="13"/>
  <c r="F43" i="13" s="1"/>
  <c r="A43" i="13"/>
  <c r="E43" i="13" s="1"/>
  <c r="R42" i="13"/>
  <c r="P42" i="13"/>
  <c r="L42" i="13"/>
  <c r="J42" i="13"/>
  <c r="P45" i="13" s="1"/>
  <c r="F42" i="13"/>
  <c r="E42" i="13"/>
  <c r="B42" i="13"/>
  <c r="C42" i="13" s="1"/>
  <c r="D42" i="13" s="1"/>
  <c r="A42" i="13"/>
  <c r="R41" i="13"/>
  <c r="L41" i="13"/>
  <c r="J41" i="13"/>
  <c r="C41" i="13"/>
  <c r="D41" i="13" s="1"/>
  <c r="B41" i="13"/>
  <c r="F41" i="13" s="1"/>
  <c r="A41" i="13"/>
  <c r="E41" i="13" s="1"/>
  <c r="R40" i="13"/>
  <c r="P40" i="13"/>
  <c r="L40" i="13"/>
  <c r="J40" i="13"/>
  <c r="P43" i="13" s="1"/>
  <c r="F40" i="13"/>
  <c r="E40" i="13"/>
  <c r="B40" i="13"/>
  <c r="C40" i="13" s="1"/>
  <c r="D40" i="13" s="1"/>
  <c r="A40" i="13"/>
  <c r="R39" i="13"/>
  <c r="L39" i="13"/>
  <c r="J39" i="13"/>
  <c r="C39" i="13"/>
  <c r="D39" i="13" s="1"/>
  <c r="B39" i="13"/>
  <c r="F39" i="13" s="1"/>
  <c r="A39" i="13"/>
  <c r="E39" i="13" s="1"/>
  <c r="R38" i="13"/>
  <c r="P38" i="13"/>
  <c r="L38" i="13"/>
  <c r="J38" i="13"/>
  <c r="P41" i="13" s="1"/>
  <c r="F38" i="13"/>
  <c r="E38" i="13"/>
  <c r="B38" i="13"/>
  <c r="C38" i="13" s="1"/>
  <c r="D38" i="13" s="1"/>
  <c r="A38" i="13"/>
  <c r="R37" i="13"/>
  <c r="L37" i="13"/>
  <c r="J37" i="13"/>
  <c r="C37" i="13"/>
  <c r="D37" i="13" s="1"/>
  <c r="B37" i="13"/>
  <c r="F37" i="13" s="1"/>
  <c r="A37" i="13"/>
  <c r="E37" i="13" s="1"/>
  <c r="R36" i="13"/>
  <c r="P36" i="13"/>
  <c r="L36" i="13"/>
  <c r="J36" i="13"/>
  <c r="P39" i="13" s="1"/>
  <c r="F36" i="13"/>
  <c r="E36" i="13"/>
  <c r="B36" i="13"/>
  <c r="C36" i="13" s="1"/>
  <c r="D36" i="13" s="1"/>
  <c r="A36" i="13"/>
  <c r="R35" i="13"/>
  <c r="L35" i="13"/>
  <c r="J35" i="13"/>
  <c r="C35" i="13"/>
  <c r="D35" i="13" s="1"/>
  <c r="B35" i="13"/>
  <c r="F35" i="13" s="1"/>
  <c r="A35" i="13"/>
  <c r="E35" i="13" s="1"/>
  <c r="R34" i="13"/>
  <c r="P34" i="13"/>
  <c r="L34" i="13"/>
  <c r="J34" i="13"/>
  <c r="P37" i="13" s="1"/>
  <c r="F34" i="13"/>
  <c r="E34" i="13"/>
  <c r="B34" i="13"/>
  <c r="C34" i="13" s="1"/>
  <c r="D34" i="13" s="1"/>
  <c r="A34" i="13"/>
  <c r="R33" i="13"/>
  <c r="P33" i="13"/>
  <c r="L33" i="13"/>
  <c r="J33" i="13"/>
  <c r="C33" i="13"/>
  <c r="D33" i="13" s="1"/>
  <c r="B33" i="13"/>
  <c r="F33" i="13" s="1"/>
  <c r="A33" i="13"/>
  <c r="E33" i="13" s="1"/>
  <c r="R32" i="13"/>
  <c r="P32" i="13"/>
  <c r="L32" i="13"/>
  <c r="J32" i="13"/>
  <c r="P35" i="13" s="1"/>
  <c r="F32" i="13"/>
  <c r="E32" i="13"/>
  <c r="B32" i="13"/>
  <c r="C32" i="13" s="1"/>
  <c r="D32" i="13" s="1"/>
  <c r="A32" i="13"/>
  <c r="R31" i="13"/>
  <c r="L31" i="13"/>
  <c r="J31" i="13"/>
  <c r="B31" i="13"/>
  <c r="F31" i="13" s="1"/>
  <c r="A31" i="13"/>
  <c r="E31" i="13" s="1"/>
  <c r="R30" i="13"/>
  <c r="L30" i="13"/>
  <c r="J30" i="13"/>
  <c r="B30" i="13"/>
  <c r="F30" i="13" s="1"/>
  <c r="R29" i="13"/>
  <c r="L29" i="13"/>
  <c r="J29" i="13"/>
  <c r="F29" i="13"/>
  <c r="D29" i="13"/>
  <c r="C29" i="13"/>
  <c r="B29" i="13"/>
  <c r="A29" i="13"/>
  <c r="E29" i="13" s="1"/>
  <c r="R28" i="13"/>
  <c r="Q28" i="13"/>
  <c r="L28" i="13"/>
  <c r="J28" i="13"/>
  <c r="P31" i="13" s="1"/>
  <c r="B28" i="13"/>
  <c r="F28" i="13" s="1"/>
  <c r="A28" i="13"/>
  <c r="E28" i="13" s="1"/>
  <c r="R27" i="13"/>
  <c r="Q27" i="13"/>
  <c r="T27" i="13" s="1"/>
  <c r="L27" i="13"/>
  <c r="J27" i="13"/>
  <c r="B27" i="13"/>
  <c r="F27" i="13" s="1"/>
  <c r="T26" i="13"/>
  <c r="R26" i="13"/>
  <c r="Q26" i="13"/>
  <c r="L26" i="13"/>
  <c r="F26" i="13"/>
  <c r="B26" i="13"/>
  <c r="C26" i="13" s="1"/>
  <c r="D26" i="13" s="1"/>
  <c r="A26" i="13"/>
  <c r="E26" i="13" s="1"/>
  <c r="R25" i="13"/>
  <c r="Q25" i="13"/>
  <c r="T25" i="13" s="1"/>
  <c r="C25" i="13"/>
  <c r="D25" i="13" s="1"/>
  <c r="B25" i="13"/>
  <c r="F25" i="13" s="1"/>
  <c r="A25" i="13"/>
  <c r="E25" i="13" s="1"/>
  <c r="R24" i="13"/>
  <c r="T24" i="13" s="1"/>
  <c r="Q24" i="13"/>
  <c r="L24" i="13"/>
  <c r="F24" i="13"/>
  <c r="E24" i="13"/>
  <c r="C24" i="13"/>
  <c r="D24" i="13" s="1"/>
  <c r="B24" i="13"/>
  <c r="A24" i="13"/>
  <c r="R23" i="13"/>
  <c r="T23" i="13" s="1"/>
  <c r="Q23" i="13"/>
  <c r="F23" i="13"/>
  <c r="B23" i="13"/>
  <c r="C23" i="13" s="1"/>
  <c r="D23" i="13" s="1"/>
  <c r="A23" i="13"/>
  <c r="E23" i="13" s="1"/>
  <c r="R22" i="13"/>
  <c r="Q22" i="13"/>
  <c r="T22" i="13" s="1"/>
  <c r="L22" i="13"/>
  <c r="J22" i="13"/>
  <c r="C22" i="13"/>
  <c r="D22" i="13" s="1"/>
  <c r="B22" i="13"/>
  <c r="F22" i="13" s="1"/>
  <c r="A22" i="13"/>
  <c r="E22" i="13" s="1"/>
  <c r="R21" i="13"/>
  <c r="T21" i="13" s="1"/>
  <c r="Q21" i="13"/>
  <c r="L21" i="13"/>
  <c r="B21" i="13"/>
  <c r="A21" i="13" s="1"/>
  <c r="E21" i="13" s="1"/>
  <c r="R20" i="13"/>
  <c r="Q20" i="13"/>
  <c r="T20" i="13" s="1"/>
  <c r="L20" i="13"/>
  <c r="J20" i="13"/>
  <c r="E20" i="13"/>
  <c r="B20" i="13"/>
  <c r="C20" i="13" s="1"/>
  <c r="D20" i="13" s="1"/>
  <c r="A20" i="13"/>
  <c r="R19" i="13"/>
  <c r="Q19" i="13"/>
  <c r="T19" i="13" s="1"/>
  <c r="L19" i="13"/>
  <c r="J19" i="13"/>
  <c r="B19" i="13"/>
  <c r="F19" i="13" s="1"/>
  <c r="R18" i="13"/>
  <c r="L18" i="13"/>
  <c r="J18" i="13"/>
  <c r="F18" i="13"/>
  <c r="B18" i="13"/>
  <c r="C18" i="13" s="1"/>
  <c r="D18" i="13" s="1"/>
  <c r="A18" i="13"/>
  <c r="E18" i="13" s="1"/>
  <c r="R17" i="13"/>
  <c r="Q17" i="13"/>
  <c r="T17" i="13" s="1"/>
  <c r="L17" i="13"/>
  <c r="J17" i="13"/>
  <c r="C17" i="13"/>
  <c r="D17" i="13" s="1"/>
  <c r="B17" i="13"/>
  <c r="F17" i="13" s="1"/>
  <c r="A17" i="13"/>
  <c r="E17" i="13" s="1"/>
  <c r="R16" i="13"/>
  <c r="T16" i="13" s="1"/>
  <c r="Q16" i="13"/>
  <c r="L16" i="13"/>
  <c r="J16" i="13"/>
  <c r="B16" i="13"/>
  <c r="A16" i="13" s="1"/>
  <c r="E16" i="13" s="1"/>
  <c r="R15" i="13"/>
  <c r="Q15" i="13"/>
  <c r="T15" i="13" s="1"/>
  <c r="L15" i="13"/>
  <c r="J15" i="13"/>
  <c r="P18" i="13" s="1"/>
  <c r="Q18" i="13" s="1"/>
  <c r="T18" i="13" s="1"/>
  <c r="E15" i="13"/>
  <c r="B15" i="13"/>
  <c r="C15" i="13" s="1"/>
  <c r="D15" i="13" s="1"/>
  <c r="A15" i="13"/>
  <c r="R14" i="13"/>
  <c r="Q14" i="13"/>
  <c r="T14" i="13" s="1"/>
  <c r="L14" i="13"/>
  <c r="J14" i="13"/>
  <c r="B14" i="13"/>
  <c r="F14" i="13" s="1"/>
  <c r="R13" i="13"/>
  <c r="L13" i="13"/>
  <c r="J13" i="13"/>
  <c r="E13" i="13"/>
  <c r="C13" i="13"/>
  <c r="D13" i="13" s="1"/>
  <c r="B13" i="13"/>
  <c r="F13" i="13" s="1"/>
  <c r="A13" i="13"/>
  <c r="S12" i="13"/>
  <c r="Q13" i="13" s="1"/>
  <c r="T13" i="13" s="1"/>
  <c r="R12" i="13"/>
  <c r="Q12" i="13"/>
  <c r="T12" i="13" s="1"/>
  <c r="J12" i="13"/>
  <c r="F12" i="13"/>
  <c r="B12" i="13"/>
  <c r="C12" i="13" s="1"/>
  <c r="D12" i="13" s="1"/>
  <c r="T11" i="13"/>
  <c r="R11" i="13"/>
  <c r="Q11" i="13"/>
  <c r="L11" i="13"/>
  <c r="J11" i="13"/>
  <c r="F11" i="13"/>
  <c r="C11" i="13"/>
  <c r="D11" i="13" s="1"/>
  <c r="B11" i="13"/>
  <c r="A11" i="13"/>
  <c r="E11" i="13" s="1"/>
  <c r="R10" i="13"/>
  <c r="Q10" i="13"/>
  <c r="T10" i="13" s="1"/>
  <c r="L10" i="13"/>
  <c r="F10" i="13"/>
  <c r="E10" i="13"/>
  <c r="C10" i="13"/>
  <c r="D10" i="13" s="1"/>
  <c r="B10" i="13"/>
  <c r="A10" i="13"/>
  <c r="R9" i="13"/>
  <c r="T9" i="13" s="1"/>
  <c r="Q9" i="13"/>
  <c r="L9" i="13"/>
  <c r="J9" i="13"/>
  <c r="F9" i="13"/>
  <c r="B9" i="13"/>
  <c r="C9" i="13" s="1"/>
  <c r="D9" i="13" s="1"/>
  <c r="T8" i="13"/>
  <c r="R8" i="13"/>
  <c r="Q8" i="13"/>
  <c r="L8" i="13"/>
  <c r="J8" i="13"/>
  <c r="B8" i="13"/>
  <c r="F8" i="13" s="1"/>
  <c r="T7" i="13"/>
  <c r="R7" i="13"/>
  <c r="Q7" i="13"/>
  <c r="L7" i="13"/>
  <c r="J7" i="13"/>
  <c r="B7" i="13"/>
  <c r="A7" i="13" s="1"/>
  <c r="R6" i="13"/>
  <c r="Q6" i="13"/>
  <c r="T6" i="13" s="1"/>
  <c r="L6" i="13"/>
  <c r="J6" i="13"/>
  <c r="B6" i="13"/>
  <c r="C6" i="13" s="1"/>
  <c r="D6" i="13" s="1"/>
  <c r="A6" i="13"/>
  <c r="R5" i="13"/>
  <c r="Q5" i="13"/>
  <c r="T5" i="13" s="1"/>
  <c r="L5" i="13"/>
  <c r="F5" i="13"/>
  <c r="B5" i="13"/>
  <c r="C5" i="13" s="1"/>
  <c r="D5" i="13" s="1"/>
  <c r="A5" i="13"/>
  <c r="R4" i="13"/>
  <c r="T4" i="13" s="1"/>
  <c r="Q4" i="13"/>
  <c r="L4" i="13"/>
  <c r="B4" i="13"/>
  <c r="F4" i="13" s="1"/>
  <c r="R3" i="13"/>
  <c r="Q3" i="13"/>
  <c r="T3" i="13" s="1"/>
  <c r="L3" i="13"/>
  <c r="J3" i="13"/>
  <c r="B3" i="13"/>
  <c r="A3" i="13" s="1"/>
  <c r="E3" i="13" s="1"/>
  <c r="W2" i="13"/>
  <c r="W3" i="13" s="1"/>
  <c r="R2" i="13"/>
  <c r="Q2" i="13"/>
  <c r="T2" i="13" s="1"/>
  <c r="L2" i="13"/>
  <c r="J2" i="13"/>
  <c r="F2" i="13"/>
  <c r="B2" i="13"/>
  <c r="C2" i="13" s="1"/>
  <c r="D2" i="13" s="1"/>
  <c r="C30" i="2"/>
  <c r="F45" i="11"/>
  <c r="G45" i="11"/>
  <c r="I45" i="11"/>
  <c r="F46" i="11"/>
  <c r="C3" i="13" l="1"/>
  <c r="D3" i="13" s="1"/>
  <c r="F6" i="13"/>
  <c r="C7" i="13"/>
  <c r="D7" i="13" s="1"/>
  <c r="A8" i="13"/>
  <c r="A14" i="13"/>
  <c r="E14" i="13" s="1"/>
  <c r="F15" i="13"/>
  <c r="C16" i="13"/>
  <c r="D16" i="13" s="1"/>
  <c r="A19" i="13"/>
  <c r="E19" i="13" s="1"/>
  <c r="F20" i="13"/>
  <c r="C21" i="13"/>
  <c r="D21" i="13" s="1"/>
  <c r="A27" i="13"/>
  <c r="E27" i="13" s="1"/>
  <c r="A30" i="13"/>
  <c r="E30" i="13" s="1"/>
  <c r="F60" i="13"/>
  <c r="A4" i="13"/>
  <c r="F7" i="13"/>
  <c r="C8" i="13"/>
  <c r="D8" i="13" s="1"/>
  <c r="A9" i="13"/>
  <c r="E9" i="13" s="1"/>
  <c r="A12" i="13"/>
  <c r="E12" i="13" s="1"/>
  <c r="C14" i="13"/>
  <c r="D14" i="13" s="1"/>
  <c r="C19" i="13"/>
  <c r="D19" i="13" s="1"/>
  <c r="C27" i="13"/>
  <c r="D27" i="13" s="1"/>
  <c r="T28" i="13"/>
  <c r="A2" i="13"/>
  <c r="E2" i="13" s="1"/>
  <c r="F3" i="13"/>
  <c r="F16" i="13"/>
  <c r="F21" i="13"/>
  <c r="C4" i="13"/>
  <c r="D4" i="13" s="1"/>
  <c r="S58" i="1"/>
  <c r="S42" i="1"/>
  <c r="R27" i="1"/>
  <c r="R28" i="1" s="1"/>
  <c r="R3" i="1"/>
  <c r="R4" i="1"/>
  <c r="R5" i="1"/>
  <c r="R6" i="1"/>
  <c r="R7" i="1"/>
  <c r="R8" i="1"/>
  <c r="R9" i="1"/>
  <c r="R10" i="1"/>
  <c r="R11" i="1"/>
  <c r="R12" i="1"/>
  <c r="R14" i="1"/>
  <c r="R15" i="1"/>
  <c r="R16" i="1"/>
  <c r="R17" i="1"/>
  <c r="R19" i="1"/>
  <c r="R20" i="1"/>
  <c r="R21" i="1"/>
  <c r="R22" i="1"/>
  <c r="R23" i="1"/>
  <c r="R24" i="1"/>
  <c r="R25" i="1"/>
  <c r="R26" i="1"/>
  <c r="S27" i="1"/>
  <c r="G27" i="2" l="1"/>
  <c r="Q32" i="1" l="1"/>
  <c r="J2" i="12" a="1"/>
  <c r="J2" i="12" s="1"/>
  <c r="B2" i="1" s="1"/>
  <c r="A2" i="1" s="1"/>
  <c r="B57" i="1" l="1"/>
  <c r="A57" i="1" s="1"/>
  <c r="F57" i="1" s="1"/>
  <c r="B53" i="1"/>
  <c r="A53" i="1" s="1"/>
  <c r="F53" i="1" s="1"/>
  <c r="B49" i="1"/>
  <c r="A49" i="1" s="1"/>
  <c r="F49" i="1" s="1"/>
  <c r="B45" i="1"/>
  <c r="A45" i="1" s="1"/>
  <c r="F45" i="1" s="1"/>
  <c r="B41" i="1"/>
  <c r="A41" i="1" s="1"/>
  <c r="F41" i="1" s="1"/>
  <c r="B37" i="1"/>
  <c r="A37" i="1" s="1"/>
  <c r="B33" i="1"/>
  <c r="A33" i="1" s="1"/>
  <c r="B29" i="1"/>
  <c r="A29" i="1" s="1"/>
  <c r="B25" i="1"/>
  <c r="A25" i="1" s="1"/>
  <c r="B21" i="1"/>
  <c r="A21" i="1" s="1"/>
  <c r="B17" i="1"/>
  <c r="A17" i="1" s="1"/>
  <c r="B13" i="1"/>
  <c r="A13" i="1" s="1"/>
  <c r="B9" i="1"/>
  <c r="A9" i="1" s="1"/>
  <c r="B5" i="1"/>
  <c r="A5" i="1" s="1"/>
  <c r="B54" i="1"/>
  <c r="A54" i="1" s="1"/>
  <c r="F54" i="1" s="1"/>
  <c r="B46" i="1"/>
  <c r="A46" i="1" s="1"/>
  <c r="F46" i="1" s="1"/>
  <c r="B38" i="1"/>
  <c r="A38" i="1" s="1"/>
  <c r="B30" i="1"/>
  <c r="A30" i="1" s="1"/>
  <c r="B22" i="1"/>
  <c r="A22" i="1" s="1"/>
  <c r="B14" i="1"/>
  <c r="A14" i="1" s="1"/>
  <c r="B60" i="1"/>
  <c r="A60" i="1" s="1"/>
  <c r="F60" i="1" s="1"/>
  <c r="B56" i="1"/>
  <c r="A56" i="1" s="1"/>
  <c r="F56" i="1" s="1"/>
  <c r="B52" i="1"/>
  <c r="A52" i="1" s="1"/>
  <c r="F52" i="1" s="1"/>
  <c r="B48" i="1"/>
  <c r="A48" i="1" s="1"/>
  <c r="F48" i="1" s="1"/>
  <c r="B44" i="1"/>
  <c r="A44" i="1" s="1"/>
  <c r="F44" i="1" s="1"/>
  <c r="B40" i="1"/>
  <c r="A40" i="1" s="1"/>
  <c r="B36" i="1"/>
  <c r="A36" i="1" s="1"/>
  <c r="B32" i="1"/>
  <c r="A32" i="1" s="1"/>
  <c r="B28" i="1"/>
  <c r="A28" i="1" s="1"/>
  <c r="B24" i="1"/>
  <c r="A24" i="1" s="1"/>
  <c r="B20" i="1"/>
  <c r="A20" i="1" s="1"/>
  <c r="B16" i="1"/>
  <c r="A16" i="1" s="1"/>
  <c r="B12" i="1"/>
  <c r="A12" i="1" s="1"/>
  <c r="B8" i="1"/>
  <c r="A8" i="1" s="1"/>
  <c r="B4" i="1"/>
  <c r="A4" i="1" s="1"/>
  <c r="B58" i="1"/>
  <c r="A58" i="1" s="1"/>
  <c r="F58" i="1" s="1"/>
  <c r="B50" i="1"/>
  <c r="A50" i="1" s="1"/>
  <c r="F50" i="1" s="1"/>
  <c r="B42" i="1"/>
  <c r="A42" i="1" s="1"/>
  <c r="F42" i="1" s="1"/>
  <c r="B34" i="1"/>
  <c r="A34" i="1" s="1"/>
  <c r="B26" i="1"/>
  <c r="A26" i="1" s="1"/>
  <c r="B18" i="1"/>
  <c r="A18" i="1" s="1"/>
  <c r="B10" i="1"/>
  <c r="A10" i="1" s="1"/>
  <c r="B6" i="1"/>
  <c r="A6" i="1" s="1"/>
  <c r="B59" i="1"/>
  <c r="A59" i="1" s="1"/>
  <c r="F59" i="1" s="1"/>
  <c r="B55" i="1"/>
  <c r="A55" i="1" s="1"/>
  <c r="F55" i="1" s="1"/>
  <c r="B51" i="1"/>
  <c r="A51" i="1" s="1"/>
  <c r="F51" i="1" s="1"/>
  <c r="B47" i="1"/>
  <c r="A47" i="1" s="1"/>
  <c r="F47" i="1" s="1"/>
  <c r="B43" i="1"/>
  <c r="A43" i="1" s="1"/>
  <c r="F43" i="1" s="1"/>
  <c r="B39" i="1"/>
  <c r="A39" i="1" s="1"/>
  <c r="B35" i="1"/>
  <c r="A35" i="1" s="1"/>
  <c r="B31" i="1"/>
  <c r="A31" i="1" s="1"/>
  <c r="B27" i="1"/>
  <c r="B23" i="1"/>
  <c r="A23" i="1" s="1"/>
  <c r="B19" i="1"/>
  <c r="A19" i="1" s="1"/>
  <c r="B15" i="1"/>
  <c r="A15" i="1" s="1"/>
  <c r="B11" i="1"/>
  <c r="A11" i="1" s="1"/>
  <c r="B7" i="1"/>
  <c r="A7" i="1" s="1"/>
  <c r="B3" i="1"/>
  <c r="A3" i="1" s="1"/>
  <c r="G2" i="11"/>
  <c r="S60" i="1"/>
  <c r="M60" i="1"/>
  <c r="K60" i="1"/>
  <c r="S59" i="1"/>
  <c r="M59" i="1"/>
  <c r="K59" i="1"/>
  <c r="M58" i="1"/>
  <c r="K58" i="1"/>
  <c r="S57" i="1"/>
  <c r="M57" i="1"/>
  <c r="K57" i="1"/>
  <c r="Q60" i="1" s="1"/>
  <c r="S56" i="1"/>
  <c r="M56" i="1"/>
  <c r="K56" i="1"/>
  <c r="Q59" i="1" s="1"/>
  <c r="S55" i="1"/>
  <c r="M55" i="1"/>
  <c r="K55" i="1"/>
  <c r="Q58" i="1" s="1"/>
  <c r="S43" i="1"/>
  <c r="S54" i="1"/>
  <c r="M54" i="1"/>
  <c r="K54" i="1"/>
  <c r="Q57" i="1" s="1"/>
  <c r="S53" i="1"/>
  <c r="M53" i="1"/>
  <c r="K53" i="1"/>
  <c r="Q56" i="1" s="1"/>
  <c r="S52" i="1"/>
  <c r="M52" i="1"/>
  <c r="K52" i="1"/>
  <c r="Q55" i="1" s="1"/>
  <c r="S51" i="1"/>
  <c r="M51" i="1"/>
  <c r="K51" i="1"/>
  <c r="Q54" i="1" s="1"/>
  <c r="S50" i="1"/>
  <c r="M50" i="1"/>
  <c r="K50" i="1"/>
  <c r="Q53" i="1" s="1"/>
  <c r="S49" i="1"/>
  <c r="M49" i="1"/>
  <c r="K49" i="1"/>
  <c r="Q52" i="1" s="1"/>
  <c r="S48" i="1"/>
  <c r="M48" i="1"/>
  <c r="K48" i="1"/>
  <c r="Q51" i="1" s="1"/>
  <c r="S47" i="1"/>
  <c r="M47" i="1"/>
  <c r="K47" i="1"/>
  <c r="Q50" i="1" s="1"/>
  <c r="S46" i="1"/>
  <c r="M46" i="1"/>
  <c r="K46" i="1"/>
  <c r="Q49" i="1" s="1"/>
  <c r="S45" i="1"/>
  <c r="M45" i="1"/>
  <c r="K45" i="1"/>
  <c r="Q48" i="1" s="1"/>
  <c r="S44" i="1"/>
  <c r="M44" i="1"/>
  <c r="K44" i="1"/>
  <c r="Q47" i="1" s="1"/>
  <c r="M43" i="1"/>
  <c r="K43" i="1"/>
  <c r="Q46" i="1" s="1"/>
  <c r="M42" i="1"/>
  <c r="K42" i="1"/>
  <c r="Q45" i="1" s="1"/>
  <c r="C2" i="11" a="1"/>
  <c r="I94" i="11"/>
  <c r="I96" i="11"/>
  <c r="I95" i="11"/>
  <c r="I93" i="11"/>
  <c r="I14" i="11"/>
  <c r="I13" i="11"/>
  <c r="I12" i="11"/>
  <c r="I11" i="11"/>
  <c r="I10" i="11"/>
  <c r="O21" i="13" s="1"/>
  <c r="I92" i="11"/>
  <c r="I91" i="11"/>
  <c r="I90" i="11"/>
  <c r="I89" i="11"/>
  <c r="I88" i="11"/>
  <c r="I87" i="11"/>
  <c r="I86" i="11"/>
  <c r="I85" i="11"/>
  <c r="I84" i="11"/>
  <c r="I83" i="11"/>
  <c r="I82" i="11"/>
  <c r="I81" i="11"/>
  <c r="I80" i="11"/>
  <c r="I79" i="11"/>
  <c r="I78" i="11"/>
  <c r="I77" i="11"/>
  <c r="I76" i="11"/>
  <c r="I75" i="11"/>
  <c r="I74" i="11"/>
  <c r="I73" i="11"/>
  <c r="I72" i="11"/>
  <c r="I71" i="11"/>
  <c r="I70" i="11"/>
  <c r="I69" i="11"/>
  <c r="I68" i="11"/>
  <c r="I67" i="11"/>
  <c r="I66" i="11"/>
  <c r="I65" i="11"/>
  <c r="I64" i="11"/>
  <c r="I63" i="11"/>
  <c r="I62" i="11"/>
  <c r="I61" i="11"/>
  <c r="I60" i="11"/>
  <c r="I59" i="11"/>
  <c r="I58" i="11"/>
  <c r="I57" i="11"/>
  <c r="I56" i="11"/>
  <c r="I55" i="11"/>
  <c r="I54" i="11"/>
  <c r="I53" i="11"/>
  <c r="I52" i="11"/>
  <c r="I51" i="11"/>
  <c r="I50" i="11"/>
  <c r="I49" i="11"/>
  <c r="I48" i="11"/>
  <c r="I47" i="11"/>
  <c r="I46" i="11"/>
  <c r="I44" i="11"/>
  <c r="I43" i="11"/>
  <c r="I42" i="11"/>
  <c r="I41" i="11"/>
  <c r="I40" i="11"/>
  <c r="I39" i="11"/>
  <c r="I38" i="11"/>
  <c r="I37" i="11"/>
  <c r="I36" i="11"/>
  <c r="I35" i="11"/>
  <c r="I34" i="11"/>
  <c r="O25" i="13" s="1"/>
  <c r="J25" i="13" s="1"/>
  <c r="I33" i="11"/>
  <c r="I32" i="11"/>
  <c r="I31" i="11"/>
  <c r="I30" i="11"/>
  <c r="I29" i="11"/>
  <c r="I28" i="11"/>
  <c r="I27" i="11"/>
  <c r="O24" i="13" s="1"/>
  <c r="J24" i="13" s="1"/>
  <c r="I26" i="11"/>
  <c r="I25" i="11"/>
  <c r="I21" i="11"/>
  <c r="I22" i="11"/>
  <c r="I23" i="11"/>
  <c r="I24" i="11"/>
  <c r="I2" i="11"/>
  <c r="I20" i="11"/>
  <c r="I19" i="11"/>
  <c r="I18" i="11"/>
  <c r="I17" i="11"/>
  <c r="I16" i="11"/>
  <c r="I15" i="11"/>
  <c r="P3" i="2"/>
  <c r="P4" i="2" s="1"/>
  <c r="S41" i="1"/>
  <c r="K41" i="1"/>
  <c r="Q44" i="1" s="1"/>
  <c r="M41" i="1"/>
  <c r="O26" i="13" l="1"/>
  <c r="J26" i="13" s="1"/>
  <c r="P29" i="13" s="1"/>
  <c r="Q29" i="13" s="1"/>
  <c r="A27" i="1"/>
  <c r="G3" i="11"/>
  <c r="C2" i="11"/>
  <c r="D2" i="11" s="1" a="1"/>
  <c r="D2" i="11" s="1"/>
  <c r="A96" i="11"/>
  <c r="A93" i="11"/>
  <c r="A95" i="11"/>
  <c r="A94" i="11"/>
  <c r="A85" i="11"/>
  <c r="A77" i="11"/>
  <c r="A69" i="11"/>
  <c r="A61" i="11"/>
  <c r="A53" i="11"/>
  <c r="A45" i="11"/>
  <c r="A37" i="11"/>
  <c r="A25" i="11"/>
  <c r="A92" i="11"/>
  <c r="A88" i="11"/>
  <c r="A84" i="11"/>
  <c r="A80" i="11"/>
  <c r="A76" i="11"/>
  <c r="A72" i="11"/>
  <c r="A68" i="11"/>
  <c r="A64" i="11"/>
  <c r="A60" i="11"/>
  <c r="A56" i="11"/>
  <c r="A52" i="11"/>
  <c r="A48" i="11"/>
  <c r="A44" i="11"/>
  <c r="A40" i="11"/>
  <c r="A36" i="11"/>
  <c r="A32" i="11"/>
  <c r="A28" i="11"/>
  <c r="A24" i="11"/>
  <c r="A20" i="11"/>
  <c r="A16" i="11"/>
  <c r="A12" i="11"/>
  <c r="A8" i="11"/>
  <c r="A4" i="11"/>
  <c r="A89" i="11"/>
  <c r="A81" i="11"/>
  <c r="A73" i="11"/>
  <c r="A65" i="11"/>
  <c r="A57" i="11"/>
  <c r="A49" i="11"/>
  <c r="A41" i="11"/>
  <c r="A33" i="11"/>
  <c r="A29" i="11"/>
  <c r="A21" i="11"/>
  <c r="A17" i="11"/>
  <c r="A13" i="11"/>
  <c r="A9" i="11"/>
  <c r="A5" i="11"/>
  <c r="A91" i="11"/>
  <c r="A87" i="11"/>
  <c r="A83" i="11"/>
  <c r="A79" i="11"/>
  <c r="A75" i="11"/>
  <c r="A71" i="11"/>
  <c r="A67" i="11"/>
  <c r="A63" i="11"/>
  <c r="A59" i="11"/>
  <c r="A55" i="11"/>
  <c r="A51" i="11"/>
  <c r="A47" i="11"/>
  <c r="A43" i="11"/>
  <c r="A39" i="11"/>
  <c r="A35" i="11"/>
  <c r="A31" i="11"/>
  <c r="A27" i="11"/>
  <c r="A23" i="11"/>
  <c r="A19" i="11"/>
  <c r="A15" i="11"/>
  <c r="A11" i="11"/>
  <c r="A7" i="11"/>
  <c r="A3" i="11"/>
  <c r="A90" i="11"/>
  <c r="A86" i="11"/>
  <c r="A82" i="11"/>
  <c r="A78" i="11"/>
  <c r="A74" i="11"/>
  <c r="A70" i="11"/>
  <c r="A66" i="11"/>
  <c r="A62" i="11"/>
  <c r="A58" i="11"/>
  <c r="A54" i="11"/>
  <c r="A50" i="11"/>
  <c r="A46" i="11"/>
  <c r="A42" i="11"/>
  <c r="A38" i="11"/>
  <c r="A34" i="11"/>
  <c r="A30" i="11"/>
  <c r="A26" i="11"/>
  <c r="A22" i="11"/>
  <c r="A18" i="11"/>
  <c r="A14" i="11"/>
  <c r="A10" i="11"/>
  <c r="A6" i="11"/>
  <c r="Q30" i="13" l="1"/>
  <c r="T29" i="13"/>
  <c r="G4" i="11"/>
  <c r="A2" i="11"/>
  <c r="K12" i="2"/>
  <c r="J12" i="2"/>
  <c r="Q31" i="13" l="1"/>
  <c r="T30" i="13"/>
  <c r="G5" i="11"/>
  <c r="T12" i="1"/>
  <c r="R13" i="1" s="1"/>
  <c r="S10" i="1"/>
  <c r="K20" i="1"/>
  <c r="K22" i="1"/>
  <c r="K24" i="1"/>
  <c r="K25" i="1"/>
  <c r="I26" i="2"/>
  <c r="I27" i="2"/>
  <c r="K28" i="1"/>
  <c r="I28" i="2" s="1"/>
  <c r="K30" i="1"/>
  <c r="I30" i="2" s="1"/>
  <c r="K31" i="1"/>
  <c r="I31" i="2" s="1"/>
  <c r="K32" i="1"/>
  <c r="I32" i="2" s="1"/>
  <c r="K33" i="1"/>
  <c r="I33" i="2" s="1"/>
  <c r="K34" i="1"/>
  <c r="K35" i="1"/>
  <c r="K36" i="1"/>
  <c r="I36" i="2" s="1"/>
  <c r="K37" i="1"/>
  <c r="I37" i="2" s="1"/>
  <c r="K38" i="1"/>
  <c r="K39" i="1"/>
  <c r="K40" i="1"/>
  <c r="K13" i="1"/>
  <c r="K14" i="1"/>
  <c r="K15" i="1"/>
  <c r="K16" i="1"/>
  <c r="K17" i="1"/>
  <c r="K18" i="1"/>
  <c r="K19" i="1"/>
  <c r="Q32" i="13" l="1"/>
  <c r="T31" i="13"/>
  <c r="Q43" i="1"/>
  <c r="I40" i="2"/>
  <c r="Q42" i="1"/>
  <c r="I39" i="2"/>
  <c r="Q41" i="1"/>
  <c r="I38" i="2"/>
  <c r="Q31" i="1"/>
  <c r="G6" i="11"/>
  <c r="G12" i="2"/>
  <c r="T32" i="13" l="1"/>
  <c r="Q33" i="13"/>
  <c r="G7" i="11"/>
  <c r="Q34" i="13" l="1"/>
  <c r="T33" i="13"/>
  <c r="G8" i="11"/>
  <c r="Q29" i="1"/>
  <c r="R29" i="1" s="1"/>
  <c r="R30" i="1" s="1"/>
  <c r="R31" i="1" s="1"/>
  <c r="Q33" i="1"/>
  <c r="Q34" i="1"/>
  <c r="Q35" i="1"/>
  <c r="Q36" i="1"/>
  <c r="Q37" i="1"/>
  <c r="Q38" i="1"/>
  <c r="Q39" i="1"/>
  <c r="Q40" i="1"/>
  <c r="T34" i="13" l="1"/>
  <c r="Q35" i="13"/>
  <c r="R32" i="1"/>
  <c r="R33" i="1" s="1"/>
  <c r="R34" i="1" s="1"/>
  <c r="R35" i="1" s="1"/>
  <c r="R36" i="1" s="1"/>
  <c r="R37" i="1" s="1"/>
  <c r="R38" i="1" s="1"/>
  <c r="R39" i="1" s="1"/>
  <c r="R40" i="1" s="1"/>
  <c r="R41" i="1" s="1"/>
  <c r="G10" i="11"/>
  <c r="G11" i="2"/>
  <c r="G13" i="2"/>
  <c r="G14" i="2"/>
  <c r="G15" i="2"/>
  <c r="G16" i="2"/>
  <c r="G17" i="2"/>
  <c r="G18" i="2"/>
  <c r="G19" i="2"/>
  <c r="G20" i="2"/>
  <c r="G21" i="2"/>
  <c r="G22" i="2"/>
  <c r="G23" i="2"/>
  <c r="G24" i="2"/>
  <c r="G3" i="2"/>
  <c r="G4" i="2"/>
  <c r="G5" i="2"/>
  <c r="G6" i="2"/>
  <c r="G7" i="2"/>
  <c r="G8" i="2"/>
  <c r="G9" i="2"/>
  <c r="G10" i="2"/>
  <c r="K7" i="1"/>
  <c r="Q36" i="13" l="1"/>
  <c r="T35" i="13"/>
  <c r="R42" i="1"/>
  <c r="R43" i="1" s="1"/>
  <c r="F12" i="11"/>
  <c r="F13" i="11" s="1"/>
  <c r="F14" i="11" s="1"/>
  <c r="F15" i="11" s="1"/>
  <c r="G11" i="11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Q37" i="13" l="1"/>
  <c r="T36" i="13"/>
  <c r="R44" i="1"/>
  <c r="G12" i="11"/>
  <c r="G13" i="11"/>
  <c r="S3" i="1"/>
  <c r="S4" i="1"/>
  <c r="S5" i="1"/>
  <c r="S6" i="1"/>
  <c r="S7" i="1"/>
  <c r="S8" i="1"/>
  <c r="S9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2" i="1"/>
  <c r="Q38" i="13" l="1"/>
  <c r="T37" i="13"/>
  <c r="R45" i="1"/>
  <c r="G14" i="11"/>
  <c r="F21" i="1"/>
  <c r="M21" i="1"/>
  <c r="F22" i="1"/>
  <c r="M22" i="1"/>
  <c r="F23" i="1"/>
  <c r="F24" i="1"/>
  <c r="M24" i="1"/>
  <c r="F25" i="1"/>
  <c r="F26" i="1"/>
  <c r="F27" i="1"/>
  <c r="M27" i="1"/>
  <c r="F28" i="1"/>
  <c r="M28" i="1"/>
  <c r="F29" i="1"/>
  <c r="M29" i="1"/>
  <c r="F30" i="1"/>
  <c r="M30" i="1"/>
  <c r="F31" i="1"/>
  <c r="M31" i="1"/>
  <c r="F32" i="1"/>
  <c r="M32" i="1"/>
  <c r="F33" i="1"/>
  <c r="M33" i="1"/>
  <c r="F34" i="1"/>
  <c r="M34" i="1"/>
  <c r="F35" i="1"/>
  <c r="M35" i="1"/>
  <c r="F36" i="1"/>
  <c r="M36" i="1"/>
  <c r="F37" i="1"/>
  <c r="M37" i="1"/>
  <c r="F38" i="1"/>
  <c r="M38" i="1"/>
  <c r="F39" i="1"/>
  <c r="M39" i="1"/>
  <c r="F40" i="1"/>
  <c r="M40" i="1"/>
  <c r="M20" i="1"/>
  <c r="F20" i="1"/>
  <c r="M19" i="1"/>
  <c r="F19" i="1"/>
  <c r="M18" i="1"/>
  <c r="F18" i="1"/>
  <c r="M17" i="1"/>
  <c r="F17" i="1"/>
  <c r="M16" i="1"/>
  <c r="F16" i="1"/>
  <c r="M15" i="1"/>
  <c r="F15" i="1"/>
  <c r="M14" i="1"/>
  <c r="F14" i="1"/>
  <c r="M13" i="1"/>
  <c r="F13" i="1"/>
  <c r="K12" i="1"/>
  <c r="F12" i="1"/>
  <c r="M11" i="1"/>
  <c r="K11" i="1"/>
  <c r="F11" i="1"/>
  <c r="M10" i="1"/>
  <c r="F10" i="1"/>
  <c r="M9" i="1"/>
  <c r="K9" i="1"/>
  <c r="F9" i="1"/>
  <c r="M8" i="1"/>
  <c r="K8" i="1"/>
  <c r="M7" i="1"/>
  <c r="M6" i="1"/>
  <c r="K6" i="1"/>
  <c r="M5" i="1"/>
  <c r="M4" i="1"/>
  <c r="M3" i="1"/>
  <c r="K3" i="1"/>
  <c r="F3" i="1"/>
  <c r="M2" i="1"/>
  <c r="K2" i="1"/>
  <c r="F2" i="1"/>
  <c r="Q39" i="13" l="1"/>
  <c r="T38" i="13"/>
  <c r="R46" i="1"/>
  <c r="G15" i="11"/>
  <c r="Q18" i="1"/>
  <c r="R18" i="1" s="1"/>
  <c r="G3" i="1"/>
  <c r="C3" i="1"/>
  <c r="D3" i="1" s="1"/>
  <c r="G2" i="1"/>
  <c r="C2" i="1"/>
  <c r="D2" i="1" s="1"/>
  <c r="Q40" i="13" l="1"/>
  <c r="T39" i="13"/>
  <c r="R47" i="1"/>
  <c r="C4" i="1"/>
  <c r="D4" i="1" s="1"/>
  <c r="G4" i="1"/>
  <c r="G25" i="2"/>
  <c r="G26" i="2"/>
  <c r="H3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" i="2"/>
  <c r="T40" i="13" l="1"/>
  <c r="Q41" i="13"/>
  <c r="R48" i="1"/>
  <c r="C5" i="1"/>
  <c r="D5" i="1" s="1"/>
  <c r="G5" i="1"/>
  <c r="Q42" i="13" l="1"/>
  <c r="T41" i="13"/>
  <c r="R49" i="1"/>
  <c r="G6" i="1"/>
  <c r="C6" i="1"/>
  <c r="D6" i="1" s="1"/>
  <c r="Q43" i="13" l="1"/>
  <c r="T42" i="13"/>
  <c r="R50" i="1"/>
  <c r="G8" i="1"/>
  <c r="C7" i="1"/>
  <c r="D7" i="1" s="1"/>
  <c r="G7" i="1"/>
  <c r="T43" i="13" l="1"/>
  <c r="Q44" i="13"/>
  <c r="R51" i="1"/>
  <c r="C8" i="1"/>
  <c r="D8" i="1" s="1"/>
  <c r="G9" i="1"/>
  <c r="K148" i="9"/>
  <c r="L148" i="9"/>
  <c r="L121" i="9"/>
  <c r="T44" i="13" l="1"/>
  <c r="Q45" i="13"/>
  <c r="R52" i="1"/>
  <c r="C9" i="1"/>
  <c r="D9" i="1" s="1"/>
  <c r="K135" i="9"/>
  <c r="K121" i="9"/>
  <c r="K111" i="9"/>
  <c r="K103" i="9"/>
  <c r="K92" i="9"/>
  <c r="K72" i="9"/>
  <c r="K82" i="9"/>
  <c r="K61" i="9"/>
  <c r="K10" i="9"/>
  <c r="K18" i="9"/>
  <c r="K27" i="9"/>
  <c r="K41" i="9"/>
  <c r="Q46" i="13" l="1"/>
  <c r="T45" i="13"/>
  <c r="R53" i="1"/>
  <c r="G10" i="1"/>
  <c r="C10" i="1"/>
  <c r="D10" i="1" s="1"/>
  <c r="L92" i="9"/>
  <c r="L61" i="9"/>
  <c r="L27" i="9"/>
  <c r="J2" i="9"/>
  <c r="J3" i="9" s="1"/>
  <c r="J4" i="9" s="1"/>
  <c r="J5" i="9" s="1"/>
  <c r="J6" i="9" s="1"/>
  <c r="J7" i="9" s="1"/>
  <c r="J8" i="9" s="1"/>
  <c r="J9" i="9" s="1"/>
  <c r="J10" i="9" s="1"/>
  <c r="J11" i="9" s="1"/>
  <c r="J12" i="9" s="1"/>
  <c r="J13" i="9" s="1"/>
  <c r="T46" i="13" l="1"/>
  <c r="Q47" i="13"/>
  <c r="R54" i="1"/>
  <c r="G11" i="1"/>
  <c r="C11" i="1"/>
  <c r="D11" i="1" s="1"/>
  <c r="J14" i="9"/>
  <c r="J15" i="9" s="1"/>
  <c r="J16" i="9" s="1"/>
  <c r="J17" i="9" s="1"/>
  <c r="J18" i="9" s="1"/>
  <c r="J19" i="9" s="1"/>
  <c r="J20" i="9" s="1"/>
  <c r="J21" i="9" s="1"/>
  <c r="J22" i="9" s="1"/>
  <c r="J23" i="9" s="1"/>
  <c r="J24" i="9" s="1"/>
  <c r="J25" i="9" s="1"/>
  <c r="J26" i="9" s="1"/>
  <c r="J27" i="9" s="1"/>
  <c r="J28" i="9" s="1"/>
  <c r="J29" i="9" s="1"/>
  <c r="J30" i="9" s="1"/>
  <c r="J31" i="9" s="1"/>
  <c r="J32" i="9" s="1"/>
  <c r="J33" i="9" s="1"/>
  <c r="J34" i="9" s="1"/>
  <c r="J35" i="9" s="1"/>
  <c r="J36" i="9" s="1"/>
  <c r="J37" i="9" s="1"/>
  <c r="J38" i="9" s="1"/>
  <c r="J39" i="9" s="1"/>
  <c r="J40" i="9" s="1"/>
  <c r="J41" i="9" s="1"/>
  <c r="J42" i="9" s="1"/>
  <c r="J43" i="9" s="1"/>
  <c r="J44" i="9" s="1"/>
  <c r="J45" i="9" s="1"/>
  <c r="J46" i="9" s="1"/>
  <c r="J47" i="9" s="1"/>
  <c r="J48" i="9" s="1"/>
  <c r="J49" i="9" s="1"/>
  <c r="J50" i="9" s="1"/>
  <c r="J51" i="9" s="1"/>
  <c r="J52" i="9" s="1"/>
  <c r="J53" i="9" s="1"/>
  <c r="J54" i="9" s="1"/>
  <c r="J55" i="9" s="1"/>
  <c r="J56" i="9" s="1"/>
  <c r="J57" i="9" s="1"/>
  <c r="J58" i="9" s="1"/>
  <c r="J59" i="9" s="1"/>
  <c r="J60" i="9" s="1"/>
  <c r="J61" i="9" s="1"/>
  <c r="J62" i="9" s="1"/>
  <c r="J63" i="9" s="1"/>
  <c r="J64" i="9" s="1"/>
  <c r="J65" i="9" s="1"/>
  <c r="J66" i="9" s="1"/>
  <c r="J67" i="9" s="1"/>
  <c r="J68" i="9" s="1"/>
  <c r="J69" i="9" s="1"/>
  <c r="J70" i="9" s="1"/>
  <c r="J71" i="9" s="1"/>
  <c r="J72" i="9" s="1"/>
  <c r="J73" i="9" s="1"/>
  <c r="J74" i="9" s="1"/>
  <c r="J75" i="9" s="1"/>
  <c r="J76" i="9" s="1"/>
  <c r="J77" i="9" s="1"/>
  <c r="J78" i="9" s="1"/>
  <c r="J79" i="9" s="1"/>
  <c r="J80" i="9" s="1"/>
  <c r="J81" i="9" s="1"/>
  <c r="J82" i="9" s="1"/>
  <c r="J83" i="9" s="1"/>
  <c r="J84" i="9" s="1"/>
  <c r="J85" i="9" s="1"/>
  <c r="J86" i="9" s="1"/>
  <c r="J87" i="9" s="1"/>
  <c r="J88" i="9" s="1"/>
  <c r="J89" i="9" s="1"/>
  <c r="J90" i="9" s="1"/>
  <c r="J91" i="9" s="1"/>
  <c r="J92" i="9" s="1"/>
  <c r="J93" i="9" s="1"/>
  <c r="J94" i="9" s="1"/>
  <c r="J95" i="9" s="1"/>
  <c r="J96" i="9" s="1"/>
  <c r="J97" i="9" s="1"/>
  <c r="J98" i="9" s="1"/>
  <c r="J99" i="9" s="1"/>
  <c r="J100" i="9" s="1"/>
  <c r="J101" i="9" s="1"/>
  <c r="J102" i="9" s="1"/>
  <c r="J103" i="9" s="1"/>
  <c r="J104" i="9" s="1"/>
  <c r="J105" i="9" s="1"/>
  <c r="J106" i="9" s="1"/>
  <c r="J107" i="9" s="1"/>
  <c r="J108" i="9" s="1"/>
  <c r="J109" i="9" s="1"/>
  <c r="J110" i="9" s="1"/>
  <c r="J111" i="9" s="1"/>
  <c r="J112" i="9" s="1"/>
  <c r="J113" i="9" s="1"/>
  <c r="J114" i="9" s="1"/>
  <c r="J115" i="9" s="1"/>
  <c r="J116" i="9" s="1"/>
  <c r="J117" i="9" s="1"/>
  <c r="J118" i="9" s="1"/>
  <c r="J119" i="9" s="1"/>
  <c r="J120" i="9" s="1"/>
  <c r="J121" i="9" s="1"/>
  <c r="J122" i="9" s="1"/>
  <c r="J123" i="9" s="1"/>
  <c r="J124" i="9" s="1"/>
  <c r="J125" i="9" s="1"/>
  <c r="J126" i="9" s="1"/>
  <c r="J127" i="9" s="1"/>
  <c r="J128" i="9" s="1"/>
  <c r="J129" i="9" s="1"/>
  <c r="J130" i="9" s="1"/>
  <c r="J131" i="9" s="1"/>
  <c r="J132" i="9" s="1"/>
  <c r="J133" i="9" s="1"/>
  <c r="J134" i="9" s="1"/>
  <c r="J135" i="9" s="1"/>
  <c r="J136" i="9" s="1"/>
  <c r="J137" i="9" s="1"/>
  <c r="J138" i="9" s="1"/>
  <c r="J139" i="9" s="1"/>
  <c r="J140" i="9" s="1"/>
  <c r="J141" i="9" s="1"/>
  <c r="J142" i="9" s="1"/>
  <c r="J143" i="9" s="1"/>
  <c r="J144" i="9" s="1"/>
  <c r="J145" i="9" s="1"/>
  <c r="J146" i="9" s="1"/>
  <c r="J147" i="9" s="1"/>
  <c r="J148" i="9" s="1"/>
  <c r="T47" i="13" l="1"/>
  <c r="Q48" i="13"/>
  <c r="R55" i="1"/>
  <c r="C12" i="1"/>
  <c r="D12" i="1" s="1"/>
  <c r="G12" i="1"/>
  <c r="T48" i="13" l="1"/>
  <c r="Q49" i="13"/>
  <c r="R56" i="1"/>
  <c r="C13" i="1"/>
  <c r="D13" i="1" s="1"/>
  <c r="G13" i="1"/>
  <c r="T49" i="13" l="1"/>
  <c r="Q50" i="13"/>
  <c r="R57" i="1"/>
  <c r="G14" i="1"/>
  <c r="C14" i="1"/>
  <c r="D14" i="1" s="1"/>
  <c r="T50" i="13" l="1"/>
  <c r="Q51" i="13"/>
  <c r="R58" i="1"/>
  <c r="G15" i="1"/>
  <c r="C15" i="1"/>
  <c r="D15" i="1" s="1"/>
  <c r="T51" i="13" l="1"/>
  <c r="Q52" i="13"/>
  <c r="R59" i="1"/>
  <c r="C16" i="1"/>
  <c r="D16" i="1" s="1"/>
  <c r="G16" i="1"/>
  <c r="J29" i="2"/>
  <c r="K29" i="2"/>
  <c r="T52" i="13" l="1"/>
  <c r="Q53" i="13"/>
  <c r="R60" i="1"/>
  <c r="G17" i="1"/>
  <c r="C17" i="1"/>
  <c r="D17" i="1" s="1"/>
  <c r="Q54" i="13" l="1"/>
  <c r="T53" i="13"/>
  <c r="C18" i="1"/>
  <c r="D18" i="1" s="1"/>
  <c r="G18" i="1"/>
  <c r="F5" i="2"/>
  <c r="F11" i="2"/>
  <c r="F12" i="2"/>
  <c r="E24" i="2"/>
  <c r="E25" i="2"/>
  <c r="E26" i="2"/>
  <c r="E28" i="2"/>
  <c r="B2" i="2"/>
  <c r="A3" i="2"/>
  <c r="A4" i="2"/>
  <c r="A5" i="2"/>
  <c r="A6" i="2"/>
  <c r="A7" i="2"/>
  <c r="A8" i="2"/>
  <c r="A9" i="2"/>
  <c r="A10" i="2"/>
  <c r="A11" i="2"/>
  <c r="A12" i="2"/>
  <c r="A13" i="2"/>
  <c r="A14" i="2"/>
  <c r="A15" i="2"/>
  <c r="A16" i="2"/>
  <c r="A17" i="2"/>
  <c r="A18" i="2"/>
  <c r="A19" i="2"/>
  <c r="A20" i="2"/>
  <c r="A21" i="2"/>
  <c r="A22" i="2"/>
  <c r="A23" i="2"/>
  <c r="A24" i="2"/>
  <c r="A25" i="2"/>
  <c r="A26" i="2"/>
  <c r="A27" i="2"/>
  <c r="A28" i="2"/>
  <c r="A29" i="2"/>
  <c r="A30" i="2"/>
  <c r="A31" i="2"/>
  <c r="A32" i="2"/>
  <c r="A33" i="2"/>
  <c r="A34" i="2"/>
  <c r="A35" i="2"/>
  <c r="A36" i="2"/>
  <c r="A37" i="2"/>
  <c r="A38" i="2"/>
  <c r="A39" i="2"/>
  <c r="A40" i="2"/>
  <c r="A2" i="2"/>
  <c r="K2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30" i="2"/>
  <c r="J31" i="2"/>
  <c r="J32" i="2"/>
  <c r="J33" i="2"/>
  <c r="J34" i="2"/>
  <c r="J35" i="2"/>
  <c r="J36" i="2"/>
  <c r="J37" i="2"/>
  <c r="J38" i="2"/>
  <c r="J39" i="2"/>
  <c r="J40" i="2"/>
  <c r="J3" i="2"/>
  <c r="J4" i="2"/>
  <c r="J5" i="2"/>
  <c r="J6" i="2"/>
  <c r="J7" i="2"/>
  <c r="J8" i="2"/>
  <c r="J9" i="2"/>
  <c r="J10" i="2"/>
  <c r="J11" i="2"/>
  <c r="J13" i="2"/>
  <c r="J2" i="2"/>
  <c r="J14" i="2"/>
  <c r="I23" i="2"/>
  <c r="I24" i="2"/>
  <c r="I25" i="2"/>
  <c r="I34" i="2"/>
  <c r="I35" i="2"/>
  <c r="G2" i="2"/>
  <c r="I22" i="2"/>
  <c r="I19" i="2"/>
  <c r="I20" i="2"/>
  <c r="I21" i="2"/>
  <c r="Q55" i="13" l="1"/>
  <c r="T54" i="13"/>
  <c r="G19" i="1"/>
  <c r="C19" i="1"/>
  <c r="D19" i="1" s="1"/>
  <c r="I4" i="2"/>
  <c r="I17" i="2"/>
  <c r="I3" i="2"/>
  <c r="I8" i="2"/>
  <c r="I12" i="2"/>
  <c r="I16" i="2"/>
  <c r="I18" i="2"/>
  <c r="I9" i="2"/>
  <c r="I5" i="2"/>
  <c r="I10" i="2"/>
  <c r="I14" i="2"/>
  <c r="I13" i="2"/>
  <c r="I2" i="2"/>
  <c r="I7" i="2"/>
  <c r="I11" i="2"/>
  <c r="I15" i="2"/>
  <c r="T55" i="13" l="1"/>
  <c r="Q56" i="13"/>
  <c r="C21" i="1"/>
  <c r="D21" i="1" s="1"/>
  <c r="G21" i="1"/>
  <c r="C20" i="1"/>
  <c r="D20" i="1" s="1"/>
  <c r="G20" i="1"/>
  <c r="K3" i="2"/>
  <c r="K4" i="2"/>
  <c r="K5" i="2"/>
  <c r="K6" i="2"/>
  <c r="K7" i="2"/>
  <c r="K8" i="2"/>
  <c r="K9" i="2"/>
  <c r="K10" i="2"/>
  <c r="K11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30" i="2"/>
  <c r="K31" i="2"/>
  <c r="K32" i="2"/>
  <c r="K33" i="2"/>
  <c r="K34" i="2"/>
  <c r="K35" i="2"/>
  <c r="K36" i="2"/>
  <c r="K37" i="2"/>
  <c r="K38" i="2"/>
  <c r="K39" i="2"/>
  <c r="K40" i="2"/>
  <c r="T56" i="13" l="1"/>
  <c r="Q57" i="13"/>
  <c r="C22" i="1"/>
  <c r="D22" i="1" s="1"/>
  <c r="G22" i="1"/>
  <c r="D2" i="2"/>
  <c r="C2" i="2"/>
  <c r="T57" i="13" l="1"/>
  <c r="Q58" i="13"/>
  <c r="G23" i="1"/>
  <c r="E29" i="2"/>
  <c r="E30" i="2"/>
  <c r="E31" i="2"/>
  <c r="E32" i="2"/>
  <c r="E33" i="2"/>
  <c r="E34" i="2"/>
  <c r="E35" i="2"/>
  <c r="E36" i="2"/>
  <c r="E37" i="2"/>
  <c r="E38" i="2"/>
  <c r="E39" i="2"/>
  <c r="E40" i="2"/>
  <c r="E27" i="2"/>
  <c r="T58" i="13" l="1"/>
  <c r="Q59" i="13"/>
  <c r="G24" i="1"/>
  <c r="Q60" i="13" l="1"/>
  <c r="T60" i="13" s="1"/>
  <c r="T59" i="13"/>
  <c r="G25" i="1"/>
  <c r="E23" i="2"/>
  <c r="E22" i="2"/>
  <c r="E21" i="2"/>
  <c r="E20" i="2"/>
  <c r="G26" i="1" l="1"/>
  <c r="E19" i="2"/>
  <c r="E3" i="2"/>
  <c r="E5" i="2"/>
  <c r="E7" i="2"/>
  <c r="E13" i="2"/>
  <c r="E17" i="2"/>
  <c r="E4" i="2"/>
  <c r="E6" i="2"/>
  <c r="E14" i="2"/>
  <c r="E18" i="2"/>
  <c r="E2" i="2"/>
  <c r="E10" i="2"/>
  <c r="E8" i="2"/>
  <c r="E11" i="2"/>
  <c r="E15" i="2"/>
  <c r="E9" i="2"/>
  <c r="E12" i="2"/>
  <c r="E16" i="2"/>
  <c r="B3" i="2"/>
  <c r="G27" i="1" l="1"/>
  <c r="I6" i="2"/>
  <c r="D3" i="2"/>
  <c r="C3" i="2"/>
  <c r="B4" i="2"/>
  <c r="G28" i="1" l="1"/>
  <c r="B5" i="2"/>
  <c r="D4" i="2"/>
  <c r="C4" i="2"/>
  <c r="G29" i="1" l="1"/>
  <c r="F2" i="2"/>
  <c r="B6" i="2"/>
  <c r="D5" i="2"/>
  <c r="C5" i="2"/>
  <c r="G30" i="1" l="1"/>
  <c r="B7" i="2"/>
  <c r="D6" i="2"/>
  <c r="C6" i="2"/>
  <c r="F3" i="2"/>
  <c r="G31" i="1" l="1"/>
  <c r="F7" i="2"/>
  <c r="F4" i="2"/>
  <c r="D7" i="2"/>
  <c r="C7" i="2"/>
  <c r="B8" i="2"/>
  <c r="G32" i="1" l="1"/>
  <c r="F8" i="2"/>
  <c r="B9" i="2"/>
  <c r="D8" i="2"/>
  <c r="C8" i="2"/>
  <c r="G33" i="1" l="1"/>
  <c r="F9" i="2"/>
  <c r="B10" i="2"/>
  <c r="D9" i="2"/>
  <c r="C9" i="2"/>
  <c r="G34" i="1" l="1"/>
  <c r="F10" i="2"/>
  <c r="B11" i="2"/>
  <c r="D10" i="2"/>
  <c r="C10" i="2"/>
  <c r="G35" i="1" l="1"/>
  <c r="B12" i="2"/>
  <c r="D11" i="2"/>
  <c r="C11" i="2"/>
  <c r="G36" i="1" l="1"/>
  <c r="B13" i="2"/>
  <c r="D12" i="2"/>
  <c r="C12" i="2"/>
  <c r="B14" i="2"/>
  <c r="G37" i="1" l="1"/>
  <c r="F13" i="2"/>
  <c r="D13" i="2"/>
  <c r="C13" i="2"/>
  <c r="B15" i="2"/>
  <c r="G38" i="1" l="1"/>
  <c r="F14" i="2"/>
  <c r="D14" i="2"/>
  <c r="C14" i="2"/>
  <c r="B16" i="2"/>
  <c r="G39" i="1" l="1"/>
  <c r="F15" i="2"/>
  <c r="D15" i="2"/>
  <c r="C15" i="2"/>
  <c r="B17" i="2"/>
  <c r="G42" i="1" l="1"/>
  <c r="G41" i="1"/>
  <c r="G40" i="1"/>
  <c r="F16" i="2"/>
  <c r="D16" i="2"/>
  <c r="C16" i="2"/>
  <c r="B18" i="2"/>
  <c r="G43" i="1" l="1"/>
  <c r="F17" i="2"/>
  <c r="D17" i="2"/>
  <c r="C17" i="2"/>
  <c r="B19" i="2"/>
  <c r="G44" i="1" l="1"/>
  <c r="F18" i="2"/>
  <c r="D18" i="2"/>
  <c r="C18" i="2"/>
  <c r="B20" i="2"/>
  <c r="G45" i="1" l="1"/>
  <c r="F19" i="2"/>
  <c r="D19" i="2"/>
  <c r="C19" i="2"/>
  <c r="B21" i="2"/>
  <c r="G46" i="1" l="1"/>
  <c r="F20" i="2"/>
  <c r="D20" i="2"/>
  <c r="C20" i="2"/>
  <c r="B22" i="2"/>
  <c r="G47" i="1" l="1"/>
  <c r="F21" i="2"/>
  <c r="D21" i="2"/>
  <c r="C21" i="2"/>
  <c r="B23" i="2"/>
  <c r="G48" i="1" l="1"/>
  <c r="F22" i="2"/>
  <c r="D22" i="2"/>
  <c r="C22" i="2"/>
  <c r="B24" i="2"/>
  <c r="G49" i="1" l="1"/>
  <c r="F23" i="2"/>
  <c r="D23" i="2"/>
  <c r="C23" i="2"/>
  <c r="B25" i="2"/>
  <c r="G50" i="1" l="1"/>
  <c r="F24" i="2"/>
  <c r="D24" i="2"/>
  <c r="C24" i="2"/>
  <c r="B26" i="2"/>
  <c r="G51" i="1" l="1"/>
  <c r="F25" i="2"/>
  <c r="D25" i="2"/>
  <c r="C25" i="2"/>
  <c r="B27" i="2"/>
  <c r="G52" i="1" l="1"/>
  <c r="F26" i="2"/>
  <c r="B28" i="2"/>
  <c r="D26" i="2"/>
  <c r="C26" i="2"/>
  <c r="G53" i="1" l="1"/>
  <c r="F27" i="2"/>
  <c r="B29" i="2"/>
  <c r="D27" i="2"/>
  <c r="C27" i="2"/>
  <c r="D28" i="2"/>
  <c r="G55" i="1" l="1"/>
  <c r="G54" i="1"/>
  <c r="B30" i="2"/>
  <c r="C29" i="2"/>
  <c r="C28" i="2"/>
  <c r="F28" i="2"/>
  <c r="D29" i="2"/>
  <c r="B31" i="2"/>
  <c r="G56" i="1" l="1"/>
  <c r="F29" i="2"/>
  <c r="F30" i="2"/>
  <c r="D30" i="2"/>
  <c r="B32" i="2"/>
  <c r="G57" i="1" l="1"/>
  <c r="F31" i="2"/>
  <c r="D31" i="2"/>
  <c r="C31" i="2"/>
  <c r="B33" i="2"/>
  <c r="G58" i="1" l="1"/>
  <c r="F32" i="2"/>
  <c r="D32" i="2"/>
  <c r="C32" i="2"/>
  <c r="B34" i="2"/>
  <c r="G59" i="1" l="1"/>
  <c r="F33" i="2"/>
  <c r="D33" i="2"/>
  <c r="C33" i="2"/>
  <c r="B35" i="2"/>
  <c r="G60" i="1" l="1"/>
  <c r="F34" i="2"/>
  <c r="D34" i="2"/>
  <c r="C34" i="2"/>
  <c r="B36" i="2"/>
  <c r="F35" i="2" l="1"/>
  <c r="D35" i="2"/>
  <c r="C35" i="2"/>
  <c r="B37" i="2"/>
  <c r="F36" i="2" l="1"/>
  <c r="D36" i="2"/>
  <c r="C36" i="2"/>
  <c r="B38" i="2"/>
  <c r="F37" i="2" l="1"/>
  <c r="D37" i="2"/>
  <c r="C37" i="2"/>
  <c r="B39" i="2"/>
  <c r="F38" i="2" l="1"/>
  <c r="D38" i="2"/>
  <c r="C38" i="2"/>
  <c r="B40" i="2"/>
  <c r="F39" i="2" l="1"/>
  <c r="D39" i="2"/>
  <c r="C39" i="2"/>
  <c r="F40" i="2" l="1"/>
  <c r="D40" i="2"/>
  <c r="C40" i="2"/>
  <c r="F16" i="11" l="1"/>
  <c r="G16" i="11" s="1"/>
  <c r="F17" i="11" l="1"/>
  <c r="G17" i="11" l="1"/>
  <c r="F18" i="11"/>
  <c r="F19" i="11" l="1"/>
  <c r="G18" i="11"/>
  <c r="G19" i="11" l="1"/>
  <c r="F20" i="11"/>
  <c r="F21" i="11" s="1"/>
  <c r="G21" i="11" l="1"/>
  <c r="F22" i="11"/>
  <c r="G20" i="11"/>
  <c r="G22" i="11" l="1"/>
  <c r="G23" i="11" l="1"/>
  <c r="F24" i="11"/>
  <c r="F25" i="11" l="1"/>
  <c r="G24" i="11"/>
  <c r="G25" i="11" l="1"/>
  <c r="F26" i="11"/>
  <c r="G26" i="11" l="1"/>
  <c r="G27" i="11" l="1"/>
  <c r="F28" i="11"/>
  <c r="G28" i="11" l="1"/>
  <c r="F29" i="11"/>
  <c r="G29" i="11" l="1"/>
  <c r="F30" i="11"/>
  <c r="G30" i="11" l="1"/>
  <c r="F31" i="11"/>
  <c r="G31" i="11" l="1"/>
  <c r="F32" i="11"/>
  <c r="G32" i="11" l="1"/>
  <c r="F33" i="11"/>
  <c r="G33" i="11" l="1"/>
  <c r="G34" i="11" l="1"/>
  <c r="F35" i="11" l="1"/>
  <c r="G35" i="11" s="1"/>
  <c r="F36" i="11" l="1"/>
  <c r="G36" i="11" l="1"/>
  <c r="F37" i="11"/>
  <c r="F38" i="11" l="1"/>
  <c r="G37" i="11"/>
  <c r="F39" i="11" l="1"/>
  <c r="G38" i="11"/>
  <c r="G39" i="11" l="1"/>
  <c r="F40" i="11"/>
  <c r="F41" i="11" l="1"/>
  <c r="F42" i="11" s="1"/>
  <c r="G40" i="11"/>
  <c r="G41" i="11" l="1"/>
  <c r="G42" i="11" l="1"/>
  <c r="G43" i="11" l="1"/>
  <c r="G44" i="11" l="1"/>
  <c r="F47" i="11" l="1"/>
  <c r="F48" i="11" s="1"/>
  <c r="F49" i="11" s="1"/>
  <c r="F50" i="11" s="1"/>
  <c r="F51" i="11" s="1"/>
  <c r="F52" i="11" s="1"/>
  <c r="F53" i="11" s="1"/>
  <c r="F54" i="11" s="1"/>
  <c r="F55" i="11" s="1"/>
  <c r="F56" i="11" s="1"/>
  <c r="F57" i="11" s="1"/>
  <c r="F58" i="11" s="1"/>
  <c r="F59" i="11" s="1"/>
  <c r="F60" i="11" s="1"/>
  <c r="F61" i="11" s="1"/>
  <c r="F62" i="11" s="1"/>
  <c r="F63" i="11" s="1"/>
  <c r="F64" i="11" s="1"/>
  <c r="F65" i="11" s="1"/>
  <c r="F66" i="11" s="1"/>
  <c r="F67" i="11" s="1"/>
  <c r="F68" i="11" s="1"/>
  <c r="F69" i="11" s="1"/>
  <c r="F70" i="11" s="1"/>
  <c r="F71" i="11" s="1"/>
  <c r="F72" i="11" s="1"/>
  <c r="F73" i="11" s="1"/>
  <c r="F74" i="11" s="1"/>
  <c r="F75" i="11" s="1"/>
  <c r="F76" i="11" s="1"/>
  <c r="F77" i="11" s="1"/>
  <c r="F78" i="11" s="1"/>
  <c r="F79" i="11" s="1"/>
  <c r="F80" i="11" s="1"/>
  <c r="F81" i="11" s="1"/>
  <c r="F82" i="11" s="1"/>
  <c r="F83" i="11" s="1"/>
  <c r="F84" i="11" s="1"/>
  <c r="F85" i="11" s="1"/>
  <c r="F86" i="11" s="1"/>
  <c r="F87" i="11" s="1"/>
  <c r="F88" i="11" s="1"/>
  <c r="F89" i="11" s="1"/>
  <c r="F90" i="11" s="1"/>
  <c r="F91" i="11" s="1"/>
  <c r="F92" i="11" s="1"/>
  <c r="F93" i="11" s="1"/>
  <c r="F94" i="11" s="1"/>
  <c r="F95" i="11" s="1"/>
  <c r="F96" i="11" s="1"/>
  <c r="G46" i="11"/>
  <c r="G47" i="11" l="1"/>
  <c r="G48" i="11" l="1"/>
  <c r="G49" i="11" l="1"/>
  <c r="G50" i="11" l="1"/>
  <c r="G51" i="11" l="1"/>
  <c r="G52" i="11" l="1"/>
  <c r="G53" i="11" l="1"/>
  <c r="G54" i="11" l="1"/>
  <c r="G55" i="11" l="1"/>
  <c r="G56" i="11" l="1"/>
  <c r="G57" i="11" l="1"/>
  <c r="G58" i="11" l="1"/>
  <c r="G59" i="11" l="1"/>
  <c r="G60" i="11" l="1"/>
  <c r="G61" i="11" l="1"/>
  <c r="G62" i="11" l="1"/>
  <c r="G63" i="11" l="1"/>
  <c r="G64" i="11" l="1"/>
  <c r="G65" i="11" l="1"/>
  <c r="G66" i="11" l="1"/>
  <c r="G67" i="11" l="1"/>
  <c r="G68" i="11" l="1"/>
  <c r="G69" i="11" l="1"/>
  <c r="G70" i="11" l="1"/>
  <c r="G71" i="11" l="1"/>
  <c r="G72" i="11" l="1"/>
  <c r="G73" i="11" l="1"/>
  <c r="G74" i="11" l="1"/>
  <c r="G75" i="11" l="1"/>
  <c r="G76" i="11" l="1"/>
  <c r="G77" i="11" l="1"/>
  <c r="G78" i="11" l="1"/>
  <c r="G79" i="11" l="1"/>
  <c r="G80" i="11" l="1"/>
  <c r="G81" i="11" l="1"/>
  <c r="G82" i="11" l="1"/>
  <c r="G83" i="11" l="1"/>
  <c r="G84" i="11" l="1"/>
  <c r="G85" i="11" l="1"/>
  <c r="G86" i="11" l="1"/>
  <c r="G87" i="11" l="1"/>
  <c r="G88" i="11" l="1"/>
  <c r="G89" i="11" l="1"/>
  <c r="G90" i="11" l="1"/>
  <c r="G91" i="11" l="1"/>
  <c r="G92" i="11" l="1"/>
  <c r="G93" i="11" l="1"/>
  <c r="G94" i="11" l="1"/>
  <c r="G95" i="11" l="1"/>
  <c r="G96" i="1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tc={305116A1-7215-47B7-B269-B00681FD369E}</author>
  </authors>
  <commentList>
    <comment ref="Q23" authorId="0" shapeId="0" xr:uid="{305116A1-7215-47B7-B269-B00681FD369E}">
      <text>
        <t>[Threaded comment]
Your version of Excel allows you to read this threaded comment; however, any edits to it will get removed if the file is opened in a newer version of Excel. Learn more: https://go.microsoft.com/fwlink/?linkid=870924
Comment:
    projected for this week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tc={459B82EE-0728-4DF1-9B3A-9FCF95285D2C}</author>
  </authors>
  <commentList>
    <comment ref="P23" authorId="0" shapeId="0" xr:uid="{459B82EE-0728-4DF1-9B3A-9FCF95285D2C}">
      <text>
        <t>[Threaded comment]
Your version of Excel allows you to read this threaded comment; however, any edits to it will get removed if the file is opened in a newer version of Excel. Learn more: https://go.microsoft.com/fwlink/?linkid=870924
Comment:
    projected for this week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<sst xmlns="http://schemas.openxmlformats.org/spreadsheetml/2006/main" count="841" uniqueCount="207">
  <si>
    <t>Current Week</t>
  </si>
  <si>
    <t xml:space="preserve">Current week starts on </t>
  </si>
  <si>
    <t>Container loads on</t>
  </si>
  <si>
    <t>Container leaves on</t>
  </si>
  <si>
    <t>Changed Loading Date</t>
  </si>
  <si>
    <t>Week of arrival to Montreal</t>
  </si>
  <si>
    <t>Estimated arrival date</t>
  </si>
  <si>
    <t>PO Sogefi</t>
  </si>
  <si>
    <t xml:space="preserve">Forecast Sogefi this week (kg) </t>
  </si>
  <si>
    <t>Actually picked up</t>
  </si>
  <si>
    <t>Material to be sent this week for Sogefi (kg)</t>
  </si>
  <si>
    <t>Other material sent (kg)</t>
  </si>
  <si>
    <t>Number of other PO skids</t>
  </si>
  <si>
    <t>Corresponding other POs</t>
  </si>
  <si>
    <t>NOTES</t>
  </si>
  <si>
    <t>Number of containers to be sent this week</t>
  </si>
  <si>
    <t>Received this week (kg) - projected/actual (for weeks past)</t>
  </si>
  <si>
    <t>Projected inventory at the end of this week</t>
  </si>
  <si>
    <t>Safety stock needed</t>
  </si>
  <si>
    <t>Inventory count/actual inventory at the end of the week</t>
  </si>
  <si>
    <t>Difference projected inventory - safety stock</t>
  </si>
  <si>
    <t>183, 204</t>
  </si>
  <si>
    <t xml:space="preserve">POs 183, 204 </t>
  </si>
  <si>
    <t>Today's date:</t>
  </si>
  <si>
    <t>201, 202</t>
  </si>
  <si>
    <t>Today's week number:</t>
  </si>
  <si>
    <t>206, 207</t>
  </si>
  <si>
    <t>216 is in the container for 207</t>
  </si>
  <si>
    <t>208, 209</t>
  </si>
  <si>
    <t>224 is in 209 container</t>
  </si>
  <si>
    <t>no container</t>
  </si>
  <si>
    <t>210, 220, 211</t>
  </si>
  <si>
    <t>DB Schenker</t>
  </si>
  <si>
    <t>221, 238</t>
  </si>
  <si>
    <t>221 is DB Schenker; we sent 221 on 1/11 for sailing on 1/14</t>
  </si>
  <si>
    <t>239, 240</t>
  </si>
  <si>
    <t>we will send 14 skids by air freight on 1/18/2021; PO is 259</t>
  </si>
  <si>
    <t>241, 242</t>
  </si>
  <si>
    <t>249, 250, 251</t>
  </si>
  <si>
    <t>container with PO 251 contains 17 skids, plus 2 skids for PO 222</t>
  </si>
  <si>
    <t>252, 253</t>
  </si>
  <si>
    <t>238 trucked directly to Sogefi</t>
  </si>
  <si>
    <t>254, 255</t>
  </si>
  <si>
    <t>send two containers directly to Sogefi (239, 242)</t>
  </si>
  <si>
    <t>256, 257</t>
  </si>
  <si>
    <t>258, 272</t>
  </si>
  <si>
    <t>send at least one container directly</t>
  </si>
  <si>
    <t>273, 274, 275</t>
  </si>
  <si>
    <t>276, 277</t>
  </si>
  <si>
    <t>278, 279</t>
  </si>
  <si>
    <t>281, 282, 283</t>
  </si>
  <si>
    <t>284, 285</t>
  </si>
  <si>
    <t>1 container picked up on 4/14/2021</t>
  </si>
  <si>
    <t>340, 268</t>
  </si>
  <si>
    <t>1 container picked up on 4/21, 1 on 4/23; co-loading POs 340 &amp; 268 double-stacked</t>
  </si>
  <si>
    <t xml:space="preserve"> </t>
  </si>
  <si>
    <t>287, 288</t>
  </si>
  <si>
    <t>311, 312</t>
  </si>
  <si>
    <t>313, 314</t>
  </si>
  <si>
    <t>315, 331</t>
  </si>
  <si>
    <t>332, 333</t>
  </si>
  <si>
    <t>334, 335, 336, 337</t>
  </si>
  <si>
    <t>336, 337</t>
  </si>
  <si>
    <t>338, 339</t>
  </si>
  <si>
    <t>351, 352</t>
  </si>
  <si>
    <t>353, 354</t>
  </si>
  <si>
    <t>Shipper</t>
  </si>
  <si>
    <t>This week's #:</t>
  </si>
  <si>
    <t>STCH</t>
  </si>
  <si>
    <t>DB Schenker/Akro</t>
  </si>
  <si>
    <t>CW</t>
  </si>
  <si>
    <t xml:space="preserve">Date </t>
  </si>
  <si>
    <t>Week Day/Weekend #</t>
  </si>
  <si>
    <t>Estimated Production</t>
  </si>
  <si>
    <t>Actual Production</t>
  </si>
  <si>
    <t>Inventory Origin</t>
  </si>
  <si>
    <t>Possible # of Containers</t>
  </si>
  <si>
    <t>Origin Out</t>
  </si>
  <si>
    <t>Containers Sent</t>
  </si>
  <si>
    <t>Notes</t>
  </si>
  <si>
    <t>Today's Date:</t>
  </si>
  <si>
    <t>Starting inventory for the day equals ending inventory the day before.</t>
  </si>
  <si>
    <t>load date Maersk; cannot load two containers that day!</t>
  </si>
  <si>
    <t>Maersk; will ship with load from CW15</t>
  </si>
  <si>
    <t>Hapag; co-loading 2 skids stacked on top of one another</t>
  </si>
  <si>
    <t>cannot load today</t>
  </si>
  <si>
    <t>co-loading opportunity</t>
  </si>
  <si>
    <t>co-loading opportunity if we can get 3 containers</t>
  </si>
  <si>
    <t>Germany/Rheinland Pfalz:</t>
  </si>
  <si>
    <t>United States:</t>
  </si>
  <si>
    <t>Canada/Quebec</t>
  </si>
  <si>
    <t>Date Range 2021</t>
  </si>
  <si>
    <t>Day</t>
  </si>
  <si>
    <t>Date</t>
  </si>
  <si>
    <t>New Year's Day</t>
  </si>
  <si>
    <t>Fri, Jan 1, 2021</t>
  </si>
  <si>
    <t>Good Friday</t>
  </si>
  <si>
    <t>Fri, Apr 2, 2021</t>
  </si>
  <si>
    <t>Memorial Day</t>
  </si>
  <si>
    <t>Mon, May 31, 2021</t>
  </si>
  <si>
    <t>Easter</t>
  </si>
  <si>
    <t>Sun, Apr 4, 2021</t>
  </si>
  <si>
    <t>Independence Day</t>
  </si>
  <si>
    <t>Mon, Jul 5, 2021</t>
  </si>
  <si>
    <t>Easter Monday</t>
  </si>
  <si>
    <t>Mon, Apr 5, 2021</t>
  </si>
  <si>
    <t>Labor Day</t>
  </si>
  <si>
    <t>Mon, Sep 6, 2021</t>
  </si>
  <si>
    <t>National Patriots' Day</t>
  </si>
  <si>
    <t>Mon, May 24, 2021</t>
  </si>
  <si>
    <t>Labour Day</t>
  </si>
  <si>
    <t>Sat, May 1, 2021</t>
  </si>
  <si>
    <t>Thanksgiving</t>
  </si>
  <si>
    <t>Thu, Nov 25, 2021</t>
  </si>
  <si>
    <t>Nativity of Saint John the Baptist</t>
  </si>
  <si>
    <t>Thu, Jun 24, 2021</t>
  </si>
  <si>
    <t>Ascension Day</t>
  </si>
  <si>
    <t>Thu, May 13, 2021</t>
  </si>
  <si>
    <t>Christmas Day</t>
  </si>
  <si>
    <t>Fri, Dec 24, 2021</t>
  </si>
  <si>
    <t>Canada Day</t>
  </si>
  <si>
    <t>Thu, Jul 1, 2021</t>
  </si>
  <si>
    <t>Whit Monday</t>
  </si>
  <si>
    <t>Fri, Dec 31, 2021</t>
  </si>
  <si>
    <t>Feast of Corpus Christi</t>
  </si>
  <si>
    <t>Thu, Jun 3, 2021</t>
  </si>
  <si>
    <t>Mon, Oct 11, 2021</t>
  </si>
  <si>
    <t>German Unity Day</t>
  </si>
  <si>
    <t>Sun, Oct 3, 2021</t>
  </si>
  <si>
    <t>Mon, Dec 27, 2021</t>
  </si>
  <si>
    <t>All Saints' Day</t>
  </si>
  <si>
    <t>Mon, Nov 1, 2021</t>
  </si>
  <si>
    <t>Sat, Dec 25, 2021</t>
  </si>
  <si>
    <t>2nd Day of Christmas</t>
  </si>
  <si>
    <t>Sun, Dec 26, 2021</t>
  </si>
  <si>
    <t>Week</t>
  </si>
  <si>
    <t>Activity Date</t>
  </si>
  <si>
    <t>Activity</t>
  </si>
  <si>
    <t>Cust. PO #</t>
  </si>
  <si>
    <t>Unleashed Dispatch Date</t>
  </si>
  <si>
    <t>Lot #</t>
  </si>
  <si>
    <t>Cust. Ref #</t>
  </si>
  <si>
    <t>IN - Qty</t>
  </si>
  <si>
    <t>OUT - Qty</t>
  </si>
  <si>
    <t>Balance</t>
  </si>
  <si>
    <t>Total Volume Picked Up Per Shipment</t>
  </si>
  <si>
    <t>Volume Total for the Week</t>
  </si>
  <si>
    <t>Paperwork Received?</t>
  </si>
  <si>
    <t>Shipped</t>
  </si>
  <si>
    <t>SH-00000265/2/266</t>
  </si>
  <si>
    <t>38326</t>
  </si>
  <si>
    <t>OCO3 118507</t>
  </si>
  <si>
    <t>38388</t>
  </si>
  <si>
    <t>OCO3 118708</t>
  </si>
  <si>
    <t>yes</t>
  </si>
  <si>
    <t>SH-00000266/1</t>
  </si>
  <si>
    <t>SH-00000266/2/267</t>
  </si>
  <si>
    <t>38391</t>
  </si>
  <si>
    <t>OCO3 118706</t>
  </si>
  <si>
    <t>SH-00000267/2/269/1</t>
  </si>
  <si>
    <t>38496</t>
  </si>
  <si>
    <t>0C03 118709</t>
  </si>
  <si>
    <t>SH-00000267/1</t>
  </si>
  <si>
    <t>Received</t>
  </si>
  <si>
    <t>08000168</t>
  </si>
  <si>
    <t>38650</t>
  </si>
  <si>
    <t>OCO3 118710  PO168</t>
  </si>
  <si>
    <t>SH-00000269/2</t>
  </si>
  <si>
    <t>08000173</t>
  </si>
  <si>
    <t>38696</t>
  </si>
  <si>
    <t>OCO3 119471  PO173</t>
  </si>
  <si>
    <t>38695</t>
  </si>
  <si>
    <t>OCO3 118708  PO173</t>
  </si>
  <si>
    <t>SH-00000270/1</t>
  </si>
  <si>
    <t>SH-00000269/3/270</t>
  </si>
  <si>
    <t>SH-00000270/2/275</t>
  </si>
  <si>
    <t>08000174</t>
  </si>
  <si>
    <t>38749</t>
  </si>
  <si>
    <t>OCO3 118707  PO174</t>
  </si>
  <si>
    <t>SH-00000275/1/276</t>
  </si>
  <si>
    <t>SH-00000276/1</t>
  </si>
  <si>
    <t>SH-00000276/3</t>
  </si>
  <si>
    <t>08000180</t>
  </si>
  <si>
    <t>38808</t>
  </si>
  <si>
    <t>OCO3 119471  PO180</t>
  </si>
  <si>
    <t>38809</t>
  </si>
  <si>
    <t>OCO3 119472  PO180</t>
  </si>
  <si>
    <t>SH-00000283/283/1</t>
  </si>
  <si>
    <t>11/30/2020 and 12/2/2020</t>
  </si>
  <si>
    <t>08000179</t>
  </si>
  <si>
    <t>38834</t>
  </si>
  <si>
    <t>OCO3 119474  PO179</t>
  </si>
  <si>
    <t>38832</t>
  </si>
  <si>
    <t>OCO3 119472  PO179</t>
  </si>
  <si>
    <t>38833</t>
  </si>
  <si>
    <t>OCO3 119473  PO179</t>
  </si>
  <si>
    <t>SH-00000282/283/2</t>
  </si>
  <si>
    <t>PO Company X</t>
  </si>
  <si>
    <t>Material to be sent this week for Company X (kg)</t>
  </si>
  <si>
    <t>The purpose was for shipments_planning.xlsx to be updated by two outside entitites, that is, the origin agent in country A, plus the destination agent in country B.</t>
  </si>
  <si>
    <t>The "Logistics" tab is a simplified version to be sent to the shipper/supplier's logistics department, since they chose not to access the online version of the workbook.</t>
  </si>
  <si>
    <t>Initially, production Q2 2021 was the primary driver determining # of containers to be sent. When demand changed, along with availability of containers, it became a secondary factor, which was still tracked.</t>
  </si>
  <si>
    <t>Therefore, ultimately, number of containers are determined by number of POs entered, separated by commas.</t>
  </si>
  <si>
    <t xml:space="preserve">Forecast Company X this week (kg) </t>
  </si>
  <si>
    <t>All data has been altered.</t>
  </si>
  <si>
    <t>This workbook was originally linked to shipments_planning.xlsx. They were originally uploaded to a Sharepoint site.</t>
  </si>
  <si>
    <t>Conditional formatting made the orange bar move down by date if "today's date" is set to =today() on the "Master" tab. On the "Production Q2" tab, formatting grayed out certain rows based on the current date, and the current date was filled in green.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</si>
</sst>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5">
    <numFmt numFmtId="43" formatCode="_(* #,##0.00_);_(* \(#,##0.00\);_(* &quot;-&quot;??_);_(@_)"/>
    <numFmt numFmtId="164" formatCode="mm/dd/yyyy"/>
    <numFmt numFmtId="165" formatCode="###\ ###\ ##0"/>
    <numFmt numFmtId="166" formatCode="[$-409]d\-mmm\-yy;@"/>
    <numFmt numFmtId="167" formatCode="_(* #,##0_);_(* \(#,##0\);_(* &quot;-&quot;??_);_(@_)"/>
  </numFmts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9C0006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006100"/>
      <name val="Calibri"/>
      <family val="2"/>
      <scheme val="minor"/>
    </font>
    <font>
      <b/>
      <sz val="11"/>
      <color theme="9" tint="-0.499984740745262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rgb="FFFFC7CE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4">
    <xf numFmtId="0" fontId="0" fillId="0" borderId="0"/>
    <xf numFmtId="43" fontId="4" fillId="0" borderId="0" applyFont="0" applyFill="0" applyBorder="0" applyAlignment="0" applyProtection="0"/>
    <xf numFmtId="0" fontId="9" fillId="6" borderId="0" applyNumberFormat="0" applyBorder="0" applyAlignment="0" applyProtection="0"/>
    <xf numFmtId="0" fontId="11" fillId="8" borderId="0" applyNumberFormat="0" applyBorder="0" applyAlignment="0" applyProtection="0"/>
  </cellStyleXfs>
  <cellXfs count="152">
    <xf numFmtId="0" fontId="0" fillId="0" borderId="0" xfId="0"/>
    <xf numFmtId="49" fontId="0" fillId="0" borderId="0" xfId="0" applyNumberFormat="1"/>
    <xf numFmtId="14" fontId="0" fillId="0" borderId="6" xfId="0" applyNumberFormat="1" applyBorder="1" applyAlignment="1">
      <alignment horizontal="center" vertical="center" wrapText="1"/>
    </xf>
    <xf numFmtId="3" fontId="0" fillId="0" borderId="1" xfId="0" applyNumberFormat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49" fontId="0" fillId="0" borderId="6" xfId="0" applyNumberFormat="1" applyBorder="1" applyAlignment="1">
      <alignment horizontal="center" vertical="center" wrapText="1"/>
    </xf>
    <xf numFmtId="14" fontId="0" fillId="0" borderId="0" xfId="0" applyNumberFormat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14" fontId="1" fillId="0" borderId="6" xfId="0" applyNumberFormat="1" applyFont="1" applyBorder="1" applyAlignment="1">
      <alignment horizontal="center" vertical="center" wrapText="1"/>
    </xf>
    <xf numFmtId="14" fontId="1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49" fontId="0" fillId="0" borderId="1" xfId="0" applyNumberFormat="1" applyBorder="1" applyAlignment="1">
      <alignment horizontal="center" vertical="center" wrapText="1"/>
    </xf>
    <xf numFmtId="3" fontId="0" fillId="0" borderId="6" xfId="0" applyNumberFormat="1" applyBorder="1" applyAlignment="1">
      <alignment horizontal="center" vertical="center" wrapText="1"/>
    </xf>
    <xf numFmtId="3" fontId="2" fillId="0" borderId="1" xfId="0" applyNumberFormat="1" applyFont="1" applyBorder="1" applyAlignment="1">
      <alignment horizontal="center" vertical="center" wrapText="1"/>
    </xf>
    <xf numFmtId="14" fontId="2" fillId="0" borderId="6" xfId="0" applyNumberFormat="1" applyFont="1" applyBorder="1" applyAlignment="1">
      <alignment horizontal="center" vertical="center" wrapText="1"/>
    </xf>
    <xf numFmtId="14" fontId="3" fillId="0" borderId="6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3" fontId="2" fillId="0" borderId="8" xfId="0" applyNumberFormat="1" applyFont="1" applyBorder="1" applyAlignment="1">
      <alignment horizontal="center" vertical="center" wrapText="1"/>
    </xf>
    <xf numFmtId="14" fontId="2" fillId="0" borderId="10" xfId="0" applyNumberFormat="1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3" fontId="2" fillId="0" borderId="11" xfId="0" applyNumberFormat="1" applyFont="1" applyBorder="1" applyAlignment="1">
      <alignment horizontal="center" vertical="center" wrapText="1"/>
    </xf>
    <xf numFmtId="3" fontId="2" fillId="0" borderId="6" xfId="0" applyNumberFormat="1" applyFont="1" applyBorder="1" applyAlignment="1">
      <alignment horizontal="center" vertical="center" wrapText="1"/>
    </xf>
    <xf numFmtId="3" fontId="2" fillId="0" borderId="12" xfId="0" applyNumberFormat="1" applyFont="1" applyBorder="1" applyAlignment="1">
      <alignment horizontal="center" vertical="center" wrapText="1"/>
    </xf>
    <xf numFmtId="3" fontId="2" fillId="0" borderId="10" xfId="0" applyNumberFormat="1" applyFont="1" applyBorder="1" applyAlignment="1">
      <alignment horizontal="center" vertical="center" wrapText="1"/>
    </xf>
    <xf numFmtId="14" fontId="2" fillId="0" borderId="9" xfId="0" applyNumberFormat="1" applyFont="1" applyBorder="1" applyAlignment="1">
      <alignment horizontal="center" vertical="center" wrapText="1"/>
    </xf>
    <xf numFmtId="14" fontId="3" fillId="0" borderId="9" xfId="0" applyNumberFormat="1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3" fontId="2" fillId="0" borderId="15" xfId="0" applyNumberFormat="1" applyFont="1" applyBorder="1" applyAlignment="1">
      <alignment horizontal="center" vertical="center" wrapText="1"/>
    </xf>
    <xf numFmtId="3" fontId="2" fillId="0" borderId="9" xfId="0" applyNumberFormat="1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14" fontId="2" fillId="0" borderId="11" xfId="0" applyNumberFormat="1" applyFont="1" applyBorder="1" applyAlignment="1">
      <alignment horizontal="center" vertical="center" wrapText="1"/>
    </xf>
    <xf numFmtId="14" fontId="3" fillId="0" borderId="11" xfId="0" applyNumberFormat="1" applyFont="1" applyBorder="1" applyAlignment="1">
      <alignment horizontal="center" vertical="center" wrapText="1"/>
    </xf>
    <xf numFmtId="0" fontId="4" fillId="0" borderId="0" xfId="0" applyFont="1"/>
    <xf numFmtId="14" fontId="4" fillId="0" borderId="0" xfId="0" applyNumberFormat="1" applyFont="1" applyAlignment="1">
      <alignment wrapText="1"/>
    </xf>
    <xf numFmtId="164" fontId="5" fillId="0" borderId="0" xfId="0" applyNumberFormat="1" applyFont="1" applyAlignment="1">
      <alignment horizontal="center"/>
    </xf>
    <xf numFmtId="165" fontId="5" fillId="0" borderId="0" xfId="0" applyNumberFormat="1" applyFont="1" applyAlignment="1">
      <alignment horizontal="center"/>
    </xf>
    <xf numFmtId="165" fontId="0" fillId="0" borderId="0" xfId="0" applyNumberFormat="1"/>
    <xf numFmtId="0" fontId="0" fillId="0" borderId="19" xfId="0" applyBorder="1"/>
    <xf numFmtId="164" fontId="5" fillId="0" borderId="19" xfId="0" applyNumberFormat="1" applyFont="1" applyBorder="1" applyAlignment="1">
      <alignment horizontal="center"/>
    </xf>
    <xf numFmtId="49" fontId="0" fillId="0" borderId="19" xfId="0" applyNumberFormat="1" applyBorder="1"/>
    <xf numFmtId="14" fontId="4" fillId="0" borderId="19" xfId="0" applyNumberFormat="1" applyFont="1" applyBorder="1"/>
    <xf numFmtId="165" fontId="5" fillId="0" borderId="19" xfId="0" applyNumberFormat="1" applyFont="1" applyBorder="1" applyAlignment="1">
      <alignment horizontal="right"/>
    </xf>
    <xf numFmtId="165" fontId="0" fillId="0" borderId="19" xfId="0" applyNumberFormat="1" applyBorder="1"/>
    <xf numFmtId="14" fontId="4" fillId="0" borderId="0" xfId="0" applyNumberFormat="1" applyFont="1"/>
    <xf numFmtId="165" fontId="5" fillId="0" borderId="0" xfId="0" applyNumberFormat="1" applyFont="1" applyAlignment="1">
      <alignment horizontal="right"/>
    </xf>
    <xf numFmtId="14" fontId="0" fillId="0" borderId="19" xfId="0" applyNumberFormat="1" applyBorder="1"/>
    <xf numFmtId="0" fontId="0" fillId="2" borderId="0" xfId="0" applyFill="1"/>
    <xf numFmtId="164" fontId="5" fillId="2" borderId="0" xfId="0" applyNumberFormat="1" applyFont="1" applyFill="1" applyAlignment="1">
      <alignment horizontal="center"/>
    </xf>
    <xf numFmtId="49" fontId="0" fillId="2" borderId="0" xfId="0" applyNumberFormat="1" applyFill="1"/>
    <xf numFmtId="14" fontId="0" fillId="2" borderId="0" xfId="0" applyNumberFormat="1" applyFill="1"/>
    <xf numFmtId="165" fontId="5" fillId="2" borderId="0" xfId="0" applyNumberFormat="1" applyFont="1" applyFill="1" applyAlignment="1">
      <alignment horizontal="right"/>
    </xf>
    <xf numFmtId="165" fontId="0" fillId="2" borderId="0" xfId="0" applyNumberFormat="1" applyFill="1"/>
    <xf numFmtId="0" fontId="0" fillId="2" borderId="19" xfId="0" applyFill="1" applyBorder="1"/>
    <xf numFmtId="164" fontId="5" fillId="2" borderId="19" xfId="0" applyNumberFormat="1" applyFont="1" applyFill="1" applyBorder="1" applyAlignment="1">
      <alignment horizontal="center"/>
    </xf>
    <xf numFmtId="49" fontId="0" fillId="2" borderId="19" xfId="0" applyNumberFormat="1" applyFill="1" applyBorder="1"/>
    <xf numFmtId="14" fontId="0" fillId="2" borderId="19" xfId="0" applyNumberFormat="1" applyFill="1" applyBorder="1"/>
    <xf numFmtId="165" fontId="5" fillId="2" borderId="19" xfId="0" applyNumberFormat="1" applyFont="1" applyFill="1" applyBorder="1" applyAlignment="1">
      <alignment horizontal="right"/>
    </xf>
    <xf numFmtId="165" fontId="0" fillId="2" borderId="19" xfId="0" applyNumberFormat="1" applyFill="1" applyBorder="1"/>
    <xf numFmtId="0" fontId="0" fillId="3" borderId="0" xfId="0" applyFill="1"/>
    <xf numFmtId="164" fontId="5" fillId="3" borderId="0" xfId="0" applyNumberFormat="1" applyFont="1" applyFill="1" applyAlignment="1">
      <alignment horizontal="center"/>
    </xf>
    <xf numFmtId="49" fontId="0" fillId="3" borderId="0" xfId="0" applyNumberFormat="1" applyFill="1"/>
    <xf numFmtId="14" fontId="0" fillId="3" borderId="0" xfId="0" applyNumberFormat="1" applyFill="1"/>
    <xf numFmtId="165" fontId="5" fillId="3" borderId="0" xfId="0" applyNumberFormat="1" applyFont="1" applyFill="1" applyAlignment="1">
      <alignment horizontal="right"/>
    </xf>
    <xf numFmtId="165" fontId="0" fillId="3" borderId="0" xfId="0" applyNumberFormat="1" applyFill="1"/>
    <xf numFmtId="0" fontId="4" fillId="0" borderId="0" xfId="0" applyFont="1" applyAlignment="1">
      <alignment wrapText="1"/>
    </xf>
    <xf numFmtId="0" fontId="0" fillId="0" borderId="0" xfId="0" applyAlignment="1">
      <alignment wrapText="1"/>
    </xf>
    <xf numFmtId="14" fontId="4" fillId="3" borderId="0" xfId="0" applyNumberFormat="1" applyFont="1" applyFill="1"/>
    <xf numFmtId="165" fontId="1" fillId="4" borderId="0" xfId="0" applyNumberFormat="1" applyFont="1" applyFill="1"/>
    <xf numFmtId="3" fontId="0" fillId="0" borderId="0" xfId="0" applyNumberFormat="1" applyAlignment="1">
      <alignment horizontal="center"/>
    </xf>
    <xf numFmtId="3" fontId="2" fillId="0" borderId="0" xfId="0" applyNumberFormat="1" applyFont="1" applyAlignment="1">
      <alignment horizontal="center"/>
    </xf>
    <xf numFmtId="3" fontId="2" fillId="0" borderId="18" xfId="0" applyNumberFormat="1" applyFont="1" applyBorder="1" applyAlignment="1">
      <alignment horizontal="center" vertical="center" wrapText="1"/>
    </xf>
    <xf numFmtId="3" fontId="0" fillId="0" borderId="1" xfId="0" applyNumberFormat="1" applyBorder="1" applyAlignment="1">
      <alignment horizontal="center"/>
    </xf>
    <xf numFmtId="164" fontId="6" fillId="0" borderId="0" xfId="0" applyNumberFormat="1" applyFont="1" applyAlignment="1">
      <alignment horizontal="center"/>
    </xf>
    <xf numFmtId="164" fontId="6" fillId="3" borderId="0" xfId="0" applyNumberFormat="1" applyFont="1" applyFill="1" applyAlignment="1">
      <alignment horizontal="center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3" fontId="7" fillId="0" borderId="1" xfId="0" applyNumberFormat="1" applyFont="1" applyBorder="1" applyAlignment="1">
      <alignment horizontal="center" vertical="center" wrapText="1"/>
    </xf>
    <xf numFmtId="3" fontId="8" fillId="0" borderId="1" xfId="0" applyNumberFormat="1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3" fontId="0" fillId="0" borderId="10" xfId="0" applyNumberFormat="1" applyBorder="1" applyAlignment="1">
      <alignment horizontal="center" vertical="center" wrapText="1"/>
    </xf>
    <xf numFmtId="14" fontId="0" fillId="0" borderId="11" xfId="0" applyNumberFormat="1" applyBorder="1" applyAlignment="1">
      <alignment horizontal="center" vertical="center" wrapText="1"/>
    </xf>
    <xf numFmtId="14" fontId="1" fillId="0" borderId="11" xfId="0" applyNumberFormat="1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/>
    </xf>
    <xf numFmtId="0" fontId="0" fillId="0" borderId="11" xfId="0" applyBorder="1" applyAlignment="1">
      <alignment horizontal="center"/>
    </xf>
    <xf numFmtId="3" fontId="0" fillId="0" borderId="11" xfId="0" applyNumberFormat="1" applyBorder="1" applyAlignment="1">
      <alignment horizontal="center"/>
    </xf>
    <xf numFmtId="3" fontId="0" fillId="0" borderId="11" xfId="0" applyNumberFormat="1" applyBorder="1" applyAlignment="1">
      <alignment horizontal="center" vertical="center" wrapText="1"/>
    </xf>
    <xf numFmtId="3" fontId="0" fillId="0" borderId="18" xfId="0" applyNumberFormat="1" applyBorder="1" applyAlignment="1">
      <alignment horizontal="center" vertical="center" wrapText="1"/>
    </xf>
    <xf numFmtId="0" fontId="1" fillId="5" borderId="5" xfId="0" applyFont="1" applyFill="1" applyBorder="1" applyAlignment="1">
      <alignment horizontal="center" vertical="center" wrapText="1"/>
    </xf>
    <xf numFmtId="0" fontId="0" fillId="5" borderId="5" xfId="0" applyFill="1" applyBorder="1" applyAlignment="1">
      <alignment horizontal="center" vertical="center" wrapText="1"/>
    </xf>
    <xf numFmtId="0" fontId="1" fillId="5" borderId="2" xfId="0" applyFont="1" applyFill="1" applyBorder="1" applyAlignment="1">
      <alignment horizontal="center" vertical="center" wrapText="1"/>
    </xf>
    <xf numFmtId="3" fontId="0" fillId="5" borderId="5" xfId="0" applyNumberFormat="1" applyFill="1" applyBorder="1" applyAlignment="1">
      <alignment horizontal="center" vertical="center" wrapText="1"/>
    </xf>
    <xf numFmtId="0" fontId="0" fillId="5" borderId="2" xfId="0" applyFill="1" applyBorder="1" applyAlignment="1">
      <alignment horizontal="center" vertical="center" wrapText="1"/>
    </xf>
    <xf numFmtId="0" fontId="0" fillId="5" borderId="7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5" borderId="20" xfId="0" applyFill="1" applyBorder="1" applyAlignment="1">
      <alignment horizontal="center" vertical="center" wrapText="1"/>
    </xf>
    <xf numFmtId="1" fontId="0" fillId="0" borderId="0" xfId="0" applyNumberFormat="1"/>
    <xf numFmtId="3" fontId="0" fillId="0" borderId="8" xfId="0" applyNumberForma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3" fontId="0" fillId="0" borderId="14" xfId="0" applyNumberFormat="1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 wrapText="1"/>
    </xf>
    <xf numFmtId="14" fontId="1" fillId="0" borderId="17" xfId="0" applyNumberFormat="1" applyFont="1" applyBorder="1" applyAlignment="1">
      <alignment horizontal="center" vertical="center" wrapText="1"/>
    </xf>
    <xf numFmtId="14" fontId="0" fillId="0" borderId="17" xfId="0" applyNumberForma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14" fontId="0" fillId="0" borderId="16" xfId="0" applyNumberFormat="1" applyBorder="1" applyAlignment="1">
      <alignment horizontal="center" vertical="center" wrapText="1"/>
    </xf>
    <xf numFmtId="49" fontId="0" fillId="0" borderId="17" xfId="0" applyNumberFormat="1" applyBorder="1" applyAlignment="1">
      <alignment horizontal="center" vertical="center" wrapText="1"/>
    </xf>
    <xf numFmtId="3" fontId="0" fillId="0" borderId="17" xfId="0" applyNumberFormat="1" applyBorder="1" applyAlignment="1">
      <alignment horizontal="center" vertical="center" wrapText="1"/>
    </xf>
    <xf numFmtId="166" fontId="0" fillId="0" borderId="0" xfId="0" applyNumberFormat="1"/>
    <xf numFmtId="3" fontId="0" fillId="0" borderId="0" xfId="0" applyNumberFormat="1"/>
    <xf numFmtId="0" fontId="1" fillId="0" borderId="1" xfId="0" applyFont="1" applyBorder="1" applyAlignment="1">
      <alignment horizontal="center" vertical="center"/>
    </xf>
    <xf numFmtId="166" fontId="1" fillId="0" borderId="1" xfId="0" applyNumberFormat="1" applyFont="1" applyBorder="1" applyAlignment="1">
      <alignment horizontal="center" vertical="center" wrapText="1"/>
    </xf>
    <xf numFmtId="1" fontId="1" fillId="0" borderId="1" xfId="0" applyNumberFormat="1" applyFont="1" applyBorder="1" applyAlignment="1">
      <alignment horizontal="center" vertical="center" wrapText="1"/>
    </xf>
    <xf numFmtId="3" fontId="1" fillId="0" borderId="1" xfId="0" applyNumberFormat="1" applyFont="1" applyBorder="1" applyAlignment="1">
      <alignment horizontal="center" vertical="center" wrapText="1"/>
    </xf>
    <xf numFmtId="0" fontId="1" fillId="0" borderId="0" xfId="0" applyFont="1"/>
    <xf numFmtId="14" fontId="1" fillId="0" borderId="0" xfId="0" applyNumberFormat="1" applyFont="1"/>
    <xf numFmtId="0" fontId="0" fillId="0" borderId="1" xfId="0" applyBorder="1" applyAlignment="1">
      <alignment vertical="top"/>
    </xf>
    <xf numFmtId="166" fontId="0" fillId="0" borderId="1" xfId="0" applyNumberFormat="1" applyBorder="1" applyAlignment="1">
      <alignment vertical="top"/>
    </xf>
    <xf numFmtId="1" fontId="0" fillId="0" borderId="1" xfId="0" applyNumberFormat="1" applyBorder="1" applyAlignment="1">
      <alignment vertical="top"/>
    </xf>
    <xf numFmtId="3" fontId="0" fillId="0" borderId="1" xfId="0" applyNumberFormat="1" applyBorder="1" applyAlignment="1">
      <alignment vertical="top"/>
    </xf>
    <xf numFmtId="0" fontId="8" fillId="7" borderId="1" xfId="0" applyFont="1" applyFill="1" applyBorder="1" applyAlignment="1">
      <alignment vertical="top"/>
    </xf>
    <xf numFmtId="166" fontId="8" fillId="7" borderId="1" xfId="0" applyNumberFormat="1" applyFont="1" applyFill="1" applyBorder="1" applyAlignment="1">
      <alignment vertical="top"/>
    </xf>
    <xf numFmtId="1" fontId="8" fillId="7" borderId="1" xfId="0" applyNumberFormat="1" applyFont="1" applyFill="1" applyBorder="1" applyAlignment="1">
      <alignment vertical="top"/>
    </xf>
    <xf numFmtId="3" fontId="8" fillId="7" borderId="1" xfId="0" applyNumberFormat="1" applyFont="1" applyFill="1" applyBorder="1" applyAlignment="1">
      <alignment vertical="top"/>
    </xf>
    <xf numFmtId="0" fontId="10" fillId="6" borderId="1" xfId="2" applyFont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8" fillId="7" borderId="1" xfId="0" applyFont="1" applyFill="1" applyBorder="1" applyAlignment="1">
      <alignment vertical="top" wrapText="1"/>
    </xf>
    <xf numFmtId="167" fontId="0" fillId="0" borderId="1" xfId="1" applyNumberFormat="1" applyFont="1" applyBorder="1" applyAlignment="1">
      <alignment vertical="top"/>
    </xf>
    <xf numFmtId="167" fontId="8" fillId="7" borderId="1" xfId="1" applyNumberFormat="1" applyFont="1" applyFill="1" applyBorder="1" applyAlignment="1">
      <alignment vertical="top"/>
    </xf>
    <xf numFmtId="0" fontId="0" fillId="0" borderId="0" xfId="0" applyAlignment="1">
      <alignment vertical="top" wrapText="1"/>
    </xf>
    <xf numFmtId="0" fontId="12" fillId="8" borderId="1" xfId="3" applyFont="1" applyBorder="1" applyAlignment="1">
      <alignment vertical="top" wrapText="1"/>
    </xf>
    <xf numFmtId="3" fontId="13" fillId="9" borderId="1" xfId="0" applyNumberFormat="1" applyFont="1" applyFill="1" applyBorder="1" applyAlignment="1">
      <alignment vertical="top"/>
    </xf>
    <xf numFmtId="1" fontId="3" fillId="0" borderId="6" xfId="0" applyNumberFormat="1" applyFont="1" applyBorder="1" applyAlignment="1">
      <alignment horizontal="center" vertical="center" wrapText="1"/>
    </xf>
    <xf numFmtId="1" fontId="3" fillId="0" borderId="9" xfId="0" applyNumberFormat="1" applyFont="1" applyBorder="1" applyAlignment="1">
      <alignment horizontal="center" vertical="center" wrapText="1"/>
    </xf>
    <xf numFmtId="1" fontId="1" fillId="0" borderId="6" xfId="0" applyNumberFormat="1" applyFont="1" applyBorder="1" applyAlignment="1">
      <alignment horizontal="center" vertical="center" wrapText="1"/>
    </xf>
    <xf numFmtId="1" fontId="1" fillId="0" borderId="9" xfId="0" applyNumberFormat="1" applyFont="1" applyBorder="1" applyAlignment="1">
      <alignment horizontal="center" vertical="center" wrapText="1"/>
    </xf>
    <xf numFmtId="0" fontId="2" fillId="10" borderId="11" xfId="0" applyFont="1" applyFill="1" applyBorder="1" applyAlignment="1">
      <alignment horizontal="center" vertical="center" wrapText="1"/>
    </xf>
    <xf numFmtId="3" fontId="0" fillId="10" borderId="1" xfId="0" applyNumberFormat="1" applyFill="1" applyBorder="1" applyAlignment="1">
      <alignment horizontal="center"/>
    </xf>
    <xf numFmtId="0" fontId="12" fillId="0" borderId="1" xfId="3" applyFont="1" applyFill="1" applyBorder="1" applyAlignment="1">
      <alignment vertical="top" wrapText="1"/>
    </xf>
    <xf numFmtId="3" fontId="14" fillId="0" borderId="1" xfId="0" applyNumberFormat="1" applyFont="1" applyBorder="1"/>
    <xf numFmtId="3" fontId="14" fillId="0" borderId="0" xfId="0" applyNumberFormat="1" applyFont="1"/>
    <xf numFmtId="15" fontId="0" fillId="0" borderId="0" xfId="0" applyNumberFormat="1"/>
    <xf numFmtId="3" fontId="2" fillId="10" borderId="11" xfId="0" applyNumberFormat="1" applyFont="1" applyFill="1" applyBorder="1" applyAlignment="1">
      <alignment horizontal="center" vertical="center" wrapText="1"/>
    </xf>
    <xf numFmtId="3" fontId="2" fillId="0" borderId="1" xfId="0" applyNumberFormat="1" applyFont="1" applyBorder="1" applyAlignment="1">
      <alignment horizontal="center"/>
    </xf>
    <xf numFmtId="0" fontId="1" fillId="0" borderId="0" xfId="0" applyFont="1" applyAlignment="1">
      <alignment vertical="top" wrapText="1"/>
    </xf>
  </cellXfs>
  <cellStyles count="4">
    <cellStyle name="Bad" xfId="2" builtinId="27"/>
    <cellStyle name="Comma" xfId="1" builtinId="3"/>
    <cellStyle name="Good" xfId="3" builtinId="26"/>
    <cellStyle name="Normal" xfId="0" builtinId="0"/>
  </cellStyles>
  <dxfs count="9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5" formatCode="###\ ###\ ##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165" formatCode="###\ ###\ 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165" formatCode="###\ ###\ ##0"/>
      <alignment horizontal="right" vertical="bottom" textRotation="0" wrapText="0" indent="0" justifyLastLine="0" shrinkToFit="0" readingOrder="0"/>
    </dxf>
    <dxf>
      <numFmt numFmtId="30" formatCode="@"/>
    </dxf>
    <dxf>
      <numFmt numFmtId="30" formatCode="@"/>
    </dxf>
    <dxf>
      <numFmt numFmtId="168" formatCode="m/d/yyyy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164" formatCode="mm/dd/yyyy"/>
      <alignment horizontal="center" vertical="bottom" textRotation="0" wrapText="0" indent="0" justifyLastLine="0" shrinkToFit="0" readingOrder="0"/>
    </dxf>
    <dxf>
      <font>
        <color rgb="FF006100"/>
      </font>
      <fill>
        <patternFill>
          <bgColor rgb="FFC6EFCE"/>
        </patternFill>
      </fill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font>
        <color theme="0" tint="-0.499984740745262"/>
      </font>
      <fill>
        <patternFill>
          <bgColor theme="0" tint="-0.24994659260841701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3999450666829432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0" tint="-0.499984740745262"/>
      </font>
      <fill>
        <patternFill>
          <bgColor theme="0" tint="-0.24994659260841701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3999450666829432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7" tint="0.79998168889431442"/>
        </patternFill>
      </fill>
    </dxf>
    <dxf>
      <fill>
        <patternFill>
          <bgColor theme="9" tint="0.3999450666829432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7" tint="0.79998168889431442"/>
        </patternFill>
      </fill>
    </dxf>
    <dxf>
      <fill>
        <patternFill>
          <bgColor theme="9" tint="0.3999450666829432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7" tint="0.79998168889431442"/>
        </patternFill>
      </fill>
    </dxf>
    <dxf>
      <fill>
        <patternFill>
          <bgColor theme="9" tint="0.3999450666829432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7" tint="0.79998168889431442"/>
        </patternFill>
      </fill>
    </dxf>
    <dxf>
      <fill>
        <patternFill>
          <bgColor theme="9" tint="0.3999450666829432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3" formatCode="#,##0"/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numFmt numFmtId="30" formatCode="@"/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3" formatCode="#,##0"/>
      <alignment horizontal="center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3" formatCode="#,##0"/>
      <alignment horizontal="center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30" formatCode="@"/>
      <alignment horizontal="center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30" formatCode="@"/>
      <alignment horizontal="center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8" formatCode="m/d/yyyy"/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8" formatCode="m/d/yyyy"/>
      <alignment horizontal="center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8" formatCode="m/d/yyyy"/>
      <alignment horizontal="center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8" formatCode="m/d/yyyy"/>
      <alignment horizontal="center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center" vertical="center" textRotation="0" wrapText="1" indent="0" justifyLastLine="0" shrinkToFit="0" readingOrder="0"/>
    </dxf>
    <dxf>
      <border outline="0">
        <bottom style="thin">
          <color indexed="64"/>
        </bottom>
      </border>
    </dxf>
    <dxf>
      <numFmt numFmtId="0" formatCode="General"/>
      <alignment horizontal="center" vertical="center" textRotation="0" wrapText="1" indent="0" justifyLastLine="0" shrinkToFit="0" readingOrder="0"/>
    </dxf>
    <dxf>
      <fill>
        <patternFill>
          <bgColor rgb="FFFFC000"/>
        </patternFill>
      </fill>
    </dxf>
    <dxf>
      <numFmt numFmtId="3" formatCode="#,##0"/>
      <alignment horizontal="center" vertical="center" textRotation="0" wrapText="1" indent="0" justifyLastLine="0" shrinkToFit="0" readingOrder="0"/>
      <border diagonalUp="0" diagonalDown="0">
        <left/>
        <right/>
        <top style="thin">
          <color indexed="64"/>
        </top>
        <bottom style="thin">
          <color indexed="64"/>
        </bottom>
        <vertical/>
        <horizontal/>
      </border>
    </dxf>
    <dxf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numFmt numFmtId="3" formatCode="#,##0"/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3" formatCode="#,##0"/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3" formatCode="#,##0"/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3" formatCode="#,##0"/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3" formatCode="#,##0"/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3" formatCode="#,##0"/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3" formatCode="#,##0"/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3" formatCode="#,##0"/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3" formatCode="#,##0"/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" formatCode="#,##0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8" formatCode="m/d/yyyy"/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8" formatCode="m/d/yyyy"/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8" formatCode="m/d/yyyy"/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8" formatCode="m/d/yyyy"/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8" formatCode="m/d/yyyy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medium">
          <color rgb="FF000000"/>
        </left>
        <right style="medium">
          <color rgb="FF000000"/>
        </right>
        <bottom style="medium">
          <color rgb="FF000000"/>
        </bottom>
      </border>
    </dxf>
    <dxf>
      <border outline="0">
        <bottom style="thin">
          <color rgb="FF000000"/>
        </bottom>
      </border>
    </dxf>
    <dxf>
      <fill>
        <patternFill patternType="solid">
          <fgColor indexed="64"/>
          <bgColor theme="1" tint="0.34998626667073579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numFmt numFmtId="3" formatCode="#,##0"/>
      <alignment horizontal="center" vertical="center" textRotation="0" wrapText="1" indent="0" justifyLastLine="0" shrinkToFit="0" readingOrder="0"/>
      <border diagonalUp="0" diagonalDown="0">
        <left/>
        <right/>
        <top style="thin">
          <color indexed="64"/>
        </top>
        <bottom style="thin">
          <color indexed="64"/>
        </bottom>
        <vertical/>
        <horizontal/>
      </border>
    </dxf>
    <dxf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numFmt numFmtId="3" formatCode="#,##0"/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3" formatCode="#,##0"/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3" formatCode="#,##0"/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3" formatCode="#,##0"/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3" formatCode="#,##0"/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3" formatCode="#,##0"/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3" formatCode="#,##0"/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3" formatCode="#,##0"/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3" formatCode="#,##0"/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" formatCode="#,##0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" formatCode="#,##0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8" formatCode="m/d/yyyy"/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8" formatCode="m/d/yyyy"/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8" formatCode="m/d/yyyy"/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8" formatCode="m/d/yyyy"/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8" formatCode="m/d/yyyy"/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8" formatCode="m/d/yyyy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medium">
          <color indexed="64"/>
        </left>
        <right style="medium">
          <color indexed="64"/>
        </right>
        <bottom style="medium">
          <color indexed="64"/>
        </bottom>
      </border>
    </dxf>
    <dxf>
      <border outline="0">
        <bottom style="thin">
          <color indexed="64"/>
        </bottom>
      </border>
    </dxf>
    <dxf>
      <fill>
        <patternFill patternType="solid">
          <fgColor indexed="64"/>
          <bgColor theme="1" tint="0.34998626667073579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ill>
        <patternFill>
          <bgColor rgb="FFFFC000"/>
        </patternFill>
      </fill>
    </dxf>
  </dxfs>
  <tableStyles count="1" defaultTableStyle="TableStyleMedium2" defaultPivotStyle="PivotStyleLight16">
    <tableStyle name="Invisible" pivot="0" table="0" count="0" xr9:uid="{BF3A0346-7923-449E-AF40-11EC2DC0C4DE}"/>
  </tableStyles>
  <colors>
    <mruColors>
      <color rgb="FFE808C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13" Type="http://schemas.openxmlformats.org/officeDocument/2006/relationships/sheetMetadata" Target="metadata.xml"/><Relationship Id="rId18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1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theme" Target="theme/theme1.xml"/><Relationship Id="rId19" Type="http://schemas.openxmlformats.org/officeDocument/2006/relationships/customXml" Target="../customXml/item4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2.xml"/><Relationship Id="rId14" Type="http://schemas.microsoft.com/office/2017/10/relationships/person" Target="persons/perso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hipments_planning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temp1000.sharepoint.com/sites/ChemigonTeam/Shared%20Documents/2021%20chemigon%20planning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ME"/>
      <sheetName val="Container Bookings"/>
    </sheetNames>
    <sheetDataSet>
      <sheetData sheetId="0" refreshError="1"/>
      <sheetData sheetId="1">
        <row r="23">
          <cell r="E23">
            <v>182</v>
          </cell>
        </row>
        <row r="24">
          <cell r="E24" t="str">
            <v>201, 202</v>
          </cell>
        </row>
        <row r="25">
          <cell r="E25" t="str">
            <v>206, 207</v>
          </cell>
        </row>
        <row r="26">
          <cell r="E26" t="str">
            <v>208, 209</v>
          </cell>
        </row>
        <row r="32">
          <cell r="E32" t="str">
            <v>241, 242</v>
          </cell>
        </row>
        <row r="33">
          <cell r="E33" t="str">
            <v>249, 250</v>
          </cell>
        </row>
        <row r="34">
          <cell r="E34" t="str">
            <v>251, 222</v>
          </cell>
        </row>
        <row r="35">
          <cell r="E35" t="str">
            <v>252, 253</v>
          </cell>
        </row>
        <row r="36">
          <cell r="E36" t="str">
            <v>254, 255</v>
          </cell>
        </row>
        <row r="37">
          <cell r="E37" t="str">
            <v>256, 257</v>
          </cell>
        </row>
        <row r="38">
          <cell r="E38" t="str">
            <v>258, 272</v>
          </cell>
        </row>
        <row r="39">
          <cell r="E39" t="str">
            <v>273, 274, 275</v>
          </cell>
        </row>
        <row r="40">
          <cell r="E40" t="str">
            <v>276, 277</v>
          </cell>
        </row>
        <row r="41">
          <cell r="E41" t="str">
            <v>278, 279</v>
          </cell>
        </row>
        <row r="42">
          <cell r="E42">
            <v>280</v>
          </cell>
        </row>
        <row r="43">
          <cell r="E43" t="str">
            <v>281, 282, 283</v>
          </cell>
        </row>
        <row r="44">
          <cell r="E44" t="str">
            <v>284, 285</v>
          </cell>
        </row>
        <row r="45">
          <cell r="E45">
            <v>286</v>
          </cell>
        </row>
        <row r="46">
          <cell r="E46" t="str">
            <v>287, 288</v>
          </cell>
        </row>
        <row r="47">
          <cell r="E47" t="str">
            <v>311, 312</v>
          </cell>
        </row>
        <row r="48">
          <cell r="E48" t="str">
            <v>313, 314</v>
          </cell>
        </row>
        <row r="50">
          <cell r="E50" t="str">
            <v>315, 331</v>
          </cell>
        </row>
        <row r="52">
          <cell r="E52" t="str">
            <v>332, 333</v>
          </cell>
        </row>
        <row r="53">
          <cell r="E53" t="str">
            <v>334, 335</v>
          </cell>
        </row>
        <row r="54">
          <cell r="E54" t="str">
            <v>336, 337</v>
          </cell>
        </row>
        <row r="55">
          <cell r="E55" t="str">
            <v>338, 339</v>
          </cell>
        </row>
        <row r="56">
          <cell r="E56" t="str">
            <v>351, 352</v>
          </cell>
        </row>
        <row r="57">
          <cell r="E57" t="str">
            <v>353, 354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45">
          <cell r="D45">
            <v>44309</v>
          </cell>
          <cell r="K45">
            <v>44315</v>
          </cell>
        </row>
        <row r="46">
          <cell r="D46">
            <v>44316</v>
          </cell>
          <cell r="E46"/>
          <cell r="K46">
            <v>44322</v>
          </cell>
        </row>
        <row r="47">
          <cell r="D47">
            <v>44323</v>
          </cell>
          <cell r="E47"/>
          <cell r="K47">
            <v>44333</v>
          </cell>
        </row>
        <row r="48">
          <cell r="D48">
            <v>44330</v>
          </cell>
          <cell r="E48"/>
          <cell r="K48">
            <v>44338</v>
          </cell>
        </row>
        <row r="49">
          <cell r="D49">
            <v>44337</v>
          </cell>
          <cell r="E49"/>
          <cell r="K49">
            <v>44350</v>
          </cell>
        </row>
        <row r="50">
          <cell r="D50">
            <v>44342</v>
          </cell>
          <cell r="E50">
            <v>44342</v>
          </cell>
          <cell r="K50">
            <v>44350</v>
          </cell>
        </row>
        <row r="51">
          <cell r="D51">
            <v>44351</v>
          </cell>
          <cell r="E51">
            <v>44355</v>
          </cell>
          <cell r="K51">
            <v>44365</v>
          </cell>
        </row>
        <row r="52">
          <cell r="D52">
            <v>44358</v>
          </cell>
          <cell r="E52" t="str">
            <v>14-17 June</v>
          </cell>
          <cell r="K52">
            <v>44371</v>
          </cell>
        </row>
        <row r="53">
          <cell r="D53">
            <v>44365</v>
          </cell>
          <cell r="E53"/>
          <cell r="K53">
            <v>44370</v>
          </cell>
        </row>
        <row r="54">
          <cell r="D54">
            <v>44372</v>
          </cell>
          <cell r="E54"/>
          <cell r="K54">
            <v>44378</v>
          </cell>
        </row>
        <row r="55">
          <cell r="D55">
            <v>44379</v>
          </cell>
          <cell r="E55"/>
          <cell r="K55">
            <v>44385</v>
          </cell>
        </row>
        <row r="56">
          <cell r="D56">
            <v>44386</v>
          </cell>
          <cell r="E56"/>
          <cell r="K56">
            <v>44392</v>
          </cell>
        </row>
        <row r="57">
          <cell r="D57">
            <v>44393</v>
          </cell>
          <cell r="K57">
            <v>44399</v>
          </cell>
        </row>
        <row r="58">
          <cell r="D58"/>
          <cell r="K58"/>
        </row>
      </sheetData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Sofie Dittmann" id="{F1DB8A70-4D3E-4801-8CFD-7ABD8C5623C4}" userId="Sofie Dittmann" providerId="None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64469D3-E68B-4056-9B40-580C3B7B24C2}" name="Table2" displayName="Table2" ref="A1:U60" totalsRowShown="0" headerRowDxfId="93" headerRowBorderDxfId="92" tableBorderDxfId="91">
  <autoFilter ref="A1:U60" xr:uid="{51684E4C-ECA5-4D19-971E-56E67B5212EA}"/>
  <tableColumns count="21">
    <tableColumn id="1" xr3:uid="{E972C823-0B80-4982-87D0-44C7A12BE0FE}" name="Current Week" dataDxfId="90">
      <calculatedColumnFormula>WEEKNUM(Table2[[#This Row],[Current week starts on ]])-1</calculatedColumnFormula>
    </tableColumn>
    <tableColumn id="2" xr3:uid="{526FE5D8-DC85-45B9-A8D4-1D5CEFADE8A5}" name="Current week starts on " dataDxfId="89">
      <calculatedColumnFormula>'Holiday_Dates Lists'!J2</calculatedColumnFormula>
    </tableColumn>
    <tableColumn id="3" xr3:uid="{510F20A1-0212-4FF6-8C18-AD84244CD816}" name="Container loads on" dataDxfId="88">
      <calculatedColumnFormula>B2+4</calculatedColumnFormula>
    </tableColumn>
    <tableColumn id="4" xr3:uid="{B813E78B-1FD5-47B2-894D-D6888EFED872}" name="Container leaves on" dataDxfId="87">
      <calculatedColumnFormula>C2+6</calculatedColumnFormula>
    </tableColumn>
    <tableColumn id="21" xr3:uid="{8364C5FE-8885-4064-B663-EE3328F01141}" name="Changed Loading Date" dataDxfId="86"/>
    <tableColumn id="5" xr3:uid="{166C5115-8917-4AD9-A4B0-140697CF223A}" name="Week of arrival to Montreal" dataDxfId="85">
      <calculatedColumnFormula>A2+3</calculatedColumnFormula>
    </tableColumn>
    <tableColumn id="6" xr3:uid="{1964355E-D262-41F5-B326-BFFB4DED7C70}" name="Estimated arrival date" dataDxfId="84">
      <calculatedColumnFormula>B2+22</calculatedColumnFormula>
    </tableColumn>
    <tableColumn id="7" xr3:uid="{62C04F16-459A-4E12-A64E-83318F476822}" name="PO Company X" dataDxfId="83">
      <calculatedColumnFormula>'[1]Container Bookings'!$E23</calculatedColumnFormula>
    </tableColumn>
    <tableColumn id="8" xr3:uid="{40690EBE-22E9-4948-9C2D-52C57EA4ED3C}" name="Forecast Company X this week (kg) " dataDxfId="82"/>
    <tableColumn id="9" xr3:uid="{93B04ABC-64E2-48D9-B97A-AD2C1B7B997A}" name="Actually picked up" dataDxfId="81"/>
    <tableColumn id="10" xr3:uid="{08044904-713B-4FF2-B28A-32B18EDD0DC4}" name="Material to be sent this week for Company X (kg)" dataDxfId="80">
      <calculatedColumnFormula>P2*20000-CEILING(L2,1000)</calculatedColumnFormula>
    </tableColumn>
    <tableColumn id="11" xr3:uid="{8C8BD2B7-3BEA-45A1-8122-833B62DD6600}" name="Other material sent (kg)" dataDxfId="79"/>
    <tableColumn id="12" xr3:uid="{ABE91418-C050-4C04-9E41-79419C49BD14}" name="Number of other PO skids" dataDxfId="78">
      <calculatedColumnFormula>IF((L2/1000=0),"",ROUND((L2/1000),1))</calculatedColumnFormula>
    </tableColumn>
    <tableColumn id="13" xr3:uid="{3FAB7886-1E09-4EAB-B96B-0A39360862F8}" name="Corresponding other POs" dataDxfId="77"/>
    <tableColumn id="14" xr3:uid="{CD4061F6-31E5-4F5C-B82B-DD11AC22B3A3}" name="NOTES" dataDxfId="76"/>
    <tableColumn id="15" xr3:uid="{5254FE30-60B8-470D-A883-A3D27D0E0985}" name="Number of containers to be sent this week" dataDxfId="75">
      <calculatedColumnFormula>IF((H2=""),"2",(LEN(TRIM(H2))-LEN(SUBSTITUTE(TRIM(H2),",",""))+1))</calculatedColumnFormula>
    </tableColumn>
    <tableColumn id="16" xr3:uid="{F50E78F0-A609-4C34-A47A-72CD3C0701EA}" name="Received this week (kg) - projected/actual (for weeks past)" dataDxfId="74"/>
    <tableColumn id="17" xr3:uid="{1A8DF9E6-029E-4DE2-93DD-569208A2DFEF}" name="Projected inventory at the end of this week" dataDxfId="73">
      <calculatedColumnFormula>T1+Table2[[#This Row],[Received this week (kg) - projected/actual (for weeks past)]]-Table2[[#This Row],[Forecast Company X this week (kg) ]]</calculatedColumnFormula>
    </tableColumn>
    <tableColumn id="18" xr3:uid="{906CE193-2B25-4E59-A6A1-00BE35086063}" name="Safety stock needed" dataDxfId="72">
      <calculatedColumnFormula>I3+I4+I5</calculatedColumnFormula>
    </tableColumn>
    <tableColumn id="19" xr3:uid="{C40C8F41-F842-4748-B7C4-27AD9D8ACCEE}" name="Inventory count/actual inventory at the end of the week" dataDxfId="71"/>
    <tableColumn id="20" xr3:uid="{08A0D025-37A5-4B18-B8A2-55CF4ABF717A}" name="Difference projected inventory - safety stock" dataDxfId="70">
      <calculatedColumnFormula>SR2-S2</calculatedColumnFormula>
    </tableColumn>
  </tableColumns>
  <tableStyleInfo name="TableStyleMedium1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32FFC918-5922-4FA6-8BA6-09CD698B4BF0}" name="Table28" displayName="Table28" ref="A1:T60" totalsRowShown="0" headerRowDxfId="66" headerRowBorderDxfId="65" tableBorderDxfId="64">
  <autoFilter ref="A1:T60" xr:uid="{51684E4C-ECA5-4D19-971E-56E67B5212EA}"/>
  <tableColumns count="20">
    <tableColumn id="1" xr3:uid="{D082537C-96B2-4D0D-BEA5-49B181EE82AD}" name="Current Week" dataDxfId="63">
      <calculatedColumnFormula>WEEKNUM(Table28[[#This Row],[Current week starts on ]])-1</calculatedColumnFormula>
    </tableColumn>
    <tableColumn id="2" xr3:uid="{8946EE34-F833-40DD-80CB-E09B77F5F107}" name="Current week starts on " dataDxfId="62">
      <calculatedColumnFormula>'Holiday_Dates Lists'!J2</calculatedColumnFormula>
    </tableColumn>
    <tableColumn id="3" xr3:uid="{7225E6CE-B939-4107-918F-AD1ACD14BF51}" name="Container loads on" dataDxfId="61">
      <calculatedColumnFormula>B2+4</calculatedColumnFormula>
    </tableColumn>
    <tableColumn id="4" xr3:uid="{EDDDA1F9-C2C3-427C-9C90-129E04E51D8B}" name="Container leaves on" dataDxfId="60">
      <calculatedColumnFormula>C2+6</calculatedColumnFormula>
    </tableColumn>
    <tableColumn id="5" xr3:uid="{D0DBC3B3-8F16-4BA2-BF48-2BB8BC07B9E1}" name="Week of arrival to Montreal" dataDxfId="59">
      <calculatedColumnFormula>A2+3</calculatedColumnFormula>
    </tableColumn>
    <tableColumn id="6" xr3:uid="{80F76BE8-8F1D-444A-BDDA-FF8006CCA20D}" name="Estimated arrival date" dataDxfId="58">
      <calculatedColumnFormula>B2+22</calculatedColumnFormula>
    </tableColumn>
    <tableColumn id="7" xr3:uid="{B007F769-6DB8-4C5A-9D8C-C614EC93521F}" name="PO Sogefi" dataDxfId="57"/>
    <tableColumn id="8" xr3:uid="{0428083B-FB0D-4B38-AE3E-ECBA25580A6C}" name="Forecast Sogefi this week (kg) " dataDxfId="56"/>
    <tableColumn id="9" xr3:uid="{4E57D661-FF99-4CAA-90ED-6886F14CD685}" name="Actually picked up" dataDxfId="55"/>
    <tableColumn id="10" xr3:uid="{69F34801-3F13-40D2-997A-3CC9D07898DB}" name="Material to be sent this week for Sogefi (kg)" dataDxfId="54">
      <calculatedColumnFormula>O2*20000-CEILING(K2,1000)</calculatedColumnFormula>
    </tableColumn>
    <tableColumn id="11" xr3:uid="{EF5ED99B-ACDD-4329-AD89-5395089D0651}" name="Other material sent (kg)" dataDxfId="53"/>
    <tableColumn id="12" xr3:uid="{7EF864C5-5DAE-4ABA-9D37-6A0C185C0BC0}" name="Number of other PO skids" dataDxfId="52">
      <calculatedColumnFormula>IF((K2/1000=0),"",ROUND((K2/1000),1))</calculatedColumnFormula>
    </tableColumn>
    <tableColumn id="13" xr3:uid="{87FEF11A-6139-4023-BAEA-A77609939E58}" name="Corresponding other POs" dataDxfId="51"/>
    <tableColumn id="14" xr3:uid="{1DDEB43E-2556-49EA-B9E6-D30533091C85}" name="NOTES" dataDxfId="50"/>
    <tableColumn id="15" xr3:uid="{A190201F-76F5-44BE-8EAA-B716110E0DFB}" name="Number of containers to be sent this week" dataDxfId="49"/>
    <tableColumn id="16" xr3:uid="{2D89FADB-DF1A-4413-867D-1CAB7CAD1D26}" name="Received this week (kg) - projected/actual (for weeks past)" dataDxfId="48"/>
    <tableColumn id="17" xr3:uid="{2D281BAC-9913-4556-81EC-FC819F886173}" name="Projected inventory at the end of this week" dataDxfId="47">
      <calculatedColumnFormula>S1+Table28[[#This Row],[Received this week (kg) - projected/actual (for weeks past)]]-Table28[[#This Row],[Forecast Sogefi this week (kg) ]]</calculatedColumnFormula>
    </tableColumn>
    <tableColumn id="18" xr3:uid="{030C1CE1-0FC8-499C-988C-89EB0300B22F}" name="Safety stock needed" dataDxfId="46">
      <calculatedColumnFormula>H3+H4+H5</calculatedColumnFormula>
    </tableColumn>
    <tableColumn id="19" xr3:uid="{D5AA3ADF-A5B8-420C-B6A4-BC7155DE0B04}" name="Inventory count/actual inventory at the end of the week" dataDxfId="45"/>
    <tableColumn id="20" xr3:uid="{C89FCD1A-FF64-4381-A0E2-5D17FDC5AB22}" name="Difference projected inventory - safety stock" dataDxfId="44">
      <calculatedColumnFormula>Q2-R2</calculatedColumnFormula>
    </tableColumn>
  </tableColumns>
  <tableStyleInfo name="TableStyleMedium1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0200226-3BAD-4E36-829F-D754943DC073}" name="Table3" displayName="Table3" ref="A1:L40" totalsRowShown="0" headerRowDxfId="42" dataDxfId="40" headerRowBorderDxfId="41" tableBorderDxfId="39">
  <autoFilter ref="A1:L40" xr:uid="{A46DEEF2-FEAE-467D-A4DF-6EE724026388}"/>
  <tableColumns count="12">
    <tableColumn id="1" xr3:uid="{B31AAEBA-122D-48B6-8450-BBE1EC25D3A7}" name="Current Week" dataDxfId="38">
      <calculatedColumnFormula>Master!A2</calculatedColumnFormula>
    </tableColumn>
    <tableColumn id="2" xr3:uid="{22A9D62E-DC83-4A6B-845B-BCF32139CA15}" name="Current week starts on " dataDxfId="37">
      <calculatedColumnFormula>Master!B2</calculatedColumnFormula>
    </tableColumn>
    <tableColumn id="3" xr3:uid="{C979B5E5-D811-455F-8D1D-B16C478550E5}" name="Container loads on" dataDxfId="36">
      <calculatedColumnFormula>Master!C2</calculatedColumnFormula>
    </tableColumn>
    <tableColumn id="4" xr3:uid="{4C4113E0-1126-4558-BAA6-34583361BBFF}" name="Container leaves on" dataDxfId="35">
      <calculatedColumnFormula>Master!D2</calculatedColumnFormula>
    </tableColumn>
    <tableColumn id="5" xr3:uid="{F3ED01FF-6FC9-44CC-96AF-A25234D2825C}" name="Week of arrival to Montreal" dataDxfId="34">
      <calculatedColumnFormula>Master!F2</calculatedColumnFormula>
    </tableColumn>
    <tableColumn id="6" xr3:uid="{13D00130-589E-4E61-9E1F-B756E4A586CF}" name="Estimated arrival date" dataDxfId="33">
      <calculatedColumnFormula>Master!G2</calculatedColumnFormula>
    </tableColumn>
    <tableColumn id="7" xr3:uid="{07D2DBD7-F7CE-497B-90ED-1A1460F2A3B7}" name="PO Company X" dataDxfId="32">
      <calculatedColumnFormula>IF((Master!H2=0),"",Master!H2)</calculatedColumnFormula>
    </tableColumn>
    <tableColumn id="8" xr3:uid="{F7FC6362-55A1-42C1-8B70-E7B2744BD6A5}" name="Forecast Sogefi this week (kg) " dataDxfId="31">
      <calculatedColumnFormula>IF((Master!I2=0),"",Master!I2)</calculatedColumnFormula>
    </tableColumn>
    <tableColumn id="9" xr3:uid="{CAD166DA-21E3-4D86-B0F4-09BFDA1F5F16}" name="Material to be sent this week for Company X (kg)" dataDxfId="30">
      <calculatedColumnFormula>IF((Master!K2=0),"",Master!K2)</calculatedColumnFormula>
    </tableColumn>
    <tableColumn id="10" xr3:uid="{FB17AF1F-7D2B-4D23-90BD-BBB5B208FC22}" name="Number of other PO skids" dataDxfId="29">
      <calculatedColumnFormula>IF((Master!M2=0),"",Master!M2)</calculatedColumnFormula>
    </tableColumn>
    <tableColumn id="11" xr3:uid="{3BEDBED7-3EF4-4775-BD28-545A6E485B71}" name="Corresponding other POs" dataDxfId="28">
      <calculatedColumnFormula>IF((Master!N2)=0,"",Master!N2)</calculatedColumnFormula>
    </tableColumn>
    <tableColumn id="12" xr3:uid="{0BA07381-8450-40FB-A78E-82CDDDE11EB7}" name="Number of containers to be sent this week" dataDxfId="27">
      <calculatedColumnFormula>IF((Master!P2)="0","",Master!P2)</calculatedColumnFormula>
    </tableColumn>
  </tableColumns>
  <tableStyleInfo name="TableStyleMedium15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86EC10C-6DF0-4D4C-A918-FF2F0CB05DAF}" name="Table4" displayName="Table4" ref="A2:B14" totalsRowShown="0" headerRowDxfId="12" dataDxfId="11">
  <autoFilter ref="A2:B14" xr:uid="{FEE813CF-AADE-44D9-BD54-F192C74E469C}"/>
  <tableColumns count="2">
    <tableColumn id="1" xr3:uid="{3D87594B-7BF4-46E2-B327-9A093B56DBAE}" name="Day" dataDxfId="10"/>
    <tableColumn id="2" xr3:uid="{91E93A2C-7B1B-4797-9CAF-7CA692977E44}" name="Date" dataDxfId="9"/>
  </tableColumns>
  <tableStyleInfo name="TableStyleMedium8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3C634D6-6D7C-491E-88D2-F3D7A118F744}" name="Table5" displayName="Table5" ref="D2:E9" totalsRowShown="0">
  <autoFilter ref="D2:E9" xr:uid="{925C254B-8341-4B75-8E50-2A684C560908}"/>
  <tableColumns count="2">
    <tableColumn id="1" xr3:uid="{445ADD8C-0C0E-4E1C-AB1B-C6FB2B2C690A}" name="Day"/>
    <tableColumn id="2" xr3:uid="{8230C7A0-6221-4D90-A6FF-43AF59335F69}" name="Date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7E982DB-B3F5-4CA2-9B56-528A550026EB}" name="Table6" displayName="Table6" ref="G2:H11" totalsRowShown="0">
  <autoFilter ref="G2:H11" xr:uid="{B4872922-437A-4569-9F01-4BAFA07ED686}"/>
  <tableColumns count="2">
    <tableColumn id="1" xr3:uid="{50D65A07-F168-4254-93BB-D49D297E7539}" name="Day"/>
    <tableColumn id="2" xr3:uid="{C1800056-876F-4D43-81AA-4CEB383D2444}" name="Date"/>
  </tableColumns>
  <tableStyleInfo name="TableStyleMedium10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7A84A17-96D0-4F7A-B5A3-4F22B1B89237}" name="Table1" displayName="Table1" ref="A1:M148" totalsRowShown="0">
  <autoFilter ref="A1:M148" xr:uid="{C23C21A2-97AC-4B7A-8864-F7C11B141491}"/>
  <tableColumns count="13">
    <tableColumn id="1" xr3:uid="{504315D5-5042-41DA-9734-C269CC3D7B1B}" name="Week"/>
    <tableColumn id="2" xr3:uid="{63F581D5-A625-4DDC-B7CE-A1EA51FD0A44}" name="Activity Date" dataDxfId="7"/>
    <tableColumn id="4" xr3:uid="{51E0D9DB-4465-4792-8BAC-E936964E092C}" name="Activity"/>
    <tableColumn id="5" xr3:uid="{B325C8AA-F40F-4ABD-B96E-FC19AECC9857}" name="Cust. PO #" dataDxfId="6"/>
    <tableColumn id="6" xr3:uid="{C4CF24EE-C046-4108-AFDF-CFFBDFFE33C4}" name="Unleashed Dispatch Date" dataDxfId="5"/>
    <tableColumn id="7" xr3:uid="{A4B0DE53-9CCB-4E57-AFF4-81FCFF564D32}" name="Lot #" dataDxfId="4"/>
    <tableColumn id="8" xr3:uid="{E198CFA7-AE84-405E-9F3D-DCFE02562D9E}" name="Cust. Ref #" dataDxfId="3"/>
    <tableColumn id="9" xr3:uid="{7E33FEC8-B56E-4DB2-A3F1-BE48BA2D6145}" name="IN - Qty" dataDxfId="2"/>
    <tableColumn id="10" xr3:uid="{166FFD57-822C-4ED0-BE1B-1E5199B02187}" name="OUT - Qty" dataDxfId="1"/>
    <tableColumn id="11" xr3:uid="{0E9F7B2A-58E7-4E18-BC05-B8F5148BB56C}" name="Balance" dataDxfId="0">
      <calculatedColumnFormula>J1-I2</calculatedColumnFormula>
    </tableColumn>
    <tableColumn id="13" xr3:uid="{8B3B60B3-E66E-4E2F-98B5-44AB149302EE}" name="Total Volume Picked Up Per Shipment"/>
    <tableColumn id="14" xr3:uid="{6A8437B2-4C9C-4328-BF45-C4780358F326}" name="Volume Total for the Week"/>
    <tableColumn id="15" xr3:uid="{26F3A263-7963-490F-9F8A-0C16048413BB}" name="Paperwork Received?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Q23" dT="2021-04-22T14:20:49.78" personId="{F1DB8A70-4D3E-4801-8CFD-7ABD8C5623C4}" id="{305116A1-7215-47B7-B269-B00681FD369E}">
    <text>projected for this week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P23" dT="2021-04-22T14:20:49.78" personId="{F1DB8A70-4D3E-4801-8CFD-7ABD8C5623C4}" id="{459B82EE-0728-4DF1-9B3A-9FCF95285D2C}">
    <text>projected for this week</text>
  </threadedComment>
</ThreadedComment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Relationship Id="rId5" Type="http://schemas.microsoft.com/office/2017/10/relationships/threadedComment" Target="../threadedComments/threadedComment2.xml"/><Relationship Id="rId4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table" Target="../tables/table4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B82DB0-1115-1C42-A110-21A591C87879}">
  <dimension ref="A1:A13"/>
  <sheetViews>
    <sheetView workbookViewId="0">
      <selection activeCell="A12" sqref="A12"/>
    </sheetView>
  </sheetViews>
  <sheetFormatPr baseColWidth="10" defaultRowHeight="15" x14ac:dyDescent="0.2"/>
  <sheetData>
    <row r="1" spans="1:1" x14ac:dyDescent="0.2">
      <c r="A1" t="s">
        <v>205</v>
      </c>
    </row>
    <row r="3" spans="1:1" x14ac:dyDescent="0.2">
      <c r="A3" t="s">
        <v>199</v>
      </c>
    </row>
    <row r="5" spans="1:1" x14ac:dyDescent="0.2">
      <c r="A5" t="s">
        <v>201</v>
      </c>
    </row>
    <row r="7" spans="1:1" x14ac:dyDescent="0.2">
      <c r="A7" t="s">
        <v>202</v>
      </c>
    </row>
    <row r="9" spans="1:1" x14ac:dyDescent="0.2">
      <c r="A9" t="s">
        <v>200</v>
      </c>
    </row>
    <row r="11" spans="1:1" x14ac:dyDescent="0.2">
      <c r="A11" t="s">
        <v>206</v>
      </c>
    </row>
    <row r="13" spans="1:1" x14ac:dyDescent="0.2">
      <c r="A13" t="s">
        <v>204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1F8D3-3EAD-4E14-9CBE-7500319BE6BC}">
  <sheetPr codeName="Sheet1"/>
  <dimension ref="A1:X836"/>
  <sheetViews>
    <sheetView tabSelected="1" workbookViewId="0">
      <pane xSplit="1" topLeftCell="F1" activePane="topRight" state="frozen"/>
      <selection pane="topRight" activeCell="X4" sqref="X4"/>
    </sheetView>
  </sheetViews>
  <sheetFormatPr baseColWidth="10" defaultColWidth="8.6640625" defaultRowHeight="15" x14ac:dyDescent="0.2"/>
  <cols>
    <col min="1" max="5" width="15.6640625" style="7" customWidth="1"/>
    <col min="7" max="7" width="15.6640625" style="7" hidden="1" customWidth="1"/>
    <col min="8" max="9" width="15.6640625" style="7" customWidth="1"/>
    <col min="10" max="10" width="15.6640625" style="72" customWidth="1"/>
    <col min="11" max="14" width="15.6640625" style="7" customWidth="1"/>
    <col min="15" max="15" width="15.6640625" style="7" hidden="1" customWidth="1"/>
    <col min="16" max="16" width="21.33203125" style="7" customWidth="1"/>
    <col min="17" max="20" width="15.6640625" style="7" customWidth="1"/>
    <col min="21" max="21" width="15.6640625" style="8" customWidth="1"/>
    <col min="22" max="22" width="15.6640625" style="7" customWidth="1"/>
    <col min="23" max="23" width="17.83203125" customWidth="1"/>
    <col min="24" max="24" width="11.33203125" customWidth="1"/>
    <col min="25" max="25" width="9.5" bestFit="1" customWidth="1"/>
  </cols>
  <sheetData>
    <row r="1" spans="1:24" ht="64" x14ac:dyDescent="0.2">
      <c r="A1" s="93" t="s">
        <v>0</v>
      </c>
      <c r="B1" s="94" t="s">
        <v>1</v>
      </c>
      <c r="C1" s="94" t="s">
        <v>2</v>
      </c>
      <c r="D1" s="94" t="s">
        <v>3</v>
      </c>
      <c r="E1" s="94" t="s">
        <v>4</v>
      </c>
      <c r="F1" s="94" t="s">
        <v>5</v>
      </c>
      <c r="G1" s="94" t="s">
        <v>6</v>
      </c>
      <c r="H1" s="94" t="s">
        <v>197</v>
      </c>
      <c r="I1" s="94" t="s">
        <v>203</v>
      </c>
      <c r="J1" s="94" t="s">
        <v>9</v>
      </c>
      <c r="K1" s="94" t="s">
        <v>198</v>
      </c>
      <c r="L1" s="94" t="s">
        <v>11</v>
      </c>
      <c r="M1" s="94" t="s">
        <v>12</v>
      </c>
      <c r="N1" s="94" t="s">
        <v>13</v>
      </c>
      <c r="O1" s="94" t="s">
        <v>14</v>
      </c>
      <c r="P1" s="94" t="s">
        <v>15</v>
      </c>
      <c r="Q1" s="94" t="s">
        <v>16</v>
      </c>
      <c r="R1" s="94" t="s">
        <v>17</v>
      </c>
      <c r="S1" s="94" t="s">
        <v>18</v>
      </c>
      <c r="T1" s="94" t="s">
        <v>19</v>
      </c>
      <c r="U1" s="94" t="s">
        <v>20</v>
      </c>
      <c r="V1"/>
    </row>
    <row r="2" spans="1:24" ht="16" x14ac:dyDescent="0.2">
      <c r="A2" s="139">
        <f>WEEKNUM(Table2[[#This Row],[Current week starts on ]])</f>
        <v>48</v>
      </c>
      <c r="B2" s="16">
        <f>'Holiday_Dates Lists'!J2</f>
        <v>44158</v>
      </c>
      <c r="C2" s="17">
        <f t="shared" ref="C2:C20" si="0">B2+4</f>
        <v>44162</v>
      </c>
      <c r="D2" s="16">
        <f t="shared" ref="D2:D22" si="1">C2+6</f>
        <v>44168</v>
      </c>
      <c r="E2" s="17"/>
      <c r="F2" s="18">
        <f>A2+3</f>
        <v>51</v>
      </c>
      <c r="G2" s="16">
        <f t="shared" ref="G2:G33" si="2">B2+22</f>
        <v>44180</v>
      </c>
      <c r="H2" s="25">
        <f>'[1]Container Bookings'!$E23</f>
        <v>182</v>
      </c>
      <c r="I2" s="25">
        <v>28000</v>
      </c>
      <c r="J2" s="15">
        <v>28000</v>
      </c>
      <c r="K2" s="15">
        <f>P2*20000-CEILING(L2,1000)</f>
        <v>19000</v>
      </c>
      <c r="L2" s="15">
        <v>850</v>
      </c>
      <c r="M2" s="15">
        <f t="shared" ref="M2:M20" si="3">IF((L2/1000=0),"",ROUND((L2/1000),1))</f>
        <v>0.9</v>
      </c>
      <c r="N2" s="15" t="s">
        <v>21</v>
      </c>
      <c r="O2" s="15" t="s">
        <v>22</v>
      </c>
      <c r="P2" s="15">
        <f t="shared" ref="P2:P33" si="4">IF((H2=""),"2",(LEN(TRIM(H2))-LEN(SUBSTITUTE(TRIM(H2),",",""))+1))</f>
        <v>1</v>
      </c>
      <c r="Q2" s="15">
        <v>20000</v>
      </c>
      <c r="R2" s="15">
        <f>100000</f>
        <v>100000</v>
      </c>
      <c r="S2" s="21">
        <f>I3+I4+I5</f>
        <v>107000</v>
      </c>
      <c r="T2" s="15">
        <v>0</v>
      </c>
      <c r="U2" s="27">
        <f t="shared" ref="U2:U33" si="5">SR2-S2</f>
        <v>-107000</v>
      </c>
      <c r="V2"/>
      <c r="W2" t="s">
        <v>23</v>
      </c>
      <c r="X2" s="6">
        <v>44317</v>
      </c>
    </row>
    <row r="3" spans="1:24" ht="16" x14ac:dyDescent="0.2">
      <c r="A3" s="139">
        <f>WEEKNUM(Table2[[#This Row],[Current week starts on ]])</f>
        <v>49</v>
      </c>
      <c r="B3" s="16">
        <f>'Holiday_Dates Lists'!J3</f>
        <v>44165</v>
      </c>
      <c r="C3" s="17">
        <f t="shared" si="0"/>
        <v>44169</v>
      </c>
      <c r="D3" s="16">
        <f t="shared" si="1"/>
        <v>44175</v>
      </c>
      <c r="E3" s="17"/>
      <c r="F3" s="18">
        <f>A3+3</f>
        <v>52</v>
      </c>
      <c r="G3" s="16">
        <f t="shared" si="2"/>
        <v>44187</v>
      </c>
      <c r="H3" s="25" t="str">
        <f>'[1]Container Bookings'!$E24</f>
        <v>201, 202</v>
      </c>
      <c r="I3" s="25">
        <v>32000</v>
      </c>
      <c r="J3" s="15">
        <v>22000</v>
      </c>
      <c r="K3" s="15">
        <f>P3*20000-CEILING(L3,1000)</f>
        <v>40000</v>
      </c>
      <c r="L3" s="15"/>
      <c r="M3" s="15" t="str">
        <f t="shared" si="3"/>
        <v/>
      </c>
      <c r="N3" s="15"/>
      <c r="O3" s="15"/>
      <c r="P3" s="15">
        <f t="shared" si="4"/>
        <v>2</v>
      </c>
      <c r="Q3" s="15">
        <v>35000</v>
      </c>
      <c r="R3" s="15">
        <f>T2+Table2[[#This Row],[Received this week (kg) - projected/actual (for weeks past)]]-Table2[[#This Row],[Forecast Company X this week (kg) ]]</f>
        <v>3000</v>
      </c>
      <c r="S3" s="21">
        <f t="shared" ref="S3:S38" si="6">I4+I5+I6</f>
        <v>114000</v>
      </c>
      <c r="T3" s="15">
        <v>13000</v>
      </c>
      <c r="U3" s="27">
        <f t="shared" si="5"/>
        <v>-114000</v>
      </c>
      <c r="V3"/>
      <c r="W3" t="s">
        <v>25</v>
      </c>
      <c r="X3" s="101">
        <v>17</v>
      </c>
    </row>
    <row r="4" spans="1:24" ht="32" x14ac:dyDescent="0.2">
      <c r="A4" s="139">
        <f>WEEKNUM(Table2[[#This Row],[Current week starts on ]])</f>
        <v>50</v>
      </c>
      <c r="B4" s="16">
        <f>'Holiday_Dates Lists'!J4</f>
        <v>44172</v>
      </c>
      <c r="C4" s="17">
        <f t="shared" si="0"/>
        <v>44176</v>
      </c>
      <c r="D4" s="16">
        <f t="shared" si="1"/>
        <v>44182</v>
      </c>
      <c r="E4" s="17"/>
      <c r="F4" s="18">
        <v>53</v>
      </c>
      <c r="G4" s="16">
        <f t="shared" si="2"/>
        <v>44194</v>
      </c>
      <c r="H4" s="15" t="str">
        <f>'[1]Container Bookings'!$E25</f>
        <v>206, 207</v>
      </c>
      <c r="I4" s="15">
        <v>36000</v>
      </c>
      <c r="J4" s="15">
        <v>33000</v>
      </c>
      <c r="K4" s="15">
        <v>35000</v>
      </c>
      <c r="L4" s="15">
        <v>1000</v>
      </c>
      <c r="M4" s="15">
        <f t="shared" si="3"/>
        <v>1</v>
      </c>
      <c r="N4" s="15">
        <v>216</v>
      </c>
      <c r="O4" s="15" t="s">
        <v>27</v>
      </c>
      <c r="P4" s="15">
        <f t="shared" si="4"/>
        <v>2</v>
      </c>
      <c r="Q4" s="15">
        <v>20000</v>
      </c>
      <c r="R4" s="15">
        <f>T3+Table2[[#This Row],[Received this week (kg) - projected/actual (for weeks past)]]-Table2[[#This Row],[Forecast Company X this week (kg) ]]</f>
        <v>-3000</v>
      </c>
      <c r="S4" s="21">
        <f t="shared" si="6"/>
        <v>78000</v>
      </c>
      <c r="T4" s="15">
        <v>0</v>
      </c>
      <c r="U4" s="27">
        <f t="shared" si="5"/>
        <v>-78000</v>
      </c>
      <c r="V4"/>
    </row>
    <row r="5" spans="1:24" ht="32" x14ac:dyDescent="0.2">
      <c r="A5" s="139">
        <f>WEEKNUM(Table2[[#This Row],[Current week starts on ]])</f>
        <v>51</v>
      </c>
      <c r="B5" s="16">
        <f>'Holiday_Dates Lists'!J5</f>
        <v>44179</v>
      </c>
      <c r="C5" s="17">
        <f t="shared" si="0"/>
        <v>44183</v>
      </c>
      <c r="D5" s="16">
        <f t="shared" si="1"/>
        <v>44189</v>
      </c>
      <c r="E5" s="17"/>
      <c r="F5" s="18">
        <v>1</v>
      </c>
      <c r="G5" s="16">
        <f t="shared" si="2"/>
        <v>44201</v>
      </c>
      <c r="H5" s="15" t="str">
        <f>'[1]Container Bookings'!$E26</f>
        <v>208, 209</v>
      </c>
      <c r="I5" s="15">
        <v>39000</v>
      </c>
      <c r="J5" s="15">
        <v>29000</v>
      </c>
      <c r="K5" s="15">
        <v>35000</v>
      </c>
      <c r="L5" s="15"/>
      <c r="M5" s="15" t="str">
        <f t="shared" si="3"/>
        <v/>
      </c>
      <c r="N5" s="15"/>
      <c r="O5" s="15" t="s">
        <v>29</v>
      </c>
      <c r="P5" s="15">
        <f t="shared" si="4"/>
        <v>2</v>
      </c>
      <c r="Q5" s="15">
        <v>29000</v>
      </c>
      <c r="R5" s="15">
        <f>T4+Table2[[#This Row],[Received this week (kg) - projected/actual (for weeks past)]]-Table2[[#This Row],[Forecast Company X this week (kg) ]]</f>
        <v>-10000</v>
      </c>
      <c r="S5" s="21">
        <f t="shared" si="6"/>
        <v>74000</v>
      </c>
      <c r="T5" s="15">
        <v>0</v>
      </c>
      <c r="U5" s="27">
        <f t="shared" si="5"/>
        <v>-74000</v>
      </c>
      <c r="V5"/>
    </row>
    <row r="6" spans="1:24" ht="16" x14ac:dyDescent="0.2">
      <c r="A6" s="139">
        <f>WEEKNUM(Table2[[#This Row],[Current week starts on ]])</f>
        <v>52</v>
      </c>
      <c r="B6" s="16">
        <f>'Holiday_Dates Lists'!J6</f>
        <v>44186</v>
      </c>
      <c r="C6" s="17">
        <f t="shared" si="0"/>
        <v>44190</v>
      </c>
      <c r="D6" s="16">
        <f t="shared" si="1"/>
        <v>44196</v>
      </c>
      <c r="E6" s="17"/>
      <c r="F6" s="18">
        <v>2</v>
      </c>
      <c r="G6" s="16">
        <f t="shared" si="2"/>
        <v>44208</v>
      </c>
      <c r="H6" s="150"/>
      <c r="I6" s="73">
        <v>39000</v>
      </c>
      <c r="J6" s="15">
        <v>19000</v>
      </c>
      <c r="K6" s="15">
        <f t="shared" ref="K6:K40" si="7">P6*20000-CEILING(L6,1000)</f>
        <v>40000</v>
      </c>
      <c r="L6" s="15"/>
      <c r="M6" s="15" t="str">
        <f t="shared" si="3"/>
        <v/>
      </c>
      <c r="N6" s="15"/>
      <c r="O6" s="15" t="s">
        <v>30</v>
      </c>
      <c r="P6" s="15" t="str">
        <f t="shared" si="4"/>
        <v>2</v>
      </c>
      <c r="Q6" s="15">
        <v>19000</v>
      </c>
      <c r="R6" s="15">
        <f>T5+Table2[[#This Row],[Received this week (kg) - projected/actual (for weeks past)]]-Table2[[#This Row],[Forecast Company X this week (kg) ]]</f>
        <v>-20000</v>
      </c>
      <c r="S6" s="21">
        <f t="shared" si="6"/>
        <v>56000</v>
      </c>
      <c r="T6" s="15">
        <v>0</v>
      </c>
      <c r="U6" s="27">
        <f t="shared" si="5"/>
        <v>-56000</v>
      </c>
      <c r="V6"/>
    </row>
    <row r="7" spans="1:24" ht="16" x14ac:dyDescent="0.2">
      <c r="A7" s="139">
        <f>WEEKNUM(Table2[[#This Row],[Current week starts on ]])</f>
        <v>53</v>
      </c>
      <c r="B7" s="16">
        <f>'Holiday_Dates Lists'!J7</f>
        <v>44193</v>
      </c>
      <c r="C7" s="17">
        <f t="shared" si="0"/>
        <v>44197</v>
      </c>
      <c r="D7" s="16">
        <f t="shared" si="1"/>
        <v>44203</v>
      </c>
      <c r="E7" s="17"/>
      <c r="F7" s="18">
        <v>3</v>
      </c>
      <c r="G7" s="16">
        <f t="shared" si="2"/>
        <v>44215</v>
      </c>
      <c r="H7" s="116"/>
      <c r="I7" s="15">
        <v>0</v>
      </c>
      <c r="J7" s="15">
        <v>35000</v>
      </c>
      <c r="K7" s="15">
        <f t="shared" si="7"/>
        <v>40000</v>
      </c>
      <c r="L7" s="15"/>
      <c r="M7" s="15" t="str">
        <f t="shared" si="3"/>
        <v/>
      </c>
      <c r="N7" s="15"/>
      <c r="O7" s="15" t="s">
        <v>30</v>
      </c>
      <c r="P7" s="15" t="str">
        <f t="shared" si="4"/>
        <v>2</v>
      </c>
      <c r="Q7" s="15">
        <v>40000</v>
      </c>
      <c r="R7" s="15">
        <f>T6+Table2[[#This Row],[Received this week (kg) - projected/actual (for weeks past)]]-Table2[[#This Row],[Forecast Company X this week (kg) ]]</f>
        <v>40000</v>
      </c>
      <c r="S7" s="21">
        <f t="shared" si="6"/>
        <v>81000</v>
      </c>
      <c r="T7" s="15">
        <v>5000</v>
      </c>
      <c r="U7" s="27">
        <f t="shared" si="5"/>
        <v>-81000</v>
      </c>
      <c r="V7"/>
    </row>
    <row r="8" spans="1:24" ht="16" x14ac:dyDescent="0.2">
      <c r="A8" s="139">
        <f>WEEKNUM(Table2[[#This Row],[Current week starts on ]])-1</f>
        <v>1</v>
      </c>
      <c r="B8" s="16">
        <f>'Holiday_Dates Lists'!J8</f>
        <v>44200</v>
      </c>
      <c r="C8" s="17">
        <f t="shared" si="0"/>
        <v>44204</v>
      </c>
      <c r="D8" s="16">
        <f t="shared" si="1"/>
        <v>44210</v>
      </c>
      <c r="E8" s="17"/>
      <c r="F8" s="18">
        <v>4</v>
      </c>
      <c r="G8" s="16">
        <f t="shared" si="2"/>
        <v>44222</v>
      </c>
      <c r="H8" s="25"/>
      <c r="I8" s="25">
        <v>35000</v>
      </c>
      <c r="J8" s="15">
        <v>7000</v>
      </c>
      <c r="K8" s="15">
        <f t="shared" si="7"/>
        <v>40000</v>
      </c>
      <c r="L8" s="15"/>
      <c r="M8" s="20" t="str">
        <f t="shared" si="3"/>
        <v/>
      </c>
      <c r="N8" s="20"/>
      <c r="O8" s="15" t="s">
        <v>32</v>
      </c>
      <c r="P8" s="15" t="str">
        <f t="shared" si="4"/>
        <v>2</v>
      </c>
      <c r="Q8" s="15">
        <v>35000</v>
      </c>
      <c r="R8" s="15">
        <f>T7+Table2[[#This Row],[Received this week (kg) - projected/actual (for weeks past)]]-Table2[[#This Row],[Forecast Company X this week (kg) ]]</f>
        <v>5000</v>
      </c>
      <c r="S8" s="21">
        <f t="shared" si="6"/>
        <v>99000</v>
      </c>
      <c r="T8" s="15">
        <v>33000</v>
      </c>
      <c r="U8" s="27">
        <f t="shared" si="5"/>
        <v>-99000</v>
      </c>
      <c r="V8"/>
    </row>
    <row r="9" spans="1:24" ht="64" x14ac:dyDescent="0.2">
      <c r="A9" s="139">
        <f>WEEKNUM(Table2[[#This Row],[Current week starts on ]])-1</f>
        <v>2</v>
      </c>
      <c r="B9" s="16">
        <f>'Holiday_Dates Lists'!J9</f>
        <v>44207</v>
      </c>
      <c r="C9" s="17">
        <f t="shared" si="0"/>
        <v>44211</v>
      </c>
      <c r="D9" s="16">
        <f t="shared" si="1"/>
        <v>44217</v>
      </c>
      <c r="E9" s="17"/>
      <c r="F9" s="18">
        <f t="shared" ref="F9:F40" si="8">A9+3</f>
        <v>5</v>
      </c>
      <c r="G9" s="16">
        <f t="shared" si="2"/>
        <v>44229</v>
      </c>
      <c r="H9" s="25"/>
      <c r="I9" s="25">
        <v>21000</v>
      </c>
      <c r="J9" s="82">
        <v>42000</v>
      </c>
      <c r="K9" s="15">
        <f t="shared" si="7"/>
        <v>40000</v>
      </c>
      <c r="L9" s="15"/>
      <c r="M9" s="15" t="str">
        <f t="shared" si="3"/>
        <v/>
      </c>
      <c r="N9" s="15"/>
      <c r="O9" s="15" t="s">
        <v>34</v>
      </c>
      <c r="P9" s="31" t="str">
        <f t="shared" si="4"/>
        <v>2</v>
      </c>
      <c r="Q9" s="15">
        <v>35000</v>
      </c>
      <c r="R9" s="15">
        <f>T8+Table2[[#This Row],[Received this week (kg) - projected/actual (for weeks past)]]-Table2[[#This Row],[Forecast Company X this week (kg) ]]</f>
        <v>47000</v>
      </c>
      <c r="S9" s="21">
        <f t="shared" si="6"/>
        <v>99000</v>
      </c>
      <c r="T9" s="15">
        <v>26000</v>
      </c>
      <c r="U9" s="27">
        <f t="shared" si="5"/>
        <v>-99000</v>
      </c>
      <c r="V9"/>
    </row>
    <row r="10" spans="1:24" ht="64" x14ac:dyDescent="0.2">
      <c r="A10" s="139">
        <f>WEEKNUM(Table2[[#This Row],[Current week starts on ]])-1</f>
        <v>3</v>
      </c>
      <c r="B10" s="16">
        <f>'Holiday_Dates Lists'!J10</f>
        <v>44214</v>
      </c>
      <c r="C10" s="17">
        <f t="shared" si="0"/>
        <v>44218</v>
      </c>
      <c r="D10" s="16">
        <f t="shared" si="1"/>
        <v>44224</v>
      </c>
      <c r="E10" s="17"/>
      <c r="F10" s="18">
        <f t="shared" si="8"/>
        <v>6</v>
      </c>
      <c r="G10" s="16">
        <f t="shared" si="2"/>
        <v>44236</v>
      </c>
      <c r="H10" s="25"/>
      <c r="I10" s="25">
        <v>25000</v>
      </c>
      <c r="J10" s="82">
        <v>40000</v>
      </c>
      <c r="K10" s="15">
        <v>40000</v>
      </c>
      <c r="L10" s="15"/>
      <c r="M10" s="15" t="str">
        <f t="shared" si="3"/>
        <v/>
      </c>
      <c r="N10" s="15"/>
      <c r="O10" s="15" t="s">
        <v>36</v>
      </c>
      <c r="P10" s="15" t="str">
        <f t="shared" si="4"/>
        <v>2</v>
      </c>
      <c r="Q10" s="15">
        <v>14000</v>
      </c>
      <c r="R10" s="15">
        <f>T9+Table2[[#This Row],[Received this week (kg) - projected/actual (for weeks past)]]-Table2[[#This Row],[Forecast Company X this week (kg) ]]</f>
        <v>15000</v>
      </c>
      <c r="S10" s="21">
        <f>I11+I12+I13</f>
        <v>111000</v>
      </c>
      <c r="T10" s="15">
        <v>0</v>
      </c>
      <c r="U10" s="27">
        <f t="shared" si="5"/>
        <v>-111000</v>
      </c>
      <c r="V10"/>
    </row>
    <row r="11" spans="1:24" ht="16" x14ac:dyDescent="0.2">
      <c r="A11" s="139">
        <f>WEEKNUM(Table2[[#This Row],[Current week starts on ]])-1</f>
        <v>4</v>
      </c>
      <c r="B11" s="16">
        <f>'Holiday_Dates Lists'!J11</f>
        <v>44221</v>
      </c>
      <c r="C11" s="17">
        <f t="shared" si="0"/>
        <v>44225</v>
      </c>
      <c r="D11" s="16">
        <f t="shared" si="1"/>
        <v>44231</v>
      </c>
      <c r="E11" s="17"/>
      <c r="F11" s="18">
        <f t="shared" si="8"/>
        <v>7</v>
      </c>
      <c r="G11" s="16">
        <f t="shared" si="2"/>
        <v>44243</v>
      </c>
      <c r="H11" s="25" t="str">
        <f>'[1]Container Bookings'!$E32</f>
        <v>241, 242</v>
      </c>
      <c r="I11" s="25">
        <v>53000</v>
      </c>
      <c r="J11" s="82">
        <v>60000</v>
      </c>
      <c r="K11" s="15">
        <f t="shared" si="7"/>
        <v>40000</v>
      </c>
      <c r="L11" s="15"/>
      <c r="M11" s="15" t="str">
        <f t="shared" si="3"/>
        <v/>
      </c>
      <c r="N11" s="15"/>
      <c r="O11" s="15"/>
      <c r="P11" s="15">
        <f t="shared" si="4"/>
        <v>2</v>
      </c>
      <c r="Q11" s="15">
        <v>80000</v>
      </c>
      <c r="R11" s="15">
        <f>T10+Table2[[#This Row],[Received this week (kg) - projected/actual (for weeks past)]]-Table2[[#This Row],[Forecast Company X this week (kg) ]]</f>
        <v>27000</v>
      </c>
      <c r="S11" s="21">
        <f t="shared" si="6"/>
        <v>96000</v>
      </c>
      <c r="T11" s="15">
        <v>20000</v>
      </c>
      <c r="U11" s="21">
        <f t="shared" si="5"/>
        <v>-96000</v>
      </c>
      <c r="V11"/>
    </row>
    <row r="12" spans="1:24" ht="64" x14ac:dyDescent="0.2">
      <c r="A12" s="139">
        <f>WEEKNUM(Table2[[#This Row],[Current week starts on ]])-1</f>
        <v>5</v>
      </c>
      <c r="B12" s="16">
        <f>'Holiday_Dates Lists'!J12</f>
        <v>44228</v>
      </c>
      <c r="C12" s="17">
        <f t="shared" si="0"/>
        <v>44232</v>
      </c>
      <c r="D12" s="16">
        <f t="shared" si="1"/>
        <v>44238</v>
      </c>
      <c r="E12" s="17"/>
      <c r="F12" s="18">
        <f t="shared" si="8"/>
        <v>8</v>
      </c>
      <c r="G12" s="16">
        <f t="shared" si="2"/>
        <v>44250</v>
      </c>
      <c r="H12" s="25" t="str">
        <f>'[1]Container Bookings'!$E33</f>
        <v>249, 250</v>
      </c>
      <c r="I12" s="15">
        <v>21000</v>
      </c>
      <c r="J12" s="82">
        <v>20000</v>
      </c>
      <c r="K12" s="15">
        <f t="shared" si="7"/>
        <v>40000</v>
      </c>
      <c r="L12" s="15"/>
      <c r="M12" s="15">
        <v>2</v>
      </c>
      <c r="N12" s="15">
        <v>222</v>
      </c>
      <c r="O12" s="15" t="s">
        <v>39</v>
      </c>
      <c r="P12" s="15">
        <f t="shared" si="4"/>
        <v>2</v>
      </c>
      <c r="Q12" s="83">
        <v>0</v>
      </c>
      <c r="R12" s="15">
        <f>T11+Table2[[#This Row],[Received this week (kg) - projected/actual (for weeks past)]]-Table2[[#This Row],[Forecast Company X this week (kg) ]]</f>
        <v>-1000</v>
      </c>
      <c r="S12" s="21">
        <f t="shared" si="6"/>
        <v>86000</v>
      </c>
      <c r="T12" s="15">
        <f>T11+Q12-J12</f>
        <v>0</v>
      </c>
      <c r="U12" s="27">
        <f t="shared" si="5"/>
        <v>-86000</v>
      </c>
      <c r="V12"/>
    </row>
    <row r="13" spans="1:24" ht="32" x14ac:dyDescent="0.2">
      <c r="A13" s="139">
        <f>WEEKNUM(Table2[[#This Row],[Current week starts on ]])-1</f>
        <v>6</v>
      </c>
      <c r="B13" s="16">
        <f>'Holiday_Dates Lists'!J13</f>
        <v>44235</v>
      </c>
      <c r="C13" s="17">
        <f t="shared" si="0"/>
        <v>44239</v>
      </c>
      <c r="D13" s="16">
        <f t="shared" si="1"/>
        <v>44245</v>
      </c>
      <c r="E13" s="17"/>
      <c r="F13" s="18">
        <f t="shared" si="8"/>
        <v>9</v>
      </c>
      <c r="G13" s="22">
        <f t="shared" si="2"/>
        <v>44257</v>
      </c>
      <c r="H13" s="32" t="str">
        <f>'[1]Container Bookings'!$E34</f>
        <v>251, 222</v>
      </c>
      <c r="I13" s="25">
        <v>37000</v>
      </c>
      <c r="J13" s="15">
        <v>26000</v>
      </c>
      <c r="K13" s="15">
        <f t="shared" si="7"/>
        <v>40000</v>
      </c>
      <c r="L13" s="15"/>
      <c r="M13" s="15" t="str">
        <f t="shared" si="3"/>
        <v/>
      </c>
      <c r="N13" s="15"/>
      <c r="O13" s="15" t="s">
        <v>41</v>
      </c>
      <c r="P13" s="31">
        <f t="shared" si="4"/>
        <v>2</v>
      </c>
      <c r="Q13" s="15">
        <v>20000</v>
      </c>
      <c r="R13" s="15">
        <f>T12+Table2[[#This Row],[Received this week (kg) - projected/actual (for weeks past)]]-Table2[[#This Row],[Forecast Company X this week (kg) ]]</f>
        <v>-17000</v>
      </c>
      <c r="S13" s="21">
        <f t="shared" si="6"/>
        <v>91000</v>
      </c>
      <c r="T13" s="15">
        <v>0</v>
      </c>
      <c r="U13" s="27">
        <f t="shared" si="5"/>
        <v>-91000</v>
      </c>
      <c r="V13"/>
    </row>
    <row r="14" spans="1:24" ht="64" x14ac:dyDescent="0.2">
      <c r="A14" s="139">
        <f>WEEKNUM(Table2[[#This Row],[Current week starts on ]])-1</f>
        <v>7</v>
      </c>
      <c r="B14" s="16">
        <f>'Holiday_Dates Lists'!J14</f>
        <v>44242</v>
      </c>
      <c r="C14" s="17">
        <f t="shared" si="0"/>
        <v>44246</v>
      </c>
      <c r="D14" s="16">
        <f t="shared" si="1"/>
        <v>44252</v>
      </c>
      <c r="E14" s="17"/>
      <c r="F14" s="18">
        <f t="shared" si="8"/>
        <v>10</v>
      </c>
      <c r="G14" s="22">
        <f t="shared" si="2"/>
        <v>44264</v>
      </c>
      <c r="H14" s="32" t="str">
        <f>'[1]Container Bookings'!$E35</f>
        <v>252, 253</v>
      </c>
      <c r="I14" s="25">
        <v>38000</v>
      </c>
      <c r="J14" s="15">
        <v>53000</v>
      </c>
      <c r="K14" s="15">
        <f t="shared" si="7"/>
        <v>40000</v>
      </c>
      <c r="L14" s="15"/>
      <c r="M14" s="15" t="str">
        <f t="shared" si="3"/>
        <v/>
      </c>
      <c r="N14" s="15"/>
      <c r="O14" s="15" t="s">
        <v>43</v>
      </c>
      <c r="P14" s="15">
        <f t="shared" si="4"/>
        <v>2</v>
      </c>
      <c r="Q14" s="15">
        <v>80000</v>
      </c>
      <c r="R14" s="15">
        <f>T13+Table2[[#This Row],[Received this week (kg) - projected/actual (for weeks past)]]-Table2[[#This Row],[Forecast Company X this week (kg) ]]</f>
        <v>42000</v>
      </c>
      <c r="S14" s="21">
        <f t="shared" si="6"/>
        <v>89000</v>
      </c>
      <c r="T14" s="15">
        <v>27000</v>
      </c>
      <c r="U14" s="27">
        <f t="shared" si="5"/>
        <v>-89000</v>
      </c>
      <c r="V14"/>
    </row>
    <row r="15" spans="1:24" ht="16" x14ac:dyDescent="0.2">
      <c r="A15" s="139">
        <f>WEEKNUM(Table2[[#This Row],[Current week starts on ]])-1</f>
        <v>8</v>
      </c>
      <c r="B15" s="16">
        <f>'Holiday_Dates Lists'!J15</f>
        <v>44249</v>
      </c>
      <c r="C15" s="17">
        <f t="shared" si="0"/>
        <v>44253</v>
      </c>
      <c r="D15" s="16">
        <f t="shared" si="1"/>
        <v>44259</v>
      </c>
      <c r="E15" s="17"/>
      <c r="F15" s="18">
        <f t="shared" si="8"/>
        <v>11</v>
      </c>
      <c r="G15" s="22">
        <f t="shared" si="2"/>
        <v>44271</v>
      </c>
      <c r="H15" s="25" t="str">
        <f>'[1]Container Bookings'!$E36</f>
        <v>254, 255</v>
      </c>
      <c r="I15" s="25">
        <v>11000</v>
      </c>
      <c r="J15" s="82">
        <v>17000</v>
      </c>
      <c r="K15" s="15">
        <f t="shared" si="7"/>
        <v>40000</v>
      </c>
      <c r="L15" s="15"/>
      <c r="M15" s="15" t="str">
        <f t="shared" si="3"/>
        <v/>
      </c>
      <c r="N15" s="15"/>
      <c r="O15" s="15"/>
      <c r="P15" s="15">
        <f t="shared" si="4"/>
        <v>2</v>
      </c>
      <c r="Q15" s="83">
        <v>0</v>
      </c>
      <c r="R15" s="15">
        <f>T14+Table2[[#This Row],[Received this week (kg) - projected/actual (for weeks past)]]-Table2[[#This Row],[Forecast Company X this week (kg) ]]</f>
        <v>16000</v>
      </c>
      <c r="S15" s="21">
        <f t="shared" si="6"/>
        <v>122000</v>
      </c>
      <c r="T15" s="15">
        <v>10000</v>
      </c>
      <c r="U15" s="27">
        <f t="shared" si="5"/>
        <v>-122000</v>
      </c>
      <c r="V15"/>
    </row>
    <row r="16" spans="1:24" ht="32" x14ac:dyDescent="0.2">
      <c r="A16" s="139">
        <f>WEEKNUM(Table2[[#This Row],[Current week starts on ]])-1</f>
        <v>9</v>
      </c>
      <c r="B16" s="16">
        <f>'Holiday_Dates Lists'!J16</f>
        <v>44256</v>
      </c>
      <c r="C16" s="17">
        <f t="shared" si="0"/>
        <v>44260</v>
      </c>
      <c r="D16" s="16">
        <f t="shared" si="1"/>
        <v>44266</v>
      </c>
      <c r="E16" s="17"/>
      <c r="F16" s="18">
        <f t="shared" si="8"/>
        <v>12</v>
      </c>
      <c r="G16" s="22">
        <f t="shared" si="2"/>
        <v>44278</v>
      </c>
      <c r="H16" s="25" t="str">
        <f>'[1]Container Bookings'!$E37</f>
        <v>256, 257</v>
      </c>
      <c r="I16" s="25">
        <v>42000</v>
      </c>
      <c r="J16" s="15">
        <v>30000</v>
      </c>
      <c r="K16" s="15">
        <f t="shared" si="7"/>
        <v>40000</v>
      </c>
      <c r="L16" s="15"/>
      <c r="M16" s="15" t="str">
        <f t="shared" si="3"/>
        <v/>
      </c>
      <c r="N16" s="15"/>
      <c r="O16" s="15" t="s">
        <v>46</v>
      </c>
      <c r="P16" s="15">
        <f t="shared" si="4"/>
        <v>2</v>
      </c>
      <c r="Q16" s="24">
        <v>20000</v>
      </c>
      <c r="R16" s="15">
        <f>T15+Table2[[#This Row],[Received this week (kg) - projected/actual (for weeks past)]]-Table2[[#This Row],[Forecast Company X this week (kg) ]]</f>
        <v>-12000</v>
      </c>
      <c r="S16" s="21">
        <f t="shared" si="6"/>
        <v>111000</v>
      </c>
      <c r="T16" s="15">
        <v>0</v>
      </c>
      <c r="U16" s="27">
        <f t="shared" si="5"/>
        <v>-111000</v>
      </c>
      <c r="V16"/>
    </row>
    <row r="17" spans="1:23" ht="16" x14ac:dyDescent="0.2">
      <c r="A17" s="139">
        <f>WEEKNUM(Table2[[#This Row],[Current week starts on ]])-1</f>
        <v>10</v>
      </c>
      <c r="B17" s="16">
        <f>'Holiday_Dates Lists'!J17</f>
        <v>44263</v>
      </c>
      <c r="C17" s="17">
        <f t="shared" si="0"/>
        <v>44267</v>
      </c>
      <c r="D17" s="16">
        <f t="shared" si="1"/>
        <v>44273</v>
      </c>
      <c r="E17" s="17"/>
      <c r="F17" s="18">
        <f t="shared" si="8"/>
        <v>13</v>
      </c>
      <c r="G17" s="22">
        <f t="shared" si="2"/>
        <v>44285</v>
      </c>
      <c r="H17" s="25" t="str">
        <f>'[1]Container Bookings'!$E38</f>
        <v>258, 272</v>
      </c>
      <c r="I17" s="25">
        <v>36000</v>
      </c>
      <c r="J17" s="21">
        <v>48000</v>
      </c>
      <c r="K17" s="15">
        <f t="shared" si="7"/>
        <v>40000</v>
      </c>
      <c r="L17" s="27"/>
      <c r="M17" s="15" t="str">
        <f t="shared" si="3"/>
        <v/>
      </c>
      <c r="N17" s="21"/>
      <c r="O17" s="21"/>
      <c r="P17" s="31">
        <f t="shared" si="4"/>
        <v>2</v>
      </c>
      <c r="Q17" s="83">
        <v>77000</v>
      </c>
      <c r="R17" s="15">
        <f>T16+Table2[[#This Row],[Received this week (kg) - projected/actual (for weeks past)]]-Table2[[#This Row],[Forecast Company X this week (kg) ]]</f>
        <v>41000</v>
      </c>
      <c r="S17" s="21">
        <f t="shared" si="6"/>
        <v>111000</v>
      </c>
      <c r="T17" s="15">
        <v>14000</v>
      </c>
      <c r="U17" s="27">
        <f t="shared" si="5"/>
        <v>-111000</v>
      </c>
      <c r="V17"/>
    </row>
    <row r="18" spans="1:23" ht="16" x14ac:dyDescent="0.2">
      <c r="A18" s="139">
        <f>WEEKNUM(Table2[[#This Row],[Current week starts on ]])-1</f>
        <v>11</v>
      </c>
      <c r="B18" s="16">
        <f>'Holiday_Dates Lists'!J18</f>
        <v>44270</v>
      </c>
      <c r="C18" s="17">
        <f t="shared" si="0"/>
        <v>44274</v>
      </c>
      <c r="D18" s="16">
        <f t="shared" si="1"/>
        <v>44280</v>
      </c>
      <c r="E18" s="17"/>
      <c r="F18" s="18">
        <f t="shared" si="8"/>
        <v>14</v>
      </c>
      <c r="G18" s="22">
        <f t="shared" si="2"/>
        <v>44292</v>
      </c>
      <c r="H18" s="25" t="str">
        <f>'[1]Container Bookings'!$E39</f>
        <v>273, 274, 275</v>
      </c>
      <c r="I18" s="25">
        <v>44000</v>
      </c>
      <c r="J18" s="15">
        <v>29000</v>
      </c>
      <c r="K18" s="15">
        <f t="shared" si="7"/>
        <v>60000</v>
      </c>
      <c r="L18" s="15"/>
      <c r="M18" s="15" t="str">
        <f t="shared" si="3"/>
        <v/>
      </c>
      <c r="N18" s="15"/>
      <c r="O18" s="15"/>
      <c r="P18" s="15">
        <f t="shared" si="4"/>
        <v>3</v>
      </c>
      <c r="Q18" s="26">
        <f t="shared" ref="Q18:Q40" si="9">K15</f>
        <v>40000</v>
      </c>
      <c r="R18" s="15">
        <f>T17+Table2[[#This Row],[Received this week (kg) - projected/actual (for weeks past)]]-Table2[[#This Row],[Forecast Company X this week (kg) ]]</f>
        <v>10000</v>
      </c>
      <c r="S18" s="21">
        <f t="shared" si="6"/>
        <v>91000</v>
      </c>
      <c r="T18" s="15">
        <v>25000</v>
      </c>
      <c r="U18" s="27">
        <f t="shared" si="5"/>
        <v>-91000</v>
      </c>
      <c r="V18"/>
    </row>
    <row r="19" spans="1:23" ht="32" x14ac:dyDescent="0.2">
      <c r="A19" s="139">
        <f>WEEKNUM(Table2[[#This Row],[Current week starts on ]])-1</f>
        <v>12</v>
      </c>
      <c r="B19" s="16">
        <f>'Holiday_Dates Lists'!J19</f>
        <v>44277</v>
      </c>
      <c r="C19" s="17">
        <f t="shared" si="0"/>
        <v>44281</v>
      </c>
      <c r="D19" s="16">
        <f t="shared" si="1"/>
        <v>44287</v>
      </c>
      <c r="E19" s="17"/>
      <c r="F19" s="18">
        <f t="shared" si="8"/>
        <v>15</v>
      </c>
      <c r="G19" s="22">
        <f t="shared" si="2"/>
        <v>44299</v>
      </c>
      <c r="H19" s="25" t="str">
        <f>'[1]Container Bookings'!$E40</f>
        <v>276, 277</v>
      </c>
      <c r="I19" s="25">
        <v>31000</v>
      </c>
      <c r="J19" s="15">
        <v>34000</v>
      </c>
      <c r="K19" s="15">
        <f t="shared" si="7"/>
        <v>40000</v>
      </c>
      <c r="L19" s="15"/>
      <c r="M19" s="15" t="str">
        <f t="shared" si="3"/>
        <v/>
      </c>
      <c r="N19" s="15"/>
      <c r="O19" s="15" t="s">
        <v>46</v>
      </c>
      <c r="P19" s="15">
        <f t="shared" si="4"/>
        <v>2</v>
      </c>
      <c r="Q19" s="26">
        <v>20000</v>
      </c>
      <c r="R19" s="15">
        <f>T18+Table2[[#This Row],[Received this week (kg) - projected/actual (for weeks past)]]-Table2[[#This Row],[Forecast Company X this week (kg) ]]</f>
        <v>14000</v>
      </c>
      <c r="S19" s="21">
        <f t="shared" si="6"/>
        <v>72000</v>
      </c>
      <c r="T19" s="15">
        <v>0</v>
      </c>
      <c r="U19" s="27">
        <f t="shared" si="5"/>
        <v>-72000</v>
      </c>
      <c r="V19"/>
    </row>
    <row r="20" spans="1:23" ht="16" x14ac:dyDescent="0.2">
      <c r="A20" s="140">
        <f>WEEKNUM(Table2[[#This Row],[Current week starts on ]])-1</f>
        <v>13</v>
      </c>
      <c r="B20" s="28">
        <f>'Holiday_Dates Lists'!J20</f>
        <v>44284</v>
      </c>
      <c r="C20" s="29">
        <f t="shared" si="0"/>
        <v>44288</v>
      </c>
      <c r="D20" s="28">
        <f t="shared" si="1"/>
        <v>44294</v>
      </c>
      <c r="E20" s="29"/>
      <c r="F20" s="30">
        <f t="shared" si="8"/>
        <v>16</v>
      </c>
      <c r="G20" s="28">
        <f t="shared" si="2"/>
        <v>44306</v>
      </c>
      <c r="H20" s="25" t="str">
        <f>'[1]Container Bookings'!$E41</f>
        <v>278, 279</v>
      </c>
      <c r="I20" s="25">
        <v>36000</v>
      </c>
      <c r="J20" s="24">
        <v>22000</v>
      </c>
      <c r="K20" s="15">
        <f t="shared" si="7"/>
        <v>40000</v>
      </c>
      <c r="L20" s="31"/>
      <c r="M20" s="31" t="str">
        <f t="shared" si="3"/>
        <v/>
      </c>
      <c r="N20" s="31"/>
      <c r="O20" s="31"/>
      <c r="P20" s="31">
        <f t="shared" si="4"/>
        <v>2</v>
      </c>
      <c r="Q20" s="24">
        <v>60000</v>
      </c>
      <c r="R20" s="15">
        <f>T19+Table2[[#This Row],[Received this week (kg) - projected/actual (for weeks past)]]-Table2[[#This Row],[Forecast Company X this week (kg) ]]</f>
        <v>24000</v>
      </c>
      <c r="S20" s="31">
        <f t="shared" si="6"/>
        <v>66000</v>
      </c>
      <c r="T20" s="15">
        <v>38000</v>
      </c>
      <c r="U20" s="74">
        <f t="shared" si="5"/>
        <v>-66000</v>
      </c>
      <c r="V20"/>
    </row>
    <row r="21" spans="1:23" ht="16" x14ac:dyDescent="0.2">
      <c r="A21" s="140">
        <f>WEEKNUM(Table2[[#This Row],[Current week starts on ]])-1</f>
        <v>14</v>
      </c>
      <c r="B21" s="28">
        <f>'Holiday_Dates Lists'!J21</f>
        <v>44291</v>
      </c>
      <c r="C21" s="29">
        <f t="shared" ref="C21:C22" si="10">B21+4</f>
        <v>44295</v>
      </c>
      <c r="D21" s="28">
        <f t="shared" si="1"/>
        <v>44301</v>
      </c>
      <c r="E21" s="29"/>
      <c r="F21" s="30">
        <f t="shared" si="8"/>
        <v>17</v>
      </c>
      <c r="G21" s="28">
        <f t="shared" si="2"/>
        <v>44313</v>
      </c>
      <c r="H21" s="25">
        <f>'[1]Container Bookings'!$E42</f>
        <v>280</v>
      </c>
      <c r="I21" s="25">
        <v>24000</v>
      </c>
      <c r="J21" s="31">
        <v>34000</v>
      </c>
      <c r="K21" s="15">
        <v>57000</v>
      </c>
      <c r="L21" s="32"/>
      <c r="M21" s="32" t="str">
        <f t="shared" ref="M21:M40" si="11">IF((L21/1000=0),"",ROUND((L21/1000),1))</f>
        <v/>
      </c>
      <c r="N21" s="24"/>
      <c r="O21" s="24"/>
      <c r="P21" s="24">
        <f t="shared" si="4"/>
        <v>1</v>
      </c>
      <c r="Q21" s="24">
        <v>35000</v>
      </c>
      <c r="R21" s="15">
        <f>T20+Table2[[#This Row],[Received this week (kg) - projected/actual (for weeks past)]]-Table2[[#This Row],[Forecast Company X this week (kg) ]]</f>
        <v>49000</v>
      </c>
      <c r="S21" s="31">
        <f t="shared" si="6"/>
        <v>42000</v>
      </c>
      <c r="T21" s="15">
        <v>39000</v>
      </c>
      <c r="U21" s="74">
        <f t="shared" si="5"/>
        <v>-42000</v>
      </c>
      <c r="V21"/>
    </row>
    <row r="22" spans="1:23" ht="32" x14ac:dyDescent="0.2">
      <c r="A22" s="140">
        <f>WEEKNUM(Table2[[#This Row],[Current week starts on ]])-1</f>
        <v>15</v>
      </c>
      <c r="B22" s="34">
        <f>'Holiday_Dates Lists'!J22</f>
        <v>44298</v>
      </c>
      <c r="C22" s="35">
        <f t="shared" si="10"/>
        <v>44302</v>
      </c>
      <c r="D22" s="34">
        <f t="shared" si="1"/>
        <v>44308</v>
      </c>
      <c r="E22" s="35"/>
      <c r="F22" s="30">
        <f t="shared" si="8"/>
        <v>18</v>
      </c>
      <c r="G22" s="34">
        <f t="shared" si="2"/>
        <v>44320</v>
      </c>
      <c r="H22" s="24" t="str">
        <f>'[1]Container Bookings'!$E43</f>
        <v>281, 282, 283</v>
      </c>
      <c r="I22" s="25">
        <v>12000</v>
      </c>
      <c r="J22" s="31">
        <v>10000</v>
      </c>
      <c r="K22" s="15">
        <f t="shared" si="7"/>
        <v>60000</v>
      </c>
      <c r="L22" s="32"/>
      <c r="M22" s="24" t="str">
        <f t="shared" si="11"/>
        <v/>
      </c>
      <c r="N22" s="24"/>
      <c r="O22" s="24" t="s">
        <v>52</v>
      </c>
      <c r="P22" s="24">
        <f t="shared" si="4"/>
        <v>3</v>
      </c>
      <c r="Q22" s="24">
        <v>0</v>
      </c>
      <c r="R22" s="15">
        <f>T21+Table2[[#This Row],[Received this week (kg) - projected/actual (for weeks past)]]-Table2[[#This Row],[Forecast Company X this week (kg) ]]</f>
        <v>27000</v>
      </c>
      <c r="S22" s="31">
        <f t="shared" si="6"/>
        <v>54000</v>
      </c>
      <c r="T22" s="15">
        <v>29000</v>
      </c>
      <c r="U22" s="74">
        <f t="shared" si="5"/>
        <v>-54000</v>
      </c>
      <c r="V22"/>
    </row>
    <row r="23" spans="1:23" ht="50.25" customHeight="1" x14ac:dyDescent="0.2">
      <c r="A23" s="140">
        <f>WEEKNUM(Table2[[#This Row],[Current week starts on ]])-1</f>
        <v>16</v>
      </c>
      <c r="B23" s="34">
        <f>'Holiday_Dates Lists'!J23</f>
        <v>44305</v>
      </c>
      <c r="C23" s="35">
        <f>IF(([2]Sheet1!$D$45)="","",([2]Sheet1!$D$45))</f>
        <v>44309</v>
      </c>
      <c r="D23" s="34">
        <f>IF(([2]Sheet1!K45)="","",([2]Sheet1!K45))</f>
        <v>44315</v>
      </c>
      <c r="E23" s="35"/>
      <c r="F23" s="30">
        <f t="shared" si="8"/>
        <v>19</v>
      </c>
      <c r="G23" s="34">
        <f t="shared" si="2"/>
        <v>44327</v>
      </c>
      <c r="H23" s="24" t="str">
        <f>'[1]Container Bookings'!$E44</f>
        <v>284, 285</v>
      </c>
      <c r="I23" s="25">
        <v>30000</v>
      </c>
      <c r="J23" s="31">
        <v>20000</v>
      </c>
      <c r="K23" s="15">
        <v>39000</v>
      </c>
      <c r="L23" s="32">
        <v>1200</v>
      </c>
      <c r="M23" s="24">
        <v>1</v>
      </c>
      <c r="N23" s="24" t="s">
        <v>53</v>
      </c>
      <c r="O23" s="24" t="s">
        <v>54</v>
      </c>
      <c r="P23" s="24">
        <f t="shared" si="4"/>
        <v>2</v>
      </c>
      <c r="Q23" s="24">
        <v>100000</v>
      </c>
      <c r="R23" s="15">
        <f>T22+Table2[[#This Row],[Received this week (kg) - projected/actual (for weeks past)]]-Table2[[#This Row],[Forecast Company X this week (kg) ]]</f>
        <v>99000</v>
      </c>
      <c r="S23" s="31">
        <f t="shared" si="6"/>
        <v>51000</v>
      </c>
      <c r="T23" s="15">
        <v>119000</v>
      </c>
      <c r="U23" s="74">
        <f t="shared" si="5"/>
        <v>-51000</v>
      </c>
      <c r="V23"/>
      <c r="W23" t="s">
        <v>55</v>
      </c>
    </row>
    <row r="24" spans="1:23" ht="16" x14ac:dyDescent="0.2">
      <c r="A24" s="140">
        <f>WEEKNUM(Table2[[#This Row],[Current week starts on ]])-1</f>
        <v>17</v>
      </c>
      <c r="B24" s="34">
        <f>'Holiday_Dates Lists'!J24</f>
        <v>44312</v>
      </c>
      <c r="C24" s="35">
        <f>IF(([2]Sheet1!D46)="","",([2]Sheet1!D46))</f>
        <v>44316</v>
      </c>
      <c r="D24" s="34">
        <f>IF(([2]Sheet1!K46)="","",([2]Sheet1!K46))</f>
        <v>44322</v>
      </c>
      <c r="E24" s="35" t="str">
        <f>IF(([2]Sheet1!E46)="","",([2]Sheet1!E46))</f>
        <v/>
      </c>
      <c r="F24" s="30">
        <f t="shared" si="8"/>
        <v>20</v>
      </c>
      <c r="G24" s="34">
        <f t="shared" si="2"/>
        <v>44334</v>
      </c>
      <c r="H24" s="24">
        <f>'[1]Container Bookings'!$E45</f>
        <v>286</v>
      </c>
      <c r="I24" s="25">
        <v>0</v>
      </c>
      <c r="J24" s="31">
        <v>24000</v>
      </c>
      <c r="K24" s="15">
        <f t="shared" si="7"/>
        <v>20000</v>
      </c>
      <c r="L24" s="32"/>
      <c r="M24" s="24" t="str">
        <f t="shared" si="11"/>
        <v/>
      </c>
      <c r="N24" s="24"/>
      <c r="O24" s="24"/>
      <c r="P24" s="24">
        <f t="shared" si="4"/>
        <v>1</v>
      </c>
      <c r="Q24" s="24">
        <v>20000</v>
      </c>
      <c r="R24" s="15">
        <f>T23+Table2[[#This Row],[Received this week (kg) - projected/actual (for weeks past)]]-Table2[[#This Row],[Forecast Company X this week (kg) ]]</f>
        <v>139000</v>
      </c>
      <c r="S24" s="31">
        <f t="shared" si="6"/>
        <v>65000</v>
      </c>
      <c r="T24" s="15">
        <v>115000</v>
      </c>
      <c r="U24" s="74">
        <f t="shared" si="5"/>
        <v>-65000</v>
      </c>
      <c r="V24"/>
    </row>
    <row r="25" spans="1:23" ht="16" x14ac:dyDescent="0.2">
      <c r="A25" s="140">
        <f>WEEKNUM(Table2[[#This Row],[Current week starts on ]])-1</f>
        <v>18</v>
      </c>
      <c r="B25" s="34">
        <f>'Holiday_Dates Lists'!J25</f>
        <v>44319</v>
      </c>
      <c r="C25" s="35">
        <f>IF(([2]Sheet1!D47)="","",([2]Sheet1!D47))</f>
        <v>44323</v>
      </c>
      <c r="D25" s="34">
        <f>IF(([2]Sheet1!K47)="","",([2]Sheet1!K47))</f>
        <v>44333</v>
      </c>
      <c r="E25" s="35" t="str">
        <f>IF(([2]Sheet1!E47)="","",([2]Sheet1!E47))</f>
        <v/>
      </c>
      <c r="F25" s="30">
        <f t="shared" si="8"/>
        <v>21</v>
      </c>
      <c r="G25" s="34">
        <f t="shared" si="2"/>
        <v>44341</v>
      </c>
      <c r="H25" s="24" t="str">
        <f>'[1]Container Bookings'!$E46</f>
        <v>287, 288</v>
      </c>
      <c r="I25" s="24">
        <v>24000</v>
      </c>
      <c r="J25" s="31">
        <v>9000</v>
      </c>
      <c r="K25" s="15">
        <f t="shared" si="7"/>
        <v>40000</v>
      </c>
      <c r="L25" s="32"/>
      <c r="M25" s="24"/>
      <c r="N25" s="24"/>
      <c r="O25" s="24"/>
      <c r="P25" s="24">
        <f t="shared" si="4"/>
        <v>2</v>
      </c>
      <c r="Q25" s="24">
        <v>0</v>
      </c>
      <c r="R25" s="15">
        <f>T24+Table2[[#This Row],[Received this week (kg) - projected/actual (for weeks past)]]-Table2[[#This Row],[Forecast Company X this week (kg) ]]</f>
        <v>91000</v>
      </c>
      <c r="S25" s="31">
        <f t="shared" si="6"/>
        <v>59000</v>
      </c>
      <c r="T25" s="15">
        <v>106000</v>
      </c>
      <c r="U25" s="74">
        <f t="shared" si="5"/>
        <v>-59000</v>
      </c>
      <c r="V25"/>
    </row>
    <row r="26" spans="1:23" ht="16" x14ac:dyDescent="0.2">
      <c r="A26" s="140">
        <f>WEEKNUM(Table2[[#This Row],[Current week starts on ]])-1</f>
        <v>19</v>
      </c>
      <c r="B26" s="34">
        <f>'Holiday_Dates Lists'!J26</f>
        <v>44326</v>
      </c>
      <c r="C26" s="35">
        <f>IF(([2]Sheet1!D48)="","",([2]Sheet1!D48))</f>
        <v>44330</v>
      </c>
      <c r="D26" s="34">
        <f>IF(([2]Sheet1!K48)="","",([2]Sheet1!K48))</f>
        <v>44338</v>
      </c>
      <c r="E26" s="35" t="str">
        <f>IF(([2]Sheet1!E48)="","",([2]Sheet1!E48))</f>
        <v/>
      </c>
      <c r="F26" s="30">
        <f t="shared" si="8"/>
        <v>22</v>
      </c>
      <c r="G26" s="34">
        <f t="shared" si="2"/>
        <v>44348</v>
      </c>
      <c r="H26" s="24" t="str">
        <f>'[1]Container Bookings'!$E47</f>
        <v>311, 312</v>
      </c>
      <c r="I26" s="24">
        <v>27000</v>
      </c>
      <c r="J26" s="31">
        <v>22000</v>
      </c>
      <c r="K26" s="15">
        <f>P26*20000-CEILING(L26,1000)</f>
        <v>38000</v>
      </c>
      <c r="L26" s="32">
        <v>1375</v>
      </c>
      <c r="M26" s="24">
        <v>1</v>
      </c>
      <c r="N26" s="24">
        <v>355</v>
      </c>
      <c r="O26" s="24"/>
      <c r="P26" s="24">
        <f t="shared" si="4"/>
        <v>2</v>
      </c>
      <c r="Q26" s="24">
        <v>19000</v>
      </c>
      <c r="R26" s="15">
        <f>T25+Table2[[#This Row],[Received this week (kg) - projected/actual (for weeks past)]]-Table2[[#This Row],[Forecast Company X this week (kg) ]]</f>
        <v>98000</v>
      </c>
      <c r="S26" s="31">
        <f t="shared" si="6"/>
        <v>62000</v>
      </c>
      <c r="T26" s="15">
        <v>103000</v>
      </c>
      <c r="U26" s="74">
        <f t="shared" si="5"/>
        <v>-62000</v>
      </c>
      <c r="V26"/>
      <c r="W26" s="121">
        <f>LEN(TRIM(H26))-LEN(SUBSTITUTE(TRIM(H26),",",""))+1</f>
        <v>2</v>
      </c>
    </row>
    <row r="27" spans="1:23" ht="16" x14ac:dyDescent="0.2">
      <c r="A27" s="140">
        <f>WEEKNUM(Table2[[#This Row],[Current week starts on ]])-1</f>
        <v>20</v>
      </c>
      <c r="B27" s="34">
        <f>'Holiday_Dates Lists'!J27</f>
        <v>44333</v>
      </c>
      <c r="C27" s="35">
        <f>IF(([2]Sheet1!D49)="","",([2]Sheet1!D49))</f>
        <v>44337</v>
      </c>
      <c r="D27" s="34">
        <f>IF(([2]Sheet1!K49)="","",([2]Sheet1!K49))</f>
        <v>44350</v>
      </c>
      <c r="E27" s="35" t="str">
        <f>IF(([2]Sheet1!E49)="","",([2]Sheet1!E49))</f>
        <v/>
      </c>
      <c r="F27" s="30">
        <f t="shared" si="8"/>
        <v>23</v>
      </c>
      <c r="G27" s="34">
        <f t="shared" si="2"/>
        <v>44355</v>
      </c>
      <c r="H27" s="24" t="str">
        <f>'[1]Container Bookings'!$E48</f>
        <v>313, 314</v>
      </c>
      <c r="I27" s="24">
        <v>14000</v>
      </c>
      <c r="J27" s="31"/>
      <c r="K27" s="15">
        <f>P27*20000-CEILING(L27,1000)</f>
        <v>40000</v>
      </c>
      <c r="L27" s="32"/>
      <c r="M27" s="24" t="str">
        <f t="shared" si="11"/>
        <v/>
      </c>
      <c r="N27" s="24"/>
      <c r="O27" s="24"/>
      <c r="P27" s="24">
        <f t="shared" si="4"/>
        <v>2</v>
      </c>
      <c r="Q27" s="24">
        <v>57000</v>
      </c>
      <c r="R27" s="24">
        <f>T26+Table2[[#This Row],[Received this week (kg) - projected/actual (for weeks past)]]-Table2[[#This Row],[Forecast Company X this week (kg) ]]</f>
        <v>146000</v>
      </c>
      <c r="S27" s="31">
        <f>I28+I29+I30</f>
        <v>86000</v>
      </c>
      <c r="T27" s="15"/>
      <c r="U27" s="74">
        <f t="shared" si="5"/>
        <v>-86000</v>
      </c>
      <c r="V27"/>
      <c r="W27" s="121"/>
    </row>
    <row r="28" spans="1:23" ht="16" x14ac:dyDescent="0.2">
      <c r="A28" s="140">
        <f>WEEKNUM(Table2[[#This Row],[Current week starts on ]])-1</f>
        <v>21</v>
      </c>
      <c r="B28" s="34">
        <f>'Holiday_Dates Lists'!J28</f>
        <v>44340</v>
      </c>
      <c r="C28" s="35">
        <f>IF(([2]Sheet1!D50)="","",([2]Sheet1!D50))</f>
        <v>44342</v>
      </c>
      <c r="D28" s="34">
        <f>IF(([2]Sheet1!K50)="","",([2]Sheet1!K50))</f>
        <v>44350</v>
      </c>
      <c r="E28" s="35">
        <f>IF(([2]Sheet1!E50)="","",([2]Sheet1!E50))</f>
        <v>44342</v>
      </c>
      <c r="F28" s="30">
        <f t="shared" si="8"/>
        <v>24</v>
      </c>
      <c r="G28" s="34">
        <f t="shared" si="2"/>
        <v>44362</v>
      </c>
      <c r="H28" s="24">
        <f>'[1]Container Bookings'!$E49</f>
        <v>0</v>
      </c>
      <c r="I28" s="24">
        <v>18000</v>
      </c>
      <c r="J28" s="31"/>
      <c r="K28" s="15">
        <f t="shared" si="7"/>
        <v>20000</v>
      </c>
      <c r="L28" s="32"/>
      <c r="M28" s="24" t="str">
        <f t="shared" si="11"/>
        <v/>
      </c>
      <c r="N28" s="24"/>
      <c r="O28" s="24"/>
      <c r="P28" s="149">
        <f t="shared" si="4"/>
        <v>1</v>
      </c>
      <c r="Q28" s="24">
        <v>118000</v>
      </c>
      <c r="R28" s="24">
        <f>R27+Table2[[#This Row],[Received this week (kg) - projected/actual (for weeks past)]]-Table2[[#This Row],[Forecast Company X this week (kg) ]]</f>
        <v>246000</v>
      </c>
      <c r="S28" s="31">
        <f t="shared" si="6"/>
        <v>105000</v>
      </c>
      <c r="T28" s="15"/>
      <c r="U28" s="74">
        <f t="shared" si="5"/>
        <v>-105000</v>
      </c>
      <c r="V28"/>
    </row>
    <row r="29" spans="1:23" ht="16" x14ac:dyDescent="0.2">
      <c r="A29" s="140">
        <f>WEEKNUM(Table2[[#This Row],[Current week starts on ]])-1</f>
        <v>22</v>
      </c>
      <c r="B29" s="34">
        <f>'Holiday_Dates Lists'!J29</f>
        <v>44347</v>
      </c>
      <c r="C29" s="35">
        <f>IF(([2]Sheet1!D51)="","",([2]Sheet1!D51))</f>
        <v>44351</v>
      </c>
      <c r="D29" s="34">
        <f>IF(([2]Sheet1!K51)="","",([2]Sheet1!K51))</f>
        <v>44365</v>
      </c>
      <c r="E29" s="35">
        <f>IF(([2]Sheet1!E51)="","",([2]Sheet1!E51))</f>
        <v>44355</v>
      </c>
      <c r="F29" s="30">
        <f t="shared" si="8"/>
        <v>25</v>
      </c>
      <c r="G29" s="34">
        <f t="shared" si="2"/>
        <v>44369</v>
      </c>
      <c r="H29" s="24" t="str">
        <f>'[1]Container Bookings'!$E50</f>
        <v>315, 331</v>
      </c>
      <c r="I29" s="24">
        <v>30000</v>
      </c>
      <c r="J29" s="31"/>
      <c r="K29" s="3">
        <f>P29*20000-CEILING(L29,1000)</f>
        <v>40000</v>
      </c>
      <c r="L29" s="32"/>
      <c r="M29" s="24" t="str">
        <f t="shared" si="11"/>
        <v/>
      </c>
      <c r="N29" s="24"/>
      <c r="O29" s="24"/>
      <c r="P29" s="3">
        <f t="shared" si="4"/>
        <v>2</v>
      </c>
      <c r="Q29" s="24">
        <f t="shared" si="9"/>
        <v>38000</v>
      </c>
      <c r="R29" s="24">
        <f>R28+Table2[[#This Row],[Received this week (kg) - projected/actual (for weeks past)]]-Table2[[#This Row],[Forecast Company X this week (kg) ]]</f>
        <v>254000</v>
      </c>
      <c r="S29" s="31">
        <f t="shared" si="6"/>
        <v>106000</v>
      </c>
      <c r="T29" s="15"/>
      <c r="U29" s="74">
        <f t="shared" si="5"/>
        <v>-106000</v>
      </c>
      <c r="V29"/>
    </row>
    <row r="30" spans="1:23" ht="16" x14ac:dyDescent="0.2">
      <c r="A30" s="140">
        <f>WEEKNUM(Table2[[#This Row],[Current week starts on ]])-1</f>
        <v>23</v>
      </c>
      <c r="B30" s="34">
        <f>'Holiday_Dates Lists'!J30</f>
        <v>44354</v>
      </c>
      <c r="C30" s="35">
        <f>IF(([2]Sheet1!D52)="","",([2]Sheet1!D52))</f>
        <v>44358</v>
      </c>
      <c r="D30" s="34">
        <f>IF(([2]Sheet1!K52)="","",([2]Sheet1!K52))</f>
        <v>44371</v>
      </c>
      <c r="E30" s="35" t="str">
        <f>IF(([2]Sheet1!E52)="","",([2]Sheet1!E52))</f>
        <v>14-17 June</v>
      </c>
      <c r="F30" s="30">
        <f t="shared" si="8"/>
        <v>26</v>
      </c>
      <c r="G30" s="34">
        <f t="shared" si="2"/>
        <v>44376</v>
      </c>
      <c r="H30" s="24">
        <f>'[1]Container Bookings'!$E51</f>
        <v>0</v>
      </c>
      <c r="I30" s="24">
        <v>38000</v>
      </c>
      <c r="J30" s="31"/>
      <c r="K30" s="3">
        <f t="shared" si="7"/>
        <v>20000</v>
      </c>
      <c r="L30" s="32"/>
      <c r="M30" s="24" t="str">
        <f t="shared" si="11"/>
        <v/>
      </c>
      <c r="N30" s="24"/>
      <c r="O30" s="24"/>
      <c r="P30" s="3">
        <f t="shared" si="4"/>
        <v>1</v>
      </c>
      <c r="Q30" s="24">
        <v>0</v>
      </c>
      <c r="R30" s="24">
        <f>R29+Table2[[#This Row],[Received this week (kg) - projected/actual (for weeks past)]]-Table2[[#This Row],[Forecast Company X this week (kg) ]]</f>
        <v>216000</v>
      </c>
      <c r="S30" s="31">
        <f t="shared" si="6"/>
        <v>103000</v>
      </c>
      <c r="T30" s="15"/>
      <c r="U30" s="74">
        <f t="shared" si="5"/>
        <v>-103000</v>
      </c>
      <c r="V30"/>
    </row>
    <row r="31" spans="1:23" ht="32.25" customHeight="1" x14ac:dyDescent="0.2">
      <c r="A31" s="140">
        <f>WEEKNUM(Table2[[#This Row],[Current week starts on ]])-1</f>
        <v>24</v>
      </c>
      <c r="B31" s="34">
        <f>'Holiday_Dates Lists'!J31</f>
        <v>44361</v>
      </c>
      <c r="C31" s="35">
        <f>IF(([2]Sheet1!D53)="","",([2]Sheet1!D53))</f>
        <v>44365</v>
      </c>
      <c r="D31" s="34">
        <f>IF(([2]Sheet1!K53)="","",([2]Sheet1!K53))</f>
        <v>44370</v>
      </c>
      <c r="E31" s="35" t="str">
        <f>IF(([2]Sheet1!E53)="","",([2]Sheet1!E53))</f>
        <v/>
      </c>
      <c r="F31" s="30">
        <f t="shared" si="8"/>
        <v>27</v>
      </c>
      <c r="G31" s="34">
        <f t="shared" si="2"/>
        <v>44383</v>
      </c>
      <c r="H31" s="24" t="str">
        <f>'[1]Container Bookings'!$E52</f>
        <v>332, 333</v>
      </c>
      <c r="I31" s="24">
        <v>37000</v>
      </c>
      <c r="J31" s="3"/>
      <c r="K31" s="3">
        <f t="shared" si="7"/>
        <v>40000</v>
      </c>
      <c r="L31" s="3"/>
      <c r="M31" s="3" t="str">
        <f t="shared" si="11"/>
        <v/>
      </c>
      <c r="N31" s="3"/>
      <c r="O31" s="3"/>
      <c r="P31" s="3">
        <f t="shared" si="4"/>
        <v>2</v>
      </c>
      <c r="Q31" s="3">
        <f>K28</f>
        <v>20000</v>
      </c>
      <c r="R31" s="24">
        <f>R30+Table2[[#This Row],[Received this week (kg) - projected/actual (for weeks past)]]-Table2[[#This Row],[Forecast Company X this week (kg) ]]</f>
        <v>199000</v>
      </c>
      <c r="S31" s="3">
        <f t="shared" si="6"/>
        <v>103250</v>
      </c>
      <c r="T31" s="3"/>
      <c r="U31" s="85">
        <f t="shared" si="5"/>
        <v>-103250</v>
      </c>
      <c r="V31"/>
    </row>
    <row r="32" spans="1:23" ht="16" x14ac:dyDescent="0.2">
      <c r="A32" s="141">
        <f>WEEKNUM(Table2[[#This Row],[Current week starts on ]])-1</f>
        <v>25</v>
      </c>
      <c r="B32" s="4">
        <f>'Holiday_Dates Lists'!J32</f>
        <v>44368</v>
      </c>
      <c r="C32" s="35">
        <f>IF(([2]Sheet1!D54)="","",([2]Sheet1!D54))</f>
        <v>44372</v>
      </c>
      <c r="D32" s="34">
        <f>IF(([2]Sheet1!K54)="","",([2]Sheet1!K54))</f>
        <v>44378</v>
      </c>
      <c r="E32" s="35" t="str">
        <f>IF(([2]Sheet1!E54)="","",([2]Sheet1!E54))</f>
        <v/>
      </c>
      <c r="F32" s="12">
        <f t="shared" si="8"/>
        <v>28</v>
      </c>
      <c r="G32" s="4">
        <f t="shared" si="2"/>
        <v>44390</v>
      </c>
      <c r="H32" s="24" t="str">
        <f>'[1]Container Bookings'!$E53</f>
        <v>334, 335</v>
      </c>
      <c r="I32" s="24">
        <v>31000</v>
      </c>
      <c r="J32" s="3"/>
      <c r="K32" s="3">
        <f t="shared" si="7"/>
        <v>40000</v>
      </c>
      <c r="L32" s="3"/>
      <c r="M32" s="14" t="str">
        <f t="shared" si="11"/>
        <v/>
      </c>
      <c r="N32" s="3"/>
      <c r="O32" s="3"/>
      <c r="P32" s="3">
        <f t="shared" si="4"/>
        <v>2</v>
      </c>
      <c r="Q32" s="3">
        <f t="shared" si="9"/>
        <v>40000</v>
      </c>
      <c r="R32" s="24">
        <f>R31+Table2[[#This Row],[Received this week (kg) - projected/actual (for weeks past)]]-Table2[[#This Row],[Forecast Company X this week (kg) ]]</f>
        <v>208000</v>
      </c>
      <c r="S32" s="31">
        <f t="shared" si="6"/>
        <v>109500</v>
      </c>
      <c r="T32" s="15"/>
      <c r="U32" s="85">
        <f t="shared" si="5"/>
        <v>-109500</v>
      </c>
      <c r="V32"/>
    </row>
    <row r="33" spans="1:23" ht="16" x14ac:dyDescent="0.2">
      <c r="A33" s="141">
        <f>WEEKNUM(Table2[[#This Row],[Current week starts on ]])-1</f>
        <v>26</v>
      </c>
      <c r="B33" s="4">
        <f>'Holiday_Dates Lists'!J33</f>
        <v>44375</v>
      </c>
      <c r="C33" s="35">
        <f>IF(([2]Sheet1!D55)="","",([2]Sheet1!D55))</f>
        <v>44379</v>
      </c>
      <c r="D33" s="34">
        <f>IF(([2]Sheet1!K55)="","",([2]Sheet1!K55))</f>
        <v>44385</v>
      </c>
      <c r="E33" s="35" t="str">
        <f>IF(([2]Sheet1!E55)="","",([2]Sheet1!E55))</f>
        <v/>
      </c>
      <c r="F33" s="12">
        <f t="shared" si="8"/>
        <v>29</v>
      </c>
      <c r="G33" s="4">
        <f t="shared" si="2"/>
        <v>44397</v>
      </c>
      <c r="H33" s="24" t="str">
        <f>'[1]Container Bookings'!$E54</f>
        <v>336, 337</v>
      </c>
      <c r="I33" s="24">
        <v>35000</v>
      </c>
      <c r="J33" s="3"/>
      <c r="K33" s="3">
        <f t="shared" si="7"/>
        <v>40000</v>
      </c>
      <c r="L33" s="3"/>
      <c r="M33" s="3" t="str">
        <f t="shared" si="11"/>
        <v/>
      </c>
      <c r="N33" s="3"/>
      <c r="O33" s="3"/>
      <c r="P33" s="3">
        <f t="shared" si="4"/>
        <v>2</v>
      </c>
      <c r="Q33" s="3">
        <f t="shared" si="9"/>
        <v>20000</v>
      </c>
      <c r="R33" s="24">
        <f>R32+Table2[[#This Row],[Received this week (kg) - projected/actual (for weeks past)]]-Table2[[#This Row],[Forecast Company X this week (kg) ]]</f>
        <v>193000</v>
      </c>
      <c r="S33" s="3">
        <f t="shared" si="6"/>
        <v>111750</v>
      </c>
      <c r="T33" s="3"/>
      <c r="U33" s="85">
        <f t="shared" si="5"/>
        <v>-111750</v>
      </c>
      <c r="V33"/>
    </row>
    <row r="34" spans="1:23" ht="16" x14ac:dyDescent="0.2">
      <c r="A34" s="141">
        <f>WEEKNUM(Table2[[#This Row],[Current week starts on ]])-1</f>
        <v>27</v>
      </c>
      <c r="B34" s="4">
        <f>'Holiday_Dates Lists'!J34</f>
        <v>44382</v>
      </c>
      <c r="C34" s="35">
        <f>IF(([2]Sheet1!D56)="","",([2]Sheet1!D56))</f>
        <v>44386</v>
      </c>
      <c r="D34" s="34">
        <f>IF(([2]Sheet1!K56)="","",([2]Sheet1!K56))</f>
        <v>44392</v>
      </c>
      <c r="E34" s="35" t="str">
        <f>IF(([2]Sheet1!E56)="","",([2]Sheet1!E56))</f>
        <v/>
      </c>
      <c r="F34" s="12">
        <f t="shared" si="8"/>
        <v>30</v>
      </c>
      <c r="G34" s="4">
        <f t="shared" ref="G34:G60" si="12">B34+22</f>
        <v>44404</v>
      </c>
      <c r="H34" s="24" t="str">
        <f>'[1]Container Bookings'!$E55</f>
        <v>338, 339</v>
      </c>
      <c r="I34" s="75">
        <v>37250</v>
      </c>
      <c r="J34" s="3"/>
      <c r="K34" s="3">
        <f t="shared" si="7"/>
        <v>40000</v>
      </c>
      <c r="L34" s="3"/>
      <c r="M34" s="3" t="str">
        <f t="shared" si="11"/>
        <v/>
      </c>
      <c r="N34" s="3"/>
      <c r="O34" s="3"/>
      <c r="P34" s="3">
        <f t="shared" ref="P34:P60" si="13">IF((H34=""),"2",(LEN(TRIM(H34))-LEN(SUBSTITUTE(TRIM(H34),",",""))+1))</f>
        <v>2</v>
      </c>
      <c r="Q34" s="3">
        <f t="shared" si="9"/>
        <v>40000</v>
      </c>
      <c r="R34" s="24">
        <f>R33+Table2[[#This Row],[Received this week (kg) - projected/actual (for weeks past)]]-Table2[[#This Row],[Forecast Company X this week (kg) ]]</f>
        <v>195750</v>
      </c>
      <c r="S34" s="31">
        <f t="shared" si="6"/>
        <v>111750</v>
      </c>
      <c r="T34" s="15"/>
      <c r="U34" s="85">
        <f t="shared" ref="U34:U60" si="14">SR34-S34</f>
        <v>-111750</v>
      </c>
      <c r="V34"/>
    </row>
    <row r="35" spans="1:23" ht="16" x14ac:dyDescent="0.2">
      <c r="A35" s="141">
        <f>WEEKNUM(Table2[[#This Row],[Current week starts on ]])-1</f>
        <v>28</v>
      </c>
      <c r="B35" s="4">
        <f>'Holiday_Dates Lists'!J35</f>
        <v>44389</v>
      </c>
      <c r="C35" s="35">
        <f>IF(([2]Sheet1!D57)="","1/1/21",([2]Sheet1!D57))</f>
        <v>44393</v>
      </c>
      <c r="D35" s="34">
        <f>IF(([2]Sheet1!K57)="","1/1/21",([2]Sheet1!K57))</f>
        <v>44399</v>
      </c>
      <c r="E35" s="10"/>
      <c r="F35" s="12">
        <f t="shared" si="8"/>
        <v>31</v>
      </c>
      <c r="G35" s="4">
        <f t="shared" si="12"/>
        <v>44411</v>
      </c>
      <c r="H35" s="24" t="str">
        <f>'[1]Container Bookings'!$E56</f>
        <v>351, 352</v>
      </c>
      <c r="I35" s="75">
        <v>37250</v>
      </c>
      <c r="J35" s="3"/>
      <c r="K35" s="3">
        <f t="shared" si="7"/>
        <v>40000</v>
      </c>
      <c r="L35" s="3"/>
      <c r="M35" s="3" t="str">
        <f t="shared" si="11"/>
        <v/>
      </c>
      <c r="N35" s="3"/>
      <c r="O35" s="3"/>
      <c r="P35" s="3">
        <f t="shared" si="13"/>
        <v>2</v>
      </c>
      <c r="Q35" s="3">
        <f t="shared" si="9"/>
        <v>40000</v>
      </c>
      <c r="R35" s="24">
        <f>R34+Table2[[#This Row],[Received this week (kg) - projected/actual (for weeks past)]]-Table2[[#This Row],[Forecast Company X this week (kg) ]]</f>
        <v>198500</v>
      </c>
      <c r="S35" s="3">
        <f t="shared" si="6"/>
        <v>124500</v>
      </c>
      <c r="T35" s="3"/>
      <c r="U35" s="85">
        <f t="shared" si="14"/>
        <v>-124500</v>
      </c>
      <c r="V35"/>
    </row>
    <row r="36" spans="1:23" ht="16" x14ac:dyDescent="0.2">
      <c r="A36" s="141">
        <f>WEEKNUM(Table2[[#This Row],[Current week starts on ]])-1</f>
        <v>29</v>
      </c>
      <c r="B36" s="4">
        <f>'Holiday_Dates Lists'!J36</f>
        <v>44396</v>
      </c>
      <c r="C36" s="35" t="str">
        <f>IF(([2]Sheet1!D58)="","1/1/21",([2]Sheet1!D58))</f>
        <v>1/1/21</v>
      </c>
      <c r="D36" s="34" t="str">
        <f>IF(([2]Sheet1!K58)="","1/1/21",([2]Sheet1!K58))</f>
        <v>1/1/21</v>
      </c>
      <c r="E36" s="10"/>
      <c r="F36" s="12">
        <f t="shared" si="8"/>
        <v>32</v>
      </c>
      <c r="G36" s="4">
        <f t="shared" si="12"/>
        <v>44418</v>
      </c>
      <c r="H36" s="24" t="str">
        <f>'[1]Container Bookings'!$E57</f>
        <v>353, 354</v>
      </c>
      <c r="I36" s="75">
        <v>37250</v>
      </c>
      <c r="J36" s="3"/>
      <c r="K36" s="3">
        <f t="shared" si="7"/>
        <v>40000</v>
      </c>
      <c r="L36" s="3"/>
      <c r="M36" s="14" t="str">
        <f t="shared" si="11"/>
        <v/>
      </c>
      <c r="N36" s="3"/>
      <c r="O36" s="3"/>
      <c r="P36" s="3">
        <f t="shared" si="13"/>
        <v>2</v>
      </c>
      <c r="Q36" s="3">
        <f t="shared" si="9"/>
        <v>40000</v>
      </c>
      <c r="R36" s="24">
        <f>R35+Table2[[#This Row],[Received this week (kg) - projected/actual (for weeks past)]]-Table2[[#This Row],[Forecast Company X this week (kg) ]]</f>
        <v>201250</v>
      </c>
      <c r="S36" s="31">
        <f t="shared" si="6"/>
        <v>137250</v>
      </c>
      <c r="T36" s="15"/>
      <c r="U36" s="85">
        <f t="shared" si="14"/>
        <v>-137250</v>
      </c>
      <c r="V36"/>
      <c r="W36" s="148"/>
    </row>
    <row r="37" spans="1:23" ht="16" x14ac:dyDescent="0.2">
      <c r="A37" s="142">
        <f>WEEKNUM(Table2[[#This Row],[Current week starts on ]])-1</f>
        <v>30</v>
      </c>
      <c r="B37" s="86">
        <f>'Holiday_Dates Lists'!J37</f>
        <v>44403</v>
      </c>
      <c r="C37" s="35" t="str">
        <f>IF(([2]Sheet1!D59)="","1/1/21",([2]Sheet1!D59))</f>
        <v>1/1/21</v>
      </c>
      <c r="D37" s="34" t="str">
        <f>IF(([2]Sheet1!K59)="","1/1/21",([2]Sheet1!K59))</f>
        <v>1/1/21</v>
      </c>
      <c r="E37" s="87"/>
      <c r="F37" s="88">
        <f t="shared" si="8"/>
        <v>33</v>
      </c>
      <c r="G37" s="86">
        <f t="shared" si="12"/>
        <v>44425</v>
      </c>
      <c r="H37" s="24">
        <f>'[1]Container Bookings'!$E58</f>
        <v>0</v>
      </c>
      <c r="I37" s="75">
        <v>37250</v>
      </c>
      <c r="J37" s="91"/>
      <c r="K37" s="91">
        <f t="shared" si="7"/>
        <v>20000</v>
      </c>
      <c r="L37" s="91"/>
      <c r="M37" s="91" t="str">
        <f t="shared" si="11"/>
        <v/>
      </c>
      <c r="N37" s="91"/>
      <c r="O37" s="91"/>
      <c r="P37" s="3">
        <f t="shared" si="13"/>
        <v>1</v>
      </c>
      <c r="Q37" s="91">
        <f t="shared" si="9"/>
        <v>40000</v>
      </c>
      <c r="R37" s="24">
        <f>R36+Table2[[#This Row],[Received this week (kg) - projected/actual (for weeks past)]]-Table2[[#This Row],[Forecast Company X this week (kg) ]]</f>
        <v>204000</v>
      </c>
      <c r="S37" s="91">
        <f t="shared" si="6"/>
        <v>150000</v>
      </c>
      <c r="T37" s="91"/>
      <c r="U37" s="92">
        <f t="shared" si="14"/>
        <v>-150000</v>
      </c>
      <c r="V37"/>
    </row>
    <row r="38" spans="1:23" ht="16" x14ac:dyDescent="0.2">
      <c r="A38" s="141">
        <f>WEEKNUM(Table2[[#This Row],[Current week starts on ]])-1</f>
        <v>31</v>
      </c>
      <c r="B38" s="4">
        <f>'Holiday_Dates Lists'!J38</f>
        <v>44410</v>
      </c>
      <c r="C38" s="35" t="str">
        <f>IF(([2]Sheet1!D60)="","1/1/21",([2]Sheet1!D60))</f>
        <v>1/1/21</v>
      </c>
      <c r="D38" s="34" t="str">
        <f>IF(([2]Sheet1!K60)="","1/1/21",([2]Sheet1!K60))</f>
        <v>1/1/21</v>
      </c>
      <c r="E38" s="10"/>
      <c r="F38" s="12">
        <f t="shared" si="8"/>
        <v>34</v>
      </c>
      <c r="G38" s="4">
        <f t="shared" si="12"/>
        <v>44432</v>
      </c>
      <c r="H38" s="24">
        <f>'[1]Container Bookings'!$E59</f>
        <v>0</v>
      </c>
      <c r="I38" s="144">
        <v>50000</v>
      </c>
      <c r="J38" s="3"/>
      <c r="K38" s="3">
        <f t="shared" si="7"/>
        <v>20000</v>
      </c>
      <c r="L38" s="3"/>
      <c r="M38" s="14" t="str">
        <f t="shared" si="11"/>
        <v/>
      </c>
      <c r="N38" s="3"/>
      <c r="O38" s="3"/>
      <c r="P38" s="3">
        <f t="shared" si="13"/>
        <v>1</v>
      </c>
      <c r="Q38" s="3">
        <f t="shared" si="9"/>
        <v>40000</v>
      </c>
      <c r="R38" s="24">
        <f>R37+Table2[[#This Row],[Received this week (kg) - projected/actual (for weeks past)]]-Table2[[#This Row],[Forecast Company X this week (kg) ]]</f>
        <v>194000</v>
      </c>
      <c r="S38" s="31">
        <f t="shared" si="6"/>
        <v>150000</v>
      </c>
      <c r="T38" s="15"/>
      <c r="U38" s="85">
        <f t="shared" si="14"/>
        <v>-150000</v>
      </c>
      <c r="V38"/>
    </row>
    <row r="39" spans="1:23" ht="16" x14ac:dyDescent="0.2">
      <c r="A39" s="142">
        <f>WEEKNUM(Table2[[#This Row],[Current week starts on ]])-1</f>
        <v>32</v>
      </c>
      <c r="B39" s="86">
        <f>'Holiday_Dates Lists'!J39</f>
        <v>44417</v>
      </c>
      <c r="C39" s="35" t="str">
        <f>IF(([2]Sheet1!D61)="","1/1/21",([2]Sheet1!D61))</f>
        <v>1/1/21</v>
      </c>
      <c r="D39" s="34" t="str">
        <f>IF(([2]Sheet1!K61)="","1/1/21",([2]Sheet1!K61))</f>
        <v>1/1/21</v>
      </c>
      <c r="E39" s="87"/>
      <c r="F39" s="88">
        <f t="shared" si="8"/>
        <v>35</v>
      </c>
      <c r="G39" s="86">
        <f t="shared" si="12"/>
        <v>44439</v>
      </c>
      <c r="H39" s="24">
        <f>'[1]Container Bookings'!$E60</f>
        <v>0</v>
      </c>
      <c r="I39" s="144">
        <v>50000</v>
      </c>
      <c r="J39" s="91"/>
      <c r="K39" s="91">
        <f t="shared" si="7"/>
        <v>20000</v>
      </c>
      <c r="L39" s="91"/>
      <c r="M39" s="91" t="str">
        <f t="shared" si="11"/>
        <v/>
      </c>
      <c r="N39" s="91"/>
      <c r="O39" s="91"/>
      <c r="P39" s="91">
        <f t="shared" si="13"/>
        <v>1</v>
      </c>
      <c r="Q39" s="91">
        <f t="shared" si="9"/>
        <v>40000</v>
      </c>
      <c r="R39" s="24">
        <f>R38+Table2[[#This Row],[Received this week (kg) - projected/actual (for weeks past)]]-Table2[[#This Row],[Forecast Company X this week (kg) ]]</f>
        <v>184000</v>
      </c>
      <c r="S39" s="91">
        <f>I40+I41+I42</f>
        <v>139250</v>
      </c>
      <c r="T39" s="91"/>
      <c r="U39" s="92">
        <f t="shared" si="14"/>
        <v>-139250</v>
      </c>
      <c r="V39"/>
    </row>
    <row r="40" spans="1:23" ht="16" x14ac:dyDescent="0.2">
      <c r="A40" s="142">
        <f>WEEKNUM(Table2[[#This Row],[Current week starts on ]])-1</f>
        <v>33</v>
      </c>
      <c r="B40" s="86">
        <f>'Holiday_Dates Lists'!J40</f>
        <v>44424</v>
      </c>
      <c r="C40" s="35" t="str">
        <f>IF(([2]Sheet1!D62)="","1/1/21",([2]Sheet1!D62))</f>
        <v>1/1/21</v>
      </c>
      <c r="D40" s="34" t="str">
        <f>IF(([2]Sheet1!K62)="","1/1/21",([2]Sheet1!K62))</f>
        <v>1/1/21</v>
      </c>
      <c r="E40" s="87"/>
      <c r="F40" s="88">
        <f t="shared" si="8"/>
        <v>36</v>
      </c>
      <c r="G40" s="86">
        <f t="shared" si="12"/>
        <v>44446</v>
      </c>
      <c r="H40" s="24">
        <f>'[1]Container Bookings'!$E61</f>
        <v>0</v>
      </c>
      <c r="I40" s="144">
        <v>50000</v>
      </c>
      <c r="J40" s="91"/>
      <c r="K40" s="91">
        <f t="shared" si="7"/>
        <v>20000</v>
      </c>
      <c r="L40" s="91"/>
      <c r="M40" s="91" t="str">
        <f t="shared" si="11"/>
        <v/>
      </c>
      <c r="N40" s="91"/>
      <c r="O40" s="91"/>
      <c r="P40" s="91">
        <f t="shared" si="13"/>
        <v>1</v>
      </c>
      <c r="Q40" s="91">
        <f t="shared" si="9"/>
        <v>20000</v>
      </c>
      <c r="R40" s="24">
        <f>R39+Table2[[#This Row],[Received this week (kg) - projected/actual (for weeks past)]]-Table2[[#This Row],[Forecast Company X this week (kg) ]]</f>
        <v>154000</v>
      </c>
      <c r="S40" s="31">
        <f>I41+I42+I43</f>
        <v>128500</v>
      </c>
      <c r="T40" s="15"/>
      <c r="U40" s="92">
        <f t="shared" si="14"/>
        <v>-128500</v>
      </c>
      <c r="V40"/>
    </row>
    <row r="41" spans="1:23" ht="16" x14ac:dyDescent="0.2">
      <c r="A41" s="142">
        <f>WEEKNUM(Table2[[#This Row],[Current week starts on ]])-1</f>
        <v>34</v>
      </c>
      <c r="B41" s="86">
        <f>'Holiday_Dates Lists'!J41</f>
        <v>44431</v>
      </c>
      <c r="C41" s="35" t="str">
        <f>IF(([2]Sheet1!D63)="","1/1/21",([2]Sheet1!D63))</f>
        <v>1/1/21</v>
      </c>
      <c r="D41" s="34" t="str">
        <f>IF(([2]Sheet1!K63)="","1/1/21",([2]Sheet1!K63))</f>
        <v>1/1/21</v>
      </c>
      <c r="E41" s="87"/>
      <c r="F41" s="88">
        <f t="shared" ref="F41:F60" si="15">A41+3</f>
        <v>37</v>
      </c>
      <c r="G41" s="86">
        <f t="shared" si="12"/>
        <v>44453</v>
      </c>
      <c r="H41" s="24">
        <f>'[1]Container Bookings'!$E62</f>
        <v>0</v>
      </c>
      <c r="I41" s="144">
        <v>50000</v>
      </c>
      <c r="J41" s="91"/>
      <c r="K41" s="91">
        <f>P41*20000-CEILING(L41,1000)</f>
        <v>20000</v>
      </c>
      <c r="L41" s="91"/>
      <c r="M41" s="91" t="str">
        <f>IF((L41/1000=0),"",ROUND((L41/1000),1))</f>
        <v/>
      </c>
      <c r="N41" s="91"/>
      <c r="O41" s="91"/>
      <c r="P41" s="91">
        <f t="shared" si="13"/>
        <v>1</v>
      </c>
      <c r="Q41" s="91">
        <f t="shared" ref="Q41" si="16">K38</f>
        <v>20000</v>
      </c>
      <c r="R41" s="24">
        <f>R40+Table2[[#This Row],[Received this week (kg) - projected/actual (for weeks past)]]-Table2[[#This Row],[Forecast Company X this week (kg) ]]</f>
        <v>124000</v>
      </c>
      <c r="S41" s="31">
        <f t="shared" ref="S41" si="17">I42+I43+I44</f>
        <v>117750</v>
      </c>
      <c r="T41" s="31"/>
      <c r="U41" s="92">
        <f t="shared" si="14"/>
        <v>-117750</v>
      </c>
      <c r="V41"/>
    </row>
    <row r="42" spans="1:23" ht="16" x14ac:dyDescent="0.2">
      <c r="A42" s="142">
        <f>WEEKNUM(Table2[[#This Row],[Current week starts on ]])-1</f>
        <v>35</v>
      </c>
      <c r="B42" s="4">
        <f>'Holiday_Dates Lists'!J42</f>
        <v>44438</v>
      </c>
      <c r="C42" s="35" t="str">
        <f>IF(([2]Sheet1!D64)="","1/1/21",([2]Sheet1!D64))</f>
        <v>1/1/21</v>
      </c>
      <c r="D42" s="34" t="str">
        <f>IF(([2]Sheet1!K64)="","1/1/21",([2]Sheet1!K64))</f>
        <v>1/1/21</v>
      </c>
      <c r="E42" s="10"/>
      <c r="F42" s="12">
        <f t="shared" si="15"/>
        <v>38</v>
      </c>
      <c r="G42" s="4">
        <f t="shared" si="12"/>
        <v>44460</v>
      </c>
      <c r="H42" s="24">
        <f>'[1]Container Bookings'!$E63</f>
        <v>0</v>
      </c>
      <c r="I42" s="75">
        <v>39250</v>
      </c>
      <c r="J42" s="3"/>
      <c r="K42" s="3">
        <f t="shared" ref="K42:K54" si="18">P42*20000-CEILING(L42,1000)</f>
        <v>20000</v>
      </c>
      <c r="L42" s="3"/>
      <c r="M42" s="3" t="str">
        <f t="shared" ref="M42:M60" si="19">IF((L42/1000=0),"",ROUND((L42/1000),1))</f>
        <v/>
      </c>
      <c r="N42" s="3"/>
      <c r="O42" s="3"/>
      <c r="P42" s="3">
        <f t="shared" si="13"/>
        <v>1</v>
      </c>
      <c r="Q42" s="3">
        <f>K39</f>
        <v>20000</v>
      </c>
      <c r="R42" s="24">
        <f>R41+Table2[[#This Row],[Received this week (kg) - projected/actual (for weeks past)]]-Table2[[#This Row],[Forecast Company X this week (kg) ]]</f>
        <v>104750</v>
      </c>
      <c r="S42" s="31">
        <f>I43+I44+I45</f>
        <v>117750</v>
      </c>
      <c r="T42" s="15"/>
      <c r="U42" s="85">
        <f t="shared" si="14"/>
        <v>-117750</v>
      </c>
      <c r="V42"/>
    </row>
    <row r="43" spans="1:23" ht="16" x14ac:dyDescent="0.2">
      <c r="A43" s="142">
        <f>WEEKNUM(Table2[[#This Row],[Current week starts on ]])-1</f>
        <v>36</v>
      </c>
      <c r="B43" s="4">
        <f>'Holiday_Dates Lists'!J43</f>
        <v>44445</v>
      </c>
      <c r="C43" s="35" t="str">
        <f>IF(([2]Sheet1!D65)="","1/1/21",([2]Sheet1!D65))</f>
        <v>1/1/21</v>
      </c>
      <c r="D43" s="34" t="str">
        <f>IF(([2]Sheet1!K65)="","1/1/21",([2]Sheet1!K65))</f>
        <v>1/1/21</v>
      </c>
      <c r="E43" s="10"/>
      <c r="F43" s="12">
        <f t="shared" si="15"/>
        <v>39</v>
      </c>
      <c r="G43" s="4">
        <f t="shared" si="12"/>
        <v>44467</v>
      </c>
      <c r="H43" s="24">
        <f>'[1]Container Bookings'!$E64</f>
        <v>0</v>
      </c>
      <c r="I43" s="75">
        <v>39250</v>
      </c>
      <c r="J43" s="3"/>
      <c r="K43" s="3">
        <f t="shared" si="18"/>
        <v>20000</v>
      </c>
      <c r="L43" s="3"/>
      <c r="M43" s="3" t="str">
        <f t="shared" si="19"/>
        <v/>
      </c>
      <c r="N43" s="3"/>
      <c r="O43" s="3"/>
      <c r="P43" s="3">
        <f t="shared" si="13"/>
        <v>1</v>
      </c>
      <c r="Q43" s="3">
        <f>K40</f>
        <v>20000</v>
      </c>
      <c r="R43" s="24">
        <f>R42+Table2[[#This Row],[Received this week (kg) - projected/actual (for weeks past)]]-Table2[[#This Row],[Forecast Company X this week (kg) ]]</f>
        <v>85500</v>
      </c>
      <c r="S43" s="31">
        <f t="shared" ref="S43" si="20">I44+I45+I46</f>
        <v>119500</v>
      </c>
      <c r="T43" s="31"/>
      <c r="U43" s="85">
        <f t="shared" si="14"/>
        <v>-119500</v>
      </c>
      <c r="V43"/>
    </row>
    <row r="44" spans="1:23" ht="16" x14ac:dyDescent="0.2">
      <c r="A44" s="142">
        <f>WEEKNUM(Table2[[#This Row],[Current week starts on ]])-1</f>
        <v>37</v>
      </c>
      <c r="B44" s="4">
        <f>'Holiday_Dates Lists'!J44</f>
        <v>44452</v>
      </c>
      <c r="C44" s="35" t="str">
        <f>IF(([2]Sheet1!D66)="","1/1/21",([2]Sheet1!D66))</f>
        <v>1/1/21</v>
      </c>
      <c r="D44" s="34" t="str">
        <f>IF(([2]Sheet1!K66)="","1/1/21",([2]Sheet1!K66))</f>
        <v>1/1/21</v>
      </c>
      <c r="E44" s="10"/>
      <c r="F44" s="12">
        <f t="shared" si="15"/>
        <v>40</v>
      </c>
      <c r="G44" s="4">
        <f t="shared" si="12"/>
        <v>44474</v>
      </c>
      <c r="H44" s="24">
        <f>'[1]Container Bookings'!$E65</f>
        <v>0</v>
      </c>
      <c r="I44" s="75">
        <v>39250</v>
      </c>
      <c r="J44" s="3"/>
      <c r="K44" s="3">
        <f t="shared" si="18"/>
        <v>20000</v>
      </c>
      <c r="L44" s="3"/>
      <c r="M44" s="3" t="str">
        <f t="shared" si="19"/>
        <v/>
      </c>
      <c r="N44" s="3"/>
      <c r="O44" s="3"/>
      <c r="P44" s="3">
        <f t="shared" si="13"/>
        <v>1</v>
      </c>
      <c r="Q44" s="3">
        <f>K41</f>
        <v>20000</v>
      </c>
      <c r="R44" s="24">
        <f>R43+Table2[[#This Row],[Received this week (kg) - projected/actual (for weeks past)]]-Table2[[#This Row],[Forecast Company X this week (kg) ]]</f>
        <v>66250</v>
      </c>
      <c r="S44" s="31">
        <f t="shared" ref="S44:S51" si="21">I45+I46+I47</f>
        <v>121250</v>
      </c>
      <c r="T44" s="15"/>
      <c r="U44" s="85">
        <f t="shared" si="14"/>
        <v>-121250</v>
      </c>
      <c r="V44"/>
    </row>
    <row r="45" spans="1:23" ht="16" x14ac:dyDescent="0.2">
      <c r="A45" s="142">
        <f>WEEKNUM(Table2[[#This Row],[Current week starts on ]])-1</f>
        <v>38</v>
      </c>
      <c r="B45" s="4">
        <f>'Holiday_Dates Lists'!J45</f>
        <v>44459</v>
      </c>
      <c r="C45" s="35" t="str">
        <f>IF(([2]Sheet1!D67)="","1/1/21",([2]Sheet1!D67))</f>
        <v>1/1/21</v>
      </c>
      <c r="D45" s="34" t="str">
        <f>IF(([2]Sheet1!K67)="","1/1/21",([2]Sheet1!K67))</f>
        <v>1/1/21</v>
      </c>
      <c r="E45" s="10"/>
      <c r="F45" s="12">
        <f t="shared" si="15"/>
        <v>41</v>
      </c>
      <c r="G45" s="4">
        <f t="shared" si="12"/>
        <v>44481</v>
      </c>
      <c r="H45" s="24">
        <f>'[1]Container Bookings'!$E66</f>
        <v>0</v>
      </c>
      <c r="I45" s="75">
        <v>39250</v>
      </c>
      <c r="J45" s="3"/>
      <c r="K45" s="3">
        <f t="shared" si="18"/>
        <v>20000</v>
      </c>
      <c r="L45" s="3"/>
      <c r="M45" s="3" t="str">
        <f t="shared" si="19"/>
        <v/>
      </c>
      <c r="N45" s="3"/>
      <c r="O45" s="3"/>
      <c r="P45" s="3">
        <f t="shared" si="13"/>
        <v>1</v>
      </c>
      <c r="Q45" s="3">
        <f t="shared" ref="Q45:Q54" si="22">K42</f>
        <v>20000</v>
      </c>
      <c r="R45" s="24">
        <f>R44+Table2[[#This Row],[Received this week (kg) - projected/actual (for weeks past)]]-Table2[[#This Row],[Forecast Company X this week (kg) ]]</f>
        <v>47000</v>
      </c>
      <c r="S45" s="31">
        <f t="shared" si="21"/>
        <v>123000</v>
      </c>
      <c r="T45" s="31"/>
      <c r="U45" s="85">
        <f t="shared" si="14"/>
        <v>-123000</v>
      </c>
      <c r="V45"/>
    </row>
    <row r="46" spans="1:23" ht="16" x14ac:dyDescent="0.2">
      <c r="A46" s="142">
        <f>WEEKNUM(Table2[[#This Row],[Current week starts on ]])-1</f>
        <v>39</v>
      </c>
      <c r="B46" s="4">
        <f>'Holiday_Dates Lists'!J46</f>
        <v>44466</v>
      </c>
      <c r="C46" s="35" t="str">
        <f>IF(([2]Sheet1!D68)="","1/1/21",([2]Sheet1!D68))</f>
        <v>1/1/21</v>
      </c>
      <c r="D46" s="34" t="str">
        <f>IF(([2]Sheet1!K68)="","1/1/21",([2]Sheet1!K68))</f>
        <v>1/1/21</v>
      </c>
      <c r="E46" s="10"/>
      <c r="F46" s="12">
        <f t="shared" si="15"/>
        <v>42</v>
      </c>
      <c r="G46" s="4">
        <f t="shared" si="12"/>
        <v>44488</v>
      </c>
      <c r="H46" s="24">
        <f>'[1]Container Bookings'!$E67</f>
        <v>0</v>
      </c>
      <c r="I46" s="75">
        <v>41000</v>
      </c>
      <c r="J46" s="3"/>
      <c r="K46" s="3">
        <f t="shared" si="18"/>
        <v>20000</v>
      </c>
      <c r="L46" s="3"/>
      <c r="M46" s="3" t="str">
        <f t="shared" si="19"/>
        <v/>
      </c>
      <c r="N46" s="3"/>
      <c r="O46" s="3"/>
      <c r="P46" s="3">
        <f t="shared" si="13"/>
        <v>1</v>
      </c>
      <c r="Q46" s="3">
        <f t="shared" si="22"/>
        <v>20000</v>
      </c>
      <c r="R46" s="24">
        <f>R45+Table2[[#This Row],[Received this week (kg) - projected/actual (for weeks past)]]-Table2[[#This Row],[Forecast Company X this week (kg) ]]</f>
        <v>26000</v>
      </c>
      <c r="S46" s="31">
        <f t="shared" si="21"/>
        <v>123000</v>
      </c>
      <c r="T46" s="15"/>
      <c r="U46" s="85">
        <f t="shared" si="14"/>
        <v>-123000</v>
      </c>
      <c r="V46"/>
    </row>
    <row r="47" spans="1:23" ht="16" x14ac:dyDescent="0.2">
      <c r="A47" s="142">
        <f>WEEKNUM(Table2[[#This Row],[Current week starts on ]])-1</f>
        <v>40</v>
      </c>
      <c r="B47" s="4">
        <f>'Holiday_Dates Lists'!J47</f>
        <v>44473</v>
      </c>
      <c r="C47" s="35" t="str">
        <f>IF(([2]Sheet1!D69)="","1/1/21",([2]Sheet1!D69))</f>
        <v>1/1/21</v>
      </c>
      <c r="D47" s="34" t="str">
        <f>IF(([2]Sheet1!K69)="","1/1/21",([2]Sheet1!K69))</f>
        <v>1/1/21</v>
      </c>
      <c r="E47" s="10"/>
      <c r="F47" s="12">
        <f t="shared" si="15"/>
        <v>43</v>
      </c>
      <c r="G47" s="4">
        <f t="shared" si="12"/>
        <v>44495</v>
      </c>
      <c r="H47" s="24">
        <f>'[1]Container Bookings'!$E68</f>
        <v>0</v>
      </c>
      <c r="I47" s="75">
        <v>41000</v>
      </c>
      <c r="J47" s="3"/>
      <c r="K47" s="3">
        <f t="shared" si="18"/>
        <v>20000</v>
      </c>
      <c r="L47" s="3"/>
      <c r="M47" s="3" t="str">
        <f t="shared" si="19"/>
        <v/>
      </c>
      <c r="N47" s="3"/>
      <c r="O47" s="3"/>
      <c r="P47" s="3">
        <f t="shared" si="13"/>
        <v>1</v>
      </c>
      <c r="Q47" s="3">
        <f t="shared" si="22"/>
        <v>20000</v>
      </c>
      <c r="R47" s="24">
        <f>R46+Table2[[#This Row],[Received this week (kg) - projected/actual (for weeks past)]]-Table2[[#This Row],[Forecast Company X this week (kg) ]]</f>
        <v>5000</v>
      </c>
      <c r="S47" s="31">
        <f t="shared" si="21"/>
        <v>123000</v>
      </c>
      <c r="T47" s="31"/>
      <c r="U47" s="85">
        <f t="shared" si="14"/>
        <v>-123000</v>
      </c>
      <c r="V47"/>
    </row>
    <row r="48" spans="1:23" ht="16" x14ac:dyDescent="0.2">
      <c r="A48" s="142">
        <f>WEEKNUM(Table2[[#This Row],[Current week starts on ]])-1</f>
        <v>41</v>
      </c>
      <c r="B48" s="4">
        <f>'Holiday_Dates Lists'!J48</f>
        <v>44480</v>
      </c>
      <c r="C48" s="35" t="str">
        <f>IF(([2]Sheet1!D70)="","1/1/21",([2]Sheet1!D70))</f>
        <v>1/1/21</v>
      </c>
      <c r="D48" s="34" t="str">
        <f>IF(([2]Sheet1!K70)="","1/1/21",([2]Sheet1!K70))</f>
        <v>1/1/21</v>
      </c>
      <c r="E48" s="10"/>
      <c r="F48" s="12">
        <f t="shared" si="15"/>
        <v>44</v>
      </c>
      <c r="G48" s="4">
        <f t="shared" si="12"/>
        <v>44502</v>
      </c>
      <c r="H48" s="24">
        <f>'[1]Container Bookings'!$E69</f>
        <v>0</v>
      </c>
      <c r="I48" s="75">
        <v>41000</v>
      </c>
      <c r="J48" s="3"/>
      <c r="K48" s="3">
        <f t="shared" si="18"/>
        <v>20000</v>
      </c>
      <c r="L48" s="3"/>
      <c r="M48" s="3" t="str">
        <f t="shared" si="19"/>
        <v/>
      </c>
      <c r="N48" s="3"/>
      <c r="O48" s="3"/>
      <c r="P48" s="3">
        <f t="shared" si="13"/>
        <v>1</v>
      </c>
      <c r="Q48" s="3">
        <f t="shared" si="22"/>
        <v>20000</v>
      </c>
      <c r="R48" s="24">
        <f>R47+Table2[[#This Row],[Received this week (kg) - projected/actual (for weeks past)]]-Table2[[#This Row],[Forecast Company X this week (kg) ]]</f>
        <v>-16000</v>
      </c>
      <c r="S48" s="31">
        <f t="shared" si="21"/>
        <v>123000</v>
      </c>
      <c r="T48" s="15"/>
      <c r="U48" s="85">
        <f t="shared" si="14"/>
        <v>-123000</v>
      </c>
      <c r="V48"/>
    </row>
    <row r="49" spans="1:22" ht="16" x14ac:dyDescent="0.2">
      <c r="A49" s="142">
        <f>WEEKNUM(Table2[[#This Row],[Current week starts on ]])-1</f>
        <v>42</v>
      </c>
      <c r="B49" s="4">
        <f>'Holiday_Dates Lists'!J49</f>
        <v>44487</v>
      </c>
      <c r="C49" s="35" t="str">
        <f>IF(([2]Sheet1!D71)="","1/1/21",([2]Sheet1!D71))</f>
        <v>1/1/21</v>
      </c>
      <c r="D49" s="34" t="str">
        <f>IF(([2]Sheet1!K71)="","1/1/21",([2]Sheet1!K71))</f>
        <v>1/1/21</v>
      </c>
      <c r="E49" s="10"/>
      <c r="F49" s="12">
        <f t="shared" si="15"/>
        <v>45</v>
      </c>
      <c r="G49" s="4">
        <f t="shared" si="12"/>
        <v>44509</v>
      </c>
      <c r="H49" s="24">
        <f>'[1]Container Bookings'!$E70</f>
        <v>0</v>
      </c>
      <c r="I49" s="75">
        <v>41000</v>
      </c>
      <c r="J49" s="3"/>
      <c r="K49" s="3">
        <f t="shared" si="18"/>
        <v>20000</v>
      </c>
      <c r="L49" s="3"/>
      <c r="M49" s="3" t="str">
        <f t="shared" si="19"/>
        <v/>
      </c>
      <c r="N49" s="3"/>
      <c r="O49" s="3"/>
      <c r="P49" s="3">
        <f t="shared" si="13"/>
        <v>1</v>
      </c>
      <c r="Q49" s="3">
        <f t="shared" si="22"/>
        <v>20000</v>
      </c>
      <c r="R49" s="24">
        <f>R48+Table2[[#This Row],[Received this week (kg) - projected/actual (for weeks past)]]-Table2[[#This Row],[Forecast Company X this week (kg) ]]</f>
        <v>-37000</v>
      </c>
      <c r="S49" s="31">
        <f t="shared" si="21"/>
        <v>123000</v>
      </c>
      <c r="T49" s="31"/>
      <c r="U49" s="85">
        <f t="shared" si="14"/>
        <v>-123000</v>
      </c>
      <c r="V49"/>
    </row>
    <row r="50" spans="1:22" ht="16" x14ac:dyDescent="0.2">
      <c r="A50" s="142">
        <f>WEEKNUM(Table2[[#This Row],[Current week starts on ]])-1</f>
        <v>43</v>
      </c>
      <c r="B50" s="4">
        <f>'Holiday_Dates Lists'!J50</f>
        <v>44494</v>
      </c>
      <c r="C50" s="35" t="str">
        <f>IF(([2]Sheet1!D72)="","1/1/21",([2]Sheet1!D72))</f>
        <v>1/1/21</v>
      </c>
      <c r="D50" s="34" t="str">
        <f>IF(([2]Sheet1!K72)="","1/1/21",([2]Sheet1!K72))</f>
        <v>1/1/21</v>
      </c>
      <c r="E50" s="10"/>
      <c r="F50" s="12">
        <f t="shared" si="15"/>
        <v>46</v>
      </c>
      <c r="G50" s="4">
        <f t="shared" si="12"/>
        <v>44516</v>
      </c>
      <c r="H50" s="24">
        <f>'[1]Container Bookings'!$E71</f>
        <v>0</v>
      </c>
      <c r="I50" s="75">
        <v>41000</v>
      </c>
      <c r="J50" s="3"/>
      <c r="K50" s="3">
        <f t="shared" si="18"/>
        <v>20000</v>
      </c>
      <c r="L50" s="3"/>
      <c r="M50" s="3" t="str">
        <f t="shared" si="19"/>
        <v/>
      </c>
      <c r="N50" s="3"/>
      <c r="O50" s="3"/>
      <c r="P50" s="3">
        <f t="shared" si="13"/>
        <v>1</v>
      </c>
      <c r="Q50" s="3">
        <f t="shared" si="22"/>
        <v>20000</v>
      </c>
      <c r="R50" s="24">
        <f>R49+Table2[[#This Row],[Received this week (kg) - projected/actual (for weeks past)]]-Table2[[#This Row],[Forecast Company X this week (kg) ]]</f>
        <v>-58000</v>
      </c>
      <c r="S50" s="31">
        <f t="shared" si="21"/>
        <v>123000</v>
      </c>
      <c r="T50" s="15"/>
      <c r="U50" s="85">
        <f t="shared" si="14"/>
        <v>-123000</v>
      </c>
      <c r="V50"/>
    </row>
    <row r="51" spans="1:22" ht="16" x14ac:dyDescent="0.2">
      <c r="A51" s="142">
        <f>WEEKNUM(Table2[[#This Row],[Current week starts on ]])-1</f>
        <v>44</v>
      </c>
      <c r="B51" s="4">
        <f>'Holiday_Dates Lists'!J51</f>
        <v>44501</v>
      </c>
      <c r="C51" s="35" t="str">
        <f>IF(([2]Sheet1!D73)="","1/1/21",([2]Sheet1!D73))</f>
        <v>1/1/21</v>
      </c>
      <c r="D51" s="34" t="str">
        <f>IF(([2]Sheet1!K73)="","1/1/21",([2]Sheet1!K73))</f>
        <v>1/1/21</v>
      </c>
      <c r="E51" s="10"/>
      <c r="F51" s="12">
        <f t="shared" si="15"/>
        <v>47</v>
      </c>
      <c r="G51" s="4">
        <f t="shared" si="12"/>
        <v>44523</v>
      </c>
      <c r="H51" s="24">
        <f>'[1]Container Bookings'!$E72</f>
        <v>0</v>
      </c>
      <c r="I51" s="75">
        <v>41000</v>
      </c>
      <c r="J51" s="3"/>
      <c r="K51" s="3">
        <f t="shared" si="18"/>
        <v>20000</v>
      </c>
      <c r="L51" s="3"/>
      <c r="M51" s="3" t="str">
        <f t="shared" si="19"/>
        <v/>
      </c>
      <c r="N51" s="3"/>
      <c r="O51" s="3"/>
      <c r="P51" s="3">
        <f t="shared" si="13"/>
        <v>1</v>
      </c>
      <c r="Q51" s="3">
        <f t="shared" si="22"/>
        <v>20000</v>
      </c>
      <c r="R51" s="24">
        <f>R50+Table2[[#This Row],[Received this week (kg) - projected/actual (for weeks past)]]-Table2[[#This Row],[Forecast Company X this week (kg) ]]</f>
        <v>-79000</v>
      </c>
      <c r="S51" s="31">
        <f t="shared" si="21"/>
        <v>123000</v>
      </c>
      <c r="T51" s="31"/>
      <c r="U51" s="85">
        <f t="shared" si="14"/>
        <v>-123000</v>
      </c>
      <c r="V51"/>
    </row>
    <row r="52" spans="1:22" ht="16" x14ac:dyDescent="0.2">
      <c r="A52" s="142">
        <f>WEEKNUM(Table2[[#This Row],[Current week starts on ]])-1</f>
        <v>45</v>
      </c>
      <c r="B52" s="4">
        <f>'Holiday_Dates Lists'!J52</f>
        <v>44508</v>
      </c>
      <c r="C52" s="35" t="str">
        <f>IF(([2]Sheet1!D74)="","1/1/21",([2]Sheet1!D74))</f>
        <v>1/1/21</v>
      </c>
      <c r="D52" s="34" t="str">
        <f>IF(([2]Sheet1!K74)="","1/1/21",([2]Sheet1!K74))</f>
        <v>1/1/21</v>
      </c>
      <c r="E52" s="10"/>
      <c r="F52" s="12">
        <f t="shared" si="15"/>
        <v>48</v>
      </c>
      <c r="G52" s="4">
        <f t="shared" si="12"/>
        <v>44530</v>
      </c>
      <c r="H52" s="24">
        <f>'[1]Container Bookings'!$E73</f>
        <v>0</v>
      </c>
      <c r="I52" s="75">
        <v>41000</v>
      </c>
      <c r="J52" s="3"/>
      <c r="K52" s="3">
        <f t="shared" si="18"/>
        <v>20000</v>
      </c>
      <c r="L52" s="3"/>
      <c r="M52" s="3" t="str">
        <f t="shared" si="19"/>
        <v/>
      </c>
      <c r="N52" s="3"/>
      <c r="O52" s="3"/>
      <c r="P52" s="3">
        <f t="shared" si="13"/>
        <v>1</v>
      </c>
      <c r="Q52" s="3">
        <f t="shared" si="22"/>
        <v>20000</v>
      </c>
      <c r="R52" s="24">
        <f>R51+Table2[[#This Row],[Received this week (kg) - projected/actual (for weeks past)]]-Table2[[#This Row],[Forecast Company X this week (kg) ]]</f>
        <v>-100000</v>
      </c>
      <c r="S52" s="31">
        <f>I53+I54+I55</f>
        <v>123000</v>
      </c>
      <c r="T52" s="15"/>
      <c r="U52" s="85">
        <f t="shared" si="14"/>
        <v>-123000</v>
      </c>
      <c r="V52"/>
    </row>
    <row r="53" spans="1:22" ht="16" x14ac:dyDescent="0.2">
      <c r="A53" s="142">
        <f>WEEKNUM(Table2[[#This Row],[Current week starts on ]])-1</f>
        <v>46</v>
      </c>
      <c r="B53" s="4">
        <f>'Holiday_Dates Lists'!J53</f>
        <v>44515</v>
      </c>
      <c r="C53" s="35" t="str">
        <f>IF(([2]Sheet1!D75)="","1/1/21",([2]Sheet1!D75))</f>
        <v>1/1/21</v>
      </c>
      <c r="D53" s="34" t="str">
        <f>IF(([2]Sheet1!K75)="","1/1/21",([2]Sheet1!K75))</f>
        <v>1/1/21</v>
      </c>
      <c r="E53" s="10"/>
      <c r="F53" s="12">
        <f t="shared" si="15"/>
        <v>49</v>
      </c>
      <c r="G53" s="4">
        <f t="shared" si="12"/>
        <v>44537</v>
      </c>
      <c r="H53" s="24">
        <f>'[1]Container Bookings'!$E74</f>
        <v>0</v>
      </c>
      <c r="I53" s="75">
        <v>41000</v>
      </c>
      <c r="J53" s="3"/>
      <c r="K53" s="3">
        <f t="shared" si="18"/>
        <v>20000</v>
      </c>
      <c r="L53" s="3"/>
      <c r="M53" s="3" t="str">
        <f t="shared" si="19"/>
        <v/>
      </c>
      <c r="N53" s="3"/>
      <c r="O53" s="3"/>
      <c r="P53" s="3">
        <f t="shared" si="13"/>
        <v>1</v>
      </c>
      <c r="Q53" s="3">
        <f t="shared" si="22"/>
        <v>20000</v>
      </c>
      <c r="R53" s="24">
        <f>R52+Table2[[#This Row],[Received this week (kg) - projected/actual (for weeks past)]]-Table2[[#This Row],[Forecast Company X this week (kg) ]]</f>
        <v>-121000</v>
      </c>
      <c r="S53" s="31">
        <f>I54+I55+I56</f>
        <v>123000</v>
      </c>
      <c r="T53" s="31"/>
      <c r="U53" s="85">
        <f t="shared" si="14"/>
        <v>-123000</v>
      </c>
      <c r="V53"/>
    </row>
    <row r="54" spans="1:22" ht="16" x14ac:dyDescent="0.2">
      <c r="A54" s="142">
        <f>WEEKNUM(Table2[[#This Row],[Current week starts on ]])-1</f>
        <v>47</v>
      </c>
      <c r="B54" s="86">
        <f>'Holiday_Dates Lists'!J54</f>
        <v>44522</v>
      </c>
      <c r="C54" s="35" t="str">
        <f>IF(([2]Sheet1!D76)="","1/1/21",([2]Sheet1!D76))</f>
        <v>1/1/21</v>
      </c>
      <c r="D54" s="34" t="str">
        <f>IF(([2]Sheet1!K76)="","1/1/21",([2]Sheet1!K76))</f>
        <v>1/1/21</v>
      </c>
      <c r="E54" s="87"/>
      <c r="F54" s="88">
        <f t="shared" si="15"/>
        <v>50</v>
      </c>
      <c r="G54" s="86">
        <f t="shared" si="12"/>
        <v>44544</v>
      </c>
      <c r="H54" s="24">
        <f>'[1]Container Bookings'!$E75</f>
        <v>0</v>
      </c>
      <c r="I54" s="90">
        <v>41000</v>
      </c>
      <c r="J54" s="91"/>
      <c r="K54" s="91">
        <f t="shared" si="18"/>
        <v>20000</v>
      </c>
      <c r="L54" s="91"/>
      <c r="M54" s="91" t="str">
        <f t="shared" si="19"/>
        <v/>
      </c>
      <c r="N54" s="91"/>
      <c r="O54" s="91"/>
      <c r="P54" s="91">
        <f t="shared" si="13"/>
        <v>1</v>
      </c>
      <c r="Q54" s="91">
        <f t="shared" si="22"/>
        <v>20000</v>
      </c>
      <c r="R54" s="24">
        <f>R53+Table2[[#This Row],[Received this week (kg) - projected/actual (for weeks past)]]-Table2[[#This Row],[Forecast Company X this week (kg) ]]</f>
        <v>-142000</v>
      </c>
      <c r="S54" s="31">
        <f>I55+I56+I57</f>
        <v>123000</v>
      </c>
      <c r="T54" s="15"/>
      <c r="U54" s="92">
        <f t="shared" si="14"/>
        <v>-123000</v>
      </c>
      <c r="V54"/>
    </row>
    <row r="55" spans="1:22" ht="16" x14ac:dyDescent="0.2">
      <c r="A55" s="142">
        <f>WEEKNUM(Table2[[#This Row],[Current week starts on ]])-1</f>
        <v>48</v>
      </c>
      <c r="B55" s="4">
        <f>'Holiday_Dates Lists'!J55</f>
        <v>44529</v>
      </c>
      <c r="C55" s="35" t="str">
        <f>IF(([2]Sheet1!D77)="","1/1/21",([2]Sheet1!D77))</f>
        <v>1/1/21</v>
      </c>
      <c r="D55" s="34" t="str">
        <f>IF(([2]Sheet1!K77)="","1/1/21",([2]Sheet1!K77))</f>
        <v>1/1/21</v>
      </c>
      <c r="E55" s="10"/>
      <c r="F55" s="12">
        <f t="shared" si="15"/>
        <v>51</v>
      </c>
      <c r="G55" s="4">
        <f t="shared" si="12"/>
        <v>44551</v>
      </c>
      <c r="H55" s="24">
        <f>'[1]Container Bookings'!$E76</f>
        <v>0</v>
      </c>
      <c r="I55" s="75">
        <v>41000</v>
      </c>
      <c r="J55" s="3"/>
      <c r="K55" s="3">
        <f t="shared" ref="K55:K60" si="23">P55*20000-CEILING(L55,1000)</f>
        <v>20000</v>
      </c>
      <c r="L55" s="3"/>
      <c r="M55" s="3" t="str">
        <f t="shared" si="19"/>
        <v/>
      </c>
      <c r="N55" s="3"/>
      <c r="O55" s="3"/>
      <c r="P55" s="3">
        <f t="shared" si="13"/>
        <v>1</v>
      </c>
      <c r="Q55" s="3">
        <f>K52</f>
        <v>20000</v>
      </c>
      <c r="R55" s="24">
        <f>R54+Table2[[#This Row],[Received this week (kg) - projected/actual (for weeks past)]]-Table2[[#This Row],[Forecast Company X this week (kg) ]]</f>
        <v>-163000</v>
      </c>
      <c r="S55" s="21">
        <f t="shared" ref="S55:S57" si="24">I56+I57+I58</f>
        <v>123000</v>
      </c>
      <c r="T55" s="15"/>
      <c r="U55" s="85">
        <f t="shared" si="14"/>
        <v>-123000</v>
      </c>
      <c r="V55"/>
    </row>
    <row r="56" spans="1:22" ht="16" x14ac:dyDescent="0.2">
      <c r="A56" s="142">
        <f>WEEKNUM(Table2[[#This Row],[Current week starts on ]])-1</f>
        <v>49</v>
      </c>
      <c r="B56" s="4">
        <f>'Holiday_Dates Lists'!J56</f>
        <v>44536</v>
      </c>
      <c r="C56" s="35" t="str">
        <f>IF(([2]Sheet1!D78)="","1/1/21",([2]Sheet1!D78))</f>
        <v>1/1/21</v>
      </c>
      <c r="D56" s="34" t="str">
        <f>IF(([2]Sheet1!K78)="","1/1/21",([2]Sheet1!K78))</f>
        <v>1/1/21</v>
      </c>
      <c r="E56" s="10"/>
      <c r="F56" s="12">
        <f t="shared" si="15"/>
        <v>52</v>
      </c>
      <c r="G56" s="4">
        <f t="shared" si="12"/>
        <v>44558</v>
      </c>
      <c r="H56" s="24">
        <f>'[1]Container Bookings'!$E77</f>
        <v>0</v>
      </c>
      <c r="I56" s="75">
        <v>41000</v>
      </c>
      <c r="J56" s="3"/>
      <c r="K56" s="3">
        <f t="shared" si="23"/>
        <v>20000</v>
      </c>
      <c r="L56" s="3"/>
      <c r="M56" s="3" t="str">
        <f t="shared" si="19"/>
        <v/>
      </c>
      <c r="N56" s="3"/>
      <c r="O56" s="3"/>
      <c r="P56" s="3">
        <f t="shared" si="13"/>
        <v>1</v>
      </c>
      <c r="Q56" s="3">
        <f>K53</f>
        <v>20000</v>
      </c>
      <c r="R56" s="24">
        <f>R55+Table2[[#This Row],[Received this week (kg) - projected/actual (for weeks past)]]-Table2[[#This Row],[Forecast Company X this week (kg) ]]</f>
        <v>-184000</v>
      </c>
      <c r="S56" s="31">
        <f t="shared" si="24"/>
        <v>123000</v>
      </c>
      <c r="T56" s="15"/>
      <c r="U56" s="85">
        <f t="shared" si="14"/>
        <v>-123000</v>
      </c>
      <c r="V56"/>
    </row>
    <row r="57" spans="1:22" ht="16" x14ac:dyDescent="0.2">
      <c r="A57" s="142">
        <f>WEEKNUM(Table2[[#This Row],[Current week starts on ]])-1</f>
        <v>50</v>
      </c>
      <c r="B57" s="4">
        <f>'Holiday_Dates Lists'!J57</f>
        <v>44543</v>
      </c>
      <c r="C57" s="35" t="str">
        <f>IF(([2]Sheet1!D79)="","1/1/21",([2]Sheet1!D79))</f>
        <v>1/1/21</v>
      </c>
      <c r="D57" s="34" t="str">
        <f>IF(([2]Sheet1!K79)="","1/1/21",([2]Sheet1!K79))</f>
        <v>1/1/21</v>
      </c>
      <c r="E57" s="10"/>
      <c r="F57" s="12">
        <f t="shared" si="15"/>
        <v>53</v>
      </c>
      <c r="G57" s="4">
        <f t="shared" si="12"/>
        <v>44565</v>
      </c>
      <c r="H57" s="24">
        <f>'[1]Container Bookings'!$E78</f>
        <v>0</v>
      </c>
      <c r="I57" s="75">
        <v>41000</v>
      </c>
      <c r="J57" s="3"/>
      <c r="K57" s="3">
        <f t="shared" si="23"/>
        <v>20000</v>
      </c>
      <c r="L57" s="3"/>
      <c r="M57" s="3" t="str">
        <f t="shared" si="19"/>
        <v/>
      </c>
      <c r="N57" s="3"/>
      <c r="O57" s="3"/>
      <c r="P57" s="3">
        <f t="shared" si="13"/>
        <v>1</v>
      </c>
      <c r="Q57" s="3">
        <f>K54</f>
        <v>20000</v>
      </c>
      <c r="R57" s="24">
        <f>R56+Table2[[#This Row],[Received this week (kg) - projected/actual (for weeks past)]]-Table2[[#This Row],[Forecast Company X this week (kg) ]]</f>
        <v>-205000</v>
      </c>
      <c r="S57" s="21">
        <f t="shared" si="24"/>
        <v>123000</v>
      </c>
      <c r="T57" s="15"/>
      <c r="U57" s="85">
        <f t="shared" si="14"/>
        <v>-123000</v>
      </c>
      <c r="V57"/>
    </row>
    <row r="58" spans="1:22" ht="16" x14ac:dyDescent="0.2">
      <c r="A58" s="142">
        <f>WEEKNUM(Table2[[#This Row],[Current week starts on ]])-1</f>
        <v>51</v>
      </c>
      <c r="B58" s="4">
        <f>'Holiday_Dates Lists'!J58</f>
        <v>44550</v>
      </c>
      <c r="C58" s="35" t="str">
        <f>IF(([2]Sheet1!D80)="","1/1/21",([2]Sheet1!D80))</f>
        <v>1/1/21</v>
      </c>
      <c r="D58" s="34" t="str">
        <f>IF(([2]Sheet1!K80)="","1/1/21",([2]Sheet1!K80))</f>
        <v>1/1/21</v>
      </c>
      <c r="E58" s="10"/>
      <c r="F58" s="12">
        <f t="shared" si="15"/>
        <v>54</v>
      </c>
      <c r="G58" s="4">
        <f t="shared" si="12"/>
        <v>44572</v>
      </c>
      <c r="H58" s="24">
        <f>'[1]Container Bookings'!$E79</f>
        <v>0</v>
      </c>
      <c r="I58" s="75">
        <v>41000</v>
      </c>
      <c r="J58" s="3"/>
      <c r="K58" s="3">
        <f t="shared" si="23"/>
        <v>20000</v>
      </c>
      <c r="L58" s="3"/>
      <c r="M58" s="3" t="str">
        <f t="shared" si="19"/>
        <v/>
      </c>
      <c r="N58" s="3"/>
      <c r="O58" s="3"/>
      <c r="P58" s="3">
        <f t="shared" si="13"/>
        <v>1</v>
      </c>
      <c r="Q58" s="3">
        <f t="shared" ref="Q58:Q60" si="25">K55</f>
        <v>20000</v>
      </c>
      <c r="R58" s="24">
        <f>R57+Table2[[#This Row],[Received this week (kg) - projected/actual (for weeks past)]]-Table2[[#This Row],[Forecast Company X this week (kg) ]]</f>
        <v>-226000</v>
      </c>
      <c r="S58" s="31">
        <f>I59+I60+J61</f>
        <v>82000</v>
      </c>
      <c r="T58" s="15"/>
      <c r="U58" s="85">
        <f t="shared" si="14"/>
        <v>-82000</v>
      </c>
      <c r="V58"/>
    </row>
    <row r="59" spans="1:22" ht="16" x14ac:dyDescent="0.2">
      <c r="A59" s="142">
        <f>WEEKNUM(Table2[[#This Row],[Current week starts on ]])-1</f>
        <v>52</v>
      </c>
      <c r="B59" s="4">
        <f>'Holiday_Dates Lists'!J59</f>
        <v>44557</v>
      </c>
      <c r="C59" s="35" t="str">
        <f>IF(([2]Sheet1!D81)="","1/1/21",([2]Sheet1!D81))</f>
        <v>1/1/21</v>
      </c>
      <c r="D59" s="34" t="str">
        <f>IF(([2]Sheet1!K81)="","1/1/21",([2]Sheet1!K81))</f>
        <v>1/1/21</v>
      </c>
      <c r="E59" s="10"/>
      <c r="F59" s="12">
        <f t="shared" si="15"/>
        <v>55</v>
      </c>
      <c r="G59" s="4">
        <f t="shared" si="12"/>
        <v>44579</v>
      </c>
      <c r="H59" s="24">
        <f>'[1]Container Bookings'!$E80</f>
        <v>0</v>
      </c>
      <c r="I59" s="75">
        <v>41000</v>
      </c>
      <c r="J59" s="3"/>
      <c r="K59" s="3">
        <f t="shared" si="23"/>
        <v>20000</v>
      </c>
      <c r="L59" s="3"/>
      <c r="M59" s="3" t="str">
        <f t="shared" si="19"/>
        <v/>
      </c>
      <c r="N59" s="3"/>
      <c r="O59" s="3"/>
      <c r="P59" s="3">
        <f t="shared" si="13"/>
        <v>1</v>
      </c>
      <c r="Q59" s="3">
        <f t="shared" si="25"/>
        <v>20000</v>
      </c>
      <c r="R59" s="24">
        <f>R58+Table2[[#This Row],[Received this week (kg) - projected/actual (for weeks past)]]-Table2[[#This Row],[Forecast Company X this week (kg) ]]</f>
        <v>-247000</v>
      </c>
      <c r="S59" s="21">
        <f>I60+J61+J62</f>
        <v>41000</v>
      </c>
      <c r="T59" s="15"/>
      <c r="U59" s="85">
        <f t="shared" si="14"/>
        <v>-41000</v>
      </c>
      <c r="V59"/>
    </row>
    <row r="60" spans="1:22" ht="16" x14ac:dyDescent="0.2">
      <c r="A60" s="142">
        <f>WEEKNUM(Table2[[#This Row],[Current week starts on ]])-1</f>
        <v>1</v>
      </c>
      <c r="B60" s="86">
        <f>'Holiday_Dates Lists'!J60</f>
        <v>44564</v>
      </c>
      <c r="C60" s="35" t="str">
        <f>IF(([2]Sheet1!D82)="","1/1/21",([2]Sheet1!D82))</f>
        <v>1/1/21</v>
      </c>
      <c r="D60" s="34" t="str">
        <f>IF(([2]Sheet1!K82)="","1/1/21",([2]Sheet1!K82))</f>
        <v>1/1/21</v>
      </c>
      <c r="E60" s="87"/>
      <c r="F60" s="88">
        <f t="shared" si="15"/>
        <v>4</v>
      </c>
      <c r="G60" s="86">
        <f t="shared" si="12"/>
        <v>44586</v>
      </c>
      <c r="H60" s="24">
        <f>'[1]Container Bookings'!$E81</f>
        <v>0</v>
      </c>
      <c r="I60" s="90">
        <v>41000</v>
      </c>
      <c r="J60" s="91"/>
      <c r="K60" s="91">
        <f t="shared" si="23"/>
        <v>20000</v>
      </c>
      <c r="L60" s="91"/>
      <c r="M60" s="91" t="str">
        <f t="shared" si="19"/>
        <v/>
      </c>
      <c r="N60" s="91"/>
      <c r="O60" s="91"/>
      <c r="P60" s="91">
        <f t="shared" si="13"/>
        <v>1</v>
      </c>
      <c r="Q60" s="91">
        <f t="shared" si="25"/>
        <v>20000</v>
      </c>
      <c r="R60" s="24">
        <f>R59+Table2[[#This Row],[Received this week (kg) - projected/actual (for weeks past)]]-Table2[[#This Row],[Forecast Company X this week (kg) ]]</f>
        <v>-268000</v>
      </c>
      <c r="S60" s="31">
        <f>J61+J62+J63</f>
        <v>0</v>
      </c>
      <c r="T60" s="15"/>
      <c r="U60" s="92">
        <f t="shared" si="14"/>
        <v>0</v>
      </c>
      <c r="V60"/>
    </row>
    <row r="61" spans="1:22" x14ac:dyDescent="0.2">
      <c r="U61"/>
    </row>
    <row r="62" spans="1:22" x14ac:dyDescent="0.2">
      <c r="U62"/>
    </row>
    <row r="63" spans="1:22" x14ac:dyDescent="0.2">
      <c r="U63"/>
    </row>
    <row r="64" spans="1:22" x14ac:dyDescent="0.2">
      <c r="U64"/>
    </row>
    <row r="65" spans="21:21" x14ac:dyDescent="0.2">
      <c r="U65"/>
    </row>
    <row r="66" spans="21:21" x14ac:dyDescent="0.2">
      <c r="U66"/>
    </row>
    <row r="67" spans="21:21" x14ac:dyDescent="0.2">
      <c r="U67"/>
    </row>
    <row r="68" spans="21:21" x14ac:dyDescent="0.2">
      <c r="U68"/>
    </row>
    <row r="69" spans="21:21" x14ac:dyDescent="0.2">
      <c r="U69"/>
    </row>
    <row r="70" spans="21:21" x14ac:dyDescent="0.2">
      <c r="U70"/>
    </row>
    <row r="71" spans="21:21" x14ac:dyDescent="0.2">
      <c r="U71"/>
    </row>
    <row r="72" spans="21:21" x14ac:dyDescent="0.2">
      <c r="U72"/>
    </row>
    <row r="73" spans="21:21" x14ac:dyDescent="0.2">
      <c r="U73"/>
    </row>
    <row r="74" spans="21:21" x14ac:dyDescent="0.2">
      <c r="U74"/>
    </row>
    <row r="75" spans="21:21" x14ac:dyDescent="0.2">
      <c r="U75"/>
    </row>
    <row r="76" spans="21:21" x14ac:dyDescent="0.2">
      <c r="U76"/>
    </row>
    <row r="77" spans="21:21" x14ac:dyDescent="0.2">
      <c r="U77"/>
    </row>
    <row r="78" spans="21:21" x14ac:dyDescent="0.2">
      <c r="U78"/>
    </row>
    <row r="79" spans="21:21" x14ac:dyDescent="0.2">
      <c r="U79"/>
    </row>
    <row r="80" spans="21:21" x14ac:dyDescent="0.2">
      <c r="U80"/>
    </row>
    <row r="81" spans="21:21" x14ac:dyDescent="0.2">
      <c r="U81"/>
    </row>
    <row r="82" spans="21:21" x14ac:dyDescent="0.2">
      <c r="U82"/>
    </row>
    <row r="83" spans="21:21" x14ac:dyDescent="0.2">
      <c r="U83"/>
    </row>
    <row r="84" spans="21:21" x14ac:dyDescent="0.2">
      <c r="U84"/>
    </row>
    <row r="85" spans="21:21" x14ac:dyDescent="0.2">
      <c r="U85"/>
    </row>
    <row r="86" spans="21:21" x14ac:dyDescent="0.2">
      <c r="U86"/>
    </row>
    <row r="87" spans="21:21" x14ac:dyDescent="0.2">
      <c r="U87"/>
    </row>
    <row r="88" spans="21:21" x14ac:dyDescent="0.2">
      <c r="U88"/>
    </row>
    <row r="89" spans="21:21" x14ac:dyDescent="0.2">
      <c r="U89"/>
    </row>
    <row r="90" spans="21:21" x14ac:dyDescent="0.2">
      <c r="U90"/>
    </row>
    <row r="91" spans="21:21" x14ac:dyDescent="0.2">
      <c r="U91"/>
    </row>
    <row r="92" spans="21:21" x14ac:dyDescent="0.2">
      <c r="U92"/>
    </row>
    <row r="93" spans="21:21" x14ac:dyDescent="0.2">
      <c r="U93"/>
    </row>
    <row r="94" spans="21:21" x14ac:dyDescent="0.2">
      <c r="U94"/>
    </row>
    <row r="95" spans="21:21" x14ac:dyDescent="0.2">
      <c r="U95"/>
    </row>
    <row r="96" spans="21:21" x14ac:dyDescent="0.2">
      <c r="U96"/>
    </row>
    <row r="97" spans="21:21" x14ac:dyDescent="0.2">
      <c r="U97"/>
    </row>
    <row r="98" spans="21:21" x14ac:dyDescent="0.2">
      <c r="U98"/>
    </row>
    <row r="99" spans="21:21" x14ac:dyDescent="0.2">
      <c r="U99"/>
    </row>
    <row r="100" spans="21:21" x14ac:dyDescent="0.2">
      <c r="U100"/>
    </row>
    <row r="101" spans="21:21" x14ac:dyDescent="0.2">
      <c r="U101"/>
    </row>
    <row r="102" spans="21:21" x14ac:dyDescent="0.2">
      <c r="U102"/>
    </row>
    <row r="103" spans="21:21" x14ac:dyDescent="0.2">
      <c r="U103"/>
    </row>
    <row r="104" spans="21:21" x14ac:dyDescent="0.2">
      <c r="U104"/>
    </row>
    <row r="105" spans="21:21" x14ac:dyDescent="0.2">
      <c r="U105"/>
    </row>
    <row r="106" spans="21:21" x14ac:dyDescent="0.2">
      <c r="U106"/>
    </row>
    <row r="107" spans="21:21" x14ac:dyDescent="0.2">
      <c r="U107"/>
    </row>
    <row r="108" spans="21:21" x14ac:dyDescent="0.2">
      <c r="U108"/>
    </row>
    <row r="109" spans="21:21" x14ac:dyDescent="0.2">
      <c r="U109"/>
    </row>
    <row r="110" spans="21:21" x14ac:dyDescent="0.2">
      <c r="U110"/>
    </row>
    <row r="111" spans="21:21" x14ac:dyDescent="0.2">
      <c r="U111"/>
    </row>
    <row r="112" spans="21:21" x14ac:dyDescent="0.2">
      <c r="U112"/>
    </row>
    <row r="113" spans="21:21" x14ac:dyDescent="0.2">
      <c r="U113"/>
    </row>
    <row r="114" spans="21:21" x14ac:dyDescent="0.2">
      <c r="U114"/>
    </row>
    <row r="115" spans="21:21" x14ac:dyDescent="0.2">
      <c r="U115"/>
    </row>
    <row r="116" spans="21:21" x14ac:dyDescent="0.2">
      <c r="U116"/>
    </row>
    <row r="117" spans="21:21" x14ac:dyDescent="0.2">
      <c r="U117"/>
    </row>
    <row r="118" spans="21:21" x14ac:dyDescent="0.2">
      <c r="U118"/>
    </row>
    <row r="119" spans="21:21" x14ac:dyDescent="0.2">
      <c r="U119"/>
    </row>
    <row r="120" spans="21:21" x14ac:dyDescent="0.2">
      <c r="U120"/>
    </row>
    <row r="121" spans="21:21" x14ac:dyDescent="0.2">
      <c r="U121"/>
    </row>
    <row r="122" spans="21:21" x14ac:dyDescent="0.2">
      <c r="U122"/>
    </row>
    <row r="123" spans="21:21" x14ac:dyDescent="0.2">
      <c r="U123"/>
    </row>
    <row r="124" spans="21:21" x14ac:dyDescent="0.2">
      <c r="U124"/>
    </row>
    <row r="125" spans="21:21" x14ac:dyDescent="0.2">
      <c r="U125"/>
    </row>
    <row r="126" spans="21:21" x14ac:dyDescent="0.2">
      <c r="U126"/>
    </row>
    <row r="127" spans="21:21" x14ac:dyDescent="0.2">
      <c r="U127"/>
    </row>
    <row r="128" spans="21:21" x14ac:dyDescent="0.2">
      <c r="U128"/>
    </row>
    <row r="129" spans="21:21" x14ac:dyDescent="0.2">
      <c r="U129"/>
    </row>
    <row r="130" spans="21:21" x14ac:dyDescent="0.2">
      <c r="U130"/>
    </row>
    <row r="131" spans="21:21" x14ac:dyDescent="0.2">
      <c r="U131"/>
    </row>
    <row r="132" spans="21:21" x14ac:dyDescent="0.2">
      <c r="U132"/>
    </row>
    <row r="133" spans="21:21" x14ac:dyDescent="0.2">
      <c r="U133"/>
    </row>
    <row r="134" spans="21:21" x14ac:dyDescent="0.2">
      <c r="U134"/>
    </row>
    <row r="135" spans="21:21" x14ac:dyDescent="0.2">
      <c r="U135"/>
    </row>
    <row r="136" spans="21:21" x14ac:dyDescent="0.2">
      <c r="U136"/>
    </row>
    <row r="137" spans="21:21" x14ac:dyDescent="0.2">
      <c r="U137"/>
    </row>
    <row r="138" spans="21:21" x14ac:dyDescent="0.2">
      <c r="U138"/>
    </row>
    <row r="139" spans="21:21" x14ac:dyDescent="0.2">
      <c r="U139"/>
    </row>
    <row r="140" spans="21:21" x14ac:dyDescent="0.2">
      <c r="U140"/>
    </row>
    <row r="141" spans="21:21" x14ac:dyDescent="0.2">
      <c r="U141"/>
    </row>
    <row r="142" spans="21:21" x14ac:dyDescent="0.2">
      <c r="U142"/>
    </row>
    <row r="143" spans="21:21" x14ac:dyDescent="0.2">
      <c r="U143"/>
    </row>
    <row r="144" spans="21:21" x14ac:dyDescent="0.2">
      <c r="U144"/>
    </row>
    <row r="145" spans="21:21" x14ac:dyDescent="0.2">
      <c r="U145"/>
    </row>
    <row r="146" spans="21:21" x14ac:dyDescent="0.2">
      <c r="U146"/>
    </row>
    <row r="147" spans="21:21" x14ac:dyDescent="0.2">
      <c r="U147"/>
    </row>
    <row r="148" spans="21:21" x14ac:dyDescent="0.2">
      <c r="U148"/>
    </row>
    <row r="149" spans="21:21" x14ac:dyDescent="0.2">
      <c r="U149"/>
    </row>
    <row r="150" spans="21:21" x14ac:dyDescent="0.2">
      <c r="U150"/>
    </row>
    <row r="151" spans="21:21" x14ac:dyDescent="0.2">
      <c r="U151"/>
    </row>
    <row r="152" spans="21:21" x14ac:dyDescent="0.2">
      <c r="U152"/>
    </row>
    <row r="153" spans="21:21" x14ac:dyDescent="0.2">
      <c r="U153"/>
    </row>
    <row r="154" spans="21:21" x14ac:dyDescent="0.2">
      <c r="U154"/>
    </row>
    <row r="155" spans="21:21" x14ac:dyDescent="0.2">
      <c r="U155"/>
    </row>
    <row r="156" spans="21:21" x14ac:dyDescent="0.2">
      <c r="U156"/>
    </row>
    <row r="157" spans="21:21" x14ac:dyDescent="0.2">
      <c r="U157"/>
    </row>
    <row r="158" spans="21:21" x14ac:dyDescent="0.2">
      <c r="U158"/>
    </row>
    <row r="159" spans="21:21" x14ac:dyDescent="0.2">
      <c r="U159"/>
    </row>
    <row r="160" spans="21:21" x14ac:dyDescent="0.2">
      <c r="U160"/>
    </row>
    <row r="161" spans="21:21" x14ac:dyDescent="0.2">
      <c r="U161"/>
    </row>
    <row r="162" spans="21:21" x14ac:dyDescent="0.2">
      <c r="U162"/>
    </row>
    <row r="163" spans="21:21" x14ac:dyDescent="0.2">
      <c r="U163"/>
    </row>
    <row r="164" spans="21:21" x14ac:dyDescent="0.2">
      <c r="U164"/>
    </row>
    <row r="165" spans="21:21" x14ac:dyDescent="0.2">
      <c r="U165"/>
    </row>
    <row r="166" spans="21:21" x14ac:dyDescent="0.2">
      <c r="U166"/>
    </row>
    <row r="167" spans="21:21" x14ac:dyDescent="0.2">
      <c r="U167"/>
    </row>
    <row r="168" spans="21:21" x14ac:dyDescent="0.2">
      <c r="U168"/>
    </row>
    <row r="169" spans="21:21" x14ac:dyDescent="0.2">
      <c r="U169"/>
    </row>
    <row r="170" spans="21:21" x14ac:dyDescent="0.2">
      <c r="U170"/>
    </row>
    <row r="171" spans="21:21" x14ac:dyDescent="0.2">
      <c r="U171"/>
    </row>
    <row r="172" spans="21:21" x14ac:dyDescent="0.2">
      <c r="U172"/>
    </row>
    <row r="173" spans="21:21" x14ac:dyDescent="0.2">
      <c r="U173"/>
    </row>
    <row r="174" spans="21:21" x14ac:dyDescent="0.2">
      <c r="U174"/>
    </row>
    <row r="175" spans="21:21" x14ac:dyDescent="0.2">
      <c r="U175"/>
    </row>
    <row r="176" spans="21:21" x14ac:dyDescent="0.2">
      <c r="U176"/>
    </row>
    <row r="177" spans="21:21" x14ac:dyDescent="0.2">
      <c r="U177"/>
    </row>
    <row r="178" spans="21:21" x14ac:dyDescent="0.2">
      <c r="U178"/>
    </row>
    <row r="179" spans="21:21" x14ac:dyDescent="0.2">
      <c r="U179"/>
    </row>
    <row r="180" spans="21:21" x14ac:dyDescent="0.2">
      <c r="U180"/>
    </row>
    <row r="181" spans="21:21" x14ac:dyDescent="0.2">
      <c r="U181"/>
    </row>
    <row r="182" spans="21:21" x14ac:dyDescent="0.2">
      <c r="U182"/>
    </row>
    <row r="183" spans="21:21" x14ac:dyDescent="0.2">
      <c r="U183"/>
    </row>
    <row r="184" spans="21:21" x14ac:dyDescent="0.2">
      <c r="U184"/>
    </row>
    <row r="185" spans="21:21" x14ac:dyDescent="0.2">
      <c r="U185"/>
    </row>
    <row r="186" spans="21:21" x14ac:dyDescent="0.2">
      <c r="U186"/>
    </row>
    <row r="187" spans="21:21" x14ac:dyDescent="0.2">
      <c r="U187"/>
    </row>
    <row r="188" spans="21:21" x14ac:dyDescent="0.2">
      <c r="U188"/>
    </row>
    <row r="189" spans="21:21" x14ac:dyDescent="0.2">
      <c r="U189"/>
    </row>
    <row r="190" spans="21:21" x14ac:dyDescent="0.2">
      <c r="U190"/>
    </row>
    <row r="191" spans="21:21" x14ac:dyDescent="0.2">
      <c r="U191"/>
    </row>
    <row r="192" spans="21:21" x14ac:dyDescent="0.2">
      <c r="U192"/>
    </row>
    <row r="193" spans="21:21" x14ac:dyDescent="0.2">
      <c r="U193"/>
    </row>
    <row r="194" spans="21:21" x14ac:dyDescent="0.2">
      <c r="U194"/>
    </row>
    <row r="195" spans="21:21" x14ac:dyDescent="0.2">
      <c r="U195"/>
    </row>
    <row r="196" spans="21:21" x14ac:dyDescent="0.2">
      <c r="U196"/>
    </row>
    <row r="197" spans="21:21" x14ac:dyDescent="0.2">
      <c r="U197"/>
    </row>
    <row r="198" spans="21:21" x14ac:dyDescent="0.2">
      <c r="U198"/>
    </row>
    <row r="199" spans="21:21" x14ac:dyDescent="0.2">
      <c r="U199"/>
    </row>
    <row r="200" spans="21:21" x14ac:dyDescent="0.2">
      <c r="U200"/>
    </row>
    <row r="201" spans="21:21" x14ac:dyDescent="0.2">
      <c r="U201"/>
    </row>
    <row r="202" spans="21:21" x14ac:dyDescent="0.2">
      <c r="U202"/>
    </row>
    <row r="203" spans="21:21" x14ac:dyDescent="0.2">
      <c r="U203"/>
    </row>
    <row r="204" spans="21:21" x14ac:dyDescent="0.2">
      <c r="U204"/>
    </row>
    <row r="205" spans="21:21" x14ac:dyDescent="0.2">
      <c r="U205"/>
    </row>
    <row r="206" spans="21:21" x14ac:dyDescent="0.2">
      <c r="U206"/>
    </row>
    <row r="207" spans="21:21" x14ac:dyDescent="0.2">
      <c r="U207"/>
    </row>
    <row r="208" spans="21:21" x14ac:dyDescent="0.2">
      <c r="U208"/>
    </row>
    <row r="209" spans="21:21" x14ac:dyDescent="0.2">
      <c r="U209"/>
    </row>
    <row r="210" spans="21:21" x14ac:dyDescent="0.2">
      <c r="U210"/>
    </row>
    <row r="211" spans="21:21" x14ac:dyDescent="0.2">
      <c r="U211"/>
    </row>
    <row r="212" spans="21:21" x14ac:dyDescent="0.2">
      <c r="U212"/>
    </row>
    <row r="213" spans="21:21" x14ac:dyDescent="0.2">
      <c r="U213"/>
    </row>
    <row r="214" spans="21:21" x14ac:dyDescent="0.2">
      <c r="U214"/>
    </row>
    <row r="215" spans="21:21" x14ac:dyDescent="0.2">
      <c r="U215"/>
    </row>
    <row r="216" spans="21:21" x14ac:dyDescent="0.2">
      <c r="U216"/>
    </row>
    <row r="217" spans="21:21" x14ac:dyDescent="0.2">
      <c r="U217"/>
    </row>
    <row r="218" spans="21:21" x14ac:dyDescent="0.2">
      <c r="U218"/>
    </row>
    <row r="219" spans="21:21" x14ac:dyDescent="0.2">
      <c r="U219"/>
    </row>
    <row r="220" spans="21:21" x14ac:dyDescent="0.2">
      <c r="U220"/>
    </row>
    <row r="221" spans="21:21" x14ac:dyDescent="0.2">
      <c r="U221"/>
    </row>
    <row r="222" spans="21:21" x14ac:dyDescent="0.2">
      <c r="U222"/>
    </row>
    <row r="223" spans="21:21" x14ac:dyDescent="0.2">
      <c r="U223"/>
    </row>
    <row r="224" spans="21:21" x14ac:dyDescent="0.2">
      <c r="U224"/>
    </row>
    <row r="225" spans="21:21" x14ac:dyDescent="0.2">
      <c r="U225"/>
    </row>
    <row r="226" spans="21:21" x14ac:dyDescent="0.2">
      <c r="U226"/>
    </row>
    <row r="227" spans="21:21" x14ac:dyDescent="0.2">
      <c r="U227"/>
    </row>
    <row r="228" spans="21:21" x14ac:dyDescent="0.2">
      <c r="U228"/>
    </row>
    <row r="229" spans="21:21" x14ac:dyDescent="0.2">
      <c r="U229"/>
    </row>
    <row r="230" spans="21:21" x14ac:dyDescent="0.2">
      <c r="U230"/>
    </row>
    <row r="231" spans="21:21" x14ac:dyDescent="0.2">
      <c r="U231"/>
    </row>
    <row r="232" spans="21:21" x14ac:dyDescent="0.2">
      <c r="U232"/>
    </row>
    <row r="233" spans="21:21" x14ac:dyDescent="0.2">
      <c r="U233"/>
    </row>
    <row r="234" spans="21:21" x14ac:dyDescent="0.2">
      <c r="U234"/>
    </row>
    <row r="235" spans="21:21" x14ac:dyDescent="0.2">
      <c r="U235"/>
    </row>
    <row r="236" spans="21:21" x14ac:dyDescent="0.2">
      <c r="U236"/>
    </row>
    <row r="237" spans="21:21" x14ac:dyDescent="0.2">
      <c r="U237"/>
    </row>
    <row r="238" spans="21:21" x14ac:dyDescent="0.2">
      <c r="U238"/>
    </row>
    <row r="239" spans="21:21" x14ac:dyDescent="0.2">
      <c r="U239"/>
    </row>
    <row r="240" spans="21:21" x14ac:dyDescent="0.2">
      <c r="U240"/>
    </row>
    <row r="241" spans="21:21" x14ac:dyDescent="0.2">
      <c r="U241"/>
    </row>
    <row r="242" spans="21:21" x14ac:dyDescent="0.2">
      <c r="U242"/>
    </row>
    <row r="243" spans="21:21" x14ac:dyDescent="0.2">
      <c r="U243"/>
    </row>
    <row r="244" spans="21:21" x14ac:dyDescent="0.2">
      <c r="U244"/>
    </row>
    <row r="245" spans="21:21" x14ac:dyDescent="0.2">
      <c r="U245"/>
    </row>
    <row r="246" spans="21:21" x14ac:dyDescent="0.2">
      <c r="U246"/>
    </row>
    <row r="247" spans="21:21" x14ac:dyDescent="0.2">
      <c r="U247"/>
    </row>
    <row r="248" spans="21:21" x14ac:dyDescent="0.2">
      <c r="U248"/>
    </row>
    <row r="249" spans="21:21" x14ac:dyDescent="0.2">
      <c r="U249"/>
    </row>
    <row r="250" spans="21:21" x14ac:dyDescent="0.2">
      <c r="U250"/>
    </row>
    <row r="251" spans="21:21" x14ac:dyDescent="0.2">
      <c r="U251"/>
    </row>
    <row r="252" spans="21:21" x14ac:dyDescent="0.2">
      <c r="U252"/>
    </row>
    <row r="253" spans="21:21" x14ac:dyDescent="0.2">
      <c r="U253"/>
    </row>
    <row r="254" spans="21:21" x14ac:dyDescent="0.2">
      <c r="U254"/>
    </row>
    <row r="255" spans="21:21" x14ac:dyDescent="0.2">
      <c r="U255"/>
    </row>
    <row r="256" spans="21:21" x14ac:dyDescent="0.2">
      <c r="U256"/>
    </row>
    <row r="257" spans="21:21" x14ac:dyDescent="0.2">
      <c r="U257"/>
    </row>
    <row r="258" spans="21:21" x14ac:dyDescent="0.2">
      <c r="U258"/>
    </row>
    <row r="259" spans="21:21" x14ac:dyDescent="0.2">
      <c r="U259"/>
    </row>
    <row r="260" spans="21:21" x14ac:dyDescent="0.2">
      <c r="U260"/>
    </row>
    <row r="261" spans="21:21" x14ac:dyDescent="0.2">
      <c r="U261"/>
    </row>
    <row r="262" spans="21:21" x14ac:dyDescent="0.2">
      <c r="U262"/>
    </row>
    <row r="263" spans="21:21" x14ac:dyDescent="0.2">
      <c r="U263"/>
    </row>
    <row r="264" spans="21:21" x14ac:dyDescent="0.2">
      <c r="U264"/>
    </row>
    <row r="265" spans="21:21" x14ac:dyDescent="0.2">
      <c r="U265"/>
    </row>
    <row r="266" spans="21:21" x14ac:dyDescent="0.2">
      <c r="U266"/>
    </row>
    <row r="267" spans="21:21" x14ac:dyDescent="0.2">
      <c r="U267"/>
    </row>
    <row r="268" spans="21:21" x14ac:dyDescent="0.2">
      <c r="U268"/>
    </row>
    <row r="269" spans="21:21" x14ac:dyDescent="0.2">
      <c r="U269"/>
    </row>
    <row r="270" spans="21:21" x14ac:dyDescent="0.2">
      <c r="U270"/>
    </row>
    <row r="271" spans="21:21" x14ac:dyDescent="0.2">
      <c r="U271"/>
    </row>
    <row r="272" spans="21:21" x14ac:dyDescent="0.2">
      <c r="U272"/>
    </row>
    <row r="273" spans="21:21" x14ac:dyDescent="0.2">
      <c r="U273"/>
    </row>
    <row r="274" spans="21:21" x14ac:dyDescent="0.2">
      <c r="U274"/>
    </row>
    <row r="275" spans="21:21" x14ac:dyDescent="0.2">
      <c r="U275"/>
    </row>
    <row r="276" spans="21:21" x14ac:dyDescent="0.2">
      <c r="U276"/>
    </row>
    <row r="277" spans="21:21" x14ac:dyDescent="0.2">
      <c r="U277"/>
    </row>
    <row r="278" spans="21:21" x14ac:dyDescent="0.2">
      <c r="U278"/>
    </row>
    <row r="279" spans="21:21" x14ac:dyDescent="0.2">
      <c r="U279"/>
    </row>
    <row r="280" spans="21:21" x14ac:dyDescent="0.2">
      <c r="U280"/>
    </row>
    <row r="281" spans="21:21" x14ac:dyDescent="0.2">
      <c r="U281"/>
    </row>
    <row r="282" spans="21:21" x14ac:dyDescent="0.2">
      <c r="U282"/>
    </row>
    <row r="283" spans="21:21" x14ac:dyDescent="0.2">
      <c r="U283"/>
    </row>
    <row r="284" spans="21:21" x14ac:dyDescent="0.2">
      <c r="U284"/>
    </row>
    <row r="285" spans="21:21" x14ac:dyDescent="0.2">
      <c r="U285"/>
    </row>
    <row r="286" spans="21:21" x14ac:dyDescent="0.2">
      <c r="U286"/>
    </row>
    <row r="287" spans="21:21" x14ac:dyDescent="0.2">
      <c r="U287"/>
    </row>
    <row r="288" spans="21:21" x14ac:dyDescent="0.2">
      <c r="U288"/>
    </row>
    <row r="289" spans="21:21" x14ac:dyDescent="0.2">
      <c r="U289"/>
    </row>
    <row r="290" spans="21:21" x14ac:dyDescent="0.2">
      <c r="U290"/>
    </row>
    <row r="291" spans="21:21" x14ac:dyDescent="0.2">
      <c r="U291"/>
    </row>
    <row r="292" spans="21:21" x14ac:dyDescent="0.2">
      <c r="U292"/>
    </row>
    <row r="293" spans="21:21" x14ac:dyDescent="0.2">
      <c r="U293"/>
    </row>
    <row r="294" spans="21:21" x14ac:dyDescent="0.2">
      <c r="U294"/>
    </row>
    <row r="295" spans="21:21" x14ac:dyDescent="0.2">
      <c r="U295"/>
    </row>
    <row r="296" spans="21:21" x14ac:dyDescent="0.2">
      <c r="U296"/>
    </row>
    <row r="297" spans="21:21" x14ac:dyDescent="0.2">
      <c r="U297"/>
    </row>
    <row r="298" spans="21:21" x14ac:dyDescent="0.2">
      <c r="U298"/>
    </row>
    <row r="299" spans="21:21" x14ac:dyDescent="0.2">
      <c r="U299"/>
    </row>
    <row r="300" spans="21:21" x14ac:dyDescent="0.2">
      <c r="U300"/>
    </row>
    <row r="301" spans="21:21" x14ac:dyDescent="0.2">
      <c r="U301"/>
    </row>
    <row r="302" spans="21:21" x14ac:dyDescent="0.2">
      <c r="U302"/>
    </row>
    <row r="303" spans="21:21" x14ac:dyDescent="0.2">
      <c r="U303"/>
    </row>
    <row r="304" spans="21:21" x14ac:dyDescent="0.2">
      <c r="U304"/>
    </row>
    <row r="305" spans="21:21" x14ac:dyDescent="0.2">
      <c r="U305"/>
    </row>
    <row r="306" spans="21:21" x14ac:dyDescent="0.2">
      <c r="U306"/>
    </row>
    <row r="307" spans="21:21" x14ac:dyDescent="0.2">
      <c r="U307"/>
    </row>
    <row r="308" spans="21:21" x14ac:dyDescent="0.2">
      <c r="U308"/>
    </row>
    <row r="309" spans="21:21" x14ac:dyDescent="0.2">
      <c r="U309"/>
    </row>
    <row r="310" spans="21:21" x14ac:dyDescent="0.2">
      <c r="U310"/>
    </row>
    <row r="311" spans="21:21" x14ac:dyDescent="0.2">
      <c r="U311"/>
    </row>
    <row r="312" spans="21:21" x14ac:dyDescent="0.2">
      <c r="U312"/>
    </row>
    <row r="313" spans="21:21" x14ac:dyDescent="0.2">
      <c r="U313"/>
    </row>
    <row r="314" spans="21:21" x14ac:dyDescent="0.2">
      <c r="U314"/>
    </row>
    <row r="315" spans="21:21" x14ac:dyDescent="0.2">
      <c r="U315"/>
    </row>
    <row r="316" spans="21:21" x14ac:dyDescent="0.2">
      <c r="U316"/>
    </row>
    <row r="317" spans="21:21" x14ac:dyDescent="0.2">
      <c r="U317"/>
    </row>
    <row r="318" spans="21:21" x14ac:dyDescent="0.2">
      <c r="U318"/>
    </row>
    <row r="319" spans="21:21" x14ac:dyDescent="0.2">
      <c r="U319"/>
    </row>
    <row r="320" spans="21:21" x14ac:dyDescent="0.2">
      <c r="U320"/>
    </row>
    <row r="321" spans="21:21" x14ac:dyDescent="0.2">
      <c r="U321"/>
    </row>
    <row r="322" spans="21:21" x14ac:dyDescent="0.2">
      <c r="U322"/>
    </row>
    <row r="323" spans="21:21" x14ac:dyDescent="0.2">
      <c r="U323"/>
    </row>
    <row r="324" spans="21:21" x14ac:dyDescent="0.2">
      <c r="U324"/>
    </row>
    <row r="325" spans="21:21" x14ac:dyDescent="0.2">
      <c r="U325"/>
    </row>
    <row r="326" spans="21:21" x14ac:dyDescent="0.2">
      <c r="U326"/>
    </row>
    <row r="327" spans="21:21" x14ac:dyDescent="0.2">
      <c r="U327"/>
    </row>
    <row r="328" spans="21:21" x14ac:dyDescent="0.2">
      <c r="U328"/>
    </row>
    <row r="329" spans="21:21" x14ac:dyDescent="0.2">
      <c r="U329"/>
    </row>
    <row r="330" spans="21:21" x14ac:dyDescent="0.2">
      <c r="U330"/>
    </row>
    <row r="331" spans="21:21" x14ac:dyDescent="0.2">
      <c r="U331"/>
    </row>
    <row r="332" spans="21:21" x14ac:dyDescent="0.2">
      <c r="U332"/>
    </row>
    <row r="333" spans="21:21" x14ac:dyDescent="0.2">
      <c r="U333"/>
    </row>
    <row r="334" spans="21:21" x14ac:dyDescent="0.2">
      <c r="U334"/>
    </row>
    <row r="335" spans="21:21" x14ac:dyDescent="0.2">
      <c r="U335"/>
    </row>
    <row r="336" spans="21:21" x14ac:dyDescent="0.2">
      <c r="U336"/>
    </row>
    <row r="337" spans="21:21" x14ac:dyDescent="0.2">
      <c r="U337"/>
    </row>
    <row r="338" spans="21:21" x14ac:dyDescent="0.2">
      <c r="U338"/>
    </row>
    <row r="339" spans="21:21" x14ac:dyDescent="0.2">
      <c r="U339"/>
    </row>
    <row r="340" spans="21:21" x14ac:dyDescent="0.2">
      <c r="U340"/>
    </row>
    <row r="341" spans="21:21" x14ac:dyDescent="0.2">
      <c r="U341"/>
    </row>
    <row r="342" spans="21:21" x14ac:dyDescent="0.2">
      <c r="U342"/>
    </row>
    <row r="343" spans="21:21" x14ac:dyDescent="0.2">
      <c r="U343"/>
    </row>
    <row r="344" spans="21:21" x14ac:dyDescent="0.2">
      <c r="U344"/>
    </row>
    <row r="345" spans="21:21" x14ac:dyDescent="0.2">
      <c r="U345"/>
    </row>
    <row r="346" spans="21:21" x14ac:dyDescent="0.2">
      <c r="U346"/>
    </row>
    <row r="347" spans="21:21" x14ac:dyDescent="0.2">
      <c r="U347"/>
    </row>
    <row r="348" spans="21:21" x14ac:dyDescent="0.2">
      <c r="U348"/>
    </row>
    <row r="349" spans="21:21" x14ac:dyDescent="0.2">
      <c r="U349"/>
    </row>
    <row r="350" spans="21:21" x14ac:dyDescent="0.2">
      <c r="U350"/>
    </row>
    <row r="351" spans="21:21" x14ac:dyDescent="0.2">
      <c r="U351"/>
    </row>
    <row r="352" spans="21:21" x14ac:dyDescent="0.2">
      <c r="U352"/>
    </row>
    <row r="353" spans="21:21" x14ac:dyDescent="0.2">
      <c r="U353"/>
    </row>
    <row r="354" spans="21:21" x14ac:dyDescent="0.2">
      <c r="U354"/>
    </row>
    <row r="355" spans="21:21" x14ac:dyDescent="0.2">
      <c r="U355"/>
    </row>
    <row r="356" spans="21:21" x14ac:dyDescent="0.2">
      <c r="U356"/>
    </row>
    <row r="357" spans="21:21" x14ac:dyDescent="0.2">
      <c r="U357"/>
    </row>
    <row r="358" spans="21:21" x14ac:dyDescent="0.2">
      <c r="U358"/>
    </row>
    <row r="359" spans="21:21" x14ac:dyDescent="0.2">
      <c r="U359"/>
    </row>
    <row r="360" spans="21:21" x14ac:dyDescent="0.2">
      <c r="U360"/>
    </row>
    <row r="361" spans="21:21" x14ac:dyDescent="0.2">
      <c r="U361"/>
    </row>
    <row r="362" spans="21:21" x14ac:dyDescent="0.2">
      <c r="U362"/>
    </row>
    <row r="363" spans="21:21" x14ac:dyDescent="0.2">
      <c r="U363"/>
    </row>
    <row r="364" spans="21:21" x14ac:dyDescent="0.2">
      <c r="U364"/>
    </row>
    <row r="365" spans="21:21" x14ac:dyDescent="0.2">
      <c r="U365"/>
    </row>
    <row r="366" spans="21:21" x14ac:dyDescent="0.2">
      <c r="U366"/>
    </row>
    <row r="367" spans="21:21" x14ac:dyDescent="0.2">
      <c r="U367"/>
    </row>
    <row r="368" spans="21:21" x14ac:dyDescent="0.2">
      <c r="U368"/>
    </row>
    <row r="369" spans="21:21" x14ac:dyDescent="0.2">
      <c r="U369"/>
    </row>
    <row r="370" spans="21:21" x14ac:dyDescent="0.2">
      <c r="U370"/>
    </row>
    <row r="371" spans="21:21" x14ac:dyDescent="0.2">
      <c r="U371"/>
    </row>
    <row r="372" spans="21:21" x14ac:dyDescent="0.2">
      <c r="U372"/>
    </row>
    <row r="373" spans="21:21" x14ac:dyDescent="0.2">
      <c r="U373"/>
    </row>
    <row r="374" spans="21:21" x14ac:dyDescent="0.2">
      <c r="U374"/>
    </row>
    <row r="375" spans="21:21" x14ac:dyDescent="0.2">
      <c r="U375"/>
    </row>
    <row r="376" spans="21:21" x14ac:dyDescent="0.2">
      <c r="U376"/>
    </row>
    <row r="377" spans="21:21" x14ac:dyDescent="0.2">
      <c r="U377"/>
    </row>
    <row r="378" spans="21:21" x14ac:dyDescent="0.2">
      <c r="U378"/>
    </row>
    <row r="379" spans="21:21" x14ac:dyDescent="0.2">
      <c r="U379"/>
    </row>
    <row r="380" spans="21:21" x14ac:dyDescent="0.2">
      <c r="U380"/>
    </row>
    <row r="381" spans="21:21" x14ac:dyDescent="0.2">
      <c r="U381"/>
    </row>
    <row r="382" spans="21:21" x14ac:dyDescent="0.2">
      <c r="U382"/>
    </row>
    <row r="383" spans="21:21" x14ac:dyDescent="0.2">
      <c r="U383"/>
    </row>
    <row r="384" spans="21:21" x14ac:dyDescent="0.2">
      <c r="U384"/>
    </row>
    <row r="385" spans="21:21" x14ac:dyDescent="0.2">
      <c r="U385"/>
    </row>
    <row r="386" spans="21:21" x14ac:dyDescent="0.2">
      <c r="U386"/>
    </row>
    <row r="387" spans="21:21" x14ac:dyDescent="0.2">
      <c r="U387"/>
    </row>
    <row r="388" spans="21:21" x14ac:dyDescent="0.2">
      <c r="U388"/>
    </row>
    <row r="389" spans="21:21" x14ac:dyDescent="0.2">
      <c r="U389"/>
    </row>
    <row r="390" spans="21:21" x14ac:dyDescent="0.2">
      <c r="U390"/>
    </row>
    <row r="391" spans="21:21" x14ac:dyDescent="0.2">
      <c r="U391"/>
    </row>
    <row r="392" spans="21:21" x14ac:dyDescent="0.2">
      <c r="U392"/>
    </row>
    <row r="393" spans="21:21" x14ac:dyDescent="0.2">
      <c r="U393"/>
    </row>
    <row r="394" spans="21:21" x14ac:dyDescent="0.2">
      <c r="U394"/>
    </row>
    <row r="395" spans="21:21" x14ac:dyDescent="0.2">
      <c r="U395"/>
    </row>
    <row r="396" spans="21:21" x14ac:dyDescent="0.2">
      <c r="U396"/>
    </row>
    <row r="397" spans="21:21" x14ac:dyDescent="0.2">
      <c r="U397"/>
    </row>
    <row r="398" spans="21:21" x14ac:dyDescent="0.2">
      <c r="U398"/>
    </row>
    <row r="399" spans="21:21" x14ac:dyDescent="0.2">
      <c r="U399"/>
    </row>
    <row r="400" spans="21:21" x14ac:dyDescent="0.2">
      <c r="U400"/>
    </row>
    <row r="401" spans="21:21" x14ac:dyDescent="0.2">
      <c r="U401"/>
    </row>
    <row r="402" spans="21:21" x14ac:dyDescent="0.2">
      <c r="U402"/>
    </row>
    <row r="403" spans="21:21" x14ac:dyDescent="0.2">
      <c r="U403"/>
    </row>
    <row r="404" spans="21:21" x14ac:dyDescent="0.2">
      <c r="U404"/>
    </row>
    <row r="405" spans="21:21" x14ac:dyDescent="0.2">
      <c r="U405"/>
    </row>
    <row r="406" spans="21:21" x14ac:dyDescent="0.2">
      <c r="U406"/>
    </row>
    <row r="407" spans="21:21" x14ac:dyDescent="0.2">
      <c r="U407"/>
    </row>
    <row r="408" spans="21:21" x14ac:dyDescent="0.2">
      <c r="U408"/>
    </row>
    <row r="409" spans="21:21" x14ac:dyDescent="0.2">
      <c r="U409"/>
    </row>
    <row r="410" spans="21:21" x14ac:dyDescent="0.2">
      <c r="U410"/>
    </row>
    <row r="411" spans="21:21" x14ac:dyDescent="0.2">
      <c r="U411"/>
    </row>
    <row r="412" spans="21:21" x14ac:dyDescent="0.2">
      <c r="U412"/>
    </row>
    <row r="413" spans="21:21" x14ac:dyDescent="0.2">
      <c r="U413"/>
    </row>
    <row r="414" spans="21:21" x14ac:dyDescent="0.2">
      <c r="U414"/>
    </row>
    <row r="415" spans="21:21" x14ac:dyDescent="0.2">
      <c r="U415"/>
    </row>
    <row r="416" spans="21:21" x14ac:dyDescent="0.2">
      <c r="U416"/>
    </row>
    <row r="417" spans="21:21" x14ac:dyDescent="0.2">
      <c r="U417"/>
    </row>
    <row r="418" spans="21:21" x14ac:dyDescent="0.2">
      <c r="U418"/>
    </row>
    <row r="419" spans="21:21" x14ac:dyDescent="0.2">
      <c r="U419"/>
    </row>
    <row r="420" spans="21:21" x14ac:dyDescent="0.2">
      <c r="U420"/>
    </row>
    <row r="421" spans="21:21" x14ac:dyDescent="0.2">
      <c r="U421"/>
    </row>
    <row r="422" spans="21:21" x14ac:dyDescent="0.2">
      <c r="U422"/>
    </row>
    <row r="423" spans="21:21" x14ac:dyDescent="0.2">
      <c r="U423"/>
    </row>
    <row r="424" spans="21:21" x14ac:dyDescent="0.2">
      <c r="U424"/>
    </row>
    <row r="425" spans="21:21" x14ac:dyDescent="0.2">
      <c r="U425"/>
    </row>
    <row r="426" spans="21:21" x14ac:dyDescent="0.2">
      <c r="U426"/>
    </row>
    <row r="427" spans="21:21" x14ac:dyDescent="0.2">
      <c r="U427"/>
    </row>
    <row r="428" spans="21:21" x14ac:dyDescent="0.2">
      <c r="U428"/>
    </row>
    <row r="429" spans="21:21" x14ac:dyDescent="0.2">
      <c r="U429"/>
    </row>
    <row r="430" spans="21:21" x14ac:dyDescent="0.2">
      <c r="U430"/>
    </row>
    <row r="431" spans="21:21" x14ac:dyDescent="0.2">
      <c r="U431"/>
    </row>
    <row r="432" spans="21:21" x14ac:dyDescent="0.2">
      <c r="U432"/>
    </row>
    <row r="433" spans="21:21" x14ac:dyDescent="0.2">
      <c r="U433"/>
    </row>
    <row r="434" spans="21:21" x14ac:dyDescent="0.2">
      <c r="U434"/>
    </row>
    <row r="435" spans="21:21" x14ac:dyDescent="0.2">
      <c r="U435"/>
    </row>
    <row r="436" spans="21:21" x14ac:dyDescent="0.2">
      <c r="U436"/>
    </row>
    <row r="437" spans="21:21" x14ac:dyDescent="0.2">
      <c r="U437"/>
    </row>
    <row r="438" spans="21:21" x14ac:dyDescent="0.2">
      <c r="U438"/>
    </row>
    <row r="439" spans="21:21" x14ac:dyDescent="0.2">
      <c r="U439"/>
    </row>
    <row r="440" spans="21:21" x14ac:dyDescent="0.2">
      <c r="U440"/>
    </row>
    <row r="441" spans="21:21" x14ac:dyDescent="0.2">
      <c r="U441"/>
    </row>
    <row r="442" spans="21:21" x14ac:dyDescent="0.2">
      <c r="U442"/>
    </row>
    <row r="443" spans="21:21" x14ac:dyDescent="0.2">
      <c r="U443"/>
    </row>
    <row r="444" spans="21:21" x14ac:dyDescent="0.2">
      <c r="U444"/>
    </row>
    <row r="445" spans="21:21" x14ac:dyDescent="0.2">
      <c r="U445"/>
    </row>
    <row r="446" spans="21:21" x14ac:dyDescent="0.2">
      <c r="U446"/>
    </row>
    <row r="447" spans="21:21" x14ac:dyDescent="0.2">
      <c r="U447"/>
    </row>
    <row r="448" spans="21:21" x14ac:dyDescent="0.2">
      <c r="U448"/>
    </row>
    <row r="449" spans="21:21" x14ac:dyDescent="0.2">
      <c r="U449"/>
    </row>
    <row r="450" spans="21:21" x14ac:dyDescent="0.2">
      <c r="U450"/>
    </row>
    <row r="451" spans="21:21" x14ac:dyDescent="0.2">
      <c r="U451"/>
    </row>
    <row r="452" spans="21:21" x14ac:dyDescent="0.2">
      <c r="U452"/>
    </row>
    <row r="453" spans="21:21" x14ac:dyDescent="0.2">
      <c r="U453"/>
    </row>
    <row r="454" spans="21:21" x14ac:dyDescent="0.2">
      <c r="U454"/>
    </row>
    <row r="455" spans="21:21" x14ac:dyDescent="0.2">
      <c r="U455"/>
    </row>
    <row r="456" spans="21:21" x14ac:dyDescent="0.2">
      <c r="U456"/>
    </row>
    <row r="457" spans="21:21" x14ac:dyDescent="0.2">
      <c r="U457"/>
    </row>
    <row r="458" spans="21:21" x14ac:dyDescent="0.2">
      <c r="U458"/>
    </row>
    <row r="459" spans="21:21" x14ac:dyDescent="0.2">
      <c r="U459"/>
    </row>
    <row r="460" spans="21:21" x14ac:dyDescent="0.2">
      <c r="U460"/>
    </row>
    <row r="461" spans="21:21" x14ac:dyDescent="0.2">
      <c r="U461"/>
    </row>
    <row r="462" spans="21:21" x14ac:dyDescent="0.2">
      <c r="U462"/>
    </row>
    <row r="463" spans="21:21" x14ac:dyDescent="0.2">
      <c r="U463"/>
    </row>
    <row r="464" spans="21:21" x14ac:dyDescent="0.2">
      <c r="U464"/>
    </row>
    <row r="465" spans="21:21" x14ac:dyDescent="0.2">
      <c r="U465"/>
    </row>
    <row r="466" spans="21:21" x14ac:dyDescent="0.2">
      <c r="U466"/>
    </row>
    <row r="467" spans="21:21" x14ac:dyDescent="0.2">
      <c r="U467"/>
    </row>
    <row r="468" spans="21:21" x14ac:dyDescent="0.2">
      <c r="U468"/>
    </row>
    <row r="469" spans="21:21" x14ac:dyDescent="0.2">
      <c r="U469"/>
    </row>
    <row r="470" spans="21:21" x14ac:dyDescent="0.2">
      <c r="U470"/>
    </row>
    <row r="471" spans="21:21" x14ac:dyDescent="0.2">
      <c r="U471"/>
    </row>
    <row r="472" spans="21:21" x14ac:dyDescent="0.2">
      <c r="U472"/>
    </row>
    <row r="473" spans="21:21" x14ac:dyDescent="0.2">
      <c r="U473"/>
    </row>
    <row r="474" spans="21:21" x14ac:dyDescent="0.2">
      <c r="U474"/>
    </row>
    <row r="475" spans="21:21" x14ac:dyDescent="0.2">
      <c r="U475"/>
    </row>
    <row r="476" spans="21:21" x14ac:dyDescent="0.2">
      <c r="U476"/>
    </row>
    <row r="477" spans="21:21" x14ac:dyDescent="0.2">
      <c r="U477"/>
    </row>
    <row r="478" spans="21:21" x14ac:dyDescent="0.2">
      <c r="U478"/>
    </row>
    <row r="479" spans="21:21" x14ac:dyDescent="0.2">
      <c r="U479"/>
    </row>
    <row r="480" spans="21:21" x14ac:dyDescent="0.2">
      <c r="U480"/>
    </row>
    <row r="481" spans="21:21" x14ac:dyDescent="0.2">
      <c r="U481"/>
    </row>
    <row r="482" spans="21:21" x14ac:dyDescent="0.2">
      <c r="U482"/>
    </row>
    <row r="483" spans="21:21" x14ac:dyDescent="0.2">
      <c r="U483"/>
    </row>
    <row r="484" spans="21:21" x14ac:dyDescent="0.2">
      <c r="U484"/>
    </row>
    <row r="485" spans="21:21" x14ac:dyDescent="0.2">
      <c r="U485"/>
    </row>
    <row r="486" spans="21:21" x14ac:dyDescent="0.2">
      <c r="U486"/>
    </row>
    <row r="487" spans="21:21" x14ac:dyDescent="0.2">
      <c r="U487"/>
    </row>
    <row r="488" spans="21:21" x14ac:dyDescent="0.2">
      <c r="U488"/>
    </row>
    <row r="489" spans="21:21" x14ac:dyDescent="0.2">
      <c r="U489"/>
    </row>
    <row r="490" spans="21:21" x14ac:dyDescent="0.2">
      <c r="U490"/>
    </row>
    <row r="491" spans="21:21" x14ac:dyDescent="0.2">
      <c r="U491"/>
    </row>
    <row r="492" spans="21:21" x14ac:dyDescent="0.2">
      <c r="U492"/>
    </row>
    <row r="493" spans="21:21" x14ac:dyDescent="0.2">
      <c r="U493"/>
    </row>
    <row r="494" spans="21:21" x14ac:dyDescent="0.2">
      <c r="U494"/>
    </row>
    <row r="495" spans="21:21" x14ac:dyDescent="0.2">
      <c r="U495"/>
    </row>
    <row r="496" spans="21:21" x14ac:dyDescent="0.2">
      <c r="U496"/>
    </row>
    <row r="497" spans="21:21" x14ac:dyDescent="0.2">
      <c r="U497"/>
    </row>
    <row r="498" spans="21:21" x14ac:dyDescent="0.2">
      <c r="U498"/>
    </row>
    <row r="499" spans="21:21" x14ac:dyDescent="0.2">
      <c r="U499"/>
    </row>
    <row r="500" spans="21:21" x14ac:dyDescent="0.2">
      <c r="U500"/>
    </row>
    <row r="501" spans="21:21" x14ac:dyDescent="0.2">
      <c r="U501"/>
    </row>
    <row r="502" spans="21:21" x14ac:dyDescent="0.2">
      <c r="U502"/>
    </row>
    <row r="503" spans="21:21" x14ac:dyDescent="0.2">
      <c r="U503"/>
    </row>
    <row r="504" spans="21:21" x14ac:dyDescent="0.2">
      <c r="U504"/>
    </row>
    <row r="505" spans="21:21" x14ac:dyDescent="0.2">
      <c r="U505"/>
    </row>
    <row r="506" spans="21:21" x14ac:dyDescent="0.2">
      <c r="U506"/>
    </row>
    <row r="507" spans="21:21" x14ac:dyDescent="0.2">
      <c r="U507"/>
    </row>
    <row r="508" spans="21:21" x14ac:dyDescent="0.2">
      <c r="U508"/>
    </row>
    <row r="509" spans="21:21" x14ac:dyDescent="0.2">
      <c r="U509"/>
    </row>
    <row r="510" spans="21:21" x14ac:dyDescent="0.2">
      <c r="U510"/>
    </row>
    <row r="511" spans="21:21" x14ac:dyDescent="0.2">
      <c r="U511"/>
    </row>
    <row r="512" spans="21:21" x14ac:dyDescent="0.2">
      <c r="U512"/>
    </row>
    <row r="513" spans="21:21" x14ac:dyDescent="0.2">
      <c r="U513"/>
    </row>
    <row r="514" spans="21:21" x14ac:dyDescent="0.2">
      <c r="U514"/>
    </row>
    <row r="515" spans="21:21" x14ac:dyDescent="0.2">
      <c r="U515"/>
    </row>
    <row r="516" spans="21:21" x14ac:dyDescent="0.2">
      <c r="U516"/>
    </row>
    <row r="517" spans="21:21" x14ac:dyDescent="0.2">
      <c r="U517"/>
    </row>
    <row r="518" spans="21:21" x14ac:dyDescent="0.2">
      <c r="U518"/>
    </row>
    <row r="519" spans="21:21" x14ac:dyDescent="0.2">
      <c r="U519"/>
    </row>
    <row r="520" spans="21:21" x14ac:dyDescent="0.2">
      <c r="U520"/>
    </row>
    <row r="521" spans="21:21" x14ac:dyDescent="0.2">
      <c r="U521"/>
    </row>
    <row r="522" spans="21:21" x14ac:dyDescent="0.2">
      <c r="U522"/>
    </row>
    <row r="523" spans="21:21" x14ac:dyDescent="0.2">
      <c r="U523"/>
    </row>
    <row r="524" spans="21:21" x14ac:dyDescent="0.2">
      <c r="U524"/>
    </row>
    <row r="525" spans="21:21" x14ac:dyDescent="0.2">
      <c r="U525"/>
    </row>
    <row r="526" spans="21:21" x14ac:dyDescent="0.2">
      <c r="U526"/>
    </row>
    <row r="527" spans="21:21" x14ac:dyDescent="0.2">
      <c r="U527"/>
    </row>
    <row r="528" spans="21:21" x14ac:dyDescent="0.2">
      <c r="U528"/>
    </row>
    <row r="529" spans="21:21" x14ac:dyDescent="0.2">
      <c r="U529"/>
    </row>
    <row r="530" spans="21:21" x14ac:dyDescent="0.2">
      <c r="U530"/>
    </row>
    <row r="531" spans="21:21" x14ac:dyDescent="0.2">
      <c r="U531"/>
    </row>
    <row r="532" spans="21:21" x14ac:dyDescent="0.2">
      <c r="U532"/>
    </row>
    <row r="533" spans="21:21" x14ac:dyDescent="0.2">
      <c r="U533"/>
    </row>
    <row r="534" spans="21:21" x14ac:dyDescent="0.2">
      <c r="U534"/>
    </row>
    <row r="535" spans="21:21" x14ac:dyDescent="0.2">
      <c r="U535"/>
    </row>
    <row r="536" spans="21:21" x14ac:dyDescent="0.2">
      <c r="U536"/>
    </row>
    <row r="537" spans="21:21" x14ac:dyDescent="0.2">
      <c r="U537"/>
    </row>
    <row r="538" spans="21:21" x14ac:dyDescent="0.2">
      <c r="U538"/>
    </row>
    <row r="539" spans="21:21" x14ac:dyDescent="0.2">
      <c r="U539"/>
    </row>
    <row r="540" spans="21:21" x14ac:dyDescent="0.2">
      <c r="U540"/>
    </row>
    <row r="541" spans="21:21" x14ac:dyDescent="0.2">
      <c r="U541"/>
    </row>
    <row r="542" spans="21:21" x14ac:dyDescent="0.2">
      <c r="U542"/>
    </row>
    <row r="543" spans="21:21" x14ac:dyDescent="0.2">
      <c r="U543"/>
    </row>
    <row r="544" spans="21:21" x14ac:dyDescent="0.2">
      <c r="U544"/>
    </row>
    <row r="545" spans="21:21" x14ac:dyDescent="0.2">
      <c r="U545"/>
    </row>
    <row r="546" spans="21:21" x14ac:dyDescent="0.2">
      <c r="U546"/>
    </row>
    <row r="547" spans="21:21" x14ac:dyDescent="0.2">
      <c r="U547"/>
    </row>
    <row r="548" spans="21:21" x14ac:dyDescent="0.2">
      <c r="U548"/>
    </row>
    <row r="549" spans="21:21" x14ac:dyDescent="0.2">
      <c r="U549"/>
    </row>
    <row r="550" spans="21:21" x14ac:dyDescent="0.2">
      <c r="U550"/>
    </row>
    <row r="551" spans="21:21" x14ac:dyDescent="0.2">
      <c r="U551"/>
    </row>
    <row r="552" spans="21:21" x14ac:dyDescent="0.2">
      <c r="U552"/>
    </row>
    <row r="553" spans="21:21" x14ac:dyDescent="0.2">
      <c r="U553"/>
    </row>
    <row r="554" spans="21:21" x14ac:dyDescent="0.2">
      <c r="U554"/>
    </row>
    <row r="555" spans="21:21" x14ac:dyDescent="0.2">
      <c r="U555"/>
    </row>
    <row r="556" spans="21:21" x14ac:dyDescent="0.2">
      <c r="U556"/>
    </row>
    <row r="557" spans="21:21" x14ac:dyDescent="0.2">
      <c r="U557"/>
    </row>
    <row r="558" spans="21:21" x14ac:dyDescent="0.2">
      <c r="U558"/>
    </row>
    <row r="559" spans="21:21" x14ac:dyDescent="0.2">
      <c r="U559"/>
    </row>
    <row r="560" spans="21:21" x14ac:dyDescent="0.2">
      <c r="U560"/>
    </row>
    <row r="561" spans="21:21" x14ac:dyDescent="0.2">
      <c r="U561"/>
    </row>
    <row r="562" spans="21:21" x14ac:dyDescent="0.2">
      <c r="U562"/>
    </row>
    <row r="563" spans="21:21" x14ac:dyDescent="0.2">
      <c r="U563"/>
    </row>
    <row r="564" spans="21:21" x14ac:dyDescent="0.2">
      <c r="U564"/>
    </row>
    <row r="565" spans="21:21" x14ac:dyDescent="0.2">
      <c r="U565"/>
    </row>
    <row r="566" spans="21:21" x14ac:dyDescent="0.2">
      <c r="U566"/>
    </row>
    <row r="567" spans="21:21" x14ac:dyDescent="0.2">
      <c r="U567"/>
    </row>
    <row r="568" spans="21:21" x14ac:dyDescent="0.2">
      <c r="U568"/>
    </row>
    <row r="569" spans="21:21" x14ac:dyDescent="0.2">
      <c r="U569"/>
    </row>
    <row r="570" spans="21:21" x14ac:dyDescent="0.2">
      <c r="U570"/>
    </row>
    <row r="571" spans="21:21" x14ac:dyDescent="0.2">
      <c r="U571"/>
    </row>
    <row r="572" spans="21:21" x14ac:dyDescent="0.2">
      <c r="U572"/>
    </row>
    <row r="573" spans="21:21" x14ac:dyDescent="0.2">
      <c r="U573"/>
    </row>
    <row r="574" spans="21:21" x14ac:dyDescent="0.2">
      <c r="U574"/>
    </row>
    <row r="575" spans="21:21" x14ac:dyDescent="0.2">
      <c r="U575"/>
    </row>
    <row r="576" spans="21:21" x14ac:dyDescent="0.2">
      <c r="U576"/>
    </row>
    <row r="577" spans="21:21" x14ac:dyDescent="0.2">
      <c r="U577"/>
    </row>
    <row r="578" spans="21:21" x14ac:dyDescent="0.2">
      <c r="U578"/>
    </row>
    <row r="579" spans="21:21" x14ac:dyDescent="0.2">
      <c r="U579"/>
    </row>
    <row r="580" spans="21:21" x14ac:dyDescent="0.2">
      <c r="U580"/>
    </row>
    <row r="581" spans="21:21" x14ac:dyDescent="0.2">
      <c r="U581"/>
    </row>
    <row r="582" spans="21:21" x14ac:dyDescent="0.2">
      <c r="U582"/>
    </row>
    <row r="583" spans="21:21" x14ac:dyDescent="0.2">
      <c r="U583"/>
    </row>
    <row r="584" spans="21:21" x14ac:dyDescent="0.2">
      <c r="U584"/>
    </row>
    <row r="585" spans="21:21" x14ac:dyDescent="0.2">
      <c r="U585"/>
    </row>
    <row r="586" spans="21:21" x14ac:dyDescent="0.2">
      <c r="U586"/>
    </row>
    <row r="587" spans="21:21" x14ac:dyDescent="0.2">
      <c r="U587"/>
    </row>
    <row r="588" spans="21:21" x14ac:dyDescent="0.2">
      <c r="U588"/>
    </row>
    <row r="589" spans="21:21" x14ac:dyDescent="0.2">
      <c r="U589"/>
    </row>
    <row r="590" spans="21:21" x14ac:dyDescent="0.2">
      <c r="U590"/>
    </row>
    <row r="591" spans="21:21" x14ac:dyDescent="0.2">
      <c r="U591"/>
    </row>
    <row r="592" spans="21:21" x14ac:dyDescent="0.2">
      <c r="U592"/>
    </row>
    <row r="593" spans="21:21" x14ac:dyDescent="0.2">
      <c r="U593"/>
    </row>
    <row r="594" spans="21:21" x14ac:dyDescent="0.2">
      <c r="U594"/>
    </row>
    <row r="595" spans="21:21" x14ac:dyDescent="0.2">
      <c r="U595"/>
    </row>
    <row r="596" spans="21:21" x14ac:dyDescent="0.2">
      <c r="U596"/>
    </row>
    <row r="597" spans="21:21" x14ac:dyDescent="0.2">
      <c r="U597"/>
    </row>
    <row r="598" spans="21:21" x14ac:dyDescent="0.2">
      <c r="U598"/>
    </row>
    <row r="599" spans="21:21" x14ac:dyDescent="0.2">
      <c r="U599"/>
    </row>
    <row r="600" spans="21:21" x14ac:dyDescent="0.2">
      <c r="U600"/>
    </row>
    <row r="601" spans="21:21" x14ac:dyDescent="0.2">
      <c r="U601"/>
    </row>
    <row r="602" spans="21:21" x14ac:dyDescent="0.2">
      <c r="U602"/>
    </row>
    <row r="603" spans="21:21" x14ac:dyDescent="0.2">
      <c r="U603"/>
    </row>
    <row r="604" spans="21:21" x14ac:dyDescent="0.2">
      <c r="U604"/>
    </row>
    <row r="605" spans="21:21" x14ac:dyDescent="0.2">
      <c r="U605"/>
    </row>
    <row r="606" spans="21:21" x14ac:dyDescent="0.2">
      <c r="U606"/>
    </row>
    <row r="607" spans="21:21" x14ac:dyDescent="0.2">
      <c r="U607"/>
    </row>
    <row r="608" spans="21:21" x14ac:dyDescent="0.2">
      <c r="U608"/>
    </row>
    <row r="609" spans="21:21" x14ac:dyDescent="0.2">
      <c r="U609"/>
    </row>
    <row r="610" spans="21:21" x14ac:dyDescent="0.2">
      <c r="U610"/>
    </row>
    <row r="611" spans="21:21" x14ac:dyDescent="0.2">
      <c r="U611"/>
    </row>
    <row r="612" spans="21:21" x14ac:dyDescent="0.2">
      <c r="U612"/>
    </row>
    <row r="613" spans="21:21" x14ac:dyDescent="0.2">
      <c r="U613"/>
    </row>
    <row r="614" spans="21:21" x14ac:dyDescent="0.2">
      <c r="U614"/>
    </row>
    <row r="615" spans="21:21" x14ac:dyDescent="0.2">
      <c r="U615"/>
    </row>
    <row r="616" spans="21:21" x14ac:dyDescent="0.2">
      <c r="U616"/>
    </row>
    <row r="617" spans="21:21" x14ac:dyDescent="0.2">
      <c r="U617"/>
    </row>
    <row r="618" spans="21:21" x14ac:dyDescent="0.2">
      <c r="U618"/>
    </row>
    <row r="619" spans="21:21" x14ac:dyDescent="0.2">
      <c r="U619"/>
    </row>
    <row r="620" spans="21:21" x14ac:dyDescent="0.2">
      <c r="U620"/>
    </row>
    <row r="621" spans="21:21" x14ac:dyDescent="0.2">
      <c r="U621"/>
    </row>
    <row r="622" spans="21:21" x14ac:dyDescent="0.2">
      <c r="U622"/>
    </row>
    <row r="623" spans="21:21" x14ac:dyDescent="0.2">
      <c r="U623"/>
    </row>
    <row r="624" spans="21:21" x14ac:dyDescent="0.2">
      <c r="U624"/>
    </row>
    <row r="625" spans="21:21" x14ac:dyDescent="0.2">
      <c r="U625"/>
    </row>
    <row r="626" spans="21:21" x14ac:dyDescent="0.2">
      <c r="U626"/>
    </row>
    <row r="627" spans="21:21" x14ac:dyDescent="0.2">
      <c r="U627"/>
    </row>
    <row r="628" spans="21:21" x14ac:dyDescent="0.2">
      <c r="U628"/>
    </row>
    <row r="629" spans="21:21" x14ac:dyDescent="0.2">
      <c r="U629"/>
    </row>
    <row r="630" spans="21:21" x14ac:dyDescent="0.2">
      <c r="U630"/>
    </row>
    <row r="631" spans="21:21" x14ac:dyDescent="0.2">
      <c r="U631"/>
    </row>
    <row r="632" spans="21:21" x14ac:dyDescent="0.2">
      <c r="U632"/>
    </row>
    <row r="633" spans="21:21" x14ac:dyDescent="0.2">
      <c r="U633"/>
    </row>
    <row r="634" spans="21:21" x14ac:dyDescent="0.2">
      <c r="U634"/>
    </row>
    <row r="635" spans="21:21" x14ac:dyDescent="0.2">
      <c r="U635"/>
    </row>
    <row r="636" spans="21:21" x14ac:dyDescent="0.2">
      <c r="U636"/>
    </row>
    <row r="637" spans="21:21" x14ac:dyDescent="0.2">
      <c r="U637"/>
    </row>
    <row r="638" spans="21:21" x14ac:dyDescent="0.2">
      <c r="U638"/>
    </row>
    <row r="639" spans="21:21" x14ac:dyDescent="0.2">
      <c r="U639"/>
    </row>
    <row r="640" spans="21:21" x14ac:dyDescent="0.2">
      <c r="U640"/>
    </row>
    <row r="641" spans="21:21" x14ac:dyDescent="0.2">
      <c r="U641"/>
    </row>
    <row r="642" spans="21:21" x14ac:dyDescent="0.2">
      <c r="U642"/>
    </row>
    <row r="643" spans="21:21" x14ac:dyDescent="0.2">
      <c r="U643"/>
    </row>
    <row r="644" spans="21:21" x14ac:dyDescent="0.2">
      <c r="U644"/>
    </row>
    <row r="645" spans="21:21" x14ac:dyDescent="0.2">
      <c r="U645"/>
    </row>
    <row r="646" spans="21:21" x14ac:dyDescent="0.2">
      <c r="U646"/>
    </row>
    <row r="647" spans="21:21" x14ac:dyDescent="0.2">
      <c r="U647"/>
    </row>
    <row r="648" spans="21:21" x14ac:dyDescent="0.2">
      <c r="U648"/>
    </row>
    <row r="649" spans="21:21" x14ac:dyDescent="0.2">
      <c r="U649"/>
    </row>
    <row r="650" spans="21:21" x14ac:dyDescent="0.2">
      <c r="U650"/>
    </row>
    <row r="651" spans="21:21" x14ac:dyDescent="0.2">
      <c r="U651"/>
    </row>
    <row r="652" spans="21:21" x14ac:dyDescent="0.2">
      <c r="U652"/>
    </row>
    <row r="653" spans="21:21" x14ac:dyDescent="0.2">
      <c r="U653"/>
    </row>
    <row r="654" spans="21:21" x14ac:dyDescent="0.2">
      <c r="U654"/>
    </row>
    <row r="655" spans="21:21" x14ac:dyDescent="0.2">
      <c r="U655"/>
    </row>
    <row r="656" spans="21:21" x14ac:dyDescent="0.2">
      <c r="U656"/>
    </row>
    <row r="657" spans="21:21" x14ac:dyDescent="0.2">
      <c r="U657"/>
    </row>
    <row r="658" spans="21:21" x14ac:dyDescent="0.2">
      <c r="U658"/>
    </row>
    <row r="659" spans="21:21" x14ac:dyDescent="0.2">
      <c r="U659"/>
    </row>
    <row r="660" spans="21:21" x14ac:dyDescent="0.2">
      <c r="U660"/>
    </row>
    <row r="661" spans="21:21" x14ac:dyDescent="0.2">
      <c r="U661"/>
    </row>
    <row r="662" spans="21:21" x14ac:dyDescent="0.2">
      <c r="U662"/>
    </row>
    <row r="663" spans="21:21" x14ac:dyDescent="0.2">
      <c r="U663"/>
    </row>
    <row r="664" spans="21:21" x14ac:dyDescent="0.2">
      <c r="U664"/>
    </row>
    <row r="665" spans="21:21" x14ac:dyDescent="0.2">
      <c r="U665"/>
    </row>
    <row r="666" spans="21:21" x14ac:dyDescent="0.2">
      <c r="U666"/>
    </row>
    <row r="667" spans="21:21" x14ac:dyDescent="0.2">
      <c r="U667"/>
    </row>
    <row r="668" spans="21:21" x14ac:dyDescent="0.2">
      <c r="U668"/>
    </row>
    <row r="669" spans="21:21" x14ac:dyDescent="0.2">
      <c r="U669"/>
    </row>
    <row r="670" spans="21:21" x14ac:dyDescent="0.2">
      <c r="U670"/>
    </row>
    <row r="671" spans="21:21" x14ac:dyDescent="0.2">
      <c r="U671"/>
    </row>
    <row r="672" spans="21:21" x14ac:dyDescent="0.2">
      <c r="U672"/>
    </row>
    <row r="673" spans="21:21" x14ac:dyDescent="0.2">
      <c r="U673"/>
    </row>
    <row r="674" spans="21:21" x14ac:dyDescent="0.2">
      <c r="U674"/>
    </row>
    <row r="675" spans="21:21" x14ac:dyDescent="0.2">
      <c r="U675"/>
    </row>
    <row r="676" spans="21:21" x14ac:dyDescent="0.2">
      <c r="U676"/>
    </row>
    <row r="677" spans="21:21" x14ac:dyDescent="0.2">
      <c r="U677"/>
    </row>
    <row r="678" spans="21:21" x14ac:dyDescent="0.2">
      <c r="U678"/>
    </row>
    <row r="679" spans="21:21" x14ac:dyDescent="0.2">
      <c r="U679"/>
    </row>
    <row r="680" spans="21:21" x14ac:dyDescent="0.2">
      <c r="U680"/>
    </row>
    <row r="681" spans="21:21" x14ac:dyDescent="0.2">
      <c r="U681"/>
    </row>
    <row r="682" spans="21:21" x14ac:dyDescent="0.2">
      <c r="U682"/>
    </row>
    <row r="683" spans="21:21" x14ac:dyDescent="0.2">
      <c r="U683"/>
    </row>
    <row r="684" spans="21:21" x14ac:dyDescent="0.2">
      <c r="U684"/>
    </row>
    <row r="685" spans="21:21" x14ac:dyDescent="0.2">
      <c r="U685"/>
    </row>
    <row r="686" spans="21:21" x14ac:dyDescent="0.2">
      <c r="U686"/>
    </row>
    <row r="687" spans="21:21" x14ac:dyDescent="0.2">
      <c r="U687"/>
    </row>
    <row r="688" spans="21:21" x14ac:dyDescent="0.2">
      <c r="U688"/>
    </row>
    <row r="689" spans="21:21" x14ac:dyDescent="0.2">
      <c r="U689"/>
    </row>
    <row r="690" spans="21:21" x14ac:dyDescent="0.2">
      <c r="U690"/>
    </row>
    <row r="691" spans="21:21" x14ac:dyDescent="0.2">
      <c r="U691"/>
    </row>
    <row r="692" spans="21:21" x14ac:dyDescent="0.2">
      <c r="U692"/>
    </row>
    <row r="693" spans="21:21" x14ac:dyDescent="0.2">
      <c r="U693"/>
    </row>
    <row r="694" spans="21:21" x14ac:dyDescent="0.2">
      <c r="U694"/>
    </row>
    <row r="695" spans="21:21" x14ac:dyDescent="0.2">
      <c r="U695"/>
    </row>
    <row r="696" spans="21:21" x14ac:dyDescent="0.2">
      <c r="U696"/>
    </row>
    <row r="697" spans="21:21" x14ac:dyDescent="0.2">
      <c r="U697"/>
    </row>
    <row r="698" spans="21:21" x14ac:dyDescent="0.2">
      <c r="U698"/>
    </row>
    <row r="699" spans="21:21" x14ac:dyDescent="0.2">
      <c r="U699"/>
    </row>
    <row r="700" spans="21:21" x14ac:dyDescent="0.2">
      <c r="U700"/>
    </row>
    <row r="701" spans="21:21" x14ac:dyDescent="0.2">
      <c r="U701"/>
    </row>
    <row r="702" spans="21:21" x14ac:dyDescent="0.2">
      <c r="U702"/>
    </row>
    <row r="703" spans="21:21" x14ac:dyDescent="0.2">
      <c r="U703"/>
    </row>
    <row r="704" spans="21:21" x14ac:dyDescent="0.2">
      <c r="U704"/>
    </row>
    <row r="705" spans="21:21" x14ac:dyDescent="0.2">
      <c r="U705"/>
    </row>
    <row r="706" spans="21:21" x14ac:dyDescent="0.2">
      <c r="U706"/>
    </row>
    <row r="707" spans="21:21" x14ac:dyDescent="0.2">
      <c r="U707"/>
    </row>
    <row r="708" spans="21:21" x14ac:dyDescent="0.2">
      <c r="U708"/>
    </row>
    <row r="709" spans="21:21" x14ac:dyDescent="0.2">
      <c r="U709"/>
    </row>
    <row r="710" spans="21:21" x14ac:dyDescent="0.2">
      <c r="U710"/>
    </row>
    <row r="711" spans="21:21" x14ac:dyDescent="0.2">
      <c r="U711"/>
    </row>
    <row r="712" spans="21:21" x14ac:dyDescent="0.2">
      <c r="U712"/>
    </row>
    <row r="713" spans="21:21" x14ac:dyDescent="0.2">
      <c r="U713"/>
    </row>
    <row r="714" spans="21:21" x14ac:dyDescent="0.2">
      <c r="U714"/>
    </row>
    <row r="715" spans="21:21" x14ac:dyDescent="0.2">
      <c r="U715"/>
    </row>
    <row r="716" spans="21:21" x14ac:dyDescent="0.2">
      <c r="U716"/>
    </row>
    <row r="717" spans="21:21" x14ac:dyDescent="0.2">
      <c r="U717"/>
    </row>
    <row r="718" spans="21:21" x14ac:dyDescent="0.2">
      <c r="U718"/>
    </row>
    <row r="719" spans="21:21" x14ac:dyDescent="0.2">
      <c r="U719"/>
    </row>
    <row r="720" spans="21:21" x14ac:dyDescent="0.2">
      <c r="U720"/>
    </row>
    <row r="721" spans="21:21" x14ac:dyDescent="0.2">
      <c r="U721"/>
    </row>
    <row r="722" spans="21:21" x14ac:dyDescent="0.2">
      <c r="U722"/>
    </row>
    <row r="723" spans="21:21" x14ac:dyDescent="0.2">
      <c r="U723"/>
    </row>
    <row r="724" spans="21:21" x14ac:dyDescent="0.2">
      <c r="U724"/>
    </row>
    <row r="725" spans="21:21" x14ac:dyDescent="0.2">
      <c r="U725"/>
    </row>
    <row r="726" spans="21:21" x14ac:dyDescent="0.2">
      <c r="U726"/>
    </row>
    <row r="727" spans="21:21" x14ac:dyDescent="0.2">
      <c r="U727"/>
    </row>
    <row r="728" spans="21:21" x14ac:dyDescent="0.2">
      <c r="U728"/>
    </row>
    <row r="729" spans="21:21" x14ac:dyDescent="0.2">
      <c r="U729"/>
    </row>
    <row r="730" spans="21:21" x14ac:dyDescent="0.2">
      <c r="U730"/>
    </row>
    <row r="731" spans="21:21" x14ac:dyDescent="0.2">
      <c r="U731"/>
    </row>
    <row r="732" spans="21:21" x14ac:dyDescent="0.2">
      <c r="U732"/>
    </row>
    <row r="733" spans="21:21" x14ac:dyDescent="0.2">
      <c r="U733"/>
    </row>
    <row r="734" spans="21:21" x14ac:dyDescent="0.2">
      <c r="U734"/>
    </row>
    <row r="735" spans="21:21" x14ac:dyDescent="0.2">
      <c r="U735"/>
    </row>
    <row r="736" spans="21:21" x14ac:dyDescent="0.2">
      <c r="U736"/>
    </row>
    <row r="737" spans="21:21" x14ac:dyDescent="0.2">
      <c r="U737"/>
    </row>
    <row r="738" spans="21:21" x14ac:dyDescent="0.2">
      <c r="U738"/>
    </row>
    <row r="739" spans="21:21" x14ac:dyDescent="0.2">
      <c r="U739"/>
    </row>
    <row r="740" spans="21:21" x14ac:dyDescent="0.2">
      <c r="U740"/>
    </row>
    <row r="741" spans="21:21" x14ac:dyDescent="0.2">
      <c r="U741"/>
    </row>
    <row r="742" spans="21:21" x14ac:dyDescent="0.2">
      <c r="U742"/>
    </row>
    <row r="743" spans="21:21" x14ac:dyDescent="0.2">
      <c r="U743"/>
    </row>
    <row r="744" spans="21:21" x14ac:dyDescent="0.2">
      <c r="U744"/>
    </row>
    <row r="745" spans="21:21" x14ac:dyDescent="0.2">
      <c r="U745"/>
    </row>
    <row r="746" spans="21:21" x14ac:dyDescent="0.2">
      <c r="U746"/>
    </row>
    <row r="747" spans="21:21" x14ac:dyDescent="0.2">
      <c r="U747"/>
    </row>
    <row r="748" spans="21:21" x14ac:dyDescent="0.2">
      <c r="U748"/>
    </row>
    <row r="749" spans="21:21" x14ac:dyDescent="0.2">
      <c r="U749"/>
    </row>
    <row r="750" spans="21:21" x14ac:dyDescent="0.2">
      <c r="U750"/>
    </row>
    <row r="751" spans="21:21" x14ac:dyDescent="0.2">
      <c r="U751"/>
    </row>
    <row r="752" spans="21:21" x14ac:dyDescent="0.2">
      <c r="U752"/>
    </row>
    <row r="753" spans="21:21" x14ac:dyDescent="0.2">
      <c r="U753"/>
    </row>
    <row r="754" spans="21:21" x14ac:dyDescent="0.2">
      <c r="U754"/>
    </row>
    <row r="755" spans="21:21" x14ac:dyDescent="0.2">
      <c r="U755"/>
    </row>
    <row r="756" spans="21:21" x14ac:dyDescent="0.2">
      <c r="U756"/>
    </row>
    <row r="757" spans="21:21" x14ac:dyDescent="0.2">
      <c r="U757"/>
    </row>
    <row r="758" spans="21:21" x14ac:dyDescent="0.2">
      <c r="U758"/>
    </row>
    <row r="759" spans="21:21" x14ac:dyDescent="0.2">
      <c r="U759"/>
    </row>
    <row r="760" spans="21:21" x14ac:dyDescent="0.2">
      <c r="U760"/>
    </row>
    <row r="761" spans="21:21" x14ac:dyDescent="0.2">
      <c r="U761"/>
    </row>
    <row r="762" spans="21:21" x14ac:dyDescent="0.2">
      <c r="U762"/>
    </row>
    <row r="763" spans="21:21" x14ac:dyDescent="0.2">
      <c r="U763"/>
    </row>
    <row r="764" spans="21:21" x14ac:dyDescent="0.2">
      <c r="U764"/>
    </row>
    <row r="765" spans="21:21" x14ac:dyDescent="0.2">
      <c r="U765"/>
    </row>
    <row r="766" spans="21:21" x14ac:dyDescent="0.2">
      <c r="U766"/>
    </row>
    <row r="767" spans="21:21" x14ac:dyDescent="0.2">
      <c r="U767"/>
    </row>
    <row r="768" spans="21:21" x14ac:dyDescent="0.2">
      <c r="U768"/>
    </row>
    <row r="769" spans="21:21" x14ac:dyDescent="0.2">
      <c r="U769"/>
    </row>
    <row r="770" spans="21:21" x14ac:dyDescent="0.2">
      <c r="U770"/>
    </row>
    <row r="771" spans="21:21" x14ac:dyDescent="0.2">
      <c r="U771"/>
    </row>
    <row r="772" spans="21:21" x14ac:dyDescent="0.2">
      <c r="U772"/>
    </row>
    <row r="773" spans="21:21" x14ac:dyDescent="0.2">
      <c r="U773"/>
    </row>
    <row r="774" spans="21:21" x14ac:dyDescent="0.2">
      <c r="U774"/>
    </row>
    <row r="775" spans="21:21" x14ac:dyDescent="0.2">
      <c r="U775"/>
    </row>
    <row r="776" spans="21:21" x14ac:dyDescent="0.2">
      <c r="U776"/>
    </row>
    <row r="777" spans="21:21" x14ac:dyDescent="0.2">
      <c r="U777"/>
    </row>
    <row r="778" spans="21:21" x14ac:dyDescent="0.2">
      <c r="U778"/>
    </row>
    <row r="779" spans="21:21" x14ac:dyDescent="0.2">
      <c r="U779"/>
    </row>
    <row r="780" spans="21:21" x14ac:dyDescent="0.2">
      <c r="U780"/>
    </row>
    <row r="781" spans="21:21" x14ac:dyDescent="0.2">
      <c r="U781"/>
    </row>
    <row r="782" spans="21:21" x14ac:dyDescent="0.2">
      <c r="U782"/>
    </row>
    <row r="783" spans="21:21" x14ac:dyDescent="0.2">
      <c r="U783"/>
    </row>
    <row r="784" spans="21:21" x14ac:dyDescent="0.2">
      <c r="U784"/>
    </row>
    <row r="785" spans="21:21" x14ac:dyDescent="0.2">
      <c r="U785"/>
    </row>
    <row r="786" spans="21:21" x14ac:dyDescent="0.2">
      <c r="U786"/>
    </row>
    <row r="787" spans="21:21" x14ac:dyDescent="0.2">
      <c r="U787"/>
    </row>
    <row r="788" spans="21:21" x14ac:dyDescent="0.2">
      <c r="U788"/>
    </row>
    <row r="789" spans="21:21" x14ac:dyDescent="0.2">
      <c r="U789"/>
    </row>
    <row r="790" spans="21:21" x14ac:dyDescent="0.2">
      <c r="U790"/>
    </row>
    <row r="791" spans="21:21" x14ac:dyDescent="0.2">
      <c r="U791"/>
    </row>
    <row r="792" spans="21:21" x14ac:dyDescent="0.2">
      <c r="U792"/>
    </row>
    <row r="793" spans="21:21" x14ac:dyDescent="0.2">
      <c r="U793"/>
    </row>
    <row r="794" spans="21:21" x14ac:dyDescent="0.2">
      <c r="U794"/>
    </row>
    <row r="795" spans="21:21" x14ac:dyDescent="0.2">
      <c r="U795"/>
    </row>
    <row r="796" spans="21:21" x14ac:dyDescent="0.2">
      <c r="U796"/>
    </row>
    <row r="797" spans="21:21" x14ac:dyDescent="0.2">
      <c r="U797"/>
    </row>
    <row r="798" spans="21:21" x14ac:dyDescent="0.2">
      <c r="U798"/>
    </row>
    <row r="799" spans="21:21" x14ac:dyDescent="0.2">
      <c r="U799"/>
    </row>
    <row r="800" spans="21:21" x14ac:dyDescent="0.2">
      <c r="U800"/>
    </row>
    <row r="801" spans="21:21" x14ac:dyDescent="0.2">
      <c r="U801"/>
    </row>
    <row r="802" spans="21:21" x14ac:dyDescent="0.2">
      <c r="U802"/>
    </row>
    <row r="803" spans="21:21" x14ac:dyDescent="0.2">
      <c r="U803"/>
    </row>
    <row r="804" spans="21:21" x14ac:dyDescent="0.2">
      <c r="U804"/>
    </row>
    <row r="805" spans="21:21" x14ac:dyDescent="0.2">
      <c r="U805"/>
    </row>
    <row r="806" spans="21:21" x14ac:dyDescent="0.2">
      <c r="U806"/>
    </row>
    <row r="807" spans="21:21" x14ac:dyDescent="0.2">
      <c r="U807"/>
    </row>
    <row r="808" spans="21:21" x14ac:dyDescent="0.2">
      <c r="U808"/>
    </row>
    <row r="809" spans="21:21" x14ac:dyDescent="0.2">
      <c r="U809"/>
    </row>
    <row r="810" spans="21:21" x14ac:dyDescent="0.2">
      <c r="U810"/>
    </row>
    <row r="811" spans="21:21" x14ac:dyDescent="0.2">
      <c r="U811"/>
    </row>
    <row r="812" spans="21:21" x14ac:dyDescent="0.2">
      <c r="U812"/>
    </row>
    <row r="813" spans="21:21" x14ac:dyDescent="0.2">
      <c r="U813"/>
    </row>
    <row r="814" spans="21:21" x14ac:dyDescent="0.2">
      <c r="U814"/>
    </row>
    <row r="815" spans="21:21" x14ac:dyDescent="0.2">
      <c r="U815"/>
    </row>
    <row r="816" spans="21:21" x14ac:dyDescent="0.2">
      <c r="U816"/>
    </row>
    <row r="817" spans="21:21" x14ac:dyDescent="0.2">
      <c r="U817"/>
    </row>
    <row r="818" spans="21:21" x14ac:dyDescent="0.2">
      <c r="U818"/>
    </row>
    <row r="819" spans="21:21" x14ac:dyDescent="0.2">
      <c r="U819"/>
    </row>
    <row r="820" spans="21:21" x14ac:dyDescent="0.2">
      <c r="U820"/>
    </row>
    <row r="821" spans="21:21" x14ac:dyDescent="0.2">
      <c r="U821"/>
    </row>
    <row r="822" spans="21:21" x14ac:dyDescent="0.2">
      <c r="U822"/>
    </row>
    <row r="823" spans="21:21" x14ac:dyDescent="0.2">
      <c r="U823"/>
    </row>
    <row r="824" spans="21:21" x14ac:dyDescent="0.2">
      <c r="U824"/>
    </row>
    <row r="825" spans="21:21" x14ac:dyDescent="0.2">
      <c r="U825"/>
    </row>
    <row r="826" spans="21:21" x14ac:dyDescent="0.2">
      <c r="U826"/>
    </row>
    <row r="827" spans="21:21" x14ac:dyDescent="0.2">
      <c r="U827"/>
    </row>
    <row r="828" spans="21:21" x14ac:dyDescent="0.2">
      <c r="U828"/>
    </row>
    <row r="829" spans="21:21" x14ac:dyDescent="0.2">
      <c r="U829"/>
    </row>
    <row r="830" spans="21:21" x14ac:dyDescent="0.2">
      <c r="U830"/>
    </row>
    <row r="831" spans="21:21" x14ac:dyDescent="0.2">
      <c r="U831"/>
    </row>
    <row r="832" spans="21:21" x14ac:dyDescent="0.2">
      <c r="U832"/>
    </row>
    <row r="833" spans="21:21" x14ac:dyDescent="0.2">
      <c r="U833"/>
    </row>
    <row r="834" spans="21:21" x14ac:dyDescent="0.2">
      <c r="U834"/>
    </row>
    <row r="835" spans="21:21" x14ac:dyDescent="0.2">
      <c r="U835"/>
    </row>
    <row r="836" spans="21:21" x14ac:dyDescent="0.2">
      <c r="U836"/>
    </row>
  </sheetData>
  <conditionalFormatting sqref="A1:U60">
    <cfRule type="expression" dxfId="94" priority="15">
      <formula>$A2=WEEKNUM($X$2)</formula>
    </cfRule>
  </conditionalFormatting>
  <pageMargins left="0.25" right="0.25" top="0.75" bottom="0.75" header="0.3" footer="0.3"/>
  <pageSetup orientation="portrait" r:id="rId1"/>
  <legacy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EE34E-4FFC-4F82-B0D8-588B39CD8D59}">
  <dimension ref="A1:W836"/>
  <sheetViews>
    <sheetView workbookViewId="0">
      <selection activeCell="A29" sqref="A29"/>
    </sheetView>
  </sheetViews>
  <sheetFormatPr baseColWidth="10" defaultColWidth="8.6640625" defaultRowHeight="15" x14ac:dyDescent="0.2"/>
  <cols>
    <col min="1" max="4" width="15.6640625" style="7" customWidth="1"/>
    <col min="5" max="5" width="15.6640625" style="7" hidden="1" customWidth="1"/>
    <col min="6" max="7" width="15.6640625" style="7" customWidth="1"/>
    <col min="8" max="8" width="15.6640625" style="72" customWidth="1"/>
    <col min="9" max="10" width="15.6640625" style="7" customWidth="1"/>
    <col min="11" max="13" width="15.6640625" style="7" hidden="1" customWidth="1"/>
    <col min="14" max="14" width="21.33203125" style="7" hidden="1" customWidth="1"/>
    <col min="15" max="18" width="15.6640625" style="7" customWidth="1"/>
    <col min="19" max="19" width="15.6640625" style="8" customWidth="1"/>
    <col min="20" max="20" width="15.6640625" style="7" customWidth="1"/>
    <col min="23" max="23" width="9.5" bestFit="1" customWidth="1"/>
  </cols>
  <sheetData>
    <row r="1" spans="1:23" ht="64" x14ac:dyDescent="0.2">
      <c r="A1" s="93" t="s">
        <v>0</v>
      </c>
      <c r="B1" s="94" t="s">
        <v>1</v>
      </c>
      <c r="C1" s="93" t="s">
        <v>2</v>
      </c>
      <c r="D1" s="94" t="s">
        <v>3</v>
      </c>
      <c r="E1" s="95" t="s">
        <v>5</v>
      </c>
      <c r="F1" s="94" t="s">
        <v>6</v>
      </c>
      <c r="G1" s="94" t="s">
        <v>7</v>
      </c>
      <c r="H1" s="96" t="s">
        <v>8</v>
      </c>
      <c r="I1" s="97" t="s">
        <v>9</v>
      </c>
      <c r="J1" s="97" t="s">
        <v>10</v>
      </c>
      <c r="K1" s="97" t="s">
        <v>11</v>
      </c>
      <c r="L1" s="97" t="s">
        <v>12</v>
      </c>
      <c r="M1" s="97" t="s">
        <v>13</v>
      </c>
      <c r="N1" s="97" t="s">
        <v>14</v>
      </c>
      <c r="O1" s="97" t="s">
        <v>15</v>
      </c>
      <c r="P1" s="97" t="s">
        <v>16</v>
      </c>
      <c r="Q1" s="97" t="s">
        <v>17</v>
      </c>
      <c r="R1" s="98" t="s">
        <v>18</v>
      </c>
      <c r="S1" s="99" t="s">
        <v>19</v>
      </c>
      <c r="T1" s="100" t="s">
        <v>20</v>
      </c>
    </row>
    <row r="2" spans="1:23" ht="16" hidden="1" x14ac:dyDescent="0.2">
      <c r="A2" s="139">
        <f>WEEKNUM(Table28[[#This Row],[Current week starts on ]])</f>
        <v>48</v>
      </c>
      <c r="B2" s="16">
        <f>'Holiday_Dates Lists'!J2</f>
        <v>44158</v>
      </c>
      <c r="C2" s="17">
        <f t="shared" ref="C2:C40" si="0">B2+4</f>
        <v>44162</v>
      </c>
      <c r="D2" s="16">
        <f t="shared" ref="D2:D40" si="1">C2+6</f>
        <v>44168</v>
      </c>
      <c r="E2" s="18">
        <f>A2+3</f>
        <v>51</v>
      </c>
      <c r="F2" s="16">
        <f t="shared" ref="F2:F40" si="2">B2+22</f>
        <v>44180</v>
      </c>
      <c r="G2" s="25">
        <v>182</v>
      </c>
      <c r="H2" s="25">
        <v>28000</v>
      </c>
      <c r="I2" s="15">
        <v>28000</v>
      </c>
      <c r="J2" s="15">
        <f>O2*20000-CEILING(K2,1000)</f>
        <v>19000</v>
      </c>
      <c r="K2" s="15">
        <v>850</v>
      </c>
      <c r="L2" s="15">
        <f t="shared" ref="L2:L40" si="3">IF((K2/1000=0),"",ROUND((K2/1000),1))</f>
        <v>0.9</v>
      </c>
      <c r="M2" s="15" t="s">
        <v>21</v>
      </c>
      <c r="N2" s="15" t="s">
        <v>22</v>
      </c>
      <c r="O2" s="20">
        <v>1</v>
      </c>
      <c r="P2" s="15">
        <v>20000</v>
      </c>
      <c r="Q2" s="15" t="e">
        <f>S1+Table28[[#This Row],[Received this week (kg) - projected/actual (for weeks past)]]-Table28[[#This Row],[Forecast Sogefi this week (kg) ]]</f>
        <v>#VALUE!</v>
      </c>
      <c r="R2" s="21">
        <f>H3+H4+H5</f>
        <v>107000</v>
      </c>
      <c r="S2" s="15">
        <v>0</v>
      </c>
      <c r="T2" s="27" t="e">
        <f t="shared" ref="T2:T40" si="4">Q2-R2</f>
        <v>#VALUE!</v>
      </c>
      <c r="V2" t="s">
        <v>23</v>
      </c>
      <c r="W2" s="6">
        <f ca="1">TODAY()</f>
        <v>44343</v>
      </c>
    </row>
    <row r="3" spans="1:23" ht="16" hidden="1" x14ac:dyDescent="0.2">
      <c r="A3" s="139">
        <f>WEEKNUM(Table28[[#This Row],[Current week starts on ]])</f>
        <v>49</v>
      </c>
      <c r="B3" s="16">
        <f>'Holiday_Dates Lists'!J3</f>
        <v>44165</v>
      </c>
      <c r="C3" s="17">
        <f t="shared" si="0"/>
        <v>44169</v>
      </c>
      <c r="D3" s="16">
        <f t="shared" si="1"/>
        <v>44175</v>
      </c>
      <c r="E3" s="18">
        <f>A3+3</f>
        <v>52</v>
      </c>
      <c r="F3" s="16">
        <f t="shared" si="2"/>
        <v>44187</v>
      </c>
      <c r="G3" s="19" t="s">
        <v>24</v>
      </c>
      <c r="H3" s="25">
        <v>32000</v>
      </c>
      <c r="I3" s="15">
        <v>22000</v>
      </c>
      <c r="J3" s="15">
        <f>O3*20000-CEILING(K3,1000)</f>
        <v>40000</v>
      </c>
      <c r="K3" s="15"/>
      <c r="L3" s="15" t="str">
        <f t="shared" si="3"/>
        <v/>
      </c>
      <c r="M3" s="15"/>
      <c r="N3" s="15"/>
      <c r="O3" s="20">
        <v>2</v>
      </c>
      <c r="P3" s="15">
        <v>35000</v>
      </c>
      <c r="Q3" s="15">
        <f>S2+Table28[[#This Row],[Received this week (kg) - projected/actual (for weeks past)]]-Table28[[#This Row],[Forecast Sogefi this week (kg) ]]</f>
        <v>3000</v>
      </c>
      <c r="R3" s="21">
        <f t="shared" ref="R3:R38" si="5">H4+H5+H6</f>
        <v>114000</v>
      </c>
      <c r="S3" s="15">
        <v>13000</v>
      </c>
      <c r="T3" s="27">
        <f>Q3-R3</f>
        <v>-111000</v>
      </c>
      <c r="V3" t="s">
        <v>25</v>
      </c>
      <c r="W3" s="101">
        <f ca="1">WEEKNUM(W2)-1</f>
        <v>21</v>
      </c>
    </row>
    <row r="4" spans="1:23" ht="32" hidden="1" x14ac:dyDescent="0.2">
      <c r="A4" s="139">
        <f>WEEKNUM(Table28[[#This Row],[Current week starts on ]])</f>
        <v>50</v>
      </c>
      <c r="B4" s="16">
        <f>'Holiday_Dates Lists'!J4</f>
        <v>44172</v>
      </c>
      <c r="C4" s="17">
        <f t="shared" si="0"/>
        <v>44176</v>
      </c>
      <c r="D4" s="16">
        <f t="shared" si="1"/>
        <v>44182</v>
      </c>
      <c r="E4" s="18">
        <v>53</v>
      </c>
      <c r="F4" s="16">
        <f t="shared" si="2"/>
        <v>44194</v>
      </c>
      <c r="G4" s="20" t="s">
        <v>26</v>
      </c>
      <c r="H4" s="15">
        <v>36000</v>
      </c>
      <c r="I4" s="15">
        <v>33000</v>
      </c>
      <c r="J4" s="15">
        <v>35000</v>
      </c>
      <c r="K4" s="15">
        <v>1000</v>
      </c>
      <c r="L4" s="15">
        <f t="shared" si="3"/>
        <v>1</v>
      </c>
      <c r="M4" s="15">
        <v>216</v>
      </c>
      <c r="N4" s="15" t="s">
        <v>27</v>
      </c>
      <c r="O4" s="15">
        <v>2</v>
      </c>
      <c r="P4" s="15">
        <v>20000</v>
      </c>
      <c r="Q4" s="15">
        <f>S3+Table28[[#This Row],[Received this week (kg) - projected/actual (for weeks past)]]-Table28[[#This Row],[Forecast Sogefi this week (kg) ]]</f>
        <v>-3000</v>
      </c>
      <c r="R4" s="21">
        <f t="shared" si="5"/>
        <v>78000</v>
      </c>
      <c r="S4" s="15">
        <v>0</v>
      </c>
      <c r="T4" s="27">
        <f>Q4-R4</f>
        <v>-81000</v>
      </c>
    </row>
    <row r="5" spans="1:23" ht="16" hidden="1" x14ac:dyDescent="0.2">
      <c r="A5" s="139">
        <f>WEEKNUM(Table28[[#This Row],[Current week starts on ]])</f>
        <v>51</v>
      </c>
      <c r="B5" s="16">
        <f>'Holiday_Dates Lists'!J5</f>
        <v>44179</v>
      </c>
      <c r="C5" s="17">
        <f t="shared" si="0"/>
        <v>44183</v>
      </c>
      <c r="D5" s="16">
        <f t="shared" si="1"/>
        <v>44189</v>
      </c>
      <c r="E5" s="18">
        <v>1</v>
      </c>
      <c r="F5" s="16">
        <f t="shared" si="2"/>
        <v>44201</v>
      </c>
      <c r="G5" s="20" t="s">
        <v>28</v>
      </c>
      <c r="H5" s="15">
        <v>39000</v>
      </c>
      <c r="I5" s="15">
        <v>29000</v>
      </c>
      <c r="J5" s="15">
        <v>35000</v>
      </c>
      <c r="K5" s="15"/>
      <c r="L5" s="15" t="str">
        <f t="shared" si="3"/>
        <v/>
      </c>
      <c r="M5" s="15"/>
      <c r="N5" s="15" t="s">
        <v>29</v>
      </c>
      <c r="O5" s="20">
        <v>2</v>
      </c>
      <c r="P5" s="15">
        <v>29000</v>
      </c>
      <c r="Q5" s="15">
        <f>S4+Table28[[#This Row],[Received this week (kg) - projected/actual (for weeks past)]]-Table28[[#This Row],[Forecast Sogefi this week (kg) ]]</f>
        <v>-10000</v>
      </c>
      <c r="R5" s="21">
        <f t="shared" si="5"/>
        <v>74000</v>
      </c>
      <c r="S5" s="15">
        <v>0</v>
      </c>
      <c r="T5" s="27">
        <f>Q5-R5</f>
        <v>-84000</v>
      </c>
    </row>
    <row r="6" spans="1:23" ht="16" hidden="1" x14ac:dyDescent="0.2">
      <c r="A6" s="139">
        <f>WEEKNUM(Table28[[#This Row],[Current week starts on ]])</f>
        <v>52</v>
      </c>
      <c r="B6" s="16">
        <f>'Holiday_Dates Lists'!J6</f>
        <v>44186</v>
      </c>
      <c r="C6" s="17">
        <f t="shared" si="0"/>
        <v>44190</v>
      </c>
      <c r="D6" s="16">
        <f t="shared" si="1"/>
        <v>44196</v>
      </c>
      <c r="E6" s="18">
        <v>2</v>
      </c>
      <c r="F6" s="16">
        <f t="shared" si="2"/>
        <v>44208</v>
      </c>
      <c r="G6" s="81"/>
      <c r="H6" s="73">
        <v>39000</v>
      </c>
      <c r="I6" s="15">
        <v>19000</v>
      </c>
      <c r="J6" s="15">
        <f t="shared" ref="J6:J40" si="6">O6*20000-CEILING(K6,1000)</f>
        <v>0</v>
      </c>
      <c r="K6" s="15"/>
      <c r="L6" s="15" t="str">
        <f t="shared" si="3"/>
        <v/>
      </c>
      <c r="M6" s="15"/>
      <c r="N6" s="15" t="s">
        <v>30</v>
      </c>
      <c r="O6" s="15">
        <v>0</v>
      </c>
      <c r="P6" s="15">
        <v>19000</v>
      </c>
      <c r="Q6" s="15">
        <f>S5+Table28[[#This Row],[Received this week (kg) - projected/actual (for weeks past)]]-Table28[[#This Row],[Forecast Sogefi this week (kg) ]]</f>
        <v>-20000</v>
      </c>
      <c r="R6" s="21">
        <f t="shared" si="5"/>
        <v>56000</v>
      </c>
      <c r="S6" s="15">
        <v>0</v>
      </c>
      <c r="T6" s="27">
        <f t="shared" si="4"/>
        <v>-76000</v>
      </c>
    </row>
    <row r="7" spans="1:23" ht="16" hidden="1" x14ac:dyDescent="0.2">
      <c r="A7" s="139">
        <f>WEEKNUM(Table28[[#This Row],[Current week starts on ]])</f>
        <v>53</v>
      </c>
      <c r="B7" s="16">
        <f>'Holiday_Dates Lists'!J7</f>
        <v>44193</v>
      </c>
      <c r="C7" s="17">
        <f t="shared" si="0"/>
        <v>44197</v>
      </c>
      <c r="D7" s="16">
        <f t="shared" si="1"/>
        <v>44203</v>
      </c>
      <c r="E7" s="18">
        <v>3</v>
      </c>
      <c r="F7" s="16">
        <f t="shared" si="2"/>
        <v>44215</v>
      </c>
      <c r="G7"/>
      <c r="H7" s="15">
        <v>0</v>
      </c>
      <c r="I7" s="15">
        <v>35000</v>
      </c>
      <c r="J7" s="15">
        <f t="shared" si="6"/>
        <v>0</v>
      </c>
      <c r="K7" s="15"/>
      <c r="L7" s="15" t="str">
        <f t="shared" si="3"/>
        <v/>
      </c>
      <c r="M7" s="15"/>
      <c r="N7" s="15" t="s">
        <v>30</v>
      </c>
      <c r="O7" s="15">
        <v>0</v>
      </c>
      <c r="P7" s="15">
        <v>40000</v>
      </c>
      <c r="Q7" s="15">
        <f>S6+Table28[[#This Row],[Received this week (kg) - projected/actual (for weeks past)]]-Table28[[#This Row],[Forecast Sogefi this week (kg) ]]</f>
        <v>40000</v>
      </c>
      <c r="R7" s="21">
        <f t="shared" si="5"/>
        <v>81000</v>
      </c>
      <c r="S7" s="15">
        <v>5000</v>
      </c>
      <c r="T7" s="27">
        <f t="shared" si="4"/>
        <v>-41000</v>
      </c>
    </row>
    <row r="8" spans="1:23" ht="16" hidden="1" x14ac:dyDescent="0.2">
      <c r="A8" s="139">
        <f>WEEKNUM(Table28[[#This Row],[Current week starts on ]])-1</f>
        <v>1</v>
      </c>
      <c r="B8" s="16">
        <f>'Holiday_Dates Lists'!J8</f>
        <v>44200</v>
      </c>
      <c r="C8" s="17">
        <f t="shared" si="0"/>
        <v>44204</v>
      </c>
      <c r="D8" s="16">
        <f t="shared" si="1"/>
        <v>44210</v>
      </c>
      <c r="E8" s="18">
        <v>4</v>
      </c>
      <c r="F8" s="16">
        <f>B8+22</f>
        <v>44222</v>
      </c>
      <c r="G8" s="19" t="s">
        <v>31</v>
      </c>
      <c r="H8" s="25">
        <v>35000</v>
      </c>
      <c r="I8" s="15">
        <v>7000</v>
      </c>
      <c r="J8" s="15">
        <f t="shared" si="6"/>
        <v>60000</v>
      </c>
      <c r="K8" s="15"/>
      <c r="L8" s="20" t="str">
        <f t="shared" si="3"/>
        <v/>
      </c>
      <c r="M8" s="20"/>
      <c r="N8" s="15" t="s">
        <v>32</v>
      </c>
      <c r="O8" s="15">
        <v>3</v>
      </c>
      <c r="P8" s="15">
        <v>35000</v>
      </c>
      <c r="Q8" s="15">
        <f>S7+Table28[[#This Row],[Received this week (kg) - projected/actual (for weeks past)]]-Table28[[#This Row],[Forecast Sogefi this week (kg) ]]</f>
        <v>5000</v>
      </c>
      <c r="R8" s="21">
        <f t="shared" si="5"/>
        <v>99000</v>
      </c>
      <c r="S8" s="15">
        <v>33000</v>
      </c>
      <c r="T8" s="27">
        <f t="shared" si="4"/>
        <v>-94000</v>
      </c>
    </row>
    <row r="9" spans="1:23" ht="48" hidden="1" x14ac:dyDescent="0.2">
      <c r="A9" s="139">
        <f>WEEKNUM(Table28[[#This Row],[Current week starts on ]])-1</f>
        <v>2</v>
      </c>
      <c r="B9" s="16">
        <f>'Holiday_Dates Lists'!J9</f>
        <v>44207</v>
      </c>
      <c r="C9" s="17">
        <f t="shared" si="0"/>
        <v>44211</v>
      </c>
      <c r="D9" s="16">
        <f t="shared" si="1"/>
        <v>44217</v>
      </c>
      <c r="E9" s="18">
        <f t="shared" ref="E9:E40" si="7">A9+3</f>
        <v>5</v>
      </c>
      <c r="F9" s="16">
        <f>B9+22</f>
        <v>44229</v>
      </c>
      <c r="G9" s="19" t="s">
        <v>33</v>
      </c>
      <c r="H9" s="25">
        <v>21000</v>
      </c>
      <c r="I9" s="82">
        <v>42000</v>
      </c>
      <c r="J9" s="15">
        <f t="shared" si="6"/>
        <v>20000</v>
      </c>
      <c r="K9" s="15"/>
      <c r="L9" s="15" t="str">
        <f t="shared" si="3"/>
        <v/>
      </c>
      <c r="M9" s="15"/>
      <c r="N9" s="15" t="s">
        <v>34</v>
      </c>
      <c r="O9" s="31">
        <v>1</v>
      </c>
      <c r="P9" s="15">
        <v>35000</v>
      </c>
      <c r="Q9" s="15">
        <f>S8+Table28[[#This Row],[Received this week (kg) - projected/actual (for weeks past)]]-Table28[[#This Row],[Forecast Sogefi this week (kg) ]]</f>
        <v>47000</v>
      </c>
      <c r="R9" s="21">
        <f t="shared" si="5"/>
        <v>99000</v>
      </c>
      <c r="S9" s="15">
        <v>26000</v>
      </c>
      <c r="T9" s="27">
        <f t="shared" si="4"/>
        <v>-52000</v>
      </c>
    </row>
    <row r="10" spans="1:23" ht="48" hidden="1" x14ac:dyDescent="0.2">
      <c r="A10" s="139">
        <f>WEEKNUM(Table28[[#This Row],[Current week starts on ]])-1</f>
        <v>3</v>
      </c>
      <c r="B10" s="16">
        <f>'Holiday_Dates Lists'!J10</f>
        <v>44214</v>
      </c>
      <c r="C10" s="17">
        <f t="shared" si="0"/>
        <v>44218</v>
      </c>
      <c r="D10" s="16">
        <f t="shared" si="1"/>
        <v>44224</v>
      </c>
      <c r="E10" s="18">
        <f t="shared" si="7"/>
        <v>6</v>
      </c>
      <c r="F10" s="16">
        <f t="shared" si="2"/>
        <v>44236</v>
      </c>
      <c r="G10" s="19" t="s">
        <v>35</v>
      </c>
      <c r="H10" s="25">
        <v>25000</v>
      </c>
      <c r="I10" s="82">
        <v>40000</v>
      </c>
      <c r="J10" s="15">
        <v>40000</v>
      </c>
      <c r="K10" s="15"/>
      <c r="L10" s="15" t="str">
        <f t="shared" si="3"/>
        <v/>
      </c>
      <c r="M10" s="15"/>
      <c r="N10" s="15" t="s">
        <v>36</v>
      </c>
      <c r="O10" s="15">
        <v>2</v>
      </c>
      <c r="P10" s="15">
        <v>14000</v>
      </c>
      <c r="Q10" s="15">
        <f>S9+Table28[[#This Row],[Received this week (kg) - projected/actual (for weeks past)]]-Table28[[#This Row],[Forecast Sogefi this week (kg) ]]</f>
        <v>15000</v>
      </c>
      <c r="R10" s="21">
        <f>H11+H12+H13</f>
        <v>111000</v>
      </c>
      <c r="S10" s="15">
        <v>0</v>
      </c>
      <c r="T10" s="27">
        <f t="shared" si="4"/>
        <v>-96000</v>
      </c>
    </row>
    <row r="11" spans="1:23" ht="16" hidden="1" x14ac:dyDescent="0.2">
      <c r="A11" s="139">
        <f>WEEKNUM(Table28[[#This Row],[Current week starts on ]])-1</f>
        <v>4</v>
      </c>
      <c r="B11" s="16">
        <f>'Holiday_Dates Lists'!J11</f>
        <v>44221</v>
      </c>
      <c r="C11" s="17">
        <f t="shared" si="0"/>
        <v>44225</v>
      </c>
      <c r="D11" s="16">
        <f t="shared" si="1"/>
        <v>44231</v>
      </c>
      <c r="E11" s="18">
        <f t="shared" si="7"/>
        <v>7</v>
      </c>
      <c r="F11" s="16">
        <f t="shared" si="2"/>
        <v>44243</v>
      </c>
      <c r="G11" s="19" t="s">
        <v>37</v>
      </c>
      <c r="H11" s="25">
        <v>53000</v>
      </c>
      <c r="I11" s="82">
        <v>60000</v>
      </c>
      <c r="J11" s="15">
        <f t="shared" si="6"/>
        <v>40000</v>
      </c>
      <c r="K11" s="15"/>
      <c r="L11" s="15" t="str">
        <f t="shared" si="3"/>
        <v/>
      </c>
      <c r="M11" s="15"/>
      <c r="N11" s="15"/>
      <c r="O11" s="15">
        <v>2</v>
      </c>
      <c r="P11" s="15">
        <v>80000</v>
      </c>
      <c r="Q11" s="15">
        <f>S10+Table28[[#This Row],[Received this week (kg) - projected/actual (for weeks past)]]-Table28[[#This Row],[Forecast Sogefi this week (kg) ]]</f>
        <v>27000</v>
      </c>
      <c r="R11" s="21">
        <f t="shared" si="5"/>
        <v>96000</v>
      </c>
      <c r="S11" s="15">
        <v>20000</v>
      </c>
      <c r="T11" s="21">
        <f t="shared" si="4"/>
        <v>-69000</v>
      </c>
    </row>
    <row r="12" spans="1:23" ht="48" hidden="1" x14ac:dyDescent="0.2">
      <c r="A12" s="139">
        <f>WEEKNUM(Table28[[#This Row],[Current week starts on ]])-1</f>
        <v>5</v>
      </c>
      <c r="B12" s="16">
        <f>'Holiday_Dates Lists'!J12</f>
        <v>44228</v>
      </c>
      <c r="C12" s="17">
        <f t="shared" si="0"/>
        <v>44232</v>
      </c>
      <c r="D12" s="16">
        <f t="shared" si="1"/>
        <v>44238</v>
      </c>
      <c r="E12" s="18">
        <f t="shared" si="7"/>
        <v>8</v>
      </c>
      <c r="F12" s="16">
        <f t="shared" si="2"/>
        <v>44250</v>
      </c>
      <c r="G12" s="19" t="s">
        <v>38</v>
      </c>
      <c r="H12" s="15">
        <v>21000</v>
      </c>
      <c r="I12" s="82">
        <v>20000</v>
      </c>
      <c r="J12" s="15">
        <f t="shared" si="6"/>
        <v>60000</v>
      </c>
      <c r="K12" s="15"/>
      <c r="L12" s="15">
        <v>2</v>
      </c>
      <c r="M12" s="15">
        <v>222</v>
      </c>
      <c r="N12" s="15" t="s">
        <v>39</v>
      </c>
      <c r="O12" s="15">
        <v>3</v>
      </c>
      <c r="P12" s="83">
        <v>0</v>
      </c>
      <c r="Q12" s="15">
        <f>S11+Table28[[#This Row],[Received this week (kg) - projected/actual (for weeks past)]]-Table28[[#This Row],[Forecast Sogefi this week (kg) ]]</f>
        <v>-1000</v>
      </c>
      <c r="R12" s="21">
        <f t="shared" si="5"/>
        <v>86000</v>
      </c>
      <c r="S12" s="15">
        <f>S11+P12-I12</f>
        <v>0</v>
      </c>
      <c r="T12" s="27">
        <f t="shared" si="4"/>
        <v>-87000</v>
      </c>
    </row>
    <row r="13" spans="1:23" ht="32" hidden="1" x14ac:dyDescent="0.2">
      <c r="A13" s="139">
        <f>WEEKNUM(Table28[[#This Row],[Current week starts on ]])-1</f>
        <v>6</v>
      </c>
      <c r="B13" s="16">
        <f>'Holiday_Dates Lists'!J13</f>
        <v>44235</v>
      </c>
      <c r="C13" s="17">
        <f t="shared" si="0"/>
        <v>44239</v>
      </c>
      <c r="D13" s="16">
        <f t="shared" si="1"/>
        <v>44245</v>
      </c>
      <c r="E13" s="18">
        <f t="shared" si="7"/>
        <v>9</v>
      </c>
      <c r="F13" s="22">
        <f t="shared" si="2"/>
        <v>44257</v>
      </c>
      <c r="G13" s="23" t="s">
        <v>40</v>
      </c>
      <c r="H13" s="25">
        <v>37000</v>
      </c>
      <c r="I13" s="15">
        <v>26000</v>
      </c>
      <c r="J13" s="15">
        <f t="shared" si="6"/>
        <v>40000</v>
      </c>
      <c r="K13" s="15"/>
      <c r="L13" s="15" t="str">
        <f t="shared" si="3"/>
        <v/>
      </c>
      <c r="M13" s="15"/>
      <c r="N13" s="15" t="s">
        <v>41</v>
      </c>
      <c r="O13" s="31">
        <v>2</v>
      </c>
      <c r="P13" s="15">
        <v>20000</v>
      </c>
      <c r="Q13" s="15">
        <f>S12+Table28[[#This Row],[Received this week (kg) - projected/actual (for weeks past)]]-Table28[[#This Row],[Forecast Sogefi this week (kg) ]]</f>
        <v>-17000</v>
      </c>
      <c r="R13" s="21">
        <f t="shared" si="5"/>
        <v>91000</v>
      </c>
      <c r="S13" s="15">
        <v>0</v>
      </c>
      <c r="T13" s="27">
        <f t="shared" si="4"/>
        <v>-108000</v>
      </c>
    </row>
    <row r="14" spans="1:23" ht="48" hidden="1" x14ac:dyDescent="0.2">
      <c r="A14" s="139">
        <f>WEEKNUM(Table28[[#This Row],[Current week starts on ]])-1</f>
        <v>7</v>
      </c>
      <c r="B14" s="16">
        <f>'Holiday_Dates Lists'!J14</f>
        <v>44242</v>
      </c>
      <c r="C14" s="17">
        <f t="shared" si="0"/>
        <v>44246</v>
      </c>
      <c r="D14" s="16">
        <f t="shared" si="1"/>
        <v>44252</v>
      </c>
      <c r="E14" s="18">
        <f t="shared" si="7"/>
        <v>10</v>
      </c>
      <c r="F14" s="22">
        <f t="shared" si="2"/>
        <v>44264</v>
      </c>
      <c r="G14" s="23" t="s">
        <v>42</v>
      </c>
      <c r="H14" s="25">
        <v>38000</v>
      </c>
      <c r="I14" s="15">
        <v>53000</v>
      </c>
      <c r="J14" s="15">
        <f t="shared" si="6"/>
        <v>40000</v>
      </c>
      <c r="K14" s="15"/>
      <c r="L14" s="15" t="str">
        <f t="shared" si="3"/>
        <v/>
      </c>
      <c r="M14" s="15"/>
      <c r="N14" s="15" t="s">
        <v>43</v>
      </c>
      <c r="O14" s="15">
        <v>2</v>
      </c>
      <c r="P14" s="15">
        <v>80000</v>
      </c>
      <c r="Q14" s="15">
        <f>S13+Table28[[#This Row],[Received this week (kg) - projected/actual (for weeks past)]]-Table28[[#This Row],[Forecast Sogefi this week (kg) ]]</f>
        <v>42000</v>
      </c>
      <c r="R14" s="21">
        <f t="shared" si="5"/>
        <v>89000</v>
      </c>
      <c r="S14" s="15">
        <v>27000</v>
      </c>
      <c r="T14" s="27">
        <f t="shared" si="4"/>
        <v>-47000</v>
      </c>
    </row>
    <row r="15" spans="1:23" ht="16" hidden="1" x14ac:dyDescent="0.2">
      <c r="A15" s="139">
        <f>WEEKNUM(Table28[[#This Row],[Current week starts on ]])-1</f>
        <v>8</v>
      </c>
      <c r="B15" s="16">
        <f>'Holiday_Dates Lists'!J15</f>
        <v>44249</v>
      </c>
      <c r="C15" s="17">
        <f t="shared" si="0"/>
        <v>44253</v>
      </c>
      <c r="D15" s="16">
        <f t="shared" si="1"/>
        <v>44259</v>
      </c>
      <c r="E15" s="18">
        <f t="shared" si="7"/>
        <v>11</v>
      </c>
      <c r="F15" s="22">
        <f t="shared" si="2"/>
        <v>44271</v>
      </c>
      <c r="G15" s="19" t="s">
        <v>44</v>
      </c>
      <c r="H15" s="25">
        <v>11000</v>
      </c>
      <c r="I15" s="82">
        <v>17000</v>
      </c>
      <c r="J15" s="15">
        <f t="shared" si="6"/>
        <v>40000</v>
      </c>
      <c r="K15" s="15"/>
      <c r="L15" s="15" t="str">
        <f t="shared" si="3"/>
        <v/>
      </c>
      <c r="M15" s="15"/>
      <c r="N15" s="15"/>
      <c r="O15" s="15">
        <v>2</v>
      </c>
      <c r="P15" s="83">
        <v>0</v>
      </c>
      <c r="Q15" s="15">
        <f>S14+Table28[[#This Row],[Received this week (kg) - projected/actual (for weeks past)]]-Table28[[#This Row],[Forecast Sogefi this week (kg) ]]</f>
        <v>16000</v>
      </c>
      <c r="R15" s="21">
        <f t="shared" si="5"/>
        <v>122000</v>
      </c>
      <c r="S15" s="15">
        <v>10000</v>
      </c>
      <c r="T15" s="27">
        <f t="shared" si="4"/>
        <v>-106000</v>
      </c>
    </row>
    <row r="16" spans="1:23" ht="32" hidden="1" x14ac:dyDescent="0.2">
      <c r="A16" s="139">
        <f>WEEKNUM(Table28[[#This Row],[Current week starts on ]])-1</f>
        <v>9</v>
      </c>
      <c r="B16" s="16">
        <f>'Holiday_Dates Lists'!J16</f>
        <v>44256</v>
      </c>
      <c r="C16" s="17">
        <f t="shared" si="0"/>
        <v>44260</v>
      </c>
      <c r="D16" s="16">
        <f t="shared" si="1"/>
        <v>44266</v>
      </c>
      <c r="E16" s="18">
        <f t="shared" si="7"/>
        <v>12</v>
      </c>
      <c r="F16" s="22">
        <f t="shared" si="2"/>
        <v>44278</v>
      </c>
      <c r="G16" s="19" t="s">
        <v>45</v>
      </c>
      <c r="H16" s="25">
        <v>42000</v>
      </c>
      <c r="I16" s="15">
        <v>30000</v>
      </c>
      <c r="J16" s="15">
        <f t="shared" si="6"/>
        <v>40000</v>
      </c>
      <c r="K16" s="15"/>
      <c r="L16" s="15" t="str">
        <f t="shared" si="3"/>
        <v/>
      </c>
      <c r="M16" s="15"/>
      <c r="N16" s="15" t="s">
        <v>46</v>
      </c>
      <c r="O16" s="15">
        <v>2</v>
      </c>
      <c r="P16" s="24">
        <v>20000</v>
      </c>
      <c r="Q16" s="15">
        <f>S15+Table28[[#This Row],[Received this week (kg) - projected/actual (for weeks past)]]-Table28[[#This Row],[Forecast Sogefi this week (kg) ]]</f>
        <v>-12000</v>
      </c>
      <c r="R16" s="21">
        <f t="shared" si="5"/>
        <v>111000</v>
      </c>
      <c r="S16" s="15">
        <v>0</v>
      </c>
      <c r="T16" s="27">
        <f t="shared" si="4"/>
        <v>-123000</v>
      </c>
    </row>
    <row r="17" spans="1:20" ht="16" hidden="1" x14ac:dyDescent="0.2">
      <c r="A17" s="139">
        <f>WEEKNUM(Table28[[#This Row],[Current week starts on ]])-1</f>
        <v>10</v>
      </c>
      <c r="B17" s="16">
        <f>'Holiday_Dates Lists'!J17</f>
        <v>44263</v>
      </c>
      <c r="C17" s="17">
        <f t="shared" si="0"/>
        <v>44267</v>
      </c>
      <c r="D17" s="16">
        <f t="shared" si="1"/>
        <v>44273</v>
      </c>
      <c r="E17" s="18">
        <f t="shared" si="7"/>
        <v>13</v>
      </c>
      <c r="F17" s="22">
        <f t="shared" si="2"/>
        <v>44285</v>
      </c>
      <c r="G17" s="19" t="s">
        <v>47</v>
      </c>
      <c r="H17" s="25">
        <v>36000</v>
      </c>
      <c r="I17" s="21">
        <v>48000</v>
      </c>
      <c r="J17" s="15">
        <f t="shared" si="6"/>
        <v>60000</v>
      </c>
      <c r="K17" s="27"/>
      <c r="L17" s="15" t="str">
        <f t="shared" si="3"/>
        <v/>
      </c>
      <c r="M17" s="21"/>
      <c r="N17" s="21"/>
      <c r="O17" s="31">
        <v>3</v>
      </c>
      <c r="P17" s="83">
        <v>77000</v>
      </c>
      <c r="Q17" s="15">
        <f>S16+Table28[[#This Row],[Received this week (kg) - projected/actual (for weeks past)]]-Table28[[#This Row],[Forecast Sogefi this week (kg) ]]</f>
        <v>41000</v>
      </c>
      <c r="R17" s="21">
        <f t="shared" si="5"/>
        <v>111000</v>
      </c>
      <c r="S17" s="15">
        <v>14000</v>
      </c>
      <c r="T17" s="27">
        <f t="shared" si="4"/>
        <v>-70000</v>
      </c>
    </row>
    <row r="18" spans="1:20" ht="16" hidden="1" x14ac:dyDescent="0.2">
      <c r="A18" s="139">
        <f>WEEKNUM(Table28[[#This Row],[Current week starts on ]])-1</f>
        <v>11</v>
      </c>
      <c r="B18" s="16">
        <f>'Holiday_Dates Lists'!J18</f>
        <v>44270</v>
      </c>
      <c r="C18" s="17">
        <f t="shared" si="0"/>
        <v>44274</v>
      </c>
      <c r="D18" s="16">
        <f t="shared" si="1"/>
        <v>44280</v>
      </c>
      <c r="E18" s="18">
        <f t="shared" si="7"/>
        <v>14</v>
      </c>
      <c r="F18" s="22">
        <f t="shared" si="2"/>
        <v>44292</v>
      </c>
      <c r="G18" s="19" t="s">
        <v>48</v>
      </c>
      <c r="H18" s="25">
        <v>44000</v>
      </c>
      <c r="I18" s="15">
        <v>29000</v>
      </c>
      <c r="J18" s="15">
        <f t="shared" si="6"/>
        <v>40000</v>
      </c>
      <c r="K18" s="15"/>
      <c r="L18" s="15" t="str">
        <f t="shared" si="3"/>
        <v/>
      </c>
      <c r="M18" s="15"/>
      <c r="N18" s="15"/>
      <c r="O18" s="15">
        <v>2</v>
      </c>
      <c r="P18" s="26">
        <f t="shared" ref="P18:P41" si="8">J15</f>
        <v>40000</v>
      </c>
      <c r="Q18" s="15">
        <f>S17+Table28[[#This Row],[Received this week (kg) - projected/actual (for weeks past)]]-Table28[[#This Row],[Forecast Sogefi this week (kg) ]]</f>
        <v>10000</v>
      </c>
      <c r="R18" s="21">
        <f t="shared" si="5"/>
        <v>91000</v>
      </c>
      <c r="S18" s="15">
        <v>25000</v>
      </c>
      <c r="T18" s="27">
        <f t="shared" si="4"/>
        <v>-81000</v>
      </c>
    </row>
    <row r="19" spans="1:20" ht="32" hidden="1" x14ac:dyDescent="0.2">
      <c r="A19" s="139">
        <f>WEEKNUM(Table28[[#This Row],[Current week starts on ]])-1</f>
        <v>12</v>
      </c>
      <c r="B19" s="16">
        <f>'Holiday_Dates Lists'!J19</f>
        <v>44277</v>
      </c>
      <c r="C19" s="17">
        <f t="shared" si="0"/>
        <v>44281</v>
      </c>
      <c r="D19" s="16">
        <f t="shared" si="1"/>
        <v>44287</v>
      </c>
      <c r="E19" s="18">
        <f t="shared" si="7"/>
        <v>15</v>
      </c>
      <c r="F19" s="22">
        <f t="shared" si="2"/>
        <v>44299</v>
      </c>
      <c r="G19" s="19" t="s">
        <v>49</v>
      </c>
      <c r="H19" s="25">
        <v>31000</v>
      </c>
      <c r="I19" s="15">
        <v>34000</v>
      </c>
      <c r="J19" s="15">
        <f t="shared" si="6"/>
        <v>40000</v>
      </c>
      <c r="K19" s="15"/>
      <c r="L19" s="15" t="str">
        <f t="shared" si="3"/>
        <v/>
      </c>
      <c r="M19" s="15"/>
      <c r="N19" s="15" t="s">
        <v>46</v>
      </c>
      <c r="O19" s="15">
        <v>2</v>
      </c>
      <c r="P19" s="26">
        <v>20000</v>
      </c>
      <c r="Q19" s="15">
        <f>S18+Table28[[#This Row],[Received this week (kg) - projected/actual (for weeks past)]]-Table28[[#This Row],[Forecast Sogefi this week (kg) ]]</f>
        <v>14000</v>
      </c>
      <c r="R19" s="21">
        <f t="shared" si="5"/>
        <v>72000</v>
      </c>
      <c r="S19" s="15">
        <v>0</v>
      </c>
      <c r="T19" s="27">
        <f t="shared" si="4"/>
        <v>-58000</v>
      </c>
    </row>
    <row r="20" spans="1:20" ht="16" hidden="1" x14ac:dyDescent="0.2">
      <c r="A20" s="140">
        <f>WEEKNUM(Table28[[#This Row],[Current week starts on ]])-1</f>
        <v>13</v>
      </c>
      <c r="B20" s="28">
        <f>'Holiday_Dates Lists'!J20</f>
        <v>44284</v>
      </c>
      <c r="C20" s="29">
        <f t="shared" si="0"/>
        <v>44288</v>
      </c>
      <c r="D20" s="28">
        <f t="shared" si="1"/>
        <v>44294</v>
      </c>
      <c r="E20" s="30">
        <f t="shared" si="7"/>
        <v>16</v>
      </c>
      <c r="F20" s="28">
        <f t="shared" si="2"/>
        <v>44306</v>
      </c>
      <c r="G20" s="19">
        <v>280</v>
      </c>
      <c r="H20" s="25">
        <v>36000</v>
      </c>
      <c r="I20" s="24">
        <v>22000</v>
      </c>
      <c r="J20" s="15">
        <f t="shared" si="6"/>
        <v>20000</v>
      </c>
      <c r="K20" s="31"/>
      <c r="L20" s="31" t="str">
        <f t="shared" si="3"/>
        <v/>
      </c>
      <c r="M20" s="31"/>
      <c r="N20" s="31"/>
      <c r="O20" s="31">
        <v>1</v>
      </c>
      <c r="P20" s="24">
        <v>60000</v>
      </c>
      <c r="Q20" s="15">
        <f>S19+Table28[[#This Row],[Received this week (kg) - projected/actual (for weeks past)]]-Table28[[#This Row],[Forecast Sogefi this week (kg) ]]</f>
        <v>24000</v>
      </c>
      <c r="R20" s="31">
        <f t="shared" si="5"/>
        <v>66000</v>
      </c>
      <c r="S20" s="15">
        <v>38000</v>
      </c>
      <c r="T20" s="74">
        <f t="shared" si="4"/>
        <v>-42000</v>
      </c>
    </row>
    <row r="21" spans="1:20" ht="16" hidden="1" x14ac:dyDescent="0.2">
      <c r="A21" s="140">
        <f>WEEKNUM(Table28[[#This Row],[Current week starts on ]])-1</f>
        <v>14</v>
      </c>
      <c r="B21" s="28">
        <f>'Holiday_Dates Lists'!J21</f>
        <v>44291</v>
      </c>
      <c r="C21" s="29">
        <f t="shared" si="0"/>
        <v>44295</v>
      </c>
      <c r="D21" s="28">
        <f t="shared" si="1"/>
        <v>44301</v>
      </c>
      <c r="E21" s="30">
        <f t="shared" si="7"/>
        <v>17</v>
      </c>
      <c r="F21" s="28">
        <f t="shared" si="2"/>
        <v>44313</v>
      </c>
      <c r="G21" s="19" t="s">
        <v>50</v>
      </c>
      <c r="H21" s="25">
        <v>24000</v>
      </c>
      <c r="I21" s="31">
        <v>34000</v>
      </c>
      <c r="J21" s="15">
        <v>57000</v>
      </c>
      <c r="K21" s="32"/>
      <c r="L21" s="32" t="str">
        <f t="shared" si="3"/>
        <v/>
      </c>
      <c r="M21" s="24"/>
      <c r="N21" s="24"/>
      <c r="O21" s="33">
        <f>SUM('Production Q2'!I4:I10)</f>
        <v>3</v>
      </c>
      <c r="P21" s="24">
        <v>35000</v>
      </c>
      <c r="Q21" s="15">
        <f>S20+Table28[[#This Row],[Received this week (kg) - projected/actual (for weeks past)]]-Table28[[#This Row],[Forecast Sogefi this week (kg) ]]</f>
        <v>49000</v>
      </c>
      <c r="R21" s="31">
        <f t="shared" si="5"/>
        <v>42000</v>
      </c>
      <c r="S21" s="15">
        <v>39000</v>
      </c>
      <c r="T21" s="74">
        <f t="shared" si="4"/>
        <v>7000</v>
      </c>
    </row>
    <row r="22" spans="1:20" ht="32" hidden="1" x14ac:dyDescent="0.2">
      <c r="A22" s="140">
        <f>WEEKNUM(Table28[[#This Row],[Current week starts on ]])-1</f>
        <v>15</v>
      </c>
      <c r="B22" s="34">
        <f>'Holiday_Dates Lists'!J22</f>
        <v>44298</v>
      </c>
      <c r="C22" s="35">
        <f t="shared" si="0"/>
        <v>44302</v>
      </c>
      <c r="D22" s="34">
        <f t="shared" si="1"/>
        <v>44308</v>
      </c>
      <c r="E22" s="30">
        <f t="shared" si="7"/>
        <v>18</v>
      </c>
      <c r="F22" s="34">
        <f t="shared" si="2"/>
        <v>44320</v>
      </c>
      <c r="G22" s="33" t="s">
        <v>51</v>
      </c>
      <c r="H22" s="25">
        <v>12000</v>
      </c>
      <c r="I22" s="31">
        <v>10000</v>
      </c>
      <c r="J22" s="15">
        <f t="shared" si="6"/>
        <v>40000</v>
      </c>
      <c r="K22" s="32"/>
      <c r="L22" s="24" t="str">
        <f t="shared" si="3"/>
        <v/>
      </c>
      <c r="M22" s="24"/>
      <c r="N22" s="24" t="s">
        <v>52</v>
      </c>
      <c r="O22" s="33">
        <v>2</v>
      </c>
      <c r="P22" s="24">
        <v>0</v>
      </c>
      <c r="Q22" s="15">
        <f>S21+Table28[[#This Row],[Received this week (kg) - projected/actual (for weeks past)]]-Table28[[#This Row],[Forecast Sogefi this week (kg) ]]</f>
        <v>27000</v>
      </c>
      <c r="R22" s="31">
        <f t="shared" si="5"/>
        <v>54000</v>
      </c>
      <c r="S22" s="15">
        <v>29000</v>
      </c>
      <c r="T22" s="74">
        <f t="shared" si="4"/>
        <v>-27000</v>
      </c>
    </row>
    <row r="23" spans="1:20" ht="64" x14ac:dyDescent="0.2">
      <c r="A23" s="140">
        <f>WEEKNUM(Table28[[#This Row],[Current week starts on ]])-1</f>
        <v>16</v>
      </c>
      <c r="B23" s="34">
        <f>'Holiday_Dates Lists'!J23</f>
        <v>44305</v>
      </c>
      <c r="C23" s="35">
        <f t="shared" si="0"/>
        <v>44309</v>
      </c>
      <c r="D23" s="34">
        <f t="shared" si="1"/>
        <v>44315</v>
      </c>
      <c r="E23" s="30">
        <f t="shared" si="7"/>
        <v>19</v>
      </c>
      <c r="F23" s="34">
        <f t="shared" si="2"/>
        <v>44327</v>
      </c>
      <c r="G23" s="33">
        <v>286</v>
      </c>
      <c r="H23" s="25">
        <v>30000</v>
      </c>
      <c r="I23" s="31">
        <v>20000</v>
      </c>
      <c r="J23" s="15">
        <v>39000</v>
      </c>
      <c r="K23" s="32">
        <v>1200</v>
      </c>
      <c r="L23" s="24">
        <v>1</v>
      </c>
      <c r="M23" s="24" t="s">
        <v>53</v>
      </c>
      <c r="N23" s="24" t="s">
        <v>54</v>
      </c>
      <c r="O23" s="33">
        <v>1</v>
      </c>
      <c r="P23" s="24">
        <v>100000</v>
      </c>
      <c r="Q23" s="15">
        <f>S22+Table28[[#This Row],[Received this week (kg) - projected/actual (for weeks past)]]-Table28[[#This Row],[Forecast Sogefi this week (kg) ]]</f>
        <v>99000</v>
      </c>
      <c r="R23" s="31">
        <f t="shared" si="5"/>
        <v>51000</v>
      </c>
      <c r="S23" s="15">
        <v>119000</v>
      </c>
      <c r="T23" s="74">
        <f t="shared" si="4"/>
        <v>48000</v>
      </c>
    </row>
    <row r="24" spans="1:20" ht="16" x14ac:dyDescent="0.2">
      <c r="A24" s="140">
        <f>WEEKNUM(Table28[[#This Row],[Current week starts on ]])-1</f>
        <v>17</v>
      </c>
      <c r="B24" s="34">
        <f>'Holiday_Dates Lists'!J24</f>
        <v>44312</v>
      </c>
      <c r="C24" s="35">
        <f t="shared" si="0"/>
        <v>44316</v>
      </c>
      <c r="D24" s="34">
        <f t="shared" si="1"/>
        <v>44322</v>
      </c>
      <c r="E24" s="30">
        <f t="shared" si="7"/>
        <v>20</v>
      </c>
      <c r="F24" s="34">
        <f t="shared" si="2"/>
        <v>44334</v>
      </c>
      <c r="G24" s="33" t="s">
        <v>56</v>
      </c>
      <c r="H24" s="25">
        <v>0</v>
      </c>
      <c r="I24" s="31">
        <v>24000</v>
      </c>
      <c r="J24" s="15">
        <f t="shared" si="6"/>
        <v>40000</v>
      </c>
      <c r="K24" s="32"/>
      <c r="L24" s="24" t="str">
        <f t="shared" si="3"/>
        <v/>
      </c>
      <c r="M24" s="24"/>
      <c r="N24" s="24"/>
      <c r="O24" s="33">
        <f>SUM('Production Q2'!I27:I31)</f>
        <v>2</v>
      </c>
      <c r="P24" s="24">
        <v>20000</v>
      </c>
      <c r="Q24" s="15">
        <f>S23+Table28[[#This Row],[Received this week (kg) - projected/actual (for weeks past)]]-Table28[[#This Row],[Forecast Sogefi this week (kg) ]]</f>
        <v>139000</v>
      </c>
      <c r="R24" s="31">
        <f t="shared" si="5"/>
        <v>65000</v>
      </c>
      <c r="S24" s="15">
        <v>115000</v>
      </c>
      <c r="T24" s="74">
        <f t="shared" si="4"/>
        <v>74000</v>
      </c>
    </row>
    <row r="25" spans="1:20" ht="16" x14ac:dyDescent="0.2">
      <c r="A25" s="140">
        <f>WEEKNUM(Table28[[#This Row],[Current week starts on ]])-1</f>
        <v>18</v>
      </c>
      <c r="B25" s="34">
        <f>'Holiday_Dates Lists'!J25</f>
        <v>44319</v>
      </c>
      <c r="C25" s="35">
        <f t="shared" si="0"/>
        <v>44323</v>
      </c>
      <c r="D25" s="34">
        <f t="shared" si="1"/>
        <v>44329</v>
      </c>
      <c r="E25" s="30">
        <f t="shared" si="7"/>
        <v>21</v>
      </c>
      <c r="F25" s="34">
        <f t="shared" si="2"/>
        <v>44341</v>
      </c>
      <c r="G25" s="33" t="s">
        <v>57</v>
      </c>
      <c r="H25" s="24">
        <v>24000</v>
      </c>
      <c r="I25" s="31">
        <v>9000</v>
      </c>
      <c r="J25" s="15">
        <f t="shared" si="6"/>
        <v>40000</v>
      </c>
      <c r="K25" s="32"/>
      <c r="L25" s="24"/>
      <c r="M25" s="24"/>
      <c r="N25" s="24"/>
      <c r="O25" s="33">
        <f>SUM('Production Q2'!I34:I38)</f>
        <v>2</v>
      </c>
      <c r="P25" s="24">
        <v>0</v>
      </c>
      <c r="Q25" s="15">
        <f>S24+Table28[[#This Row],[Received this week (kg) - projected/actual (for weeks past)]]-Table28[[#This Row],[Forecast Sogefi this week (kg) ]]</f>
        <v>91000</v>
      </c>
      <c r="R25" s="31">
        <f t="shared" si="5"/>
        <v>59000</v>
      </c>
      <c r="S25" s="15">
        <v>106000</v>
      </c>
      <c r="T25" s="74">
        <f t="shared" si="4"/>
        <v>32000</v>
      </c>
    </row>
    <row r="26" spans="1:20" ht="16" x14ac:dyDescent="0.2">
      <c r="A26" s="140">
        <f>WEEKNUM(Table28[[#This Row],[Current week starts on ]])-1</f>
        <v>19</v>
      </c>
      <c r="B26" s="34">
        <f>'Holiday_Dates Lists'!J26</f>
        <v>44326</v>
      </c>
      <c r="C26" s="35">
        <f t="shared" si="0"/>
        <v>44330</v>
      </c>
      <c r="D26" s="34">
        <f t="shared" si="1"/>
        <v>44336</v>
      </c>
      <c r="E26" s="30">
        <f t="shared" si="7"/>
        <v>22</v>
      </c>
      <c r="F26" s="34">
        <f t="shared" si="2"/>
        <v>44348</v>
      </c>
      <c r="G26" s="33" t="s">
        <v>58</v>
      </c>
      <c r="H26" s="24">
        <v>27000</v>
      </c>
      <c r="I26" s="31">
        <v>22000</v>
      </c>
      <c r="J26" s="15">
        <f t="shared" si="6"/>
        <v>40000</v>
      </c>
      <c r="K26" s="32"/>
      <c r="L26" s="24" t="str">
        <f t="shared" si="3"/>
        <v/>
      </c>
      <c r="M26" s="24"/>
      <c r="N26" s="24"/>
      <c r="O26" s="33">
        <f>SUM('Production Q2'!I41:I45)</f>
        <v>2</v>
      </c>
      <c r="P26" s="24">
        <v>19000</v>
      </c>
      <c r="Q26" s="15">
        <f>S25+Table28[[#This Row],[Received this week (kg) - projected/actual (for weeks past)]]-Table28[[#This Row],[Forecast Sogefi this week (kg) ]]</f>
        <v>98000</v>
      </c>
      <c r="R26" s="31">
        <f t="shared" si="5"/>
        <v>62000</v>
      </c>
      <c r="S26" s="15">
        <v>103000</v>
      </c>
      <c r="T26" s="74">
        <f t="shared" si="4"/>
        <v>36000</v>
      </c>
    </row>
    <row r="27" spans="1:20" ht="16" x14ac:dyDescent="0.2">
      <c r="A27" s="140">
        <f>WEEKNUM(Table28[[#This Row],[Current week starts on ]])-1</f>
        <v>20</v>
      </c>
      <c r="B27" s="34">
        <f>'Holiday_Dates Lists'!J27</f>
        <v>44333</v>
      </c>
      <c r="C27" s="34">
        <f t="shared" si="0"/>
        <v>44337</v>
      </c>
      <c r="D27" s="34">
        <f t="shared" si="1"/>
        <v>44343</v>
      </c>
      <c r="E27" s="30">
        <f t="shared" si="7"/>
        <v>23</v>
      </c>
      <c r="F27" s="34">
        <f t="shared" si="2"/>
        <v>44355</v>
      </c>
      <c r="G27" s="8"/>
      <c r="H27" s="24">
        <v>14000</v>
      </c>
      <c r="I27" s="31"/>
      <c r="J27" s="15">
        <f t="shared" si="6"/>
        <v>0</v>
      </c>
      <c r="K27" s="32"/>
      <c r="L27" s="24" t="str">
        <f t="shared" si="3"/>
        <v/>
      </c>
      <c r="M27" s="24"/>
      <c r="N27" s="24"/>
      <c r="O27" s="33">
        <v>0</v>
      </c>
      <c r="P27" s="24">
        <v>57000</v>
      </c>
      <c r="Q27" s="24">
        <f>S26+Table28[[#This Row],[Received this week (kg) - projected/actual (for weeks past)]]-Table28[[#This Row],[Forecast Sogefi this week (kg) ]]</f>
        <v>146000</v>
      </c>
      <c r="R27" s="31">
        <f>H28+H29+H30</f>
        <v>86000</v>
      </c>
      <c r="S27" s="15"/>
      <c r="T27" s="74">
        <f t="shared" si="4"/>
        <v>60000</v>
      </c>
    </row>
    <row r="28" spans="1:20" ht="16" x14ac:dyDescent="0.2">
      <c r="A28" s="140">
        <f>WEEKNUM(Table28[[#This Row],[Current week starts on ]])-1</f>
        <v>21</v>
      </c>
      <c r="B28" s="34">
        <f>'Holiday_Dates Lists'!J28</f>
        <v>44340</v>
      </c>
      <c r="C28" s="35">
        <v>44342</v>
      </c>
      <c r="D28" s="34">
        <v>44350</v>
      </c>
      <c r="E28" s="30">
        <f t="shared" si="7"/>
        <v>24</v>
      </c>
      <c r="F28" s="34">
        <f t="shared" si="2"/>
        <v>44362</v>
      </c>
      <c r="G28" s="33" t="s">
        <v>59</v>
      </c>
      <c r="H28" s="24">
        <v>18000</v>
      </c>
      <c r="I28" s="31"/>
      <c r="J28" s="15">
        <f t="shared" si="6"/>
        <v>40000</v>
      </c>
      <c r="K28" s="32"/>
      <c r="L28" s="24" t="str">
        <f t="shared" si="3"/>
        <v/>
      </c>
      <c r="M28" s="24"/>
      <c r="N28" s="24"/>
      <c r="O28" s="143">
        <v>2</v>
      </c>
      <c r="P28" s="24">
        <v>118000</v>
      </c>
      <c r="Q28" s="24">
        <f>Q27+Table28[[#This Row],[Received this week (kg) - projected/actual (for weeks past)]]-Table28[[#This Row],[Forecast Sogefi this week (kg) ]]</f>
        <v>246000</v>
      </c>
      <c r="R28" s="31">
        <f t="shared" si="5"/>
        <v>105000</v>
      </c>
      <c r="S28" s="15"/>
      <c r="T28" s="74">
        <f t="shared" si="4"/>
        <v>141000</v>
      </c>
    </row>
    <row r="29" spans="1:20" ht="16" x14ac:dyDescent="0.2">
      <c r="A29" s="140">
        <f>WEEKNUM(Table28[[#This Row],[Current week starts on ]])-1</f>
        <v>22</v>
      </c>
      <c r="B29" s="34">
        <f>'Holiday_Dates Lists'!J29</f>
        <v>44347</v>
      </c>
      <c r="C29" s="34">
        <f t="shared" si="0"/>
        <v>44351</v>
      </c>
      <c r="D29" s="34">
        <f t="shared" si="1"/>
        <v>44357</v>
      </c>
      <c r="E29" s="30">
        <f t="shared" si="7"/>
        <v>25</v>
      </c>
      <c r="F29" s="34">
        <f t="shared" si="2"/>
        <v>44369</v>
      </c>
      <c r="G29" s="33"/>
      <c r="H29" s="24">
        <v>30000</v>
      </c>
      <c r="I29" s="31"/>
      <c r="J29" s="3">
        <f t="shared" si="6"/>
        <v>0</v>
      </c>
      <c r="K29" s="32"/>
      <c r="L29" s="24" t="str">
        <f t="shared" si="3"/>
        <v/>
      </c>
      <c r="M29" s="24"/>
      <c r="N29" s="24"/>
      <c r="O29" s="33">
        <v>0</v>
      </c>
      <c r="P29" s="24">
        <f t="shared" si="8"/>
        <v>40000</v>
      </c>
      <c r="Q29" s="24">
        <f>Q28+Table28[[#This Row],[Received this week (kg) - projected/actual (for weeks past)]]-Table28[[#This Row],[Forecast Sogefi this week (kg) ]]</f>
        <v>256000</v>
      </c>
      <c r="R29" s="31">
        <f t="shared" si="5"/>
        <v>106000</v>
      </c>
      <c r="S29" s="15"/>
      <c r="T29" s="74">
        <f t="shared" si="4"/>
        <v>150000</v>
      </c>
    </row>
    <row r="30" spans="1:20" ht="16" x14ac:dyDescent="0.2">
      <c r="A30" s="140">
        <f>WEEKNUM(Table28[[#This Row],[Current week starts on ]])-1</f>
        <v>23</v>
      </c>
      <c r="B30" s="34">
        <f>'Holiday_Dates Lists'!J30</f>
        <v>44354</v>
      </c>
      <c r="C30" s="35">
        <v>44358</v>
      </c>
      <c r="D30" s="34">
        <v>44365</v>
      </c>
      <c r="E30" s="30">
        <f t="shared" si="7"/>
        <v>26</v>
      </c>
      <c r="F30" s="34">
        <f t="shared" si="2"/>
        <v>44376</v>
      </c>
      <c r="G30" s="8" t="s">
        <v>60</v>
      </c>
      <c r="H30" s="24">
        <v>38000</v>
      </c>
      <c r="I30" s="31"/>
      <c r="J30" s="3">
        <f t="shared" si="6"/>
        <v>40000</v>
      </c>
      <c r="K30" s="32"/>
      <c r="L30" s="24" t="str">
        <f t="shared" si="3"/>
        <v/>
      </c>
      <c r="M30" s="24"/>
      <c r="N30" s="24"/>
      <c r="O30" s="33">
        <v>2</v>
      </c>
      <c r="P30" s="24">
        <v>0</v>
      </c>
      <c r="Q30" s="24">
        <f>Q29+Table28[[#This Row],[Received this week (kg) - projected/actual (for weeks past)]]-Table28[[#This Row],[Forecast Sogefi this week (kg) ]]</f>
        <v>218000</v>
      </c>
      <c r="R30" s="31">
        <f t="shared" si="5"/>
        <v>103000</v>
      </c>
      <c r="S30" s="15"/>
      <c r="T30" s="74">
        <f t="shared" si="4"/>
        <v>115000</v>
      </c>
    </row>
    <row r="31" spans="1:20" ht="16" x14ac:dyDescent="0.2">
      <c r="A31" s="140">
        <f>WEEKNUM(Table28[[#This Row],[Current week starts on ]])-1</f>
        <v>24</v>
      </c>
      <c r="B31" s="34">
        <f>'Holiday_Dates Lists'!J31</f>
        <v>44361</v>
      </c>
      <c r="C31" s="35">
        <v>44361</v>
      </c>
      <c r="D31" s="34">
        <v>44371</v>
      </c>
      <c r="E31" s="30">
        <f t="shared" si="7"/>
        <v>27</v>
      </c>
      <c r="F31" s="34">
        <f t="shared" si="2"/>
        <v>44383</v>
      </c>
      <c r="G31" s="8" t="s">
        <v>61</v>
      </c>
      <c r="H31" s="24">
        <v>37000</v>
      </c>
      <c r="I31" s="3"/>
      <c r="J31" s="3">
        <f t="shared" si="6"/>
        <v>40000</v>
      </c>
      <c r="K31" s="3"/>
      <c r="L31" s="3" t="str">
        <f t="shared" si="3"/>
        <v/>
      </c>
      <c r="M31" s="3"/>
      <c r="N31" s="3"/>
      <c r="O31" s="33">
        <v>2</v>
      </c>
      <c r="P31" s="3">
        <f>J28</f>
        <v>40000</v>
      </c>
      <c r="Q31" s="24">
        <f>Q30+Table28[[#This Row],[Received this week (kg) - projected/actual (for weeks past)]]-Table28[[#This Row],[Forecast Sogefi this week (kg) ]]</f>
        <v>221000</v>
      </c>
      <c r="R31" s="3">
        <f t="shared" si="5"/>
        <v>104333</v>
      </c>
      <c r="S31" s="3"/>
      <c r="T31" s="85">
        <f t="shared" si="4"/>
        <v>116667</v>
      </c>
    </row>
    <row r="32" spans="1:20" ht="16" x14ac:dyDescent="0.2">
      <c r="A32" s="141">
        <f>WEEKNUM(Table28[[#This Row],[Current week starts on ]])-1</f>
        <v>25</v>
      </c>
      <c r="B32" s="4">
        <f>'Holiday_Dates Lists'!J32</f>
        <v>44368</v>
      </c>
      <c r="C32" s="10">
        <f t="shared" si="0"/>
        <v>44372</v>
      </c>
      <c r="D32" s="4">
        <f t="shared" si="1"/>
        <v>44378</v>
      </c>
      <c r="E32" s="12">
        <f t="shared" si="7"/>
        <v>28</v>
      </c>
      <c r="F32" s="4">
        <f t="shared" si="2"/>
        <v>44390</v>
      </c>
      <c r="G32" s="8" t="s">
        <v>62</v>
      </c>
      <c r="H32" s="24">
        <v>31000</v>
      </c>
      <c r="I32" s="3"/>
      <c r="J32" s="3">
        <f t="shared" si="6"/>
        <v>40000</v>
      </c>
      <c r="K32" s="3"/>
      <c r="L32" s="14" t="str">
        <f t="shared" si="3"/>
        <v/>
      </c>
      <c r="M32" s="3"/>
      <c r="N32" s="3"/>
      <c r="O32" s="33">
        <v>2</v>
      </c>
      <c r="P32" s="3">
        <f t="shared" si="8"/>
        <v>0</v>
      </c>
      <c r="Q32" s="24">
        <f>Q31+Table28[[#This Row],[Received this week (kg) - projected/actual (for weeks past)]]-Table28[[#This Row],[Forecast Sogefi this week (kg) ]]</f>
        <v>190000</v>
      </c>
      <c r="R32" s="31">
        <f t="shared" si="5"/>
        <v>111666</v>
      </c>
      <c r="S32" s="15"/>
      <c r="T32" s="85">
        <f t="shared" si="4"/>
        <v>78334</v>
      </c>
    </row>
    <row r="33" spans="1:20" ht="16" x14ac:dyDescent="0.2">
      <c r="A33" s="141">
        <f>WEEKNUM(Table28[[#This Row],[Current week starts on ]])-1</f>
        <v>26</v>
      </c>
      <c r="B33" s="4">
        <f>'Holiday_Dates Lists'!J33</f>
        <v>44375</v>
      </c>
      <c r="C33" s="10">
        <f t="shared" si="0"/>
        <v>44379</v>
      </c>
      <c r="D33" s="4">
        <f t="shared" si="1"/>
        <v>44385</v>
      </c>
      <c r="E33" s="12">
        <f t="shared" si="7"/>
        <v>29</v>
      </c>
      <c r="F33" s="4">
        <f t="shared" si="2"/>
        <v>44397</v>
      </c>
      <c r="G33" s="8" t="s">
        <v>63</v>
      </c>
      <c r="H33" s="24">
        <v>35000</v>
      </c>
      <c r="I33" s="3"/>
      <c r="J33" s="3">
        <f t="shared" si="6"/>
        <v>40000</v>
      </c>
      <c r="K33" s="3"/>
      <c r="L33" s="3" t="str">
        <f t="shared" si="3"/>
        <v/>
      </c>
      <c r="M33" s="3"/>
      <c r="N33" s="3"/>
      <c r="O33" s="3">
        <v>2</v>
      </c>
      <c r="P33" s="3">
        <f t="shared" si="8"/>
        <v>40000</v>
      </c>
      <c r="Q33" s="24">
        <f>Q32+Table28[[#This Row],[Received this week (kg) - projected/actual (for weeks past)]]-Table28[[#This Row],[Forecast Sogefi this week (kg) ]]</f>
        <v>195000</v>
      </c>
      <c r="R33" s="3">
        <f t="shared" si="5"/>
        <v>114999</v>
      </c>
      <c r="S33" s="3"/>
      <c r="T33" s="85">
        <f t="shared" si="4"/>
        <v>80001</v>
      </c>
    </row>
    <row r="34" spans="1:20" ht="16" x14ac:dyDescent="0.2">
      <c r="A34" s="141">
        <f>WEEKNUM(Table28[[#This Row],[Current week starts on ]])-1</f>
        <v>27</v>
      </c>
      <c r="B34" s="4">
        <f>'Holiday_Dates Lists'!J34</f>
        <v>44382</v>
      </c>
      <c r="C34" s="10">
        <f t="shared" si="0"/>
        <v>44386</v>
      </c>
      <c r="D34" s="4">
        <f t="shared" si="1"/>
        <v>44392</v>
      </c>
      <c r="E34" s="12">
        <f t="shared" si="7"/>
        <v>30</v>
      </c>
      <c r="F34" s="4">
        <f t="shared" si="2"/>
        <v>44404</v>
      </c>
      <c r="G34" s="8" t="s">
        <v>64</v>
      </c>
      <c r="H34" s="75">
        <v>38333</v>
      </c>
      <c r="I34" s="3"/>
      <c r="J34" s="3">
        <f t="shared" si="6"/>
        <v>40000</v>
      </c>
      <c r="K34" s="3"/>
      <c r="L34" s="3" t="str">
        <f t="shared" si="3"/>
        <v/>
      </c>
      <c r="M34" s="3"/>
      <c r="N34" s="3"/>
      <c r="O34" s="3">
        <v>2</v>
      </c>
      <c r="P34" s="3">
        <f t="shared" si="8"/>
        <v>40000</v>
      </c>
      <c r="Q34" s="24">
        <f>Q33+Table28[[#This Row],[Received this week (kg) - projected/actual (for weeks past)]]-Table28[[#This Row],[Forecast Sogefi this week (kg) ]]</f>
        <v>196667</v>
      </c>
      <c r="R34" s="31">
        <f t="shared" si="5"/>
        <v>114999</v>
      </c>
      <c r="S34" s="15"/>
      <c r="T34" s="85">
        <f t="shared" si="4"/>
        <v>81668</v>
      </c>
    </row>
    <row r="35" spans="1:20" ht="16" x14ac:dyDescent="0.2">
      <c r="A35" s="141">
        <f>WEEKNUM(Table28[[#This Row],[Current week starts on ]])-1</f>
        <v>28</v>
      </c>
      <c r="B35" s="4">
        <f>'Holiday_Dates Lists'!J35</f>
        <v>44389</v>
      </c>
      <c r="C35" s="10">
        <f t="shared" si="0"/>
        <v>44393</v>
      </c>
      <c r="D35" s="4">
        <f t="shared" si="1"/>
        <v>44399</v>
      </c>
      <c r="E35" s="12">
        <f t="shared" si="7"/>
        <v>31</v>
      </c>
      <c r="F35" s="4">
        <f t="shared" si="2"/>
        <v>44411</v>
      </c>
      <c r="G35" s="8" t="s">
        <v>65</v>
      </c>
      <c r="H35" s="75">
        <v>38333</v>
      </c>
      <c r="I35" s="3"/>
      <c r="J35" s="3">
        <f t="shared" si="6"/>
        <v>40000</v>
      </c>
      <c r="K35" s="3"/>
      <c r="L35" s="3" t="str">
        <f t="shared" si="3"/>
        <v/>
      </c>
      <c r="M35" s="3"/>
      <c r="N35" s="3"/>
      <c r="O35" s="3">
        <v>2</v>
      </c>
      <c r="P35" s="3">
        <f t="shared" si="8"/>
        <v>40000</v>
      </c>
      <c r="Q35" s="24">
        <f>Q34+Table28[[#This Row],[Received this week (kg) - projected/actual (for weeks past)]]-Table28[[#This Row],[Forecast Sogefi this week (kg) ]]</f>
        <v>198334</v>
      </c>
      <c r="R35" s="3">
        <f t="shared" si="5"/>
        <v>126666</v>
      </c>
      <c r="S35" s="3"/>
      <c r="T35" s="85">
        <f t="shared" si="4"/>
        <v>71668</v>
      </c>
    </row>
    <row r="36" spans="1:20" ht="16" x14ac:dyDescent="0.2">
      <c r="A36" s="141">
        <f>WEEKNUM(Table28[[#This Row],[Current week starts on ]])-1</f>
        <v>29</v>
      </c>
      <c r="B36" s="4">
        <f>'Holiday_Dates Lists'!J36</f>
        <v>44396</v>
      </c>
      <c r="C36" s="10">
        <f t="shared" si="0"/>
        <v>44400</v>
      </c>
      <c r="D36" s="4">
        <f t="shared" si="1"/>
        <v>44406</v>
      </c>
      <c r="E36" s="12">
        <f t="shared" si="7"/>
        <v>32</v>
      </c>
      <c r="F36" s="4">
        <f t="shared" si="2"/>
        <v>44418</v>
      </c>
      <c r="G36" s="8"/>
      <c r="H36" s="75">
        <v>38333</v>
      </c>
      <c r="I36" s="3"/>
      <c r="J36" s="3">
        <f t="shared" si="6"/>
        <v>40000</v>
      </c>
      <c r="K36" s="3"/>
      <c r="L36" s="14" t="str">
        <f t="shared" si="3"/>
        <v/>
      </c>
      <c r="M36" s="3"/>
      <c r="N36" s="3"/>
      <c r="O36" s="3">
        <v>2</v>
      </c>
      <c r="P36" s="3">
        <f t="shared" si="8"/>
        <v>40000</v>
      </c>
      <c r="Q36" s="24">
        <f>Q35+Table28[[#This Row],[Received this week (kg) - projected/actual (for weeks past)]]-Table28[[#This Row],[Forecast Sogefi this week (kg) ]]</f>
        <v>200001</v>
      </c>
      <c r="R36" s="31">
        <f t="shared" si="5"/>
        <v>138333</v>
      </c>
      <c r="S36" s="15"/>
      <c r="T36" s="85">
        <f t="shared" si="4"/>
        <v>61668</v>
      </c>
    </row>
    <row r="37" spans="1:20" ht="16" x14ac:dyDescent="0.2">
      <c r="A37" s="142">
        <f>WEEKNUM(Table28[[#This Row],[Current week starts on ]])-1</f>
        <v>30</v>
      </c>
      <c r="B37" s="86">
        <f>'Holiday_Dates Lists'!J37</f>
        <v>44403</v>
      </c>
      <c r="C37" s="87">
        <f t="shared" si="0"/>
        <v>44407</v>
      </c>
      <c r="D37" s="86">
        <f t="shared" si="1"/>
        <v>44413</v>
      </c>
      <c r="E37" s="88">
        <f t="shared" si="7"/>
        <v>33</v>
      </c>
      <c r="F37" s="86">
        <f t="shared" si="2"/>
        <v>44425</v>
      </c>
      <c r="G37" s="89"/>
      <c r="H37" s="75">
        <v>38333</v>
      </c>
      <c r="I37" s="91"/>
      <c r="J37" s="91">
        <f t="shared" si="6"/>
        <v>40000</v>
      </c>
      <c r="K37" s="91"/>
      <c r="L37" s="91" t="str">
        <f t="shared" si="3"/>
        <v/>
      </c>
      <c r="M37" s="91"/>
      <c r="N37" s="91"/>
      <c r="O37" s="91">
        <v>2</v>
      </c>
      <c r="P37" s="91">
        <f t="shared" si="8"/>
        <v>40000</v>
      </c>
      <c r="Q37" s="24">
        <f>Q36+Table28[[#This Row],[Received this week (kg) - projected/actual (for weeks past)]]-Table28[[#This Row],[Forecast Sogefi this week (kg) ]]</f>
        <v>201668</v>
      </c>
      <c r="R37" s="91">
        <f t="shared" si="5"/>
        <v>150000</v>
      </c>
      <c r="S37" s="91"/>
      <c r="T37" s="92">
        <f t="shared" si="4"/>
        <v>51668</v>
      </c>
    </row>
    <row r="38" spans="1:20" ht="16" x14ac:dyDescent="0.2">
      <c r="A38" s="141">
        <f>WEEKNUM(Table28[[#This Row],[Current week starts on ]])-1</f>
        <v>31</v>
      </c>
      <c r="B38" s="4">
        <f>'Holiday_Dates Lists'!J38</f>
        <v>44410</v>
      </c>
      <c r="C38" s="10">
        <f t="shared" si="0"/>
        <v>44414</v>
      </c>
      <c r="D38" s="4">
        <f t="shared" si="1"/>
        <v>44420</v>
      </c>
      <c r="E38" s="12">
        <f t="shared" si="7"/>
        <v>34</v>
      </c>
      <c r="F38" s="4">
        <f t="shared" si="2"/>
        <v>44432</v>
      </c>
      <c r="G38" s="8"/>
      <c r="H38" s="144">
        <v>50000</v>
      </c>
      <c r="I38" s="3"/>
      <c r="J38" s="3">
        <f t="shared" si="6"/>
        <v>40000</v>
      </c>
      <c r="K38" s="3"/>
      <c r="L38" s="14" t="str">
        <f t="shared" si="3"/>
        <v/>
      </c>
      <c r="M38" s="3"/>
      <c r="N38" s="3"/>
      <c r="O38" s="3">
        <v>2</v>
      </c>
      <c r="P38" s="3">
        <f t="shared" si="8"/>
        <v>40000</v>
      </c>
      <c r="Q38" s="24">
        <f>Q37+Table28[[#This Row],[Received this week (kg) - projected/actual (for weeks past)]]-Table28[[#This Row],[Forecast Sogefi this week (kg) ]]</f>
        <v>191668</v>
      </c>
      <c r="R38" s="31">
        <f t="shared" si="5"/>
        <v>150000</v>
      </c>
      <c r="S38" s="15"/>
      <c r="T38" s="85">
        <f t="shared" si="4"/>
        <v>41668</v>
      </c>
    </row>
    <row r="39" spans="1:20" ht="16" x14ac:dyDescent="0.2">
      <c r="A39" s="142">
        <f>WEEKNUM(Table28[[#This Row],[Current week starts on ]])-1</f>
        <v>32</v>
      </c>
      <c r="B39" s="86">
        <f>'Holiday_Dates Lists'!J39</f>
        <v>44417</v>
      </c>
      <c r="C39" s="87">
        <f t="shared" si="0"/>
        <v>44421</v>
      </c>
      <c r="D39" s="86">
        <f t="shared" si="1"/>
        <v>44427</v>
      </c>
      <c r="E39" s="88">
        <f t="shared" si="7"/>
        <v>35</v>
      </c>
      <c r="F39" s="86">
        <f t="shared" si="2"/>
        <v>44439</v>
      </c>
      <c r="G39" s="89"/>
      <c r="H39" s="144">
        <v>50000</v>
      </c>
      <c r="I39" s="91"/>
      <c r="J39" s="91">
        <f t="shared" si="6"/>
        <v>40000</v>
      </c>
      <c r="K39" s="91"/>
      <c r="L39" s="91" t="str">
        <f t="shared" si="3"/>
        <v/>
      </c>
      <c r="M39" s="91"/>
      <c r="N39" s="91"/>
      <c r="O39" s="91">
        <v>2</v>
      </c>
      <c r="P39" s="91">
        <f t="shared" si="8"/>
        <v>40000</v>
      </c>
      <c r="Q39" s="24">
        <f>Q38+Table28[[#This Row],[Received this week (kg) - projected/actual (for weeks past)]]-Table28[[#This Row],[Forecast Sogefi this week (kg) ]]</f>
        <v>181668</v>
      </c>
      <c r="R39" s="91">
        <f>H40+H41+H42</f>
        <v>139250</v>
      </c>
      <c r="S39" s="91"/>
      <c r="T39" s="92">
        <f t="shared" si="4"/>
        <v>42418</v>
      </c>
    </row>
    <row r="40" spans="1:20" ht="16" x14ac:dyDescent="0.2">
      <c r="A40" s="142">
        <f>WEEKNUM(Table28[[#This Row],[Current week starts on ]])-1</f>
        <v>33</v>
      </c>
      <c r="B40" s="86">
        <f>'Holiday_Dates Lists'!J40</f>
        <v>44424</v>
      </c>
      <c r="C40" s="87">
        <f t="shared" si="0"/>
        <v>44428</v>
      </c>
      <c r="D40" s="86">
        <f t="shared" si="1"/>
        <v>44434</v>
      </c>
      <c r="E40" s="88">
        <f t="shared" si="7"/>
        <v>36</v>
      </c>
      <c r="F40" s="86">
        <f t="shared" si="2"/>
        <v>44446</v>
      </c>
      <c r="G40" s="89"/>
      <c r="H40" s="144">
        <v>50000</v>
      </c>
      <c r="I40" s="91"/>
      <c r="J40" s="91">
        <f t="shared" si="6"/>
        <v>40000</v>
      </c>
      <c r="K40" s="91"/>
      <c r="L40" s="91" t="str">
        <f t="shared" si="3"/>
        <v/>
      </c>
      <c r="M40" s="91"/>
      <c r="N40" s="91"/>
      <c r="O40" s="91">
        <v>2</v>
      </c>
      <c r="P40" s="91">
        <f t="shared" si="8"/>
        <v>40000</v>
      </c>
      <c r="Q40" s="24">
        <f>Q39+Table28[[#This Row],[Received this week (kg) - projected/actual (for weeks past)]]-Table28[[#This Row],[Forecast Sogefi this week (kg) ]]</f>
        <v>171668</v>
      </c>
      <c r="R40" s="31">
        <f>H41+H42+H43</f>
        <v>128500</v>
      </c>
      <c r="S40" s="15"/>
      <c r="T40" s="92">
        <f t="shared" si="4"/>
        <v>43168</v>
      </c>
    </row>
    <row r="41" spans="1:20" ht="16" x14ac:dyDescent="0.2">
      <c r="A41" s="142">
        <f>WEEKNUM(Table28[[#This Row],[Current week starts on ]])-1</f>
        <v>34</v>
      </c>
      <c r="B41" s="86">
        <f>'Holiday_Dates Lists'!J41</f>
        <v>44431</v>
      </c>
      <c r="C41" s="87">
        <f>B41+4</f>
        <v>44435</v>
      </c>
      <c r="D41" s="86">
        <f>C41+6</f>
        <v>44441</v>
      </c>
      <c r="E41" s="88">
        <f>A41+3</f>
        <v>37</v>
      </c>
      <c r="F41" s="86">
        <f>B41+22</f>
        <v>44453</v>
      </c>
      <c r="G41" s="89"/>
      <c r="H41" s="144">
        <v>50000</v>
      </c>
      <c r="I41" s="91"/>
      <c r="J41" s="91">
        <f>O41*20000-CEILING(K41,1000)</f>
        <v>40000</v>
      </c>
      <c r="K41" s="91"/>
      <c r="L41" s="91" t="str">
        <f>IF((K41/1000=0),"",ROUND((K41/1000),1))</f>
        <v/>
      </c>
      <c r="M41" s="91"/>
      <c r="N41" s="91"/>
      <c r="O41" s="91">
        <v>2</v>
      </c>
      <c r="P41" s="91">
        <f t="shared" si="8"/>
        <v>40000</v>
      </c>
      <c r="Q41" s="24">
        <f>Q40+Table28[[#This Row],[Received this week (kg) - projected/actual (for weeks past)]]-Table28[[#This Row],[Forecast Sogefi this week (kg) ]]</f>
        <v>161668</v>
      </c>
      <c r="R41" s="31">
        <f t="shared" ref="R41" si="9">H42+H43+H44</f>
        <v>117750</v>
      </c>
      <c r="S41" s="31"/>
      <c r="T41" s="92">
        <f>Q41-R41</f>
        <v>43918</v>
      </c>
    </row>
    <row r="42" spans="1:20" ht="16" x14ac:dyDescent="0.2">
      <c r="A42" s="142">
        <f>WEEKNUM(Table28[[#This Row],[Current week starts on ]])-1</f>
        <v>35</v>
      </c>
      <c r="B42" s="4">
        <f>'Holiday_Dates Lists'!J42</f>
        <v>44438</v>
      </c>
      <c r="C42" s="10">
        <f t="shared" ref="C42:C60" si="10">B42+4</f>
        <v>44442</v>
      </c>
      <c r="D42" s="4">
        <f t="shared" ref="D42:D60" si="11">C42+6</f>
        <v>44448</v>
      </c>
      <c r="E42" s="12">
        <f t="shared" ref="E42:E60" si="12">A42+3</f>
        <v>38</v>
      </c>
      <c r="F42" s="4">
        <f t="shared" ref="F42:F60" si="13">B42+22</f>
        <v>44460</v>
      </c>
      <c r="G42" s="8"/>
      <c r="H42" s="75">
        <v>39250</v>
      </c>
      <c r="I42" s="3"/>
      <c r="J42" s="3">
        <f t="shared" ref="J42:J60" si="14">O42*20000-CEILING(K42,1000)</f>
        <v>40000</v>
      </c>
      <c r="K42" s="3"/>
      <c r="L42" s="3" t="str">
        <f t="shared" ref="L42:L60" si="15">IF((K42/1000=0),"",ROUND((K42/1000),1))</f>
        <v/>
      </c>
      <c r="M42" s="3"/>
      <c r="N42" s="3"/>
      <c r="O42" s="3">
        <v>2</v>
      </c>
      <c r="P42" s="3">
        <f>J39</f>
        <v>40000</v>
      </c>
      <c r="Q42" s="24">
        <f>Q41+Table28[[#This Row],[Received this week (kg) - projected/actual (for weeks past)]]-Table28[[#This Row],[Forecast Sogefi this week (kg) ]]</f>
        <v>162418</v>
      </c>
      <c r="R42" s="31">
        <f>H43+H44+H45</f>
        <v>117750</v>
      </c>
      <c r="S42" s="15"/>
      <c r="T42" s="85">
        <f t="shared" ref="T42:T60" si="16">Q42-R42</f>
        <v>44668</v>
      </c>
    </row>
    <row r="43" spans="1:20" ht="16" x14ac:dyDescent="0.2">
      <c r="A43" s="142">
        <f>WEEKNUM(Table28[[#This Row],[Current week starts on ]])-1</f>
        <v>36</v>
      </c>
      <c r="B43" s="4">
        <f>'Holiday_Dates Lists'!J43</f>
        <v>44445</v>
      </c>
      <c r="C43" s="10">
        <f t="shared" si="10"/>
        <v>44449</v>
      </c>
      <c r="D43" s="4">
        <f t="shared" si="11"/>
        <v>44455</v>
      </c>
      <c r="E43" s="12">
        <f t="shared" si="12"/>
        <v>39</v>
      </c>
      <c r="F43" s="4">
        <f t="shared" si="13"/>
        <v>44467</v>
      </c>
      <c r="G43" s="8"/>
      <c r="H43" s="75">
        <v>39250</v>
      </c>
      <c r="I43" s="3"/>
      <c r="J43" s="3">
        <f t="shared" si="14"/>
        <v>40000</v>
      </c>
      <c r="K43" s="3"/>
      <c r="L43" s="3" t="str">
        <f t="shared" si="15"/>
        <v/>
      </c>
      <c r="M43" s="3"/>
      <c r="N43" s="3"/>
      <c r="O43" s="3">
        <v>2</v>
      </c>
      <c r="P43" s="3">
        <f>J40</f>
        <v>40000</v>
      </c>
      <c r="Q43" s="24">
        <f>Q42+Table28[[#This Row],[Received this week (kg) - projected/actual (for weeks past)]]-Table28[[#This Row],[Forecast Sogefi this week (kg) ]]</f>
        <v>163168</v>
      </c>
      <c r="R43" s="31">
        <f t="shared" ref="R43:R51" si="17">H44+H45+H46</f>
        <v>119500</v>
      </c>
      <c r="S43" s="31"/>
      <c r="T43" s="85">
        <f t="shared" si="16"/>
        <v>43668</v>
      </c>
    </row>
    <row r="44" spans="1:20" ht="16" x14ac:dyDescent="0.2">
      <c r="A44" s="142">
        <f>WEEKNUM(Table28[[#This Row],[Current week starts on ]])-1</f>
        <v>37</v>
      </c>
      <c r="B44" s="4">
        <f>'Holiday_Dates Lists'!J44</f>
        <v>44452</v>
      </c>
      <c r="C44" s="10">
        <f t="shared" si="10"/>
        <v>44456</v>
      </c>
      <c r="D44" s="4">
        <f t="shared" si="11"/>
        <v>44462</v>
      </c>
      <c r="E44" s="12">
        <f t="shared" si="12"/>
        <v>40</v>
      </c>
      <c r="F44" s="4">
        <f t="shared" si="13"/>
        <v>44474</v>
      </c>
      <c r="G44" s="8"/>
      <c r="H44" s="75">
        <v>39250</v>
      </c>
      <c r="I44" s="3"/>
      <c r="J44" s="3">
        <f t="shared" si="14"/>
        <v>40000</v>
      </c>
      <c r="K44" s="3"/>
      <c r="L44" s="3" t="str">
        <f t="shared" si="15"/>
        <v/>
      </c>
      <c r="M44" s="3"/>
      <c r="N44" s="3"/>
      <c r="O44" s="3">
        <v>2</v>
      </c>
      <c r="P44" s="3">
        <f>J41</f>
        <v>40000</v>
      </c>
      <c r="Q44" s="24">
        <f>Q43+Table28[[#This Row],[Received this week (kg) - projected/actual (for weeks past)]]-Table28[[#This Row],[Forecast Sogefi this week (kg) ]]</f>
        <v>163918</v>
      </c>
      <c r="R44" s="31">
        <f t="shared" si="17"/>
        <v>121250</v>
      </c>
      <c r="S44" s="15"/>
      <c r="T44" s="85">
        <f t="shared" si="16"/>
        <v>42668</v>
      </c>
    </row>
    <row r="45" spans="1:20" ht="16" x14ac:dyDescent="0.2">
      <c r="A45" s="142">
        <f>WEEKNUM(Table28[[#This Row],[Current week starts on ]])-1</f>
        <v>38</v>
      </c>
      <c r="B45" s="4">
        <f>'Holiday_Dates Lists'!J45</f>
        <v>44459</v>
      </c>
      <c r="C45" s="10">
        <f t="shared" si="10"/>
        <v>44463</v>
      </c>
      <c r="D45" s="4">
        <f t="shared" si="11"/>
        <v>44469</v>
      </c>
      <c r="E45" s="12">
        <f t="shared" si="12"/>
        <v>41</v>
      </c>
      <c r="F45" s="4">
        <f t="shared" si="13"/>
        <v>44481</v>
      </c>
      <c r="G45" s="8"/>
      <c r="H45" s="75">
        <v>39250</v>
      </c>
      <c r="I45" s="3"/>
      <c r="J45" s="3">
        <f t="shared" si="14"/>
        <v>40000</v>
      </c>
      <c r="K45" s="3"/>
      <c r="L45" s="3" t="str">
        <f t="shared" si="15"/>
        <v/>
      </c>
      <c r="M45" s="3"/>
      <c r="N45" s="3"/>
      <c r="O45" s="3">
        <v>2</v>
      </c>
      <c r="P45" s="3">
        <f t="shared" ref="P45:P54" si="18">J42</f>
        <v>40000</v>
      </c>
      <c r="Q45" s="24">
        <f>Q44+Table28[[#This Row],[Received this week (kg) - projected/actual (for weeks past)]]-Table28[[#This Row],[Forecast Sogefi this week (kg) ]]</f>
        <v>164668</v>
      </c>
      <c r="R45" s="31">
        <f t="shared" si="17"/>
        <v>123000</v>
      </c>
      <c r="S45" s="31"/>
      <c r="T45" s="85">
        <f t="shared" si="16"/>
        <v>41668</v>
      </c>
    </row>
    <row r="46" spans="1:20" ht="16" x14ac:dyDescent="0.2">
      <c r="A46" s="142">
        <f>WEEKNUM(Table28[[#This Row],[Current week starts on ]])-1</f>
        <v>39</v>
      </c>
      <c r="B46" s="4">
        <f>'Holiday_Dates Lists'!J46</f>
        <v>44466</v>
      </c>
      <c r="C46" s="10">
        <f t="shared" si="10"/>
        <v>44470</v>
      </c>
      <c r="D46" s="4">
        <f t="shared" si="11"/>
        <v>44476</v>
      </c>
      <c r="E46" s="12">
        <f t="shared" si="12"/>
        <v>42</v>
      </c>
      <c r="F46" s="4">
        <f t="shared" si="13"/>
        <v>44488</v>
      </c>
      <c r="G46" s="8"/>
      <c r="H46" s="75">
        <v>41000</v>
      </c>
      <c r="I46" s="3"/>
      <c r="J46" s="3">
        <f t="shared" si="14"/>
        <v>40000</v>
      </c>
      <c r="K46" s="3"/>
      <c r="L46" s="3" t="str">
        <f t="shared" si="15"/>
        <v/>
      </c>
      <c r="M46" s="3"/>
      <c r="N46" s="3"/>
      <c r="O46" s="3">
        <v>2</v>
      </c>
      <c r="P46" s="3">
        <f t="shared" si="18"/>
        <v>40000</v>
      </c>
      <c r="Q46" s="24">
        <f>Q45+Table28[[#This Row],[Received this week (kg) - projected/actual (for weeks past)]]-Table28[[#This Row],[Forecast Sogefi this week (kg) ]]</f>
        <v>163668</v>
      </c>
      <c r="R46" s="31">
        <f t="shared" si="17"/>
        <v>123000</v>
      </c>
      <c r="S46" s="15"/>
      <c r="T46" s="85">
        <f t="shared" si="16"/>
        <v>40668</v>
      </c>
    </row>
    <row r="47" spans="1:20" ht="16" x14ac:dyDescent="0.2">
      <c r="A47" s="142">
        <f>WEEKNUM(Table28[[#This Row],[Current week starts on ]])-1</f>
        <v>40</v>
      </c>
      <c r="B47" s="4">
        <f>'Holiday_Dates Lists'!J47</f>
        <v>44473</v>
      </c>
      <c r="C47" s="10">
        <f t="shared" si="10"/>
        <v>44477</v>
      </c>
      <c r="D47" s="4">
        <f t="shared" si="11"/>
        <v>44483</v>
      </c>
      <c r="E47" s="12">
        <f t="shared" si="12"/>
        <v>43</v>
      </c>
      <c r="F47" s="4">
        <f t="shared" si="13"/>
        <v>44495</v>
      </c>
      <c r="G47" s="8"/>
      <c r="H47" s="75">
        <v>41000</v>
      </c>
      <c r="I47" s="3"/>
      <c r="J47" s="3">
        <f t="shared" si="14"/>
        <v>40000</v>
      </c>
      <c r="K47" s="3"/>
      <c r="L47" s="3" t="str">
        <f t="shared" si="15"/>
        <v/>
      </c>
      <c r="M47" s="3"/>
      <c r="N47" s="3"/>
      <c r="O47" s="3">
        <v>2</v>
      </c>
      <c r="P47" s="3">
        <f t="shared" si="18"/>
        <v>40000</v>
      </c>
      <c r="Q47" s="24">
        <f>Q46+Table28[[#This Row],[Received this week (kg) - projected/actual (for weeks past)]]-Table28[[#This Row],[Forecast Sogefi this week (kg) ]]</f>
        <v>162668</v>
      </c>
      <c r="R47" s="31">
        <f t="shared" si="17"/>
        <v>123000</v>
      </c>
      <c r="S47" s="31"/>
      <c r="T47" s="85">
        <f t="shared" si="16"/>
        <v>39668</v>
      </c>
    </row>
    <row r="48" spans="1:20" ht="16" x14ac:dyDescent="0.2">
      <c r="A48" s="142">
        <f>WEEKNUM(Table28[[#This Row],[Current week starts on ]])-1</f>
        <v>41</v>
      </c>
      <c r="B48" s="4">
        <f>'Holiday_Dates Lists'!J48</f>
        <v>44480</v>
      </c>
      <c r="C48" s="10">
        <f t="shared" si="10"/>
        <v>44484</v>
      </c>
      <c r="D48" s="4">
        <f t="shared" si="11"/>
        <v>44490</v>
      </c>
      <c r="E48" s="12">
        <f t="shared" si="12"/>
        <v>44</v>
      </c>
      <c r="F48" s="4">
        <f t="shared" si="13"/>
        <v>44502</v>
      </c>
      <c r="G48" s="8"/>
      <c r="H48" s="75">
        <v>41000</v>
      </c>
      <c r="I48" s="3"/>
      <c r="J48" s="3">
        <f t="shared" si="14"/>
        <v>40000</v>
      </c>
      <c r="K48" s="3"/>
      <c r="L48" s="3" t="str">
        <f t="shared" si="15"/>
        <v/>
      </c>
      <c r="M48" s="3"/>
      <c r="N48" s="3"/>
      <c r="O48" s="3">
        <v>2</v>
      </c>
      <c r="P48" s="3">
        <f t="shared" si="18"/>
        <v>40000</v>
      </c>
      <c r="Q48" s="24">
        <f>Q47+Table28[[#This Row],[Received this week (kg) - projected/actual (for weeks past)]]-Table28[[#This Row],[Forecast Sogefi this week (kg) ]]</f>
        <v>161668</v>
      </c>
      <c r="R48" s="31">
        <f t="shared" si="17"/>
        <v>123000</v>
      </c>
      <c r="S48" s="15"/>
      <c r="T48" s="85">
        <f t="shared" si="16"/>
        <v>38668</v>
      </c>
    </row>
    <row r="49" spans="1:20" ht="16" x14ac:dyDescent="0.2">
      <c r="A49" s="142">
        <f>WEEKNUM(Table28[[#This Row],[Current week starts on ]])-1</f>
        <v>42</v>
      </c>
      <c r="B49" s="4">
        <f>'Holiday_Dates Lists'!J49</f>
        <v>44487</v>
      </c>
      <c r="C49" s="10">
        <f t="shared" si="10"/>
        <v>44491</v>
      </c>
      <c r="D49" s="4">
        <f t="shared" si="11"/>
        <v>44497</v>
      </c>
      <c r="E49" s="12">
        <f t="shared" si="12"/>
        <v>45</v>
      </c>
      <c r="F49" s="4">
        <f t="shared" si="13"/>
        <v>44509</v>
      </c>
      <c r="G49" s="8"/>
      <c r="H49" s="75">
        <v>41000</v>
      </c>
      <c r="I49" s="3"/>
      <c r="J49" s="3">
        <f t="shared" si="14"/>
        <v>40000</v>
      </c>
      <c r="K49" s="3"/>
      <c r="L49" s="3" t="str">
        <f t="shared" si="15"/>
        <v/>
      </c>
      <c r="M49" s="3"/>
      <c r="N49" s="3"/>
      <c r="O49" s="3">
        <v>2</v>
      </c>
      <c r="P49" s="3">
        <f t="shared" si="18"/>
        <v>40000</v>
      </c>
      <c r="Q49" s="24">
        <f>Q48+Table28[[#This Row],[Received this week (kg) - projected/actual (for weeks past)]]-Table28[[#This Row],[Forecast Sogefi this week (kg) ]]</f>
        <v>160668</v>
      </c>
      <c r="R49" s="31">
        <f t="shared" si="17"/>
        <v>123000</v>
      </c>
      <c r="S49" s="31"/>
      <c r="T49" s="85">
        <f t="shared" si="16"/>
        <v>37668</v>
      </c>
    </row>
    <row r="50" spans="1:20" ht="16" x14ac:dyDescent="0.2">
      <c r="A50" s="142">
        <f>WEEKNUM(Table28[[#This Row],[Current week starts on ]])-1</f>
        <v>43</v>
      </c>
      <c r="B50" s="4">
        <f>'Holiday_Dates Lists'!J50</f>
        <v>44494</v>
      </c>
      <c r="C50" s="10">
        <f t="shared" si="10"/>
        <v>44498</v>
      </c>
      <c r="D50" s="4">
        <f t="shared" si="11"/>
        <v>44504</v>
      </c>
      <c r="E50" s="12">
        <f t="shared" si="12"/>
        <v>46</v>
      </c>
      <c r="F50" s="4">
        <f t="shared" si="13"/>
        <v>44516</v>
      </c>
      <c r="G50" s="8"/>
      <c r="H50" s="75">
        <v>41000</v>
      </c>
      <c r="I50" s="3"/>
      <c r="J50" s="3">
        <f t="shared" si="14"/>
        <v>40000</v>
      </c>
      <c r="K50" s="3"/>
      <c r="L50" s="3" t="str">
        <f t="shared" si="15"/>
        <v/>
      </c>
      <c r="M50" s="3"/>
      <c r="N50" s="3"/>
      <c r="O50" s="3">
        <v>2</v>
      </c>
      <c r="P50" s="3">
        <f t="shared" si="18"/>
        <v>40000</v>
      </c>
      <c r="Q50" s="24">
        <f>Q49+Table28[[#This Row],[Received this week (kg) - projected/actual (for weeks past)]]-Table28[[#This Row],[Forecast Sogefi this week (kg) ]]</f>
        <v>159668</v>
      </c>
      <c r="R50" s="31">
        <f t="shared" si="17"/>
        <v>123000</v>
      </c>
      <c r="S50" s="15"/>
      <c r="T50" s="85">
        <f t="shared" si="16"/>
        <v>36668</v>
      </c>
    </row>
    <row r="51" spans="1:20" ht="16" x14ac:dyDescent="0.2">
      <c r="A51" s="142">
        <f>WEEKNUM(Table28[[#This Row],[Current week starts on ]])-1</f>
        <v>44</v>
      </c>
      <c r="B51" s="4">
        <f>'Holiday_Dates Lists'!J51</f>
        <v>44501</v>
      </c>
      <c r="C51" s="10">
        <f t="shared" si="10"/>
        <v>44505</v>
      </c>
      <c r="D51" s="4">
        <f t="shared" si="11"/>
        <v>44511</v>
      </c>
      <c r="E51" s="12">
        <f t="shared" si="12"/>
        <v>47</v>
      </c>
      <c r="F51" s="4">
        <f t="shared" si="13"/>
        <v>44523</v>
      </c>
      <c r="G51" s="8"/>
      <c r="H51" s="75">
        <v>41000</v>
      </c>
      <c r="I51" s="3"/>
      <c r="J51" s="3">
        <f t="shared" si="14"/>
        <v>40000</v>
      </c>
      <c r="K51" s="3"/>
      <c r="L51" s="3" t="str">
        <f t="shared" si="15"/>
        <v/>
      </c>
      <c r="M51" s="3"/>
      <c r="N51" s="3"/>
      <c r="O51" s="3">
        <v>2</v>
      </c>
      <c r="P51" s="3">
        <f t="shared" si="18"/>
        <v>40000</v>
      </c>
      <c r="Q51" s="24">
        <f>Q50+Table28[[#This Row],[Received this week (kg) - projected/actual (for weeks past)]]-Table28[[#This Row],[Forecast Sogefi this week (kg) ]]</f>
        <v>158668</v>
      </c>
      <c r="R51" s="31">
        <f t="shared" si="17"/>
        <v>123000</v>
      </c>
      <c r="S51" s="31"/>
      <c r="T51" s="85">
        <f t="shared" si="16"/>
        <v>35668</v>
      </c>
    </row>
    <row r="52" spans="1:20" ht="16" x14ac:dyDescent="0.2">
      <c r="A52" s="142">
        <f>WEEKNUM(Table28[[#This Row],[Current week starts on ]])-1</f>
        <v>45</v>
      </c>
      <c r="B52" s="4">
        <f>'Holiday_Dates Lists'!J52</f>
        <v>44508</v>
      </c>
      <c r="C52" s="10">
        <f t="shared" si="10"/>
        <v>44512</v>
      </c>
      <c r="D52" s="4">
        <f t="shared" si="11"/>
        <v>44518</v>
      </c>
      <c r="E52" s="12">
        <f t="shared" si="12"/>
        <v>48</v>
      </c>
      <c r="F52" s="4">
        <f t="shared" si="13"/>
        <v>44530</v>
      </c>
      <c r="G52" s="8"/>
      <c r="H52" s="75">
        <v>41000</v>
      </c>
      <c r="I52" s="3"/>
      <c r="J52" s="3">
        <f t="shared" si="14"/>
        <v>40000</v>
      </c>
      <c r="K52" s="3"/>
      <c r="L52" s="3" t="str">
        <f t="shared" si="15"/>
        <v/>
      </c>
      <c r="M52" s="3"/>
      <c r="N52" s="3"/>
      <c r="O52" s="3">
        <v>2</v>
      </c>
      <c r="P52" s="3">
        <f t="shared" si="18"/>
        <v>40000</v>
      </c>
      <c r="Q52" s="24">
        <f>Q51+Table28[[#This Row],[Received this week (kg) - projected/actual (for weeks past)]]-Table28[[#This Row],[Forecast Sogefi this week (kg) ]]</f>
        <v>157668</v>
      </c>
      <c r="R52" s="31">
        <f>H53+H54+H55</f>
        <v>123000</v>
      </c>
      <c r="S52" s="15"/>
      <c r="T52" s="85">
        <f t="shared" si="16"/>
        <v>34668</v>
      </c>
    </row>
    <row r="53" spans="1:20" ht="16" x14ac:dyDescent="0.2">
      <c r="A53" s="142">
        <f>WEEKNUM(Table28[[#This Row],[Current week starts on ]])-1</f>
        <v>46</v>
      </c>
      <c r="B53" s="4">
        <f>'Holiday_Dates Lists'!J53</f>
        <v>44515</v>
      </c>
      <c r="C53" s="10">
        <f t="shared" si="10"/>
        <v>44519</v>
      </c>
      <c r="D53" s="4">
        <f t="shared" si="11"/>
        <v>44525</v>
      </c>
      <c r="E53" s="12">
        <f t="shared" si="12"/>
        <v>49</v>
      </c>
      <c r="F53" s="4">
        <f t="shared" si="13"/>
        <v>44537</v>
      </c>
      <c r="G53" s="8"/>
      <c r="H53" s="75">
        <v>41000</v>
      </c>
      <c r="I53" s="3"/>
      <c r="J53" s="3">
        <f t="shared" si="14"/>
        <v>40000</v>
      </c>
      <c r="K53" s="3"/>
      <c r="L53" s="3" t="str">
        <f t="shared" si="15"/>
        <v/>
      </c>
      <c r="M53" s="3"/>
      <c r="N53" s="3"/>
      <c r="O53" s="3">
        <v>2</v>
      </c>
      <c r="P53" s="3">
        <f t="shared" si="18"/>
        <v>40000</v>
      </c>
      <c r="Q53" s="24">
        <f>Q52+Table28[[#This Row],[Received this week (kg) - projected/actual (for weeks past)]]-Table28[[#This Row],[Forecast Sogefi this week (kg) ]]</f>
        <v>156668</v>
      </c>
      <c r="R53" s="31">
        <f>H54+H55+H56</f>
        <v>123000</v>
      </c>
      <c r="S53" s="31"/>
      <c r="T53" s="85">
        <f t="shared" si="16"/>
        <v>33668</v>
      </c>
    </row>
    <row r="54" spans="1:20" ht="16" x14ac:dyDescent="0.2">
      <c r="A54" s="142">
        <f>WEEKNUM(Table28[[#This Row],[Current week starts on ]])-1</f>
        <v>47</v>
      </c>
      <c r="B54" s="86">
        <f>'Holiday_Dates Lists'!J54</f>
        <v>44522</v>
      </c>
      <c r="C54" s="87">
        <f t="shared" si="10"/>
        <v>44526</v>
      </c>
      <c r="D54" s="86">
        <f t="shared" si="11"/>
        <v>44532</v>
      </c>
      <c r="E54" s="88">
        <f t="shared" si="12"/>
        <v>50</v>
      </c>
      <c r="F54" s="86">
        <f t="shared" si="13"/>
        <v>44544</v>
      </c>
      <c r="G54" s="89"/>
      <c r="H54" s="90">
        <v>41000</v>
      </c>
      <c r="I54" s="91"/>
      <c r="J54" s="91">
        <f t="shared" si="14"/>
        <v>40000</v>
      </c>
      <c r="K54" s="91"/>
      <c r="L54" s="91" t="str">
        <f t="shared" si="15"/>
        <v/>
      </c>
      <c r="M54" s="91"/>
      <c r="N54" s="91"/>
      <c r="O54" s="91">
        <v>2</v>
      </c>
      <c r="P54" s="91">
        <f t="shared" si="18"/>
        <v>40000</v>
      </c>
      <c r="Q54" s="24">
        <f>Q53+Table28[[#This Row],[Received this week (kg) - projected/actual (for weeks past)]]-Table28[[#This Row],[Forecast Sogefi this week (kg) ]]</f>
        <v>155668</v>
      </c>
      <c r="R54" s="31">
        <f>H55+H56+H57</f>
        <v>123000</v>
      </c>
      <c r="S54" s="15"/>
      <c r="T54" s="92">
        <f t="shared" si="16"/>
        <v>32668</v>
      </c>
    </row>
    <row r="55" spans="1:20" ht="16" x14ac:dyDescent="0.2">
      <c r="A55" s="142">
        <f>WEEKNUM(Table28[[#This Row],[Current week starts on ]])-1</f>
        <v>48</v>
      </c>
      <c r="B55" s="4">
        <f>'Holiday_Dates Lists'!J55</f>
        <v>44529</v>
      </c>
      <c r="C55" s="10">
        <f t="shared" si="10"/>
        <v>44533</v>
      </c>
      <c r="D55" s="4">
        <f t="shared" si="11"/>
        <v>44539</v>
      </c>
      <c r="E55" s="12">
        <f t="shared" si="12"/>
        <v>51</v>
      </c>
      <c r="F55" s="4">
        <f t="shared" si="13"/>
        <v>44551</v>
      </c>
      <c r="G55" s="8"/>
      <c r="H55" s="75">
        <v>41000</v>
      </c>
      <c r="I55" s="3"/>
      <c r="J55" s="3">
        <f t="shared" si="14"/>
        <v>40000</v>
      </c>
      <c r="K55" s="3"/>
      <c r="L55" s="3" t="str">
        <f t="shared" si="15"/>
        <v/>
      </c>
      <c r="M55" s="3"/>
      <c r="N55" s="3"/>
      <c r="O55" s="3">
        <v>2</v>
      </c>
      <c r="P55" s="3">
        <f>J52</f>
        <v>40000</v>
      </c>
      <c r="Q55" s="24">
        <f>Q54+Table28[[#This Row],[Received this week (kg) - projected/actual (for weeks past)]]-Table28[[#This Row],[Forecast Sogefi this week (kg) ]]</f>
        <v>154668</v>
      </c>
      <c r="R55" s="21">
        <f t="shared" ref="R55:R60" si="19">H56+H57+H58</f>
        <v>123000</v>
      </c>
      <c r="S55" s="15"/>
      <c r="T55" s="85">
        <f t="shared" si="16"/>
        <v>31668</v>
      </c>
    </row>
    <row r="56" spans="1:20" ht="16" x14ac:dyDescent="0.2">
      <c r="A56" s="142">
        <f>WEEKNUM(Table28[[#This Row],[Current week starts on ]])-1</f>
        <v>49</v>
      </c>
      <c r="B56" s="4">
        <f>'Holiday_Dates Lists'!J56</f>
        <v>44536</v>
      </c>
      <c r="C56" s="10">
        <f t="shared" si="10"/>
        <v>44540</v>
      </c>
      <c r="D56" s="4">
        <f t="shared" si="11"/>
        <v>44546</v>
      </c>
      <c r="E56" s="12">
        <f t="shared" si="12"/>
        <v>52</v>
      </c>
      <c r="F56" s="4">
        <f t="shared" si="13"/>
        <v>44558</v>
      </c>
      <c r="G56" s="8"/>
      <c r="H56" s="75">
        <v>41000</v>
      </c>
      <c r="I56" s="3"/>
      <c r="J56" s="3">
        <f t="shared" si="14"/>
        <v>40000</v>
      </c>
      <c r="K56" s="3"/>
      <c r="L56" s="3" t="str">
        <f t="shared" si="15"/>
        <v/>
      </c>
      <c r="M56" s="3"/>
      <c r="N56" s="3"/>
      <c r="O56" s="3">
        <v>2</v>
      </c>
      <c r="P56" s="3">
        <f>J53</f>
        <v>40000</v>
      </c>
      <c r="Q56" s="24">
        <f>Q55+Table28[[#This Row],[Received this week (kg) - projected/actual (for weeks past)]]-Table28[[#This Row],[Forecast Sogefi this week (kg) ]]</f>
        <v>153668</v>
      </c>
      <c r="R56" s="31">
        <f t="shared" si="19"/>
        <v>123000</v>
      </c>
      <c r="S56" s="15"/>
      <c r="T56" s="85">
        <f t="shared" si="16"/>
        <v>30668</v>
      </c>
    </row>
    <row r="57" spans="1:20" ht="16" x14ac:dyDescent="0.2">
      <c r="A57" s="142">
        <f>WEEKNUM(Table28[[#This Row],[Current week starts on ]])-1</f>
        <v>50</v>
      </c>
      <c r="B57" s="4">
        <f>'Holiday_Dates Lists'!J57</f>
        <v>44543</v>
      </c>
      <c r="C57" s="10">
        <f t="shared" si="10"/>
        <v>44547</v>
      </c>
      <c r="D57" s="4">
        <f t="shared" si="11"/>
        <v>44553</v>
      </c>
      <c r="E57" s="12">
        <f t="shared" si="12"/>
        <v>53</v>
      </c>
      <c r="F57" s="4">
        <f t="shared" si="13"/>
        <v>44565</v>
      </c>
      <c r="G57" s="8"/>
      <c r="H57" s="75">
        <v>41000</v>
      </c>
      <c r="I57" s="3"/>
      <c r="J57" s="3">
        <f t="shared" si="14"/>
        <v>40000</v>
      </c>
      <c r="K57" s="3"/>
      <c r="L57" s="3" t="str">
        <f t="shared" si="15"/>
        <v/>
      </c>
      <c r="M57" s="3"/>
      <c r="N57" s="3"/>
      <c r="O57" s="3">
        <v>2</v>
      </c>
      <c r="P57" s="3">
        <f>J54</f>
        <v>40000</v>
      </c>
      <c r="Q57" s="24">
        <f>Q56+Table28[[#This Row],[Received this week (kg) - projected/actual (for weeks past)]]-Table28[[#This Row],[Forecast Sogefi this week (kg) ]]</f>
        <v>152668</v>
      </c>
      <c r="R57" s="21">
        <f t="shared" si="19"/>
        <v>123000</v>
      </c>
      <c r="S57" s="15"/>
      <c r="T57" s="85">
        <f t="shared" si="16"/>
        <v>29668</v>
      </c>
    </row>
    <row r="58" spans="1:20" ht="16" x14ac:dyDescent="0.2">
      <c r="A58" s="142">
        <f>WEEKNUM(Table28[[#This Row],[Current week starts on ]])-1</f>
        <v>51</v>
      </c>
      <c r="B58" s="4">
        <f>'Holiday_Dates Lists'!J58</f>
        <v>44550</v>
      </c>
      <c r="C58" s="10">
        <f t="shared" si="10"/>
        <v>44554</v>
      </c>
      <c r="D58" s="4">
        <f t="shared" si="11"/>
        <v>44560</v>
      </c>
      <c r="E58" s="12">
        <f t="shared" si="12"/>
        <v>54</v>
      </c>
      <c r="F58" s="4">
        <f t="shared" si="13"/>
        <v>44572</v>
      </c>
      <c r="G58" s="8"/>
      <c r="H58" s="75">
        <v>41000</v>
      </c>
      <c r="I58" s="3"/>
      <c r="J58" s="3">
        <f t="shared" si="14"/>
        <v>40000</v>
      </c>
      <c r="K58" s="3"/>
      <c r="L58" s="3" t="str">
        <f t="shared" si="15"/>
        <v/>
      </c>
      <c r="M58" s="3"/>
      <c r="N58" s="3"/>
      <c r="O58" s="3">
        <v>2</v>
      </c>
      <c r="P58" s="3">
        <f t="shared" ref="P58:P60" si="20">J55</f>
        <v>40000</v>
      </c>
      <c r="Q58" s="24">
        <f>Q57+Table28[[#This Row],[Received this week (kg) - projected/actual (for weeks past)]]-Table28[[#This Row],[Forecast Sogefi this week (kg) ]]</f>
        <v>151668</v>
      </c>
      <c r="R58" s="31">
        <f>H59+H60+H61</f>
        <v>82000</v>
      </c>
      <c r="S58" s="15"/>
      <c r="T58" s="85">
        <f t="shared" si="16"/>
        <v>69668</v>
      </c>
    </row>
    <row r="59" spans="1:20" ht="16" x14ac:dyDescent="0.2">
      <c r="A59" s="142">
        <f>WEEKNUM(Table28[[#This Row],[Current week starts on ]])-1</f>
        <v>52</v>
      </c>
      <c r="B59" s="4">
        <f>'Holiday_Dates Lists'!J59</f>
        <v>44557</v>
      </c>
      <c r="C59" s="10">
        <f t="shared" si="10"/>
        <v>44561</v>
      </c>
      <c r="D59" s="4">
        <f t="shared" si="11"/>
        <v>44567</v>
      </c>
      <c r="E59" s="12">
        <f t="shared" si="12"/>
        <v>55</v>
      </c>
      <c r="F59" s="4">
        <f t="shared" si="13"/>
        <v>44579</v>
      </c>
      <c r="G59" s="8"/>
      <c r="H59" s="75">
        <v>41000</v>
      </c>
      <c r="I59" s="3"/>
      <c r="J59" s="3">
        <f t="shared" si="14"/>
        <v>40000</v>
      </c>
      <c r="K59" s="3"/>
      <c r="L59" s="3" t="str">
        <f t="shared" si="15"/>
        <v/>
      </c>
      <c r="M59" s="3"/>
      <c r="N59" s="3"/>
      <c r="O59" s="3">
        <v>2</v>
      </c>
      <c r="P59" s="3">
        <f t="shared" si="20"/>
        <v>40000</v>
      </c>
      <c r="Q59" s="24">
        <f>Q58+Table28[[#This Row],[Received this week (kg) - projected/actual (for weeks past)]]-Table28[[#This Row],[Forecast Sogefi this week (kg) ]]</f>
        <v>150668</v>
      </c>
      <c r="R59" s="21">
        <f t="shared" si="19"/>
        <v>41000</v>
      </c>
      <c r="S59" s="15"/>
      <c r="T59" s="85">
        <f t="shared" si="16"/>
        <v>109668</v>
      </c>
    </row>
    <row r="60" spans="1:20" ht="16" x14ac:dyDescent="0.2">
      <c r="A60" s="142">
        <f>WEEKNUM(Table28[[#This Row],[Current week starts on ]])-1</f>
        <v>1</v>
      </c>
      <c r="B60" s="86">
        <f>'Holiday_Dates Lists'!J60</f>
        <v>44564</v>
      </c>
      <c r="C60" s="87">
        <f t="shared" si="10"/>
        <v>44568</v>
      </c>
      <c r="D60" s="86">
        <f t="shared" si="11"/>
        <v>44574</v>
      </c>
      <c r="E60" s="88">
        <f t="shared" si="12"/>
        <v>4</v>
      </c>
      <c r="F60" s="86">
        <f t="shared" si="13"/>
        <v>44586</v>
      </c>
      <c r="G60" s="89"/>
      <c r="H60" s="90">
        <v>41000</v>
      </c>
      <c r="I60" s="91"/>
      <c r="J60" s="91">
        <f t="shared" si="14"/>
        <v>40000</v>
      </c>
      <c r="K60" s="91"/>
      <c r="L60" s="91" t="str">
        <f t="shared" si="15"/>
        <v/>
      </c>
      <c r="M60" s="91"/>
      <c r="N60" s="91"/>
      <c r="O60" s="91">
        <v>2</v>
      </c>
      <c r="P60" s="91">
        <f t="shared" si="20"/>
        <v>40000</v>
      </c>
      <c r="Q60" s="24">
        <f>Q59+Table28[[#This Row],[Received this week (kg) - projected/actual (for weeks past)]]-Table28[[#This Row],[Forecast Sogefi this week (kg) ]]</f>
        <v>149668</v>
      </c>
      <c r="R60" s="31">
        <f t="shared" si="19"/>
        <v>0</v>
      </c>
      <c r="S60" s="15"/>
      <c r="T60" s="92">
        <f t="shared" si="16"/>
        <v>149668</v>
      </c>
    </row>
    <row r="61" spans="1:20" x14ac:dyDescent="0.2">
      <c r="S61"/>
    </row>
    <row r="62" spans="1:20" x14ac:dyDescent="0.2">
      <c r="S62"/>
    </row>
    <row r="63" spans="1:20" x14ac:dyDescent="0.2">
      <c r="S63"/>
    </row>
    <row r="64" spans="1:20" x14ac:dyDescent="0.2">
      <c r="S64"/>
    </row>
    <row r="65" spans="19:19" x14ac:dyDescent="0.2">
      <c r="S65"/>
    </row>
    <row r="66" spans="19:19" x14ac:dyDescent="0.2">
      <c r="S66"/>
    </row>
    <row r="67" spans="19:19" x14ac:dyDescent="0.2">
      <c r="S67"/>
    </row>
    <row r="68" spans="19:19" x14ac:dyDescent="0.2">
      <c r="S68"/>
    </row>
    <row r="69" spans="19:19" x14ac:dyDescent="0.2">
      <c r="S69"/>
    </row>
    <row r="70" spans="19:19" x14ac:dyDescent="0.2">
      <c r="S70"/>
    </row>
    <row r="71" spans="19:19" x14ac:dyDescent="0.2">
      <c r="S71"/>
    </row>
    <row r="72" spans="19:19" x14ac:dyDescent="0.2">
      <c r="S72"/>
    </row>
    <row r="73" spans="19:19" x14ac:dyDescent="0.2">
      <c r="S73"/>
    </row>
    <row r="74" spans="19:19" x14ac:dyDescent="0.2">
      <c r="S74"/>
    </row>
    <row r="75" spans="19:19" x14ac:dyDescent="0.2">
      <c r="S75"/>
    </row>
    <row r="76" spans="19:19" x14ac:dyDescent="0.2">
      <c r="S76"/>
    </row>
    <row r="77" spans="19:19" x14ac:dyDescent="0.2">
      <c r="S77"/>
    </row>
    <row r="78" spans="19:19" x14ac:dyDescent="0.2">
      <c r="S78"/>
    </row>
    <row r="79" spans="19:19" x14ac:dyDescent="0.2">
      <c r="S79"/>
    </row>
    <row r="80" spans="19:19" x14ac:dyDescent="0.2">
      <c r="S80"/>
    </row>
    <row r="81" spans="19:19" x14ac:dyDescent="0.2">
      <c r="S81"/>
    </row>
    <row r="82" spans="19:19" x14ac:dyDescent="0.2">
      <c r="S82"/>
    </row>
    <row r="83" spans="19:19" x14ac:dyDescent="0.2">
      <c r="S83"/>
    </row>
    <row r="84" spans="19:19" x14ac:dyDescent="0.2">
      <c r="S84"/>
    </row>
    <row r="85" spans="19:19" x14ac:dyDescent="0.2">
      <c r="S85"/>
    </row>
    <row r="86" spans="19:19" x14ac:dyDescent="0.2">
      <c r="S86"/>
    </row>
    <row r="87" spans="19:19" x14ac:dyDescent="0.2">
      <c r="S87"/>
    </row>
    <row r="88" spans="19:19" x14ac:dyDescent="0.2">
      <c r="S88"/>
    </row>
    <row r="89" spans="19:19" x14ac:dyDescent="0.2">
      <c r="S89"/>
    </row>
    <row r="90" spans="19:19" x14ac:dyDescent="0.2">
      <c r="S90"/>
    </row>
    <row r="91" spans="19:19" x14ac:dyDescent="0.2">
      <c r="S91"/>
    </row>
    <row r="92" spans="19:19" x14ac:dyDescent="0.2">
      <c r="S92"/>
    </row>
    <row r="93" spans="19:19" x14ac:dyDescent="0.2">
      <c r="S93"/>
    </row>
    <row r="94" spans="19:19" x14ac:dyDescent="0.2">
      <c r="S94"/>
    </row>
    <row r="95" spans="19:19" x14ac:dyDescent="0.2">
      <c r="S95"/>
    </row>
    <row r="96" spans="19:19" x14ac:dyDescent="0.2">
      <c r="S96"/>
    </row>
    <row r="97" spans="19:19" x14ac:dyDescent="0.2">
      <c r="S97"/>
    </row>
    <row r="98" spans="19:19" x14ac:dyDescent="0.2">
      <c r="S98"/>
    </row>
    <row r="99" spans="19:19" x14ac:dyDescent="0.2">
      <c r="S99"/>
    </row>
    <row r="100" spans="19:19" x14ac:dyDescent="0.2">
      <c r="S100"/>
    </row>
    <row r="101" spans="19:19" x14ac:dyDescent="0.2">
      <c r="S101"/>
    </row>
    <row r="102" spans="19:19" x14ac:dyDescent="0.2">
      <c r="S102"/>
    </row>
    <row r="103" spans="19:19" x14ac:dyDescent="0.2">
      <c r="S103"/>
    </row>
    <row r="104" spans="19:19" x14ac:dyDescent="0.2">
      <c r="S104"/>
    </row>
    <row r="105" spans="19:19" x14ac:dyDescent="0.2">
      <c r="S105"/>
    </row>
    <row r="106" spans="19:19" x14ac:dyDescent="0.2">
      <c r="S106"/>
    </row>
    <row r="107" spans="19:19" x14ac:dyDescent="0.2">
      <c r="S107"/>
    </row>
    <row r="108" spans="19:19" x14ac:dyDescent="0.2">
      <c r="S108"/>
    </row>
    <row r="109" spans="19:19" x14ac:dyDescent="0.2">
      <c r="S109"/>
    </row>
    <row r="110" spans="19:19" x14ac:dyDescent="0.2">
      <c r="S110"/>
    </row>
    <row r="111" spans="19:19" x14ac:dyDescent="0.2">
      <c r="S111"/>
    </row>
    <row r="112" spans="19:19" x14ac:dyDescent="0.2">
      <c r="S112"/>
    </row>
    <row r="113" spans="19:19" x14ac:dyDescent="0.2">
      <c r="S113"/>
    </row>
    <row r="114" spans="19:19" x14ac:dyDescent="0.2">
      <c r="S114"/>
    </row>
    <row r="115" spans="19:19" x14ac:dyDescent="0.2">
      <c r="S115"/>
    </row>
    <row r="116" spans="19:19" x14ac:dyDescent="0.2">
      <c r="S116"/>
    </row>
    <row r="117" spans="19:19" x14ac:dyDescent="0.2">
      <c r="S117"/>
    </row>
    <row r="118" spans="19:19" x14ac:dyDescent="0.2">
      <c r="S118"/>
    </row>
    <row r="119" spans="19:19" x14ac:dyDescent="0.2">
      <c r="S119"/>
    </row>
    <row r="120" spans="19:19" x14ac:dyDescent="0.2">
      <c r="S120"/>
    </row>
    <row r="121" spans="19:19" x14ac:dyDescent="0.2">
      <c r="S121"/>
    </row>
    <row r="122" spans="19:19" x14ac:dyDescent="0.2">
      <c r="S122"/>
    </row>
    <row r="123" spans="19:19" x14ac:dyDescent="0.2">
      <c r="S123"/>
    </row>
    <row r="124" spans="19:19" x14ac:dyDescent="0.2">
      <c r="S124"/>
    </row>
    <row r="125" spans="19:19" x14ac:dyDescent="0.2">
      <c r="S125"/>
    </row>
    <row r="126" spans="19:19" x14ac:dyDescent="0.2">
      <c r="S126"/>
    </row>
    <row r="127" spans="19:19" x14ac:dyDescent="0.2">
      <c r="S127"/>
    </row>
    <row r="128" spans="19:19" x14ac:dyDescent="0.2">
      <c r="S128"/>
    </row>
    <row r="129" spans="19:19" x14ac:dyDescent="0.2">
      <c r="S129"/>
    </row>
    <row r="130" spans="19:19" x14ac:dyDescent="0.2">
      <c r="S130"/>
    </row>
    <row r="131" spans="19:19" x14ac:dyDescent="0.2">
      <c r="S131"/>
    </row>
    <row r="132" spans="19:19" x14ac:dyDescent="0.2">
      <c r="S132"/>
    </row>
    <row r="133" spans="19:19" x14ac:dyDescent="0.2">
      <c r="S133"/>
    </row>
    <row r="134" spans="19:19" x14ac:dyDescent="0.2">
      <c r="S134"/>
    </row>
    <row r="135" spans="19:19" x14ac:dyDescent="0.2">
      <c r="S135"/>
    </row>
    <row r="136" spans="19:19" x14ac:dyDescent="0.2">
      <c r="S136"/>
    </row>
    <row r="137" spans="19:19" x14ac:dyDescent="0.2">
      <c r="S137"/>
    </row>
    <row r="138" spans="19:19" x14ac:dyDescent="0.2">
      <c r="S138"/>
    </row>
    <row r="139" spans="19:19" x14ac:dyDescent="0.2">
      <c r="S139"/>
    </row>
    <row r="140" spans="19:19" x14ac:dyDescent="0.2">
      <c r="S140"/>
    </row>
    <row r="141" spans="19:19" x14ac:dyDescent="0.2">
      <c r="S141"/>
    </row>
    <row r="142" spans="19:19" x14ac:dyDescent="0.2">
      <c r="S142"/>
    </row>
    <row r="143" spans="19:19" x14ac:dyDescent="0.2">
      <c r="S143"/>
    </row>
    <row r="144" spans="19:19" x14ac:dyDescent="0.2">
      <c r="S144"/>
    </row>
    <row r="145" spans="19:19" x14ac:dyDescent="0.2">
      <c r="S145"/>
    </row>
    <row r="146" spans="19:19" x14ac:dyDescent="0.2">
      <c r="S146"/>
    </row>
    <row r="147" spans="19:19" x14ac:dyDescent="0.2">
      <c r="S147"/>
    </row>
    <row r="148" spans="19:19" x14ac:dyDescent="0.2">
      <c r="S148"/>
    </row>
    <row r="149" spans="19:19" x14ac:dyDescent="0.2">
      <c r="S149"/>
    </row>
    <row r="150" spans="19:19" x14ac:dyDescent="0.2">
      <c r="S150"/>
    </row>
    <row r="151" spans="19:19" x14ac:dyDescent="0.2">
      <c r="S151"/>
    </row>
    <row r="152" spans="19:19" x14ac:dyDescent="0.2">
      <c r="S152"/>
    </row>
    <row r="153" spans="19:19" x14ac:dyDescent="0.2">
      <c r="S153"/>
    </row>
    <row r="154" spans="19:19" x14ac:dyDescent="0.2">
      <c r="S154"/>
    </row>
    <row r="155" spans="19:19" x14ac:dyDescent="0.2">
      <c r="S155"/>
    </row>
    <row r="156" spans="19:19" x14ac:dyDescent="0.2">
      <c r="S156"/>
    </row>
    <row r="157" spans="19:19" x14ac:dyDescent="0.2">
      <c r="S157"/>
    </row>
    <row r="158" spans="19:19" x14ac:dyDescent="0.2">
      <c r="S158"/>
    </row>
    <row r="159" spans="19:19" x14ac:dyDescent="0.2">
      <c r="S159"/>
    </row>
    <row r="160" spans="19:19" x14ac:dyDescent="0.2">
      <c r="S160"/>
    </row>
    <row r="161" spans="19:19" x14ac:dyDescent="0.2">
      <c r="S161"/>
    </row>
    <row r="162" spans="19:19" x14ac:dyDescent="0.2">
      <c r="S162"/>
    </row>
    <row r="163" spans="19:19" x14ac:dyDescent="0.2">
      <c r="S163"/>
    </row>
    <row r="164" spans="19:19" x14ac:dyDescent="0.2">
      <c r="S164"/>
    </row>
    <row r="165" spans="19:19" x14ac:dyDescent="0.2">
      <c r="S165"/>
    </row>
    <row r="166" spans="19:19" x14ac:dyDescent="0.2">
      <c r="S166"/>
    </row>
    <row r="167" spans="19:19" x14ac:dyDescent="0.2">
      <c r="S167"/>
    </row>
    <row r="168" spans="19:19" x14ac:dyDescent="0.2">
      <c r="S168"/>
    </row>
    <row r="169" spans="19:19" x14ac:dyDescent="0.2">
      <c r="S169"/>
    </row>
    <row r="170" spans="19:19" x14ac:dyDescent="0.2">
      <c r="S170"/>
    </row>
    <row r="171" spans="19:19" x14ac:dyDescent="0.2">
      <c r="S171"/>
    </row>
    <row r="172" spans="19:19" x14ac:dyDescent="0.2">
      <c r="S172"/>
    </row>
    <row r="173" spans="19:19" x14ac:dyDescent="0.2">
      <c r="S173"/>
    </row>
    <row r="174" spans="19:19" x14ac:dyDescent="0.2">
      <c r="S174"/>
    </row>
    <row r="175" spans="19:19" x14ac:dyDescent="0.2">
      <c r="S175"/>
    </row>
    <row r="176" spans="19:19" x14ac:dyDescent="0.2">
      <c r="S176"/>
    </row>
    <row r="177" spans="19:19" x14ac:dyDescent="0.2">
      <c r="S177"/>
    </row>
    <row r="178" spans="19:19" x14ac:dyDescent="0.2">
      <c r="S178"/>
    </row>
    <row r="179" spans="19:19" x14ac:dyDescent="0.2">
      <c r="S179"/>
    </row>
    <row r="180" spans="19:19" x14ac:dyDescent="0.2">
      <c r="S180"/>
    </row>
    <row r="181" spans="19:19" x14ac:dyDescent="0.2">
      <c r="S181"/>
    </row>
    <row r="182" spans="19:19" x14ac:dyDescent="0.2">
      <c r="S182"/>
    </row>
    <row r="183" spans="19:19" x14ac:dyDescent="0.2">
      <c r="S183"/>
    </row>
    <row r="184" spans="19:19" x14ac:dyDescent="0.2">
      <c r="S184"/>
    </row>
    <row r="185" spans="19:19" x14ac:dyDescent="0.2">
      <c r="S185"/>
    </row>
    <row r="186" spans="19:19" x14ac:dyDescent="0.2">
      <c r="S186"/>
    </row>
    <row r="187" spans="19:19" x14ac:dyDescent="0.2">
      <c r="S187"/>
    </row>
    <row r="188" spans="19:19" x14ac:dyDescent="0.2">
      <c r="S188"/>
    </row>
    <row r="189" spans="19:19" x14ac:dyDescent="0.2">
      <c r="S189"/>
    </row>
    <row r="190" spans="19:19" x14ac:dyDescent="0.2">
      <c r="S190"/>
    </row>
    <row r="191" spans="19:19" x14ac:dyDescent="0.2">
      <c r="S191"/>
    </row>
    <row r="192" spans="19:19" x14ac:dyDescent="0.2">
      <c r="S192"/>
    </row>
    <row r="193" spans="19:19" x14ac:dyDescent="0.2">
      <c r="S193"/>
    </row>
    <row r="194" spans="19:19" x14ac:dyDescent="0.2">
      <c r="S194"/>
    </row>
    <row r="195" spans="19:19" x14ac:dyDescent="0.2">
      <c r="S195"/>
    </row>
    <row r="196" spans="19:19" x14ac:dyDescent="0.2">
      <c r="S196"/>
    </row>
    <row r="197" spans="19:19" x14ac:dyDescent="0.2">
      <c r="S197"/>
    </row>
    <row r="198" spans="19:19" x14ac:dyDescent="0.2">
      <c r="S198"/>
    </row>
    <row r="199" spans="19:19" x14ac:dyDescent="0.2">
      <c r="S199"/>
    </row>
    <row r="200" spans="19:19" x14ac:dyDescent="0.2">
      <c r="S200"/>
    </row>
    <row r="201" spans="19:19" x14ac:dyDescent="0.2">
      <c r="S201"/>
    </row>
    <row r="202" spans="19:19" x14ac:dyDescent="0.2">
      <c r="S202"/>
    </row>
    <row r="203" spans="19:19" x14ac:dyDescent="0.2">
      <c r="S203"/>
    </row>
    <row r="204" spans="19:19" x14ac:dyDescent="0.2">
      <c r="S204"/>
    </row>
    <row r="205" spans="19:19" x14ac:dyDescent="0.2">
      <c r="S205"/>
    </row>
    <row r="206" spans="19:19" x14ac:dyDescent="0.2">
      <c r="S206"/>
    </row>
    <row r="207" spans="19:19" x14ac:dyDescent="0.2">
      <c r="S207"/>
    </row>
    <row r="208" spans="19:19" x14ac:dyDescent="0.2">
      <c r="S208"/>
    </row>
    <row r="209" spans="19:19" x14ac:dyDescent="0.2">
      <c r="S209"/>
    </row>
    <row r="210" spans="19:19" x14ac:dyDescent="0.2">
      <c r="S210"/>
    </row>
    <row r="211" spans="19:19" x14ac:dyDescent="0.2">
      <c r="S211"/>
    </row>
    <row r="212" spans="19:19" x14ac:dyDescent="0.2">
      <c r="S212"/>
    </row>
    <row r="213" spans="19:19" x14ac:dyDescent="0.2">
      <c r="S213"/>
    </row>
    <row r="214" spans="19:19" x14ac:dyDescent="0.2">
      <c r="S214"/>
    </row>
    <row r="215" spans="19:19" x14ac:dyDescent="0.2">
      <c r="S215"/>
    </row>
    <row r="216" spans="19:19" x14ac:dyDescent="0.2">
      <c r="S216"/>
    </row>
    <row r="217" spans="19:19" x14ac:dyDescent="0.2">
      <c r="S217"/>
    </row>
    <row r="218" spans="19:19" x14ac:dyDescent="0.2">
      <c r="S218"/>
    </row>
    <row r="219" spans="19:19" x14ac:dyDescent="0.2">
      <c r="S219"/>
    </row>
    <row r="220" spans="19:19" x14ac:dyDescent="0.2">
      <c r="S220"/>
    </row>
    <row r="221" spans="19:19" x14ac:dyDescent="0.2">
      <c r="S221"/>
    </row>
    <row r="222" spans="19:19" x14ac:dyDescent="0.2">
      <c r="S222"/>
    </row>
    <row r="223" spans="19:19" x14ac:dyDescent="0.2">
      <c r="S223"/>
    </row>
    <row r="224" spans="19:19" x14ac:dyDescent="0.2">
      <c r="S224"/>
    </row>
    <row r="225" spans="19:19" x14ac:dyDescent="0.2">
      <c r="S225"/>
    </row>
    <row r="226" spans="19:19" x14ac:dyDescent="0.2">
      <c r="S226"/>
    </row>
    <row r="227" spans="19:19" x14ac:dyDescent="0.2">
      <c r="S227"/>
    </row>
    <row r="228" spans="19:19" x14ac:dyDescent="0.2">
      <c r="S228"/>
    </row>
    <row r="229" spans="19:19" x14ac:dyDescent="0.2">
      <c r="S229"/>
    </row>
    <row r="230" spans="19:19" x14ac:dyDescent="0.2">
      <c r="S230"/>
    </row>
    <row r="231" spans="19:19" x14ac:dyDescent="0.2">
      <c r="S231"/>
    </row>
    <row r="232" spans="19:19" x14ac:dyDescent="0.2">
      <c r="S232"/>
    </row>
    <row r="233" spans="19:19" x14ac:dyDescent="0.2">
      <c r="S233"/>
    </row>
    <row r="234" spans="19:19" x14ac:dyDescent="0.2">
      <c r="S234"/>
    </row>
    <row r="235" spans="19:19" x14ac:dyDescent="0.2">
      <c r="S235"/>
    </row>
    <row r="236" spans="19:19" x14ac:dyDescent="0.2">
      <c r="S236"/>
    </row>
    <row r="237" spans="19:19" x14ac:dyDescent="0.2">
      <c r="S237"/>
    </row>
    <row r="238" spans="19:19" x14ac:dyDescent="0.2">
      <c r="S238"/>
    </row>
    <row r="239" spans="19:19" x14ac:dyDescent="0.2">
      <c r="S239"/>
    </row>
    <row r="240" spans="19:19" x14ac:dyDescent="0.2">
      <c r="S240"/>
    </row>
    <row r="241" spans="19:19" x14ac:dyDescent="0.2">
      <c r="S241"/>
    </row>
    <row r="242" spans="19:19" x14ac:dyDescent="0.2">
      <c r="S242"/>
    </row>
    <row r="243" spans="19:19" x14ac:dyDescent="0.2">
      <c r="S243"/>
    </row>
    <row r="244" spans="19:19" x14ac:dyDescent="0.2">
      <c r="S244"/>
    </row>
    <row r="245" spans="19:19" x14ac:dyDescent="0.2">
      <c r="S245"/>
    </row>
    <row r="246" spans="19:19" x14ac:dyDescent="0.2">
      <c r="S246"/>
    </row>
    <row r="247" spans="19:19" x14ac:dyDescent="0.2">
      <c r="S247"/>
    </row>
    <row r="248" spans="19:19" x14ac:dyDescent="0.2">
      <c r="S248"/>
    </row>
    <row r="249" spans="19:19" x14ac:dyDescent="0.2">
      <c r="S249"/>
    </row>
    <row r="250" spans="19:19" x14ac:dyDescent="0.2">
      <c r="S250"/>
    </row>
    <row r="251" spans="19:19" x14ac:dyDescent="0.2">
      <c r="S251"/>
    </row>
    <row r="252" spans="19:19" x14ac:dyDescent="0.2">
      <c r="S252"/>
    </row>
    <row r="253" spans="19:19" x14ac:dyDescent="0.2">
      <c r="S253"/>
    </row>
    <row r="254" spans="19:19" x14ac:dyDescent="0.2">
      <c r="S254"/>
    </row>
    <row r="255" spans="19:19" x14ac:dyDescent="0.2">
      <c r="S255"/>
    </row>
    <row r="256" spans="19:19" x14ac:dyDescent="0.2">
      <c r="S256"/>
    </row>
    <row r="257" spans="19:19" x14ac:dyDescent="0.2">
      <c r="S257"/>
    </row>
    <row r="258" spans="19:19" x14ac:dyDescent="0.2">
      <c r="S258"/>
    </row>
    <row r="259" spans="19:19" x14ac:dyDescent="0.2">
      <c r="S259"/>
    </row>
    <row r="260" spans="19:19" x14ac:dyDescent="0.2">
      <c r="S260"/>
    </row>
    <row r="261" spans="19:19" x14ac:dyDescent="0.2">
      <c r="S261"/>
    </row>
    <row r="262" spans="19:19" x14ac:dyDescent="0.2">
      <c r="S262"/>
    </row>
    <row r="263" spans="19:19" x14ac:dyDescent="0.2">
      <c r="S263"/>
    </row>
    <row r="264" spans="19:19" x14ac:dyDescent="0.2">
      <c r="S264"/>
    </row>
    <row r="265" spans="19:19" x14ac:dyDescent="0.2">
      <c r="S265"/>
    </row>
    <row r="266" spans="19:19" x14ac:dyDescent="0.2">
      <c r="S266"/>
    </row>
    <row r="267" spans="19:19" x14ac:dyDescent="0.2">
      <c r="S267"/>
    </row>
    <row r="268" spans="19:19" x14ac:dyDescent="0.2">
      <c r="S268"/>
    </row>
    <row r="269" spans="19:19" x14ac:dyDescent="0.2">
      <c r="S269"/>
    </row>
    <row r="270" spans="19:19" x14ac:dyDescent="0.2">
      <c r="S270"/>
    </row>
    <row r="271" spans="19:19" x14ac:dyDescent="0.2">
      <c r="S271"/>
    </row>
    <row r="272" spans="19:19" x14ac:dyDescent="0.2">
      <c r="S272"/>
    </row>
    <row r="273" spans="19:19" x14ac:dyDescent="0.2">
      <c r="S273"/>
    </row>
    <row r="274" spans="19:19" x14ac:dyDescent="0.2">
      <c r="S274"/>
    </row>
    <row r="275" spans="19:19" x14ac:dyDescent="0.2">
      <c r="S275"/>
    </row>
    <row r="276" spans="19:19" x14ac:dyDescent="0.2">
      <c r="S276"/>
    </row>
    <row r="277" spans="19:19" x14ac:dyDescent="0.2">
      <c r="S277"/>
    </row>
    <row r="278" spans="19:19" x14ac:dyDescent="0.2">
      <c r="S278"/>
    </row>
    <row r="279" spans="19:19" x14ac:dyDescent="0.2">
      <c r="S279"/>
    </row>
    <row r="280" spans="19:19" x14ac:dyDescent="0.2">
      <c r="S280"/>
    </row>
    <row r="281" spans="19:19" x14ac:dyDescent="0.2">
      <c r="S281"/>
    </row>
    <row r="282" spans="19:19" x14ac:dyDescent="0.2">
      <c r="S282"/>
    </row>
    <row r="283" spans="19:19" x14ac:dyDescent="0.2">
      <c r="S283"/>
    </row>
    <row r="284" spans="19:19" x14ac:dyDescent="0.2">
      <c r="S284"/>
    </row>
    <row r="285" spans="19:19" x14ac:dyDescent="0.2">
      <c r="S285"/>
    </row>
    <row r="286" spans="19:19" x14ac:dyDescent="0.2">
      <c r="S286"/>
    </row>
    <row r="287" spans="19:19" x14ac:dyDescent="0.2">
      <c r="S287"/>
    </row>
    <row r="288" spans="19:19" x14ac:dyDescent="0.2">
      <c r="S288"/>
    </row>
    <row r="289" spans="19:19" x14ac:dyDescent="0.2">
      <c r="S289"/>
    </row>
    <row r="290" spans="19:19" x14ac:dyDescent="0.2">
      <c r="S290"/>
    </row>
    <row r="291" spans="19:19" x14ac:dyDescent="0.2">
      <c r="S291"/>
    </row>
    <row r="292" spans="19:19" x14ac:dyDescent="0.2">
      <c r="S292"/>
    </row>
    <row r="293" spans="19:19" x14ac:dyDescent="0.2">
      <c r="S293"/>
    </row>
    <row r="294" spans="19:19" x14ac:dyDescent="0.2">
      <c r="S294"/>
    </row>
    <row r="295" spans="19:19" x14ac:dyDescent="0.2">
      <c r="S295"/>
    </row>
    <row r="296" spans="19:19" x14ac:dyDescent="0.2">
      <c r="S296"/>
    </row>
    <row r="297" spans="19:19" x14ac:dyDescent="0.2">
      <c r="S297"/>
    </row>
    <row r="298" spans="19:19" x14ac:dyDescent="0.2">
      <c r="S298"/>
    </row>
    <row r="299" spans="19:19" x14ac:dyDescent="0.2">
      <c r="S299"/>
    </row>
    <row r="300" spans="19:19" x14ac:dyDescent="0.2">
      <c r="S300"/>
    </row>
    <row r="301" spans="19:19" x14ac:dyDescent="0.2">
      <c r="S301"/>
    </row>
    <row r="302" spans="19:19" x14ac:dyDescent="0.2">
      <c r="S302"/>
    </row>
    <row r="303" spans="19:19" x14ac:dyDescent="0.2">
      <c r="S303"/>
    </row>
    <row r="304" spans="19:19" x14ac:dyDescent="0.2">
      <c r="S304"/>
    </row>
    <row r="305" spans="19:19" x14ac:dyDescent="0.2">
      <c r="S305"/>
    </row>
    <row r="306" spans="19:19" x14ac:dyDescent="0.2">
      <c r="S306"/>
    </row>
    <row r="307" spans="19:19" x14ac:dyDescent="0.2">
      <c r="S307"/>
    </row>
    <row r="308" spans="19:19" x14ac:dyDescent="0.2">
      <c r="S308"/>
    </row>
    <row r="309" spans="19:19" x14ac:dyDescent="0.2">
      <c r="S309"/>
    </row>
    <row r="310" spans="19:19" x14ac:dyDescent="0.2">
      <c r="S310"/>
    </row>
    <row r="311" spans="19:19" x14ac:dyDescent="0.2">
      <c r="S311"/>
    </row>
    <row r="312" spans="19:19" x14ac:dyDescent="0.2">
      <c r="S312"/>
    </row>
    <row r="313" spans="19:19" x14ac:dyDescent="0.2">
      <c r="S313"/>
    </row>
    <row r="314" spans="19:19" x14ac:dyDescent="0.2">
      <c r="S314"/>
    </row>
    <row r="315" spans="19:19" x14ac:dyDescent="0.2">
      <c r="S315"/>
    </row>
    <row r="316" spans="19:19" x14ac:dyDescent="0.2">
      <c r="S316"/>
    </row>
    <row r="317" spans="19:19" x14ac:dyDescent="0.2">
      <c r="S317"/>
    </row>
    <row r="318" spans="19:19" x14ac:dyDescent="0.2">
      <c r="S318"/>
    </row>
    <row r="319" spans="19:19" x14ac:dyDescent="0.2">
      <c r="S319"/>
    </row>
    <row r="320" spans="19:19" x14ac:dyDescent="0.2">
      <c r="S320"/>
    </row>
    <row r="321" spans="19:19" x14ac:dyDescent="0.2">
      <c r="S321"/>
    </row>
    <row r="322" spans="19:19" x14ac:dyDescent="0.2">
      <c r="S322"/>
    </row>
    <row r="323" spans="19:19" x14ac:dyDescent="0.2">
      <c r="S323"/>
    </row>
    <row r="324" spans="19:19" x14ac:dyDescent="0.2">
      <c r="S324"/>
    </row>
    <row r="325" spans="19:19" x14ac:dyDescent="0.2">
      <c r="S325"/>
    </row>
    <row r="326" spans="19:19" x14ac:dyDescent="0.2">
      <c r="S326"/>
    </row>
    <row r="327" spans="19:19" x14ac:dyDescent="0.2">
      <c r="S327"/>
    </row>
    <row r="328" spans="19:19" x14ac:dyDescent="0.2">
      <c r="S328"/>
    </row>
    <row r="329" spans="19:19" x14ac:dyDescent="0.2">
      <c r="S329"/>
    </row>
    <row r="330" spans="19:19" x14ac:dyDescent="0.2">
      <c r="S330"/>
    </row>
    <row r="331" spans="19:19" x14ac:dyDescent="0.2">
      <c r="S331"/>
    </row>
    <row r="332" spans="19:19" x14ac:dyDescent="0.2">
      <c r="S332"/>
    </row>
    <row r="333" spans="19:19" x14ac:dyDescent="0.2">
      <c r="S333"/>
    </row>
    <row r="334" spans="19:19" x14ac:dyDescent="0.2">
      <c r="S334"/>
    </row>
    <row r="335" spans="19:19" x14ac:dyDescent="0.2">
      <c r="S335"/>
    </row>
    <row r="336" spans="19:19" x14ac:dyDescent="0.2">
      <c r="S336"/>
    </row>
    <row r="337" spans="19:19" x14ac:dyDescent="0.2">
      <c r="S337"/>
    </row>
    <row r="338" spans="19:19" x14ac:dyDescent="0.2">
      <c r="S338"/>
    </row>
    <row r="339" spans="19:19" x14ac:dyDescent="0.2">
      <c r="S339"/>
    </row>
    <row r="340" spans="19:19" x14ac:dyDescent="0.2">
      <c r="S340"/>
    </row>
    <row r="341" spans="19:19" x14ac:dyDescent="0.2">
      <c r="S341"/>
    </row>
    <row r="342" spans="19:19" x14ac:dyDescent="0.2">
      <c r="S342"/>
    </row>
    <row r="343" spans="19:19" x14ac:dyDescent="0.2">
      <c r="S343"/>
    </row>
    <row r="344" spans="19:19" x14ac:dyDescent="0.2">
      <c r="S344"/>
    </row>
    <row r="345" spans="19:19" x14ac:dyDescent="0.2">
      <c r="S345"/>
    </row>
    <row r="346" spans="19:19" x14ac:dyDescent="0.2">
      <c r="S346"/>
    </row>
    <row r="347" spans="19:19" x14ac:dyDescent="0.2">
      <c r="S347"/>
    </row>
    <row r="348" spans="19:19" x14ac:dyDescent="0.2">
      <c r="S348"/>
    </row>
    <row r="349" spans="19:19" x14ac:dyDescent="0.2">
      <c r="S349"/>
    </row>
    <row r="350" spans="19:19" x14ac:dyDescent="0.2">
      <c r="S350"/>
    </row>
    <row r="351" spans="19:19" x14ac:dyDescent="0.2">
      <c r="S351"/>
    </row>
    <row r="352" spans="19:19" x14ac:dyDescent="0.2">
      <c r="S352"/>
    </row>
    <row r="353" spans="19:19" x14ac:dyDescent="0.2">
      <c r="S353"/>
    </row>
    <row r="354" spans="19:19" x14ac:dyDescent="0.2">
      <c r="S354"/>
    </row>
    <row r="355" spans="19:19" x14ac:dyDescent="0.2">
      <c r="S355"/>
    </row>
    <row r="356" spans="19:19" x14ac:dyDescent="0.2">
      <c r="S356"/>
    </row>
    <row r="357" spans="19:19" x14ac:dyDescent="0.2">
      <c r="S357"/>
    </row>
    <row r="358" spans="19:19" x14ac:dyDescent="0.2">
      <c r="S358"/>
    </row>
    <row r="359" spans="19:19" x14ac:dyDescent="0.2">
      <c r="S359"/>
    </row>
    <row r="360" spans="19:19" x14ac:dyDescent="0.2">
      <c r="S360"/>
    </row>
    <row r="361" spans="19:19" x14ac:dyDescent="0.2">
      <c r="S361"/>
    </row>
    <row r="362" spans="19:19" x14ac:dyDescent="0.2">
      <c r="S362"/>
    </row>
    <row r="363" spans="19:19" x14ac:dyDescent="0.2">
      <c r="S363"/>
    </row>
    <row r="364" spans="19:19" x14ac:dyDescent="0.2">
      <c r="S364"/>
    </row>
    <row r="365" spans="19:19" x14ac:dyDescent="0.2">
      <c r="S365"/>
    </row>
    <row r="366" spans="19:19" x14ac:dyDescent="0.2">
      <c r="S366"/>
    </row>
    <row r="367" spans="19:19" x14ac:dyDescent="0.2">
      <c r="S367"/>
    </row>
    <row r="368" spans="19:19" x14ac:dyDescent="0.2">
      <c r="S368"/>
    </row>
    <row r="369" spans="19:19" x14ac:dyDescent="0.2">
      <c r="S369"/>
    </row>
    <row r="370" spans="19:19" x14ac:dyDescent="0.2">
      <c r="S370"/>
    </row>
    <row r="371" spans="19:19" x14ac:dyDescent="0.2">
      <c r="S371"/>
    </row>
    <row r="372" spans="19:19" x14ac:dyDescent="0.2">
      <c r="S372"/>
    </row>
    <row r="373" spans="19:19" x14ac:dyDescent="0.2">
      <c r="S373"/>
    </row>
    <row r="374" spans="19:19" x14ac:dyDescent="0.2">
      <c r="S374"/>
    </row>
    <row r="375" spans="19:19" x14ac:dyDescent="0.2">
      <c r="S375"/>
    </row>
    <row r="376" spans="19:19" x14ac:dyDescent="0.2">
      <c r="S376"/>
    </row>
    <row r="377" spans="19:19" x14ac:dyDescent="0.2">
      <c r="S377"/>
    </row>
    <row r="378" spans="19:19" x14ac:dyDescent="0.2">
      <c r="S378"/>
    </row>
    <row r="379" spans="19:19" x14ac:dyDescent="0.2">
      <c r="S379"/>
    </row>
    <row r="380" spans="19:19" x14ac:dyDescent="0.2">
      <c r="S380"/>
    </row>
    <row r="381" spans="19:19" x14ac:dyDescent="0.2">
      <c r="S381"/>
    </row>
    <row r="382" spans="19:19" x14ac:dyDescent="0.2">
      <c r="S382"/>
    </row>
    <row r="383" spans="19:19" x14ac:dyDescent="0.2">
      <c r="S383"/>
    </row>
    <row r="384" spans="19:19" x14ac:dyDescent="0.2">
      <c r="S384"/>
    </row>
    <row r="385" spans="19:19" x14ac:dyDescent="0.2">
      <c r="S385"/>
    </row>
    <row r="386" spans="19:19" x14ac:dyDescent="0.2">
      <c r="S386"/>
    </row>
    <row r="387" spans="19:19" x14ac:dyDescent="0.2">
      <c r="S387"/>
    </row>
    <row r="388" spans="19:19" x14ac:dyDescent="0.2">
      <c r="S388"/>
    </row>
    <row r="389" spans="19:19" x14ac:dyDescent="0.2">
      <c r="S389"/>
    </row>
    <row r="390" spans="19:19" x14ac:dyDescent="0.2">
      <c r="S390"/>
    </row>
    <row r="391" spans="19:19" x14ac:dyDescent="0.2">
      <c r="S391"/>
    </row>
    <row r="392" spans="19:19" x14ac:dyDescent="0.2">
      <c r="S392"/>
    </row>
    <row r="393" spans="19:19" x14ac:dyDescent="0.2">
      <c r="S393"/>
    </row>
    <row r="394" spans="19:19" x14ac:dyDescent="0.2">
      <c r="S394"/>
    </row>
    <row r="395" spans="19:19" x14ac:dyDescent="0.2">
      <c r="S395"/>
    </row>
    <row r="396" spans="19:19" x14ac:dyDescent="0.2">
      <c r="S396"/>
    </row>
    <row r="397" spans="19:19" x14ac:dyDescent="0.2">
      <c r="S397"/>
    </row>
    <row r="398" spans="19:19" x14ac:dyDescent="0.2">
      <c r="S398"/>
    </row>
    <row r="399" spans="19:19" x14ac:dyDescent="0.2">
      <c r="S399"/>
    </row>
    <row r="400" spans="19:19" x14ac:dyDescent="0.2">
      <c r="S400"/>
    </row>
    <row r="401" spans="19:19" x14ac:dyDescent="0.2">
      <c r="S401"/>
    </row>
    <row r="402" spans="19:19" x14ac:dyDescent="0.2">
      <c r="S402"/>
    </row>
    <row r="403" spans="19:19" x14ac:dyDescent="0.2">
      <c r="S403"/>
    </row>
    <row r="404" spans="19:19" x14ac:dyDescent="0.2">
      <c r="S404"/>
    </row>
    <row r="405" spans="19:19" x14ac:dyDescent="0.2">
      <c r="S405"/>
    </row>
    <row r="406" spans="19:19" x14ac:dyDescent="0.2">
      <c r="S406"/>
    </row>
    <row r="407" spans="19:19" x14ac:dyDescent="0.2">
      <c r="S407"/>
    </row>
    <row r="408" spans="19:19" x14ac:dyDescent="0.2">
      <c r="S408"/>
    </row>
    <row r="409" spans="19:19" x14ac:dyDescent="0.2">
      <c r="S409"/>
    </row>
    <row r="410" spans="19:19" x14ac:dyDescent="0.2">
      <c r="S410"/>
    </row>
    <row r="411" spans="19:19" x14ac:dyDescent="0.2">
      <c r="S411"/>
    </row>
    <row r="412" spans="19:19" x14ac:dyDescent="0.2">
      <c r="S412"/>
    </row>
    <row r="413" spans="19:19" x14ac:dyDescent="0.2">
      <c r="S413"/>
    </row>
    <row r="414" spans="19:19" x14ac:dyDescent="0.2">
      <c r="S414"/>
    </row>
    <row r="415" spans="19:19" x14ac:dyDescent="0.2">
      <c r="S415"/>
    </row>
    <row r="416" spans="19:19" x14ac:dyDescent="0.2">
      <c r="S416"/>
    </row>
    <row r="417" spans="19:19" x14ac:dyDescent="0.2">
      <c r="S417"/>
    </row>
    <row r="418" spans="19:19" x14ac:dyDescent="0.2">
      <c r="S418"/>
    </row>
    <row r="419" spans="19:19" x14ac:dyDescent="0.2">
      <c r="S419"/>
    </row>
    <row r="420" spans="19:19" x14ac:dyDescent="0.2">
      <c r="S420"/>
    </row>
    <row r="421" spans="19:19" x14ac:dyDescent="0.2">
      <c r="S421"/>
    </row>
    <row r="422" spans="19:19" x14ac:dyDescent="0.2">
      <c r="S422"/>
    </row>
    <row r="423" spans="19:19" x14ac:dyDescent="0.2">
      <c r="S423"/>
    </row>
    <row r="424" spans="19:19" x14ac:dyDescent="0.2">
      <c r="S424"/>
    </row>
    <row r="425" spans="19:19" x14ac:dyDescent="0.2">
      <c r="S425"/>
    </row>
    <row r="426" spans="19:19" x14ac:dyDescent="0.2">
      <c r="S426"/>
    </row>
    <row r="427" spans="19:19" x14ac:dyDescent="0.2">
      <c r="S427"/>
    </row>
    <row r="428" spans="19:19" x14ac:dyDescent="0.2">
      <c r="S428"/>
    </row>
    <row r="429" spans="19:19" x14ac:dyDescent="0.2">
      <c r="S429"/>
    </row>
    <row r="430" spans="19:19" x14ac:dyDescent="0.2">
      <c r="S430"/>
    </row>
    <row r="431" spans="19:19" x14ac:dyDescent="0.2">
      <c r="S431"/>
    </row>
    <row r="432" spans="19:19" x14ac:dyDescent="0.2">
      <c r="S432"/>
    </row>
    <row r="433" spans="19:19" x14ac:dyDescent="0.2">
      <c r="S433"/>
    </row>
    <row r="434" spans="19:19" x14ac:dyDescent="0.2">
      <c r="S434"/>
    </row>
    <row r="435" spans="19:19" x14ac:dyDescent="0.2">
      <c r="S435"/>
    </row>
    <row r="436" spans="19:19" x14ac:dyDescent="0.2">
      <c r="S436"/>
    </row>
    <row r="437" spans="19:19" x14ac:dyDescent="0.2">
      <c r="S437"/>
    </row>
    <row r="438" spans="19:19" x14ac:dyDescent="0.2">
      <c r="S438"/>
    </row>
    <row r="439" spans="19:19" x14ac:dyDescent="0.2">
      <c r="S439"/>
    </row>
    <row r="440" spans="19:19" x14ac:dyDescent="0.2">
      <c r="S440"/>
    </row>
    <row r="441" spans="19:19" x14ac:dyDescent="0.2">
      <c r="S441"/>
    </row>
    <row r="442" spans="19:19" x14ac:dyDescent="0.2">
      <c r="S442"/>
    </row>
    <row r="443" spans="19:19" x14ac:dyDescent="0.2">
      <c r="S443"/>
    </row>
    <row r="444" spans="19:19" x14ac:dyDescent="0.2">
      <c r="S444"/>
    </row>
    <row r="445" spans="19:19" x14ac:dyDescent="0.2">
      <c r="S445"/>
    </row>
    <row r="446" spans="19:19" x14ac:dyDescent="0.2">
      <c r="S446"/>
    </row>
    <row r="447" spans="19:19" x14ac:dyDescent="0.2">
      <c r="S447"/>
    </row>
    <row r="448" spans="19:19" x14ac:dyDescent="0.2">
      <c r="S448"/>
    </row>
    <row r="449" spans="19:19" x14ac:dyDescent="0.2">
      <c r="S449"/>
    </row>
    <row r="450" spans="19:19" x14ac:dyDescent="0.2">
      <c r="S450"/>
    </row>
    <row r="451" spans="19:19" x14ac:dyDescent="0.2">
      <c r="S451"/>
    </row>
    <row r="452" spans="19:19" x14ac:dyDescent="0.2">
      <c r="S452"/>
    </row>
    <row r="453" spans="19:19" x14ac:dyDescent="0.2">
      <c r="S453"/>
    </row>
    <row r="454" spans="19:19" x14ac:dyDescent="0.2">
      <c r="S454"/>
    </row>
    <row r="455" spans="19:19" x14ac:dyDescent="0.2">
      <c r="S455"/>
    </row>
    <row r="456" spans="19:19" x14ac:dyDescent="0.2">
      <c r="S456"/>
    </row>
    <row r="457" spans="19:19" x14ac:dyDescent="0.2">
      <c r="S457"/>
    </row>
    <row r="458" spans="19:19" x14ac:dyDescent="0.2">
      <c r="S458"/>
    </row>
    <row r="459" spans="19:19" x14ac:dyDescent="0.2">
      <c r="S459"/>
    </row>
    <row r="460" spans="19:19" x14ac:dyDescent="0.2">
      <c r="S460"/>
    </row>
    <row r="461" spans="19:19" x14ac:dyDescent="0.2">
      <c r="S461"/>
    </row>
    <row r="462" spans="19:19" x14ac:dyDescent="0.2">
      <c r="S462"/>
    </row>
    <row r="463" spans="19:19" x14ac:dyDescent="0.2">
      <c r="S463"/>
    </row>
    <row r="464" spans="19:19" x14ac:dyDescent="0.2">
      <c r="S464"/>
    </row>
    <row r="465" spans="19:19" x14ac:dyDescent="0.2">
      <c r="S465"/>
    </row>
    <row r="466" spans="19:19" x14ac:dyDescent="0.2">
      <c r="S466"/>
    </row>
    <row r="467" spans="19:19" x14ac:dyDescent="0.2">
      <c r="S467"/>
    </row>
    <row r="468" spans="19:19" x14ac:dyDescent="0.2">
      <c r="S468"/>
    </row>
    <row r="469" spans="19:19" x14ac:dyDescent="0.2">
      <c r="S469"/>
    </row>
    <row r="470" spans="19:19" x14ac:dyDescent="0.2">
      <c r="S470"/>
    </row>
    <row r="471" spans="19:19" x14ac:dyDescent="0.2">
      <c r="S471"/>
    </row>
    <row r="472" spans="19:19" x14ac:dyDescent="0.2">
      <c r="S472"/>
    </row>
    <row r="473" spans="19:19" x14ac:dyDescent="0.2">
      <c r="S473"/>
    </row>
    <row r="474" spans="19:19" x14ac:dyDescent="0.2">
      <c r="S474"/>
    </row>
    <row r="475" spans="19:19" x14ac:dyDescent="0.2">
      <c r="S475"/>
    </row>
    <row r="476" spans="19:19" x14ac:dyDescent="0.2">
      <c r="S476"/>
    </row>
    <row r="477" spans="19:19" x14ac:dyDescent="0.2">
      <c r="S477"/>
    </row>
    <row r="478" spans="19:19" x14ac:dyDescent="0.2">
      <c r="S478"/>
    </row>
    <row r="479" spans="19:19" x14ac:dyDescent="0.2">
      <c r="S479"/>
    </row>
    <row r="480" spans="19:19" x14ac:dyDescent="0.2">
      <c r="S480"/>
    </row>
    <row r="481" spans="19:19" x14ac:dyDescent="0.2">
      <c r="S481"/>
    </row>
    <row r="482" spans="19:19" x14ac:dyDescent="0.2">
      <c r="S482"/>
    </row>
    <row r="483" spans="19:19" x14ac:dyDescent="0.2">
      <c r="S483"/>
    </row>
    <row r="484" spans="19:19" x14ac:dyDescent="0.2">
      <c r="S484"/>
    </row>
    <row r="485" spans="19:19" x14ac:dyDescent="0.2">
      <c r="S485"/>
    </row>
    <row r="486" spans="19:19" x14ac:dyDescent="0.2">
      <c r="S486"/>
    </row>
    <row r="487" spans="19:19" x14ac:dyDescent="0.2">
      <c r="S487"/>
    </row>
    <row r="488" spans="19:19" x14ac:dyDescent="0.2">
      <c r="S488"/>
    </row>
    <row r="489" spans="19:19" x14ac:dyDescent="0.2">
      <c r="S489"/>
    </row>
    <row r="490" spans="19:19" x14ac:dyDescent="0.2">
      <c r="S490"/>
    </row>
    <row r="491" spans="19:19" x14ac:dyDescent="0.2">
      <c r="S491"/>
    </row>
    <row r="492" spans="19:19" x14ac:dyDescent="0.2">
      <c r="S492"/>
    </row>
    <row r="493" spans="19:19" x14ac:dyDescent="0.2">
      <c r="S493"/>
    </row>
    <row r="494" spans="19:19" x14ac:dyDescent="0.2">
      <c r="S494"/>
    </row>
    <row r="495" spans="19:19" x14ac:dyDescent="0.2">
      <c r="S495"/>
    </row>
    <row r="496" spans="19:19" x14ac:dyDescent="0.2">
      <c r="S496"/>
    </row>
    <row r="497" spans="19:19" x14ac:dyDescent="0.2">
      <c r="S497"/>
    </row>
    <row r="498" spans="19:19" x14ac:dyDescent="0.2">
      <c r="S498"/>
    </row>
    <row r="499" spans="19:19" x14ac:dyDescent="0.2">
      <c r="S499"/>
    </row>
    <row r="500" spans="19:19" x14ac:dyDescent="0.2">
      <c r="S500"/>
    </row>
    <row r="501" spans="19:19" x14ac:dyDescent="0.2">
      <c r="S501"/>
    </row>
    <row r="502" spans="19:19" x14ac:dyDescent="0.2">
      <c r="S502"/>
    </row>
    <row r="503" spans="19:19" x14ac:dyDescent="0.2">
      <c r="S503"/>
    </row>
    <row r="504" spans="19:19" x14ac:dyDescent="0.2">
      <c r="S504"/>
    </row>
    <row r="505" spans="19:19" x14ac:dyDescent="0.2">
      <c r="S505"/>
    </row>
    <row r="506" spans="19:19" x14ac:dyDescent="0.2">
      <c r="S506"/>
    </row>
    <row r="507" spans="19:19" x14ac:dyDescent="0.2">
      <c r="S507"/>
    </row>
    <row r="508" spans="19:19" x14ac:dyDescent="0.2">
      <c r="S508"/>
    </row>
    <row r="509" spans="19:19" x14ac:dyDescent="0.2">
      <c r="S509"/>
    </row>
    <row r="510" spans="19:19" x14ac:dyDescent="0.2">
      <c r="S510"/>
    </row>
    <row r="511" spans="19:19" x14ac:dyDescent="0.2">
      <c r="S511"/>
    </row>
    <row r="512" spans="19:19" x14ac:dyDescent="0.2">
      <c r="S512"/>
    </row>
    <row r="513" spans="19:19" x14ac:dyDescent="0.2">
      <c r="S513"/>
    </row>
    <row r="514" spans="19:19" x14ac:dyDescent="0.2">
      <c r="S514"/>
    </row>
    <row r="515" spans="19:19" x14ac:dyDescent="0.2">
      <c r="S515"/>
    </row>
    <row r="516" spans="19:19" x14ac:dyDescent="0.2">
      <c r="S516"/>
    </row>
    <row r="517" spans="19:19" x14ac:dyDescent="0.2">
      <c r="S517"/>
    </row>
    <row r="518" spans="19:19" x14ac:dyDescent="0.2">
      <c r="S518"/>
    </row>
    <row r="519" spans="19:19" x14ac:dyDescent="0.2">
      <c r="S519"/>
    </row>
    <row r="520" spans="19:19" x14ac:dyDescent="0.2">
      <c r="S520"/>
    </row>
    <row r="521" spans="19:19" x14ac:dyDescent="0.2">
      <c r="S521"/>
    </row>
    <row r="522" spans="19:19" x14ac:dyDescent="0.2">
      <c r="S522"/>
    </row>
    <row r="523" spans="19:19" x14ac:dyDescent="0.2">
      <c r="S523"/>
    </row>
    <row r="524" spans="19:19" x14ac:dyDescent="0.2">
      <c r="S524"/>
    </row>
    <row r="525" spans="19:19" x14ac:dyDescent="0.2">
      <c r="S525"/>
    </row>
    <row r="526" spans="19:19" x14ac:dyDescent="0.2">
      <c r="S526"/>
    </row>
    <row r="527" spans="19:19" x14ac:dyDescent="0.2">
      <c r="S527"/>
    </row>
    <row r="528" spans="19:19" x14ac:dyDescent="0.2">
      <c r="S528"/>
    </row>
    <row r="529" spans="19:19" x14ac:dyDescent="0.2">
      <c r="S529"/>
    </row>
    <row r="530" spans="19:19" x14ac:dyDescent="0.2">
      <c r="S530"/>
    </row>
    <row r="531" spans="19:19" x14ac:dyDescent="0.2">
      <c r="S531"/>
    </row>
    <row r="532" spans="19:19" x14ac:dyDescent="0.2">
      <c r="S532"/>
    </row>
    <row r="533" spans="19:19" x14ac:dyDescent="0.2">
      <c r="S533"/>
    </row>
    <row r="534" spans="19:19" x14ac:dyDescent="0.2">
      <c r="S534"/>
    </row>
    <row r="535" spans="19:19" x14ac:dyDescent="0.2">
      <c r="S535"/>
    </row>
    <row r="536" spans="19:19" x14ac:dyDescent="0.2">
      <c r="S536"/>
    </row>
    <row r="537" spans="19:19" x14ac:dyDescent="0.2">
      <c r="S537"/>
    </row>
    <row r="538" spans="19:19" x14ac:dyDescent="0.2">
      <c r="S538"/>
    </row>
    <row r="539" spans="19:19" x14ac:dyDescent="0.2">
      <c r="S539"/>
    </row>
    <row r="540" spans="19:19" x14ac:dyDescent="0.2">
      <c r="S540"/>
    </row>
    <row r="541" spans="19:19" x14ac:dyDescent="0.2">
      <c r="S541"/>
    </row>
    <row r="542" spans="19:19" x14ac:dyDescent="0.2">
      <c r="S542"/>
    </row>
    <row r="543" spans="19:19" x14ac:dyDescent="0.2">
      <c r="S543"/>
    </row>
    <row r="544" spans="19:19" x14ac:dyDescent="0.2">
      <c r="S544"/>
    </row>
    <row r="545" spans="19:19" x14ac:dyDescent="0.2">
      <c r="S545"/>
    </row>
    <row r="546" spans="19:19" x14ac:dyDescent="0.2">
      <c r="S546"/>
    </row>
    <row r="547" spans="19:19" x14ac:dyDescent="0.2">
      <c r="S547"/>
    </row>
    <row r="548" spans="19:19" x14ac:dyDescent="0.2">
      <c r="S548"/>
    </row>
    <row r="549" spans="19:19" x14ac:dyDescent="0.2">
      <c r="S549"/>
    </row>
    <row r="550" spans="19:19" x14ac:dyDescent="0.2">
      <c r="S550"/>
    </row>
    <row r="551" spans="19:19" x14ac:dyDescent="0.2">
      <c r="S551"/>
    </row>
    <row r="552" spans="19:19" x14ac:dyDescent="0.2">
      <c r="S552"/>
    </row>
    <row r="553" spans="19:19" x14ac:dyDescent="0.2">
      <c r="S553"/>
    </row>
    <row r="554" spans="19:19" x14ac:dyDescent="0.2">
      <c r="S554"/>
    </row>
    <row r="555" spans="19:19" x14ac:dyDescent="0.2">
      <c r="S555"/>
    </row>
    <row r="556" spans="19:19" x14ac:dyDescent="0.2">
      <c r="S556"/>
    </row>
    <row r="557" spans="19:19" x14ac:dyDescent="0.2">
      <c r="S557"/>
    </row>
    <row r="558" spans="19:19" x14ac:dyDescent="0.2">
      <c r="S558"/>
    </row>
    <row r="559" spans="19:19" x14ac:dyDescent="0.2">
      <c r="S559"/>
    </row>
    <row r="560" spans="19:19" x14ac:dyDescent="0.2">
      <c r="S560"/>
    </row>
    <row r="561" spans="19:19" x14ac:dyDescent="0.2">
      <c r="S561"/>
    </row>
    <row r="562" spans="19:19" x14ac:dyDescent="0.2">
      <c r="S562"/>
    </row>
    <row r="563" spans="19:19" x14ac:dyDescent="0.2">
      <c r="S563"/>
    </row>
    <row r="564" spans="19:19" x14ac:dyDescent="0.2">
      <c r="S564"/>
    </row>
    <row r="565" spans="19:19" x14ac:dyDescent="0.2">
      <c r="S565"/>
    </row>
    <row r="566" spans="19:19" x14ac:dyDescent="0.2">
      <c r="S566"/>
    </row>
    <row r="567" spans="19:19" x14ac:dyDescent="0.2">
      <c r="S567"/>
    </row>
    <row r="568" spans="19:19" x14ac:dyDescent="0.2">
      <c r="S568"/>
    </row>
    <row r="569" spans="19:19" x14ac:dyDescent="0.2">
      <c r="S569"/>
    </row>
    <row r="570" spans="19:19" x14ac:dyDescent="0.2">
      <c r="S570"/>
    </row>
    <row r="571" spans="19:19" x14ac:dyDescent="0.2">
      <c r="S571"/>
    </row>
    <row r="572" spans="19:19" x14ac:dyDescent="0.2">
      <c r="S572"/>
    </row>
    <row r="573" spans="19:19" x14ac:dyDescent="0.2">
      <c r="S573"/>
    </row>
    <row r="574" spans="19:19" x14ac:dyDescent="0.2">
      <c r="S574"/>
    </row>
    <row r="575" spans="19:19" x14ac:dyDescent="0.2">
      <c r="S575"/>
    </row>
    <row r="576" spans="19:19" x14ac:dyDescent="0.2">
      <c r="S576"/>
    </row>
    <row r="577" spans="19:19" x14ac:dyDescent="0.2">
      <c r="S577"/>
    </row>
    <row r="578" spans="19:19" x14ac:dyDescent="0.2">
      <c r="S578"/>
    </row>
    <row r="579" spans="19:19" x14ac:dyDescent="0.2">
      <c r="S579"/>
    </row>
    <row r="580" spans="19:19" x14ac:dyDescent="0.2">
      <c r="S580"/>
    </row>
    <row r="581" spans="19:19" x14ac:dyDescent="0.2">
      <c r="S581"/>
    </row>
    <row r="582" spans="19:19" x14ac:dyDescent="0.2">
      <c r="S582"/>
    </row>
    <row r="583" spans="19:19" x14ac:dyDescent="0.2">
      <c r="S583"/>
    </row>
    <row r="584" spans="19:19" x14ac:dyDescent="0.2">
      <c r="S584"/>
    </row>
    <row r="585" spans="19:19" x14ac:dyDescent="0.2">
      <c r="S585"/>
    </row>
    <row r="586" spans="19:19" x14ac:dyDescent="0.2">
      <c r="S586"/>
    </row>
    <row r="587" spans="19:19" x14ac:dyDescent="0.2">
      <c r="S587"/>
    </row>
    <row r="588" spans="19:19" x14ac:dyDescent="0.2">
      <c r="S588"/>
    </row>
    <row r="589" spans="19:19" x14ac:dyDescent="0.2">
      <c r="S589"/>
    </row>
    <row r="590" spans="19:19" x14ac:dyDescent="0.2">
      <c r="S590"/>
    </row>
    <row r="591" spans="19:19" x14ac:dyDescent="0.2">
      <c r="S591"/>
    </row>
    <row r="592" spans="19:19" x14ac:dyDescent="0.2">
      <c r="S592"/>
    </row>
    <row r="593" spans="19:19" x14ac:dyDescent="0.2">
      <c r="S593"/>
    </row>
    <row r="594" spans="19:19" x14ac:dyDescent="0.2">
      <c r="S594"/>
    </row>
    <row r="595" spans="19:19" x14ac:dyDescent="0.2">
      <c r="S595"/>
    </row>
    <row r="596" spans="19:19" x14ac:dyDescent="0.2">
      <c r="S596"/>
    </row>
    <row r="597" spans="19:19" x14ac:dyDescent="0.2">
      <c r="S597"/>
    </row>
    <row r="598" spans="19:19" x14ac:dyDescent="0.2">
      <c r="S598"/>
    </row>
    <row r="599" spans="19:19" x14ac:dyDescent="0.2">
      <c r="S599"/>
    </row>
    <row r="600" spans="19:19" x14ac:dyDescent="0.2">
      <c r="S600"/>
    </row>
    <row r="601" spans="19:19" x14ac:dyDescent="0.2">
      <c r="S601"/>
    </row>
    <row r="602" spans="19:19" x14ac:dyDescent="0.2">
      <c r="S602"/>
    </row>
    <row r="603" spans="19:19" x14ac:dyDescent="0.2">
      <c r="S603"/>
    </row>
    <row r="604" spans="19:19" x14ac:dyDescent="0.2">
      <c r="S604"/>
    </row>
    <row r="605" spans="19:19" x14ac:dyDescent="0.2">
      <c r="S605"/>
    </row>
    <row r="606" spans="19:19" x14ac:dyDescent="0.2">
      <c r="S606"/>
    </row>
    <row r="607" spans="19:19" x14ac:dyDescent="0.2">
      <c r="S607"/>
    </row>
    <row r="608" spans="19:19" x14ac:dyDescent="0.2">
      <c r="S608"/>
    </row>
    <row r="609" spans="19:19" x14ac:dyDescent="0.2">
      <c r="S609"/>
    </row>
    <row r="610" spans="19:19" x14ac:dyDescent="0.2">
      <c r="S610"/>
    </row>
    <row r="611" spans="19:19" x14ac:dyDescent="0.2">
      <c r="S611"/>
    </row>
    <row r="612" spans="19:19" x14ac:dyDescent="0.2">
      <c r="S612"/>
    </row>
    <row r="613" spans="19:19" x14ac:dyDescent="0.2">
      <c r="S613"/>
    </row>
    <row r="614" spans="19:19" x14ac:dyDescent="0.2">
      <c r="S614"/>
    </row>
    <row r="615" spans="19:19" x14ac:dyDescent="0.2">
      <c r="S615"/>
    </row>
    <row r="616" spans="19:19" x14ac:dyDescent="0.2">
      <c r="S616"/>
    </row>
    <row r="617" spans="19:19" x14ac:dyDescent="0.2">
      <c r="S617"/>
    </row>
    <row r="618" spans="19:19" x14ac:dyDescent="0.2">
      <c r="S618"/>
    </row>
    <row r="619" spans="19:19" x14ac:dyDescent="0.2">
      <c r="S619"/>
    </row>
    <row r="620" spans="19:19" x14ac:dyDescent="0.2">
      <c r="S620"/>
    </row>
    <row r="621" spans="19:19" x14ac:dyDescent="0.2">
      <c r="S621"/>
    </row>
    <row r="622" spans="19:19" x14ac:dyDescent="0.2">
      <c r="S622"/>
    </row>
    <row r="623" spans="19:19" x14ac:dyDescent="0.2">
      <c r="S623"/>
    </row>
    <row r="624" spans="19:19" x14ac:dyDescent="0.2">
      <c r="S624"/>
    </row>
    <row r="625" spans="19:19" x14ac:dyDescent="0.2">
      <c r="S625"/>
    </row>
    <row r="626" spans="19:19" x14ac:dyDescent="0.2">
      <c r="S626"/>
    </row>
    <row r="627" spans="19:19" x14ac:dyDescent="0.2">
      <c r="S627"/>
    </row>
    <row r="628" spans="19:19" x14ac:dyDescent="0.2">
      <c r="S628"/>
    </row>
    <row r="629" spans="19:19" x14ac:dyDescent="0.2">
      <c r="S629"/>
    </row>
    <row r="630" spans="19:19" x14ac:dyDescent="0.2">
      <c r="S630"/>
    </row>
    <row r="631" spans="19:19" x14ac:dyDescent="0.2">
      <c r="S631"/>
    </row>
    <row r="632" spans="19:19" x14ac:dyDescent="0.2">
      <c r="S632"/>
    </row>
    <row r="633" spans="19:19" x14ac:dyDescent="0.2">
      <c r="S633"/>
    </row>
    <row r="634" spans="19:19" x14ac:dyDescent="0.2">
      <c r="S634"/>
    </row>
    <row r="635" spans="19:19" x14ac:dyDescent="0.2">
      <c r="S635"/>
    </row>
    <row r="636" spans="19:19" x14ac:dyDescent="0.2">
      <c r="S636"/>
    </row>
    <row r="637" spans="19:19" x14ac:dyDescent="0.2">
      <c r="S637"/>
    </row>
    <row r="638" spans="19:19" x14ac:dyDescent="0.2">
      <c r="S638"/>
    </row>
    <row r="639" spans="19:19" x14ac:dyDescent="0.2">
      <c r="S639"/>
    </row>
    <row r="640" spans="19:19" x14ac:dyDescent="0.2">
      <c r="S640"/>
    </row>
    <row r="641" spans="19:19" x14ac:dyDescent="0.2">
      <c r="S641"/>
    </row>
    <row r="642" spans="19:19" x14ac:dyDescent="0.2">
      <c r="S642"/>
    </row>
    <row r="643" spans="19:19" x14ac:dyDescent="0.2">
      <c r="S643"/>
    </row>
    <row r="644" spans="19:19" x14ac:dyDescent="0.2">
      <c r="S644"/>
    </row>
    <row r="645" spans="19:19" x14ac:dyDescent="0.2">
      <c r="S645"/>
    </row>
    <row r="646" spans="19:19" x14ac:dyDescent="0.2">
      <c r="S646"/>
    </row>
    <row r="647" spans="19:19" x14ac:dyDescent="0.2">
      <c r="S647"/>
    </row>
    <row r="648" spans="19:19" x14ac:dyDescent="0.2">
      <c r="S648"/>
    </row>
    <row r="649" spans="19:19" x14ac:dyDescent="0.2">
      <c r="S649"/>
    </row>
    <row r="650" spans="19:19" x14ac:dyDescent="0.2">
      <c r="S650"/>
    </row>
    <row r="651" spans="19:19" x14ac:dyDescent="0.2">
      <c r="S651"/>
    </row>
    <row r="652" spans="19:19" x14ac:dyDescent="0.2">
      <c r="S652"/>
    </row>
    <row r="653" spans="19:19" x14ac:dyDescent="0.2">
      <c r="S653"/>
    </row>
    <row r="654" spans="19:19" x14ac:dyDescent="0.2">
      <c r="S654"/>
    </row>
    <row r="655" spans="19:19" x14ac:dyDescent="0.2">
      <c r="S655"/>
    </row>
    <row r="656" spans="19:19" x14ac:dyDescent="0.2">
      <c r="S656"/>
    </row>
    <row r="657" spans="19:19" x14ac:dyDescent="0.2">
      <c r="S657"/>
    </row>
    <row r="658" spans="19:19" x14ac:dyDescent="0.2">
      <c r="S658"/>
    </row>
    <row r="659" spans="19:19" x14ac:dyDescent="0.2">
      <c r="S659"/>
    </row>
    <row r="660" spans="19:19" x14ac:dyDescent="0.2">
      <c r="S660"/>
    </row>
    <row r="661" spans="19:19" x14ac:dyDescent="0.2">
      <c r="S661"/>
    </row>
    <row r="662" spans="19:19" x14ac:dyDescent="0.2">
      <c r="S662"/>
    </row>
    <row r="663" spans="19:19" x14ac:dyDescent="0.2">
      <c r="S663"/>
    </row>
    <row r="664" spans="19:19" x14ac:dyDescent="0.2">
      <c r="S664"/>
    </row>
    <row r="665" spans="19:19" x14ac:dyDescent="0.2">
      <c r="S665"/>
    </row>
    <row r="666" spans="19:19" x14ac:dyDescent="0.2">
      <c r="S666"/>
    </row>
    <row r="667" spans="19:19" x14ac:dyDescent="0.2">
      <c r="S667"/>
    </row>
    <row r="668" spans="19:19" x14ac:dyDescent="0.2">
      <c r="S668"/>
    </row>
    <row r="669" spans="19:19" x14ac:dyDescent="0.2">
      <c r="S669"/>
    </row>
    <row r="670" spans="19:19" x14ac:dyDescent="0.2">
      <c r="S670"/>
    </row>
    <row r="671" spans="19:19" x14ac:dyDescent="0.2">
      <c r="S671"/>
    </row>
    <row r="672" spans="19:19" x14ac:dyDescent="0.2">
      <c r="S672"/>
    </row>
    <row r="673" spans="19:19" x14ac:dyDescent="0.2">
      <c r="S673"/>
    </row>
    <row r="674" spans="19:19" x14ac:dyDescent="0.2">
      <c r="S674"/>
    </row>
    <row r="675" spans="19:19" x14ac:dyDescent="0.2">
      <c r="S675"/>
    </row>
    <row r="676" spans="19:19" x14ac:dyDescent="0.2">
      <c r="S676"/>
    </row>
    <row r="677" spans="19:19" x14ac:dyDescent="0.2">
      <c r="S677"/>
    </row>
    <row r="678" spans="19:19" x14ac:dyDescent="0.2">
      <c r="S678"/>
    </row>
    <row r="679" spans="19:19" x14ac:dyDescent="0.2">
      <c r="S679"/>
    </row>
    <row r="680" spans="19:19" x14ac:dyDescent="0.2">
      <c r="S680"/>
    </row>
    <row r="681" spans="19:19" x14ac:dyDescent="0.2">
      <c r="S681"/>
    </row>
    <row r="682" spans="19:19" x14ac:dyDescent="0.2">
      <c r="S682"/>
    </row>
    <row r="683" spans="19:19" x14ac:dyDescent="0.2">
      <c r="S683"/>
    </row>
    <row r="684" spans="19:19" x14ac:dyDescent="0.2">
      <c r="S684"/>
    </row>
    <row r="685" spans="19:19" x14ac:dyDescent="0.2">
      <c r="S685"/>
    </row>
    <row r="686" spans="19:19" x14ac:dyDescent="0.2">
      <c r="S686"/>
    </row>
    <row r="687" spans="19:19" x14ac:dyDescent="0.2">
      <c r="S687"/>
    </row>
    <row r="688" spans="19:19" x14ac:dyDescent="0.2">
      <c r="S688"/>
    </row>
    <row r="689" spans="19:19" x14ac:dyDescent="0.2">
      <c r="S689"/>
    </row>
    <row r="690" spans="19:19" x14ac:dyDescent="0.2">
      <c r="S690"/>
    </row>
    <row r="691" spans="19:19" x14ac:dyDescent="0.2">
      <c r="S691"/>
    </row>
    <row r="692" spans="19:19" x14ac:dyDescent="0.2">
      <c r="S692"/>
    </row>
    <row r="693" spans="19:19" x14ac:dyDescent="0.2">
      <c r="S693"/>
    </row>
    <row r="694" spans="19:19" x14ac:dyDescent="0.2">
      <c r="S694"/>
    </row>
    <row r="695" spans="19:19" x14ac:dyDescent="0.2">
      <c r="S695"/>
    </row>
    <row r="696" spans="19:19" x14ac:dyDescent="0.2">
      <c r="S696"/>
    </row>
    <row r="697" spans="19:19" x14ac:dyDescent="0.2">
      <c r="S697"/>
    </row>
    <row r="698" spans="19:19" x14ac:dyDescent="0.2">
      <c r="S698"/>
    </row>
    <row r="699" spans="19:19" x14ac:dyDescent="0.2">
      <c r="S699"/>
    </row>
    <row r="700" spans="19:19" x14ac:dyDescent="0.2">
      <c r="S700"/>
    </row>
    <row r="701" spans="19:19" x14ac:dyDescent="0.2">
      <c r="S701"/>
    </row>
    <row r="702" spans="19:19" x14ac:dyDescent="0.2">
      <c r="S702"/>
    </row>
    <row r="703" spans="19:19" x14ac:dyDescent="0.2">
      <c r="S703"/>
    </row>
    <row r="704" spans="19:19" x14ac:dyDescent="0.2">
      <c r="S704"/>
    </row>
    <row r="705" spans="19:19" x14ac:dyDescent="0.2">
      <c r="S705"/>
    </row>
    <row r="706" spans="19:19" x14ac:dyDescent="0.2">
      <c r="S706"/>
    </row>
    <row r="707" spans="19:19" x14ac:dyDescent="0.2">
      <c r="S707"/>
    </row>
    <row r="708" spans="19:19" x14ac:dyDescent="0.2">
      <c r="S708"/>
    </row>
    <row r="709" spans="19:19" x14ac:dyDescent="0.2">
      <c r="S709"/>
    </row>
    <row r="710" spans="19:19" x14ac:dyDescent="0.2">
      <c r="S710"/>
    </row>
    <row r="711" spans="19:19" x14ac:dyDescent="0.2">
      <c r="S711"/>
    </row>
    <row r="712" spans="19:19" x14ac:dyDescent="0.2">
      <c r="S712"/>
    </row>
    <row r="713" spans="19:19" x14ac:dyDescent="0.2">
      <c r="S713"/>
    </row>
    <row r="714" spans="19:19" x14ac:dyDescent="0.2">
      <c r="S714"/>
    </row>
    <row r="715" spans="19:19" x14ac:dyDescent="0.2">
      <c r="S715"/>
    </row>
    <row r="716" spans="19:19" x14ac:dyDescent="0.2">
      <c r="S716"/>
    </row>
    <row r="717" spans="19:19" x14ac:dyDescent="0.2">
      <c r="S717"/>
    </row>
    <row r="718" spans="19:19" x14ac:dyDescent="0.2">
      <c r="S718"/>
    </row>
    <row r="719" spans="19:19" x14ac:dyDescent="0.2">
      <c r="S719"/>
    </row>
    <row r="720" spans="19:19" x14ac:dyDescent="0.2">
      <c r="S720"/>
    </row>
    <row r="721" spans="19:19" x14ac:dyDescent="0.2">
      <c r="S721"/>
    </row>
    <row r="722" spans="19:19" x14ac:dyDescent="0.2">
      <c r="S722"/>
    </row>
    <row r="723" spans="19:19" x14ac:dyDescent="0.2">
      <c r="S723"/>
    </row>
    <row r="724" spans="19:19" x14ac:dyDescent="0.2">
      <c r="S724"/>
    </row>
    <row r="725" spans="19:19" x14ac:dyDescent="0.2">
      <c r="S725"/>
    </row>
    <row r="726" spans="19:19" x14ac:dyDescent="0.2">
      <c r="S726"/>
    </row>
    <row r="727" spans="19:19" x14ac:dyDescent="0.2">
      <c r="S727"/>
    </row>
    <row r="728" spans="19:19" x14ac:dyDescent="0.2">
      <c r="S728"/>
    </row>
    <row r="729" spans="19:19" x14ac:dyDescent="0.2">
      <c r="S729"/>
    </row>
    <row r="730" spans="19:19" x14ac:dyDescent="0.2">
      <c r="S730"/>
    </row>
    <row r="731" spans="19:19" x14ac:dyDescent="0.2">
      <c r="S731"/>
    </row>
    <row r="732" spans="19:19" x14ac:dyDescent="0.2">
      <c r="S732"/>
    </row>
    <row r="733" spans="19:19" x14ac:dyDescent="0.2">
      <c r="S733"/>
    </row>
    <row r="734" spans="19:19" x14ac:dyDescent="0.2">
      <c r="S734"/>
    </row>
    <row r="735" spans="19:19" x14ac:dyDescent="0.2">
      <c r="S735"/>
    </row>
    <row r="736" spans="19:19" x14ac:dyDescent="0.2">
      <c r="S736"/>
    </row>
    <row r="737" spans="19:19" x14ac:dyDescent="0.2">
      <c r="S737"/>
    </row>
    <row r="738" spans="19:19" x14ac:dyDescent="0.2">
      <c r="S738"/>
    </row>
    <row r="739" spans="19:19" x14ac:dyDescent="0.2">
      <c r="S739"/>
    </row>
    <row r="740" spans="19:19" x14ac:dyDescent="0.2">
      <c r="S740"/>
    </row>
    <row r="741" spans="19:19" x14ac:dyDescent="0.2">
      <c r="S741"/>
    </row>
    <row r="742" spans="19:19" x14ac:dyDescent="0.2">
      <c r="S742"/>
    </row>
    <row r="743" spans="19:19" x14ac:dyDescent="0.2">
      <c r="S743"/>
    </row>
    <row r="744" spans="19:19" x14ac:dyDescent="0.2">
      <c r="S744"/>
    </row>
    <row r="745" spans="19:19" x14ac:dyDescent="0.2">
      <c r="S745"/>
    </row>
    <row r="746" spans="19:19" x14ac:dyDescent="0.2">
      <c r="S746"/>
    </row>
    <row r="747" spans="19:19" x14ac:dyDescent="0.2">
      <c r="S747"/>
    </row>
    <row r="748" spans="19:19" x14ac:dyDescent="0.2">
      <c r="S748"/>
    </row>
    <row r="749" spans="19:19" x14ac:dyDescent="0.2">
      <c r="S749"/>
    </row>
    <row r="750" spans="19:19" x14ac:dyDescent="0.2">
      <c r="S750"/>
    </row>
    <row r="751" spans="19:19" x14ac:dyDescent="0.2">
      <c r="S751"/>
    </row>
    <row r="752" spans="19:19" x14ac:dyDescent="0.2">
      <c r="S752"/>
    </row>
    <row r="753" spans="19:19" x14ac:dyDescent="0.2">
      <c r="S753"/>
    </row>
    <row r="754" spans="19:19" x14ac:dyDescent="0.2">
      <c r="S754"/>
    </row>
    <row r="755" spans="19:19" x14ac:dyDescent="0.2">
      <c r="S755"/>
    </row>
    <row r="756" spans="19:19" x14ac:dyDescent="0.2">
      <c r="S756"/>
    </row>
    <row r="757" spans="19:19" x14ac:dyDescent="0.2">
      <c r="S757"/>
    </row>
    <row r="758" spans="19:19" x14ac:dyDescent="0.2">
      <c r="S758"/>
    </row>
    <row r="759" spans="19:19" x14ac:dyDescent="0.2">
      <c r="S759"/>
    </row>
    <row r="760" spans="19:19" x14ac:dyDescent="0.2">
      <c r="S760"/>
    </row>
    <row r="761" spans="19:19" x14ac:dyDescent="0.2">
      <c r="S761"/>
    </row>
    <row r="762" spans="19:19" x14ac:dyDescent="0.2">
      <c r="S762"/>
    </row>
    <row r="763" spans="19:19" x14ac:dyDescent="0.2">
      <c r="S763"/>
    </row>
    <row r="764" spans="19:19" x14ac:dyDescent="0.2">
      <c r="S764"/>
    </row>
    <row r="765" spans="19:19" x14ac:dyDescent="0.2">
      <c r="S765"/>
    </row>
    <row r="766" spans="19:19" x14ac:dyDescent="0.2">
      <c r="S766"/>
    </row>
    <row r="767" spans="19:19" x14ac:dyDescent="0.2">
      <c r="S767"/>
    </row>
    <row r="768" spans="19:19" x14ac:dyDescent="0.2">
      <c r="S768"/>
    </row>
    <row r="769" spans="19:19" x14ac:dyDescent="0.2">
      <c r="S769"/>
    </row>
    <row r="770" spans="19:19" x14ac:dyDescent="0.2">
      <c r="S770"/>
    </row>
    <row r="771" spans="19:19" x14ac:dyDescent="0.2">
      <c r="S771"/>
    </row>
    <row r="772" spans="19:19" x14ac:dyDescent="0.2">
      <c r="S772"/>
    </row>
    <row r="773" spans="19:19" x14ac:dyDescent="0.2">
      <c r="S773"/>
    </row>
    <row r="774" spans="19:19" x14ac:dyDescent="0.2">
      <c r="S774"/>
    </row>
    <row r="775" spans="19:19" x14ac:dyDescent="0.2">
      <c r="S775"/>
    </row>
    <row r="776" spans="19:19" x14ac:dyDescent="0.2">
      <c r="S776"/>
    </row>
    <row r="777" spans="19:19" x14ac:dyDescent="0.2">
      <c r="S777"/>
    </row>
    <row r="778" spans="19:19" x14ac:dyDescent="0.2">
      <c r="S778"/>
    </row>
    <row r="779" spans="19:19" x14ac:dyDescent="0.2">
      <c r="S779"/>
    </row>
    <row r="780" spans="19:19" x14ac:dyDescent="0.2">
      <c r="S780"/>
    </row>
    <row r="781" spans="19:19" x14ac:dyDescent="0.2">
      <c r="S781"/>
    </row>
    <row r="782" spans="19:19" x14ac:dyDescent="0.2">
      <c r="S782"/>
    </row>
    <row r="783" spans="19:19" x14ac:dyDescent="0.2">
      <c r="S783"/>
    </row>
    <row r="784" spans="19:19" x14ac:dyDescent="0.2">
      <c r="S784"/>
    </row>
    <row r="785" spans="19:19" x14ac:dyDescent="0.2">
      <c r="S785"/>
    </row>
    <row r="786" spans="19:19" x14ac:dyDescent="0.2">
      <c r="S786"/>
    </row>
    <row r="787" spans="19:19" x14ac:dyDescent="0.2">
      <c r="S787"/>
    </row>
    <row r="788" spans="19:19" x14ac:dyDescent="0.2">
      <c r="S788"/>
    </row>
    <row r="789" spans="19:19" x14ac:dyDescent="0.2">
      <c r="S789"/>
    </row>
    <row r="790" spans="19:19" x14ac:dyDescent="0.2">
      <c r="S790"/>
    </row>
    <row r="791" spans="19:19" x14ac:dyDescent="0.2">
      <c r="S791"/>
    </row>
    <row r="792" spans="19:19" x14ac:dyDescent="0.2">
      <c r="S792"/>
    </row>
    <row r="793" spans="19:19" x14ac:dyDescent="0.2">
      <c r="S793"/>
    </row>
    <row r="794" spans="19:19" x14ac:dyDescent="0.2">
      <c r="S794"/>
    </row>
    <row r="795" spans="19:19" x14ac:dyDescent="0.2">
      <c r="S795"/>
    </row>
    <row r="796" spans="19:19" x14ac:dyDescent="0.2">
      <c r="S796"/>
    </row>
    <row r="797" spans="19:19" x14ac:dyDescent="0.2">
      <c r="S797"/>
    </row>
    <row r="798" spans="19:19" x14ac:dyDescent="0.2">
      <c r="S798"/>
    </row>
    <row r="799" spans="19:19" x14ac:dyDescent="0.2">
      <c r="S799"/>
    </row>
    <row r="800" spans="19:19" x14ac:dyDescent="0.2">
      <c r="S800"/>
    </row>
    <row r="801" spans="19:19" x14ac:dyDescent="0.2">
      <c r="S801"/>
    </row>
    <row r="802" spans="19:19" x14ac:dyDescent="0.2">
      <c r="S802"/>
    </row>
    <row r="803" spans="19:19" x14ac:dyDescent="0.2">
      <c r="S803"/>
    </row>
    <row r="804" spans="19:19" x14ac:dyDescent="0.2">
      <c r="S804"/>
    </row>
    <row r="805" spans="19:19" x14ac:dyDescent="0.2">
      <c r="S805"/>
    </row>
    <row r="806" spans="19:19" x14ac:dyDescent="0.2">
      <c r="S806"/>
    </row>
    <row r="807" spans="19:19" x14ac:dyDescent="0.2">
      <c r="S807"/>
    </row>
    <row r="808" spans="19:19" x14ac:dyDescent="0.2">
      <c r="S808"/>
    </row>
    <row r="809" spans="19:19" x14ac:dyDescent="0.2">
      <c r="S809"/>
    </row>
    <row r="810" spans="19:19" x14ac:dyDescent="0.2">
      <c r="S810"/>
    </row>
    <row r="811" spans="19:19" x14ac:dyDescent="0.2">
      <c r="S811"/>
    </row>
    <row r="812" spans="19:19" x14ac:dyDescent="0.2">
      <c r="S812"/>
    </row>
    <row r="813" spans="19:19" x14ac:dyDescent="0.2">
      <c r="S813"/>
    </row>
    <row r="814" spans="19:19" x14ac:dyDescent="0.2">
      <c r="S814"/>
    </row>
    <row r="815" spans="19:19" x14ac:dyDescent="0.2">
      <c r="S815"/>
    </row>
    <row r="816" spans="19:19" x14ac:dyDescent="0.2">
      <c r="S816"/>
    </row>
    <row r="817" spans="19:19" x14ac:dyDescent="0.2">
      <c r="S817"/>
    </row>
    <row r="818" spans="19:19" x14ac:dyDescent="0.2">
      <c r="S818"/>
    </row>
    <row r="819" spans="19:19" x14ac:dyDescent="0.2">
      <c r="S819"/>
    </row>
    <row r="820" spans="19:19" x14ac:dyDescent="0.2">
      <c r="S820"/>
    </row>
    <row r="821" spans="19:19" x14ac:dyDescent="0.2">
      <c r="S821"/>
    </row>
    <row r="822" spans="19:19" x14ac:dyDescent="0.2">
      <c r="S822"/>
    </row>
    <row r="823" spans="19:19" x14ac:dyDescent="0.2">
      <c r="S823"/>
    </row>
    <row r="824" spans="19:19" x14ac:dyDescent="0.2">
      <c r="S824"/>
    </row>
    <row r="825" spans="19:19" x14ac:dyDescent="0.2">
      <c r="S825"/>
    </row>
    <row r="826" spans="19:19" x14ac:dyDescent="0.2">
      <c r="S826"/>
    </row>
    <row r="827" spans="19:19" x14ac:dyDescent="0.2">
      <c r="S827"/>
    </row>
    <row r="828" spans="19:19" x14ac:dyDescent="0.2">
      <c r="S828"/>
    </row>
    <row r="829" spans="19:19" x14ac:dyDescent="0.2">
      <c r="S829"/>
    </row>
    <row r="830" spans="19:19" x14ac:dyDescent="0.2">
      <c r="S830"/>
    </row>
    <row r="831" spans="19:19" x14ac:dyDescent="0.2">
      <c r="S831"/>
    </row>
    <row r="832" spans="19:19" x14ac:dyDescent="0.2">
      <c r="S832"/>
    </row>
    <row r="833" spans="19:19" x14ac:dyDescent="0.2">
      <c r="S833"/>
    </row>
    <row r="834" spans="19:19" x14ac:dyDescent="0.2">
      <c r="S834"/>
    </row>
    <row r="835" spans="19:19" x14ac:dyDescent="0.2">
      <c r="S835"/>
    </row>
    <row r="836" spans="19:19" x14ac:dyDescent="0.2">
      <c r="S836"/>
    </row>
  </sheetData>
  <conditionalFormatting sqref="A30:F35 H30:P35 A1:T29 R30:T60 A36:P60">
    <cfRule type="expression" dxfId="69" priority="2">
      <formula>$A2=WEEKNUM($W$2)</formula>
    </cfRule>
  </conditionalFormatting>
  <conditionalFormatting sqref="G31:G35">
    <cfRule type="expression" dxfId="68" priority="3">
      <formula>$A31=WEEKNUM($W$2)</formula>
    </cfRule>
  </conditionalFormatting>
  <conditionalFormatting sqref="Q30:Q60">
    <cfRule type="expression" dxfId="67" priority="1">
      <formula>$A31=WEEKNUM($W$2)</formula>
    </cfRule>
  </conditionalFormatting>
  <pageMargins left="0.25" right="0.25" top="0.75" bottom="0.75" header="0.3" footer="0.3"/>
  <pageSetup orientation="portrait" r:id="rId1"/>
  <legacyDrawing r:id="rId2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ACE27C-F877-4259-BA06-D2CDD66351CB}">
  <sheetPr codeName="Sheet2">
    <pageSetUpPr fitToPage="1"/>
  </sheetPr>
  <dimension ref="A1:R40"/>
  <sheetViews>
    <sheetView workbookViewId="0">
      <selection activeCell="R36" sqref="R36"/>
    </sheetView>
  </sheetViews>
  <sheetFormatPr baseColWidth="10" defaultColWidth="8.6640625" defaultRowHeight="15" x14ac:dyDescent="0.2"/>
  <cols>
    <col min="1" max="1" width="10.1640625" customWidth="1"/>
    <col min="2" max="2" width="15.5" customWidth="1"/>
    <col min="3" max="3" width="14.1640625" customWidth="1"/>
    <col min="4" max="4" width="14.5" customWidth="1"/>
    <col min="5" max="5" width="16" customWidth="1"/>
    <col min="6" max="6" width="16.1640625" customWidth="1"/>
    <col min="7" max="7" width="18.1640625" style="1" customWidth="1"/>
    <col min="8" max="8" width="18.33203125" style="1" hidden="1" customWidth="1"/>
    <col min="9" max="9" width="21.33203125" style="1" customWidth="1"/>
    <col min="10" max="11" width="15.33203125" style="1" customWidth="1"/>
    <col min="12" max="12" width="14.83203125" customWidth="1"/>
    <col min="13" max="13" width="19.6640625" hidden="1" customWidth="1"/>
    <col min="15" max="15" width="12.33203125" customWidth="1"/>
    <col min="16" max="16" width="9.5" bestFit="1" customWidth="1"/>
  </cols>
  <sheetData>
    <row r="1" spans="1:18" ht="60" customHeight="1" x14ac:dyDescent="0.2">
      <c r="A1" s="103" t="s">
        <v>0</v>
      </c>
      <c r="B1" s="103" t="s">
        <v>1</v>
      </c>
      <c r="C1" s="104" t="s">
        <v>2</v>
      </c>
      <c r="D1" s="104" t="s">
        <v>3</v>
      </c>
      <c r="E1" s="103" t="s">
        <v>5</v>
      </c>
      <c r="F1" s="105" t="s">
        <v>6</v>
      </c>
      <c r="G1" s="104" t="s">
        <v>197</v>
      </c>
      <c r="H1" s="106" t="s">
        <v>8</v>
      </c>
      <c r="I1" s="104" t="s">
        <v>198</v>
      </c>
      <c r="J1" s="104" t="s">
        <v>12</v>
      </c>
      <c r="K1" s="104" t="s">
        <v>13</v>
      </c>
      <c r="L1" s="107" t="s">
        <v>15</v>
      </c>
      <c r="M1" s="78" t="s">
        <v>66</v>
      </c>
    </row>
    <row r="2" spans="1:18" ht="16" hidden="1" x14ac:dyDescent="0.2">
      <c r="A2" s="84">
        <f>Master!A2</f>
        <v>48</v>
      </c>
      <c r="B2" s="9">
        <f>Master!B2</f>
        <v>44158</v>
      </c>
      <c r="C2" s="2">
        <f>Master!C2</f>
        <v>44162</v>
      </c>
      <c r="D2" s="2">
        <f>Master!D2</f>
        <v>44168</v>
      </c>
      <c r="E2" s="11">
        <f>Master!F2</f>
        <v>51</v>
      </c>
      <c r="F2" s="4">
        <f>Master!G2</f>
        <v>44180</v>
      </c>
      <c r="G2" s="5">
        <f>IF((Master!H2=0),"",Master!H2)</f>
        <v>182</v>
      </c>
      <c r="H2" s="5">
        <f>IF((Master!I2=0),"",Master!I2)</f>
        <v>28000</v>
      </c>
      <c r="I2" s="14">
        <f>IF((Master!K2=0),"",Master!K2)</f>
        <v>19000</v>
      </c>
      <c r="J2" s="14">
        <f>IF((Master!M2=0),"",Master!M2)</f>
        <v>0.9</v>
      </c>
      <c r="K2" s="13" t="str">
        <f>IF((Master!N2)=0,"",Master!N2)</f>
        <v>183, 204</v>
      </c>
      <c r="L2" s="102">
        <f>IF((Master!P2)="0","",Master!P2)</f>
        <v>1</v>
      </c>
      <c r="M2" s="79"/>
    </row>
    <row r="3" spans="1:18" ht="16" hidden="1" x14ac:dyDescent="0.2">
      <c r="A3" s="84">
        <f>Master!A3</f>
        <v>49</v>
      </c>
      <c r="B3" s="9">
        <f>Master!B3</f>
        <v>44165</v>
      </c>
      <c r="C3" s="2">
        <f>Master!C3</f>
        <v>44169</v>
      </c>
      <c r="D3" s="2">
        <f>Master!D3</f>
        <v>44175</v>
      </c>
      <c r="E3" s="11">
        <f>Master!F3</f>
        <v>52</v>
      </c>
      <c r="F3" s="4">
        <f>Master!G3</f>
        <v>44187</v>
      </c>
      <c r="G3" s="5" t="str">
        <f>IF((Master!H3=0),"",Master!H3)</f>
        <v>201, 202</v>
      </c>
      <c r="H3" s="5">
        <f>IF((Master!I3=0),"",Master!I3)</f>
        <v>32000</v>
      </c>
      <c r="I3" s="14">
        <f>IF((Master!K3=0),"",Master!K3)</f>
        <v>40000</v>
      </c>
      <c r="J3" s="14" t="str">
        <f>IF((Master!M3=0),"",Master!M3)</f>
        <v/>
      </c>
      <c r="K3" s="13" t="str">
        <f>IF((Master!N3)=0,"",Master!N3)</f>
        <v/>
      </c>
      <c r="L3" s="102">
        <f>IF((Master!P3)="0","",Master!P3)</f>
        <v>2</v>
      </c>
      <c r="M3" s="79"/>
      <c r="O3" t="s">
        <v>23</v>
      </c>
      <c r="P3" s="6">
        <f ca="1">TODAY()</f>
        <v>44343</v>
      </c>
      <c r="R3" s="1"/>
    </row>
    <row r="4" spans="1:18" ht="16" hidden="1" x14ac:dyDescent="0.2">
      <c r="A4" s="84">
        <f>Master!A4</f>
        <v>50</v>
      </c>
      <c r="B4" s="9">
        <f>Master!B4</f>
        <v>44172</v>
      </c>
      <c r="C4" s="2">
        <f>Master!C4</f>
        <v>44176</v>
      </c>
      <c r="D4" s="2">
        <f>Master!D4</f>
        <v>44182</v>
      </c>
      <c r="E4" s="11">
        <f>Master!F4</f>
        <v>53</v>
      </c>
      <c r="F4" s="4">
        <f>Master!G4</f>
        <v>44194</v>
      </c>
      <c r="G4" s="5" t="str">
        <f>IF((Master!H4=0),"",Master!H4)</f>
        <v>206, 207</v>
      </c>
      <c r="H4" s="5">
        <f>IF((Master!I4=0),"",Master!I4)</f>
        <v>36000</v>
      </c>
      <c r="I4" s="14">
        <f>IF((Master!K4=0),"",Master!K4)</f>
        <v>35000</v>
      </c>
      <c r="J4" s="14">
        <f>IF((Master!M4=0),"",Master!M4)</f>
        <v>1</v>
      </c>
      <c r="K4" s="13">
        <f>IF((Master!N4)=0,"",Master!N4)</f>
        <v>216</v>
      </c>
      <c r="L4" s="102">
        <f>IF((Master!P4)="0","",Master!P4)</f>
        <v>2</v>
      </c>
      <c r="M4" s="79"/>
      <c r="O4" t="s">
        <v>67</v>
      </c>
      <c r="P4" s="101">
        <f ca="1">WEEKNUM(P3)-1</f>
        <v>21</v>
      </c>
      <c r="R4" s="1"/>
    </row>
    <row r="5" spans="1:18" ht="16" hidden="1" x14ac:dyDescent="0.2">
      <c r="A5" s="84">
        <f>Master!A5</f>
        <v>51</v>
      </c>
      <c r="B5" s="9">
        <f>Master!B5</f>
        <v>44179</v>
      </c>
      <c r="C5" s="2">
        <f>Master!C5</f>
        <v>44183</v>
      </c>
      <c r="D5" s="2">
        <f>Master!D5</f>
        <v>44189</v>
      </c>
      <c r="E5" s="11">
        <f>Master!F5</f>
        <v>1</v>
      </c>
      <c r="F5" s="4">
        <f>Master!G5</f>
        <v>44201</v>
      </c>
      <c r="G5" s="5" t="str">
        <f>IF((Master!H5=0),"",Master!H5)</f>
        <v>208, 209</v>
      </c>
      <c r="H5" s="5">
        <f>IF((Master!I5=0),"",Master!I5)</f>
        <v>39000</v>
      </c>
      <c r="I5" s="14">
        <f>IF((Master!K5=0),"",Master!K5)</f>
        <v>35000</v>
      </c>
      <c r="J5" s="14" t="str">
        <f>IF((Master!M5=0),"",Master!M5)</f>
        <v/>
      </c>
      <c r="K5" s="13" t="str">
        <f>IF((Master!N5)=0,"",Master!N5)</f>
        <v/>
      </c>
      <c r="L5" s="102">
        <f>IF((Master!P5)="0","",Master!P5)</f>
        <v>2</v>
      </c>
      <c r="M5" s="79"/>
      <c r="R5" s="1"/>
    </row>
    <row r="6" spans="1:18" ht="16" hidden="1" x14ac:dyDescent="0.2">
      <c r="A6" s="84">
        <f>Master!A6</f>
        <v>52</v>
      </c>
      <c r="B6" s="9">
        <f>Master!B6</f>
        <v>44186</v>
      </c>
      <c r="C6" s="2">
        <f>Master!C6</f>
        <v>44190</v>
      </c>
      <c r="D6" s="2">
        <f>Master!D6</f>
        <v>44196</v>
      </c>
      <c r="E6" s="11">
        <f>Master!F6</f>
        <v>2</v>
      </c>
      <c r="F6" s="4"/>
      <c r="G6" s="5" t="str">
        <f>IF((Master!H6=0),"",Master!H6)</f>
        <v/>
      </c>
      <c r="H6" s="5">
        <f>IF((Master!I6=0),"",Master!I6)</f>
        <v>39000</v>
      </c>
      <c r="I6" s="14">
        <f>IF((Master!K6=0),"",Master!K6)</f>
        <v>40000</v>
      </c>
      <c r="J6" s="14" t="str">
        <f>IF((Master!M6=0),"",Master!M6)</f>
        <v/>
      </c>
      <c r="K6" s="13" t="str">
        <f>IF((Master!N6)=0,"",Master!N6)</f>
        <v/>
      </c>
      <c r="L6" s="102" t="str">
        <f>IF((Master!P6)="0","",Master!P6)</f>
        <v>2</v>
      </c>
      <c r="M6" s="79"/>
    </row>
    <row r="7" spans="1:18" ht="16" hidden="1" x14ac:dyDescent="0.2">
      <c r="A7" s="84">
        <f>Master!A7</f>
        <v>53</v>
      </c>
      <c r="B7" s="9">
        <f>Master!B7</f>
        <v>44193</v>
      </c>
      <c r="C7" s="2">
        <f>Master!C7</f>
        <v>44197</v>
      </c>
      <c r="D7" s="2">
        <f>Master!D7</f>
        <v>44203</v>
      </c>
      <c r="E7" s="11">
        <f>Master!F7</f>
        <v>3</v>
      </c>
      <c r="F7" s="4">
        <f>Master!G7</f>
        <v>44215</v>
      </c>
      <c r="G7" s="5" t="str">
        <f>IF((Master!H7=0),"",Master!H7)</f>
        <v/>
      </c>
      <c r="H7" s="5" t="str">
        <f>IF((Master!I7=0),"",Master!I7)</f>
        <v/>
      </c>
      <c r="I7" s="14">
        <f>IF((Master!K7=0),"",Master!K7)</f>
        <v>40000</v>
      </c>
      <c r="J7" s="14" t="str">
        <f>IF((Master!M7=0),"",Master!M7)</f>
        <v/>
      </c>
      <c r="K7" s="13" t="str">
        <f>IF((Master!N7)=0,"",Master!N7)</f>
        <v/>
      </c>
      <c r="L7" s="102" t="str">
        <f>IF((Master!P7)="0","",Master!P7)</f>
        <v>2</v>
      </c>
      <c r="M7" s="79"/>
    </row>
    <row r="8" spans="1:18" ht="16" hidden="1" x14ac:dyDescent="0.2">
      <c r="A8" s="84">
        <f>Master!A8</f>
        <v>1</v>
      </c>
      <c r="B8" s="9">
        <f>Master!B8</f>
        <v>44200</v>
      </c>
      <c r="C8" s="2">
        <f>Master!C8</f>
        <v>44204</v>
      </c>
      <c r="D8" s="2">
        <f>Master!D8</f>
        <v>44210</v>
      </c>
      <c r="E8" s="11">
        <f>Master!F8</f>
        <v>4</v>
      </c>
      <c r="F8" s="4">
        <f>Master!G8</f>
        <v>44222</v>
      </c>
      <c r="G8" s="5" t="str">
        <f>IF((Master!H8=0),"",Master!H8)</f>
        <v/>
      </c>
      <c r="H8" s="5">
        <f>IF((Master!I8=0),"",Master!I8)</f>
        <v>35000</v>
      </c>
      <c r="I8" s="14">
        <f>IF((Master!K8=0),"",Master!K8)</f>
        <v>40000</v>
      </c>
      <c r="J8" s="14" t="str">
        <f>IF((Master!M8=0),"",Master!M8)</f>
        <v/>
      </c>
      <c r="K8" s="13" t="str">
        <f>IF((Master!N8)=0,"",Master!N8)</f>
        <v/>
      </c>
      <c r="L8" s="102" t="str">
        <f>IF((Master!P8)="0","",Master!P8)</f>
        <v>2</v>
      </c>
      <c r="M8" s="79"/>
    </row>
    <row r="9" spans="1:18" ht="16" hidden="1" x14ac:dyDescent="0.2">
      <c r="A9" s="84">
        <f>Master!A9</f>
        <v>2</v>
      </c>
      <c r="B9" s="9">
        <f>Master!B9</f>
        <v>44207</v>
      </c>
      <c r="C9" s="2">
        <f>Master!C9</f>
        <v>44211</v>
      </c>
      <c r="D9" s="2">
        <f>Master!D9</f>
        <v>44217</v>
      </c>
      <c r="E9" s="11">
        <f>Master!F9</f>
        <v>5</v>
      </c>
      <c r="F9" s="4">
        <f>Master!G9</f>
        <v>44229</v>
      </c>
      <c r="G9" s="5" t="str">
        <f>IF((Master!H9=0),"",Master!H9)</f>
        <v/>
      </c>
      <c r="H9" s="5">
        <f>IF((Master!I9=0),"",Master!I9)</f>
        <v>21000</v>
      </c>
      <c r="I9" s="14">
        <f>IF((Master!K9=0),"",Master!K9)</f>
        <v>40000</v>
      </c>
      <c r="J9" s="14" t="str">
        <f>IF((Master!M9=0),"",Master!M9)</f>
        <v/>
      </c>
      <c r="K9" s="13" t="str">
        <f>IF((Master!N9)=0,"",Master!N9)</f>
        <v/>
      </c>
      <c r="L9" s="102" t="str">
        <f>IF((Master!P9)="0","",Master!P9)</f>
        <v>2</v>
      </c>
      <c r="M9" s="79"/>
    </row>
    <row r="10" spans="1:18" ht="16" hidden="1" x14ac:dyDescent="0.2">
      <c r="A10" s="84">
        <f>Master!A10</f>
        <v>3</v>
      </c>
      <c r="B10" s="9">
        <f>Master!B10</f>
        <v>44214</v>
      </c>
      <c r="C10" s="2">
        <f>Master!C10</f>
        <v>44218</v>
      </c>
      <c r="D10" s="2">
        <f>Master!D10</f>
        <v>44224</v>
      </c>
      <c r="E10" s="11">
        <f>Master!F10</f>
        <v>6</v>
      </c>
      <c r="F10" s="4">
        <f>Master!G10</f>
        <v>44236</v>
      </c>
      <c r="G10" s="5" t="str">
        <f>IF((Master!H10=0),"",Master!H10)</f>
        <v/>
      </c>
      <c r="H10" s="5">
        <f>IF((Master!I10=0),"",Master!I10)</f>
        <v>25000</v>
      </c>
      <c r="I10" s="14">
        <f>IF((Master!K10=0),"",Master!K10)</f>
        <v>40000</v>
      </c>
      <c r="J10" s="14" t="str">
        <f>IF((Master!M10=0),"",Master!M10)</f>
        <v/>
      </c>
      <c r="K10" s="13" t="str">
        <f>IF((Master!N10)=0,"",Master!N10)</f>
        <v/>
      </c>
      <c r="L10" s="102" t="str">
        <f>IF((Master!P10)="0","",Master!P10)</f>
        <v>2</v>
      </c>
      <c r="M10" s="79"/>
    </row>
    <row r="11" spans="1:18" ht="16" hidden="1" x14ac:dyDescent="0.2">
      <c r="A11" s="84">
        <f>Master!A11</f>
        <v>4</v>
      </c>
      <c r="B11" s="9">
        <f>Master!B11</f>
        <v>44221</v>
      </c>
      <c r="C11" s="2">
        <f>Master!C11</f>
        <v>44225</v>
      </c>
      <c r="D11" s="2">
        <f>Master!D11</f>
        <v>44231</v>
      </c>
      <c r="E11" s="11">
        <f>Master!F11</f>
        <v>7</v>
      </c>
      <c r="F11" s="4">
        <f>Master!G11</f>
        <v>44243</v>
      </c>
      <c r="G11" s="5" t="str">
        <f>IF((Master!H11=0),"",Master!H11)</f>
        <v>241, 242</v>
      </c>
      <c r="H11" s="5">
        <f>IF((Master!I11=0),"",Master!I11)</f>
        <v>53000</v>
      </c>
      <c r="I11" s="14">
        <f>IF((Master!K11=0),"",Master!K11)</f>
        <v>40000</v>
      </c>
      <c r="J11" s="14" t="str">
        <f>IF((Master!M11=0),"",Master!M11)</f>
        <v/>
      </c>
      <c r="K11" s="13" t="str">
        <f>IF((Master!N11)=0,"",Master!N11)</f>
        <v/>
      </c>
      <c r="L11" s="102">
        <f>IF((Master!P11)="0","",Master!P11)</f>
        <v>2</v>
      </c>
      <c r="M11" s="79"/>
    </row>
    <row r="12" spans="1:18" ht="16" hidden="1" x14ac:dyDescent="0.2">
      <c r="A12" s="84">
        <f>Master!A12</f>
        <v>5</v>
      </c>
      <c r="B12" s="9">
        <f>Master!B12</f>
        <v>44228</v>
      </c>
      <c r="C12" s="2">
        <f>Master!C12</f>
        <v>44232</v>
      </c>
      <c r="D12" s="2">
        <f>Master!D12</f>
        <v>44238</v>
      </c>
      <c r="E12" s="11">
        <f>Master!F12</f>
        <v>8</v>
      </c>
      <c r="F12" s="4">
        <f>Master!G12</f>
        <v>44250</v>
      </c>
      <c r="G12" s="5" t="str">
        <f>IF((Master!H12=0),"",Master!H12)</f>
        <v>249, 250</v>
      </c>
      <c r="H12" s="5">
        <f>IF((Master!I12=0),"",Master!I12)</f>
        <v>21000</v>
      </c>
      <c r="I12" s="14">
        <f>IF((Master!K12=0),"",Master!K12)</f>
        <v>40000</v>
      </c>
      <c r="J12" s="14">
        <f>IF((Master!M12=0),"",Master!M12)</f>
        <v>2</v>
      </c>
      <c r="K12" s="13">
        <f>IF((Master!N12)=0,"",Master!N12)</f>
        <v>222</v>
      </c>
      <c r="L12" s="102">
        <f>IF((Master!P12)="0","",Master!P12)</f>
        <v>2</v>
      </c>
      <c r="M12" s="79"/>
    </row>
    <row r="13" spans="1:18" ht="16" hidden="1" x14ac:dyDescent="0.2">
      <c r="A13" s="84">
        <f>Master!A13</f>
        <v>6</v>
      </c>
      <c r="B13" s="9">
        <f>Master!B13</f>
        <v>44235</v>
      </c>
      <c r="C13" s="2">
        <f>Master!C13</f>
        <v>44239</v>
      </c>
      <c r="D13" s="2">
        <f>Master!D13</f>
        <v>44245</v>
      </c>
      <c r="E13" s="11">
        <f>Master!F13</f>
        <v>9</v>
      </c>
      <c r="F13" s="4">
        <f>Master!G13</f>
        <v>44257</v>
      </c>
      <c r="G13" s="5" t="str">
        <f>IF((Master!H13=0),"",Master!H13)</f>
        <v>251, 222</v>
      </c>
      <c r="H13" s="5">
        <f>IF((Master!I13=0),"",Master!I13)</f>
        <v>37000</v>
      </c>
      <c r="I13" s="14">
        <f>IF((Master!K13=0),"",Master!K13)</f>
        <v>40000</v>
      </c>
      <c r="J13" s="14" t="str">
        <f>IF((Master!M13=0),"",Master!M13)</f>
        <v/>
      </c>
      <c r="K13" s="13" t="str">
        <f>IF((Master!N13)=0,"",Master!N13)</f>
        <v/>
      </c>
      <c r="L13" s="102">
        <f>IF((Master!P13)="0","",Master!P13)</f>
        <v>2</v>
      </c>
      <c r="M13" s="79"/>
    </row>
    <row r="14" spans="1:18" ht="16" hidden="1" x14ac:dyDescent="0.2">
      <c r="A14" s="84">
        <f>Master!A14</f>
        <v>7</v>
      </c>
      <c r="B14" s="9">
        <f>Master!B14</f>
        <v>44242</v>
      </c>
      <c r="C14" s="2">
        <f>Master!C14</f>
        <v>44246</v>
      </c>
      <c r="D14" s="2">
        <f>Master!D14</f>
        <v>44252</v>
      </c>
      <c r="E14" s="11">
        <f>Master!F14</f>
        <v>10</v>
      </c>
      <c r="F14" s="4">
        <f>Master!G14</f>
        <v>44264</v>
      </c>
      <c r="G14" s="5" t="str">
        <f>IF((Master!H14=0),"",Master!H14)</f>
        <v>252, 253</v>
      </c>
      <c r="H14" s="5">
        <f>IF((Master!I14=0),"",Master!I14)</f>
        <v>38000</v>
      </c>
      <c r="I14" s="14">
        <f>IF((Master!K14=0),"",Master!K14)</f>
        <v>40000</v>
      </c>
      <c r="J14" s="14" t="str">
        <f>IF((Master!M14=0),"",Master!M14)</f>
        <v/>
      </c>
      <c r="K14" s="13" t="str">
        <f>IF((Master!N14)=0,"",Master!N14)</f>
        <v/>
      </c>
      <c r="L14" s="102">
        <f>IF((Master!P14)="0","",Master!P14)</f>
        <v>2</v>
      </c>
      <c r="M14" s="79"/>
    </row>
    <row r="15" spans="1:18" ht="16" hidden="1" x14ac:dyDescent="0.2">
      <c r="A15" s="84">
        <f>Master!A15</f>
        <v>8</v>
      </c>
      <c r="B15" s="9">
        <f>Master!B15</f>
        <v>44249</v>
      </c>
      <c r="C15" s="2">
        <f>Master!C15</f>
        <v>44253</v>
      </c>
      <c r="D15" s="2">
        <f>Master!D15</f>
        <v>44259</v>
      </c>
      <c r="E15" s="11">
        <f>Master!F15</f>
        <v>11</v>
      </c>
      <c r="F15" s="4">
        <f>Master!G15</f>
        <v>44271</v>
      </c>
      <c r="G15" s="5" t="str">
        <f>IF((Master!H15=0),"",Master!H15)</f>
        <v>254, 255</v>
      </c>
      <c r="H15" s="5">
        <f>IF((Master!I15=0),"",Master!I15)</f>
        <v>11000</v>
      </c>
      <c r="I15" s="14">
        <f>IF((Master!K15=0),"",Master!K15)</f>
        <v>40000</v>
      </c>
      <c r="J15" s="14" t="str">
        <f>IF((Master!M15=0),"",Master!M15)</f>
        <v/>
      </c>
      <c r="K15" s="13" t="str">
        <f>IF((Master!N15)=0,"",Master!N15)</f>
        <v/>
      </c>
      <c r="L15" s="102">
        <f>IF((Master!P15)="0","",Master!P15)</f>
        <v>2</v>
      </c>
      <c r="M15" s="79"/>
    </row>
    <row r="16" spans="1:18" ht="16" hidden="1" x14ac:dyDescent="0.2">
      <c r="A16" s="84">
        <f>Master!A16</f>
        <v>9</v>
      </c>
      <c r="B16" s="9">
        <f>Master!B16</f>
        <v>44256</v>
      </c>
      <c r="C16" s="2">
        <f>Master!C16</f>
        <v>44260</v>
      </c>
      <c r="D16" s="2">
        <f>Master!D16</f>
        <v>44266</v>
      </c>
      <c r="E16" s="11">
        <f>Master!F16</f>
        <v>12</v>
      </c>
      <c r="F16" s="4">
        <f>Master!G16</f>
        <v>44278</v>
      </c>
      <c r="G16" s="5" t="str">
        <f>IF((Master!H16=0),"",Master!H16)</f>
        <v>256, 257</v>
      </c>
      <c r="H16" s="5">
        <f>IF((Master!I16=0),"",Master!I16)</f>
        <v>42000</v>
      </c>
      <c r="I16" s="14">
        <f>IF((Master!K16=0),"",Master!K16)</f>
        <v>40000</v>
      </c>
      <c r="J16" s="14" t="str">
        <f>IF((Master!M16=0),"",Master!M16)</f>
        <v/>
      </c>
      <c r="K16" s="13" t="str">
        <f>IF((Master!N16)=0,"",Master!N16)</f>
        <v/>
      </c>
      <c r="L16" s="102">
        <f>IF((Master!P16)="0","",Master!P16)</f>
        <v>2</v>
      </c>
      <c r="M16" s="79"/>
    </row>
    <row r="17" spans="1:13" ht="16" hidden="1" x14ac:dyDescent="0.2">
      <c r="A17" s="84">
        <f>Master!A17</f>
        <v>10</v>
      </c>
      <c r="B17" s="9">
        <f>Master!B17</f>
        <v>44263</v>
      </c>
      <c r="C17" s="2">
        <f>Master!C17</f>
        <v>44267</v>
      </c>
      <c r="D17" s="2">
        <f>Master!D17</f>
        <v>44273</v>
      </c>
      <c r="E17" s="11">
        <f>Master!F17</f>
        <v>13</v>
      </c>
      <c r="F17" s="4">
        <f>Master!G17</f>
        <v>44285</v>
      </c>
      <c r="G17" s="5" t="str">
        <f>IF((Master!H17=0),"",Master!H17)</f>
        <v>258, 272</v>
      </c>
      <c r="H17" s="5">
        <f>IF((Master!I17=0),"",Master!I17)</f>
        <v>36000</v>
      </c>
      <c r="I17" s="14">
        <f>IF((Master!K17=0),"",Master!K17)</f>
        <v>40000</v>
      </c>
      <c r="J17" s="14" t="str">
        <f>IF((Master!M17=0),"",Master!M17)</f>
        <v/>
      </c>
      <c r="K17" s="13" t="str">
        <f>IF((Master!N17)=0,"",Master!N17)</f>
        <v/>
      </c>
      <c r="L17" s="102">
        <f>IF((Master!P17)="0","",Master!P17)</f>
        <v>2</v>
      </c>
      <c r="M17" s="79"/>
    </row>
    <row r="18" spans="1:13" ht="16" hidden="1" x14ac:dyDescent="0.2">
      <c r="A18" s="84">
        <f>Master!A18</f>
        <v>11</v>
      </c>
      <c r="B18" s="9">
        <f>Master!B18</f>
        <v>44270</v>
      </c>
      <c r="C18" s="2">
        <f>Master!C18</f>
        <v>44274</v>
      </c>
      <c r="D18" s="2">
        <f>Master!D18</f>
        <v>44280</v>
      </c>
      <c r="E18" s="11">
        <f>Master!F18</f>
        <v>14</v>
      </c>
      <c r="F18" s="4">
        <f>Master!G18</f>
        <v>44292</v>
      </c>
      <c r="G18" s="5" t="str">
        <f>IF((Master!H18=0),"",Master!H18)</f>
        <v>273, 274, 275</v>
      </c>
      <c r="H18" s="5">
        <f>IF((Master!I18=0),"",Master!I18)</f>
        <v>44000</v>
      </c>
      <c r="I18" s="14">
        <f>IF((Master!K18=0),"",Master!K18)</f>
        <v>60000</v>
      </c>
      <c r="J18" s="14" t="str">
        <f>IF((Master!M18=0),"",Master!M18)</f>
        <v/>
      </c>
      <c r="K18" s="13" t="str">
        <f>IF((Master!N18)=0,"",Master!N18)</f>
        <v/>
      </c>
      <c r="L18" s="102">
        <f>IF((Master!P18)="0","",Master!P18)</f>
        <v>3</v>
      </c>
      <c r="M18" s="79"/>
    </row>
    <row r="19" spans="1:13" ht="16" hidden="1" x14ac:dyDescent="0.2">
      <c r="A19" s="84">
        <f>Master!A19</f>
        <v>12</v>
      </c>
      <c r="B19" s="9">
        <f>Master!B19</f>
        <v>44277</v>
      </c>
      <c r="C19" s="2">
        <f>Master!C19</f>
        <v>44281</v>
      </c>
      <c r="D19" s="2">
        <f>Master!D19</f>
        <v>44287</v>
      </c>
      <c r="E19" s="11">
        <f>Master!F19</f>
        <v>15</v>
      </c>
      <c r="F19" s="4">
        <f>Master!G19</f>
        <v>44299</v>
      </c>
      <c r="G19" s="5" t="str">
        <f>IF((Master!H19=0),"",Master!H19)</f>
        <v>276, 277</v>
      </c>
      <c r="H19" s="5">
        <f>IF((Master!I19=0),"",Master!I19)</f>
        <v>31000</v>
      </c>
      <c r="I19" s="14">
        <f>IF((Master!K19=0),"",Master!K19)</f>
        <v>40000</v>
      </c>
      <c r="J19" s="14" t="str">
        <f>IF((Master!M19=0),"",Master!M19)</f>
        <v/>
      </c>
      <c r="K19" s="13" t="str">
        <f>IF((Master!N19)=0,"",Master!N19)</f>
        <v/>
      </c>
      <c r="L19" s="102">
        <f>IF((Master!P19)="0","",Master!P19)</f>
        <v>2</v>
      </c>
      <c r="M19" s="79"/>
    </row>
    <row r="20" spans="1:13" ht="16" x14ac:dyDescent="0.2">
      <c r="A20" s="84">
        <f>Master!A20</f>
        <v>13</v>
      </c>
      <c r="B20" s="9">
        <f>Master!B20</f>
        <v>44284</v>
      </c>
      <c r="C20" s="2">
        <f>Master!C20</f>
        <v>44288</v>
      </c>
      <c r="D20" s="2">
        <f>Master!D20</f>
        <v>44294</v>
      </c>
      <c r="E20" s="11">
        <f>Master!F20</f>
        <v>16</v>
      </c>
      <c r="F20" s="4">
        <f>Master!G20</f>
        <v>44306</v>
      </c>
      <c r="G20" s="5" t="str">
        <f>IF((Master!H20=0),"",Master!H20)</f>
        <v>278, 279</v>
      </c>
      <c r="H20" s="5">
        <f>IF((Master!I20=0),"",Master!I20)</f>
        <v>36000</v>
      </c>
      <c r="I20" s="14">
        <f>IF((Master!K20=0),"",Master!K20)</f>
        <v>40000</v>
      </c>
      <c r="J20" s="14" t="str">
        <f>IF((Master!M20=0),"",Master!M20)</f>
        <v/>
      </c>
      <c r="K20" s="13" t="str">
        <f>IF((Master!N20)=0,"",Master!N20)</f>
        <v/>
      </c>
      <c r="L20" s="102">
        <f>IF((Master!P20)="0","",Master!P20)</f>
        <v>2</v>
      </c>
      <c r="M20" s="79"/>
    </row>
    <row r="21" spans="1:13" ht="16" x14ac:dyDescent="0.2">
      <c r="A21" s="84">
        <f>Master!A21</f>
        <v>14</v>
      </c>
      <c r="B21" s="9">
        <f>Master!B21</f>
        <v>44291</v>
      </c>
      <c r="C21" s="2">
        <f>Master!C21</f>
        <v>44295</v>
      </c>
      <c r="D21" s="2">
        <f>Master!D21</f>
        <v>44301</v>
      </c>
      <c r="E21" s="11">
        <f>Master!F21</f>
        <v>17</v>
      </c>
      <c r="F21" s="4">
        <f>Master!G21</f>
        <v>44313</v>
      </c>
      <c r="G21" s="5">
        <f>IF((Master!H21=0),"",Master!H21)</f>
        <v>280</v>
      </c>
      <c r="H21" s="5">
        <f>IF((Master!I21=0),"",Master!I21)</f>
        <v>24000</v>
      </c>
      <c r="I21" s="14">
        <f>IF((Master!K21=0),"",Master!K21)</f>
        <v>57000</v>
      </c>
      <c r="J21" s="14" t="str">
        <f>IF((Master!M21=0),"",Master!M21)</f>
        <v/>
      </c>
      <c r="K21" s="13" t="str">
        <f>IF((Master!N21)=0,"",Master!N21)</f>
        <v/>
      </c>
      <c r="L21" s="102">
        <f>IF((Master!P21)="0","",Master!P21)</f>
        <v>1</v>
      </c>
      <c r="M21" s="79"/>
    </row>
    <row r="22" spans="1:13" ht="16" x14ac:dyDescent="0.2">
      <c r="A22" s="84">
        <f>Master!A22</f>
        <v>15</v>
      </c>
      <c r="B22" s="9">
        <f>Master!B22</f>
        <v>44298</v>
      </c>
      <c r="C22" s="2">
        <f>Master!C22</f>
        <v>44302</v>
      </c>
      <c r="D22" s="2">
        <f>Master!D22</f>
        <v>44308</v>
      </c>
      <c r="E22" s="11">
        <f>Master!F22</f>
        <v>18</v>
      </c>
      <c r="F22" s="4">
        <f>Master!G22</f>
        <v>44320</v>
      </c>
      <c r="G22" s="5" t="str">
        <f>IF((Master!H22=0),"",Master!H22)</f>
        <v>281, 282, 283</v>
      </c>
      <c r="H22" s="5">
        <f>IF((Master!I22=0),"",Master!I22)</f>
        <v>12000</v>
      </c>
      <c r="I22" s="14">
        <f>IF((Master!K22=0),"",Master!K22)</f>
        <v>60000</v>
      </c>
      <c r="J22" s="14" t="str">
        <f>IF((Master!M22=0),"",Master!M22)</f>
        <v/>
      </c>
      <c r="K22" s="13" t="str">
        <f>IF((Master!N22)=0,"",Master!N22)</f>
        <v/>
      </c>
      <c r="L22" s="102">
        <f>IF((Master!P22)="0","",Master!P22)</f>
        <v>3</v>
      </c>
      <c r="M22" s="79"/>
    </row>
    <row r="23" spans="1:13" ht="16" x14ac:dyDescent="0.2">
      <c r="A23" s="84">
        <f>Master!A23</f>
        <v>16</v>
      </c>
      <c r="B23" s="9">
        <f>Master!B23</f>
        <v>44305</v>
      </c>
      <c r="C23" s="2">
        <f>Master!C23</f>
        <v>44309</v>
      </c>
      <c r="D23" s="2">
        <f>Master!D23</f>
        <v>44315</v>
      </c>
      <c r="E23" s="11">
        <f>Master!F23</f>
        <v>19</v>
      </c>
      <c r="F23" s="4">
        <f>Master!G23</f>
        <v>44327</v>
      </c>
      <c r="G23" s="5" t="str">
        <f>IF((Master!H23=0),"",Master!H23)</f>
        <v>284, 285</v>
      </c>
      <c r="H23" s="5">
        <f>IF((Master!I23=0),"",Master!I23)</f>
        <v>30000</v>
      </c>
      <c r="I23" s="14">
        <f>IF((Master!K23=0),"",Master!K23)</f>
        <v>39000</v>
      </c>
      <c r="J23" s="14">
        <f>IF((Master!M23=0),"",Master!M23)</f>
        <v>1</v>
      </c>
      <c r="K23" s="13" t="str">
        <f>IF((Master!N23)=0,"",Master!N23)</f>
        <v>340, 268</v>
      </c>
      <c r="L23" s="102">
        <f>IF((Master!P23)="0","",Master!P23)</f>
        <v>2</v>
      </c>
      <c r="M23" s="79"/>
    </row>
    <row r="24" spans="1:13" ht="16" x14ac:dyDescent="0.2">
      <c r="A24" s="84">
        <f>Master!A24</f>
        <v>17</v>
      </c>
      <c r="B24" s="9">
        <f>Master!B24</f>
        <v>44312</v>
      </c>
      <c r="C24" s="2">
        <f>Master!C24</f>
        <v>44316</v>
      </c>
      <c r="D24" s="2">
        <f>Master!D24</f>
        <v>44322</v>
      </c>
      <c r="E24" s="11">
        <f>Master!F24</f>
        <v>20</v>
      </c>
      <c r="F24" s="4">
        <f>Master!G24</f>
        <v>44334</v>
      </c>
      <c r="G24" s="5">
        <f>IF((Master!H24=0),"",Master!H24)</f>
        <v>286</v>
      </c>
      <c r="H24" s="5" t="str">
        <f>IF((Master!I24=0),"",Master!I24)</f>
        <v/>
      </c>
      <c r="I24" s="14">
        <f>IF((Master!K24=0),"",Master!K24)</f>
        <v>20000</v>
      </c>
      <c r="J24" s="14" t="str">
        <f>IF((Master!M24=0),"",Master!M24)</f>
        <v/>
      </c>
      <c r="K24" s="13" t="str">
        <f>IF((Master!N24)=0,"",Master!N24)</f>
        <v/>
      </c>
      <c r="L24" s="102">
        <f>IF((Master!P24)="0","",Master!P24)</f>
        <v>1</v>
      </c>
      <c r="M24" s="79" t="s">
        <v>68</v>
      </c>
    </row>
    <row r="25" spans="1:13" ht="16" x14ac:dyDescent="0.2">
      <c r="A25" s="84">
        <f>Master!A25</f>
        <v>18</v>
      </c>
      <c r="B25" s="9">
        <f>Master!B25</f>
        <v>44319</v>
      </c>
      <c r="C25" s="2">
        <f>Master!C25</f>
        <v>44323</v>
      </c>
      <c r="D25" s="2">
        <f>Master!D25</f>
        <v>44333</v>
      </c>
      <c r="E25" s="11">
        <f>Master!F25</f>
        <v>21</v>
      </c>
      <c r="F25" s="4">
        <f>Master!G25</f>
        <v>44341</v>
      </c>
      <c r="G25" s="5" t="str">
        <f>IF((Master!H25=0),"",Master!H25)</f>
        <v>287, 288</v>
      </c>
      <c r="H25" s="5">
        <f>IF((Master!I25=0),"",Master!I25)</f>
        <v>24000</v>
      </c>
      <c r="I25" s="14">
        <f>IF((Master!K25=0),"",Master!K25)</f>
        <v>40000</v>
      </c>
      <c r="J25" s="14" t="str">
        <f>IF((Master!M25=0),"",Master!M25)</f>
        <v/>
      </c>
      <c r="K25" s="13" t="str">
        <f>IF((Master!N25)=0,"",Master!N25)</f>
        <v/>
      </c>
      <c r="L25" s="102">
        <f>IF((Master!P25)="0","",Master!P25)</f>
        <v>2</v>
      </c>
      <c r="M25" s="79" t="s">
        <v>68</v>
      </c>
    </row>
    <row r="26" spans="1:13" ht="16" x14ac:dyDescent="0.2">
      <c r="A26" s="84">
        <f>Master!A26</f>
        <v>19</v>
      </c>
      <c r="B26" s="9">
        <f>Master!B26</f>
        <v>44326</v>
      </c>
      <c r="C26" s="2">
        <f>Master!C26</f>
        <v>44330</v>
      </c>
      <c r="D26" s="2">
        <f>Master!D26</f>
        <v>44338</v>
      </c>
      <c r="E26" s="11">
        <f>Master!F26</f>
        <v>22</v>
      </c>
      <c r="F26" s="4">
        <f>Master!G26</f>
        <v>44348</v>
      </c>
      <c r="G26" s="5" t="str">
        <f>IF((Master!H26=0),"",Master!H26)</f>
        <v>311, 312</v>
      </c>
      <c r="H26" s="5">
        <f>IF((Master!I26=0),"",Master!I26)</f>
        <v>27000</v>
      </c>
      <c r="I26" s="14">
        <f>IF((Master!K26=0),"",Master!K26)</f>
        <v>38000</v>
      </c>
      <c r="J26" s="14">
        <f>IF((Master!M26=0),"",Master!M26)</f>
        <v>1</v>
      </c>
      <c r="K26" s="13">
        <f>IF((Master!N26)=0,"",Master!N26)</f>
        <v>355</v>
      </c>
      <c r="L26" s="102">
        <f>IF((Master!P26)="0","",Master!P26)</f>
        <v>2</v>
      </c>
      <c r="M26" s="79" t="s">
        <v>30</v>
      </c>
    </row>
    <row r="27" spans="1:13" ht="16" x14ac:dyDescent="0.2">
      <c r="A27" s="84">
        <f>Master!A27</f>
        <v>20</v>
      </c>
      <c r="B27" s="9">
        <f>Master!B27</f>
        <v>44333</v>
      </c>
      <c r="C27" s="2">
        <f>Master!C27</f>
        <v>44337</v>
      </c>
      <c r="D27" s="2">
        <f>Master!D27</f>
        <v>44350</v>
      </c>
      <c r="E27" s="11">
        <f>Master!F27</f>
        <v>23</v>
      </c>
      <c r="F27" s="4">
        <f>Master!G27</f>
        <v>44355</v>
      </c>
      <c r="G27" s="5" t="str">
        <f>IF((Master!H27=0),"",Master!H27)</f>
        <v>313, 314</v>
      </c>
      <c r="H27" s="5">
        <f>IF((Master!I27=0),"",Master!I27)</f>
        <v>14000</v>
      </c>
      <c r="I27" s="14">
        <f>IF((Master!K27=0),"",Master!K27)</f>
        <v>40000</v>
      </c>
      <c r="J27" s="14" t="str">
        <f>IF((Master!M27=0),"",Master!M27)</f>
        <v/>
      </c>
      <c r="K27" s="13" t="str">
        <f>IF((Master!N27)=0,"",Master!N27)</f>
        <v/>
      </c>
      <c r="L27" s="102">
        <f>IF((Master!P27)="0","",Master!P27)</f>
        <v>2</v>
      </c>
      <c r="M27" s="79" t="s">
        <v>69</v>
      </c>
    </row>
    <row r="28" spans="1:13" ht="16" x14ac:dyDescent="0.2">
      <c r="A28" s="84">
        <f>Master!A28</f>
        <v>21</v>
      </c>
      <c r="B28" s="9">
        <f>Master!B28</f>
        <v>44340</v>
      </c>
      <c r="C28" s="2">
        <f>Master!C28</f>
        <v>44342</v>
      </c>
      <c r="D28" s="2">
        <f>Master!D28</f>
        <v>44350</v>
      </c>
      <c r="E28" s="11">
        <f>Master!F28</f>
        <v>24</v>
      </c>
      <c r="F28" s="4">
        <f>Master!G28</f>
        <v>44362</v>
      </c>
      <c r="G28" s="5" t="str">
        <f>IF((Master!H28=0),"",Master!H28)</f>
        <v/>
      </c>
      <c r="H28" s="5">
        <f>IF((Master!I28=0),"",Master!I28)</f>
        <v>18000</v>
      </c>
      <c r="I28" s="14">
        <f>IF((Master!K28=0),"",Master!K28)</f>
        <v>20000</v>
      </c>
      <c r="J28" s="14" t="str">
        <f>IF((Master!M29=0),"",Master!M29)</f>
        <v/>
      </c>
      <c r="K28" s="13" t="str">
        <f>IF((Master!N29)=0,"",Master!N29)</f>
        <v/>
      </c>
      <c r="L28" s="102">
        <f>IF((Master!P28)="0","",Master!P28)</f>
        <v>1</v>
      </c>
      <c r="M28" s="79" t="s">
        <v>69</v>
      </c>
    </row>
    <row r="29" spans="1:13" ht="16" x14ac:dyDescent="0.2">
      <c r="A29" s="84">
        <f>Master!A29</f>
        <v>22</v>
      </c>
      <c r="B29" s="9">
        <f>Master!B29</f>
        <v>44347</v>
      </c>
      <c r="C29" s="2">
        <f>Master!C29</f>
        <v>44351</v>
      </c>
      <c r="D29" s="2">
        <f>Master!D29</f>
        <v>44365</v>
      </c>
      <c r="E29" s="11">
        <f>Master!F29</f>
        <v>25</v>
      </c>
      <c r="F29" s="4">
        <f>Master!G29</f>
        <v>44369</v>
      </c>
      <c r="G29" s="5" t="str">
        <f>IF((Master!H29=0),"",Master!H29)</f>
        <v>315, 331</v>
      </c>
      <c r="H29" s="5">
        <f>IF((Master!I29=0),"",Master!I29)</f>
        <v>30000</v>
      </c>
      <c r="I29" s="14">
        <f>IF((Master!K29=0),"",Master!K29)</f>
        <v>40000</v>
      </c>
      <c r="J29" s="14" t="str">
        <f>IF((Master!M30=0),"",Master!M30)</f>
        <v/>
      </c>
      <c r="K29" s="13" t="str">
        <f>IF((Master!N30)=0,"",Master!N30)</f>
        <v/>
      </c>
      <c r="L29" s="102">
        <f>IF((Master!P29)="0","",Master!P29)</f>
        <v>2</v>
      </c>
      <c r="M29" s="79"/>
    </row>
    <row r="30" spans="1:13" ht="16" x14ac:dyDescent="0.2">
      <c r="A30" s="84">
        <f>Master!A30</f>
        <v>23</v>
      </c>
      <c r="B30" s="9">
        <f>Master!B30</f>
        <v>44354</v>
      </c>
      <c r="C30" s="2">
        <f>Master!C30</f>
        <v>44358</v>
      </c>
      <c r="D30" s="2">
        <f>Master!D30</f>
        <v>44371</v>
      </c>
      <c r="E30" s="11">
        <f>Master!F30</f>
        <v>26</v>
      </c>
      <c r="F30" s="4">
        <f>Master!G30</f>
        <v>44376</v>
      </c>
      <c r="G30" s="5" t="str">
        <f>IF((Master!H30=0),"",Master!H30)</f>
        <v/>
      </c>
      <c r="H30" s="5">
        <f>IF((Master!I30=0),"",Master!I30)</f>
        <v>38000</v>
      </c>
      <c r="I30" s="14">
        <f>IF((Master!K30=0),"",Master!K30)</f>
        <v>20000</v>
      </c>
      <c r="J30" s="14" t="str">
        <f>IF((Master!M30=0),"",Master!M30)</f>
        <v/>
      </c>
      <c r="K30" s="13" t="str">
        <f>IF((Master!N30)=0,"",Master!N30)</f>
        <v/>
      </c>
      <c r="L30" s="102">
        <f>IF((Master!P30)="0","",Master!P30)</f>
        <v>1</v>
      </c>
      <c r="M30" s="79"/>
    </row>
    <row r="31" spans="1:13" ht="16" x14ac:dyDescent="0.2">
      <c r="A31" s="84">
        <f>Master!A31</f>
        <v>24</v>
      </c>
      <c r="B31" s="9">
        <f>Master!B31</f>
        <v>44361</v>
      </c>
      <c r="C31" s="2">
        <f>Master!C31</f>
        <v>44365</v>
      </c>
      <c r="D31" s="2">
        <f>Master!D31</f>
        <v>44370</v>
      </c>
      <c r="E31" s="11">
        <f>Master!F31</f>
        <v>27</v>
      </c>
      <c r="F31" s="4">
        <f>Master!G31</f>
        <v>44383</v>
      </c>
      <c r="G31" s="5" t="str">
        <f>IF((Master!H31=0),"",Master!H31)</f>
        <v>332, 333</v>
      </c>
      <c r="H31" s="5">
        <f>IF((Master!I31=0),"",Master!I31)</f>
        <v>37000</v>
      </c>
      <c r="I31" s="14">
        <f>IF((Master!K31=0),"",Master!K31)</f>
        <v>40000</v>
      </c>
      <c r="J31" s="14" t="str">
        <f>IF((Master!M31=0),"",Master!M31)</f>
        <v/>
      </c>
      <c r="K31" s="13" t="str">
        <f>IF((Master!N31)=0,"",Master!N31)</f>
        <v/>
      </c>
      <c r="L31" s="102">
        <f>IF((Master!P31)="0","",Master!P31)</f>
        <v>2</v>
      </c>
      <c r="M31" s="79"/>
    </row>
    <row r="32" spans="1:13" ht="16" x14ac:dyDescent="0.2">
      <c r="A32" s="84">
        <f>Master!A32</f>
        <v>25</v>
      </c>
      <c r="B32" s="9">
        <f>Master!B32</f>
        <v>44368</v>
      </c>
      <c r="C32" s="2">
        <f>Master!C32</f>
        <v>44372</v>
      </c>
      <c r="D32" s="2">
        <f>Master!D32</f>
        <v>44378</v>
      </c>
      <c r="E32" s="11">
        <f>Master!F32</f>
        <v>28</v>
      </c>
      <c r="F32" s="4">
        <f>Master!G32</f>
        <v>44390</v>
      </c>
      <c r="G32" s="5" t="str">
        <f>IF((Master!H32=0),"",Master!H32)</f>
        <v>334, 335</v>
      </c>
      <c r="H32" s="5">
        <f>IF((Master!I32=0),"",Master!I32)</f>
        <v>31000</v>
      </c>
      <c r="I32" s="14">
        <f>IF((Master!K32=0),"",Master!K32)</f>
        <v>40000</v>
      </c>
      <c r="J32" s="14" t="str">
        <f>IF((Master!M32=0),"",Master!M32)</f>
        <v/>
      </c>
      <c r="K32" s="13" t="str">
        <f>IF((Master!N32)=0,"",Master!N32)</f>
        <v/>
      </c>
      <c r="L32" s="102">
        <f>IF((Master!P32)="0","",Master!P32)</f>
        <v>2</v>
      </c>
      <c r="M32" s="79"/>
    </row>
    <row r="33" spans="1:13" ht="16" x14ac:dyDescent="0.2">
      <c r="A33" s="84">
        <f>Master!A33</f>
        <v>26</v>
      </c>
      <c r="B33" s="9">
        <f>Master!B33</f>
        <v>44375</v>
      </c>
      <c r="C33" s="2">
        <f>Master!C33</f>
        <v>44379</v>
      </c>
      <c r="D33" s="2">
        <f>Master!D33</f>
        <v>44385</v>
      </c>
      <c r="E33" s="11">
        <f>Master!F33</f>
        <v>29</v>
      </c>
      <c r="F33" s="4">
        <f>Master!G33</f>
        <v>44397</v>
      </c>
      <c r="G33" s="5" t="str">
        <f>IF((Master!H33=0),"",Master!H33)</f>
        <v>336, 337</v>
      </c>
      <c r="H33" s="5">
        <f>IF((Master!I33=0),"",Master!I33)</f>
        <v>35000</v>
      </c>
      <c r="I33" s="14">
        <f>IF((Master!K33=0),"",Master!K33)</f>
        <v>40000</v>
      </c>
      <c r="J33" s="14" t="str">
        <f>IF((Master!M33=0),"",Master!M33)</f>
        <v/>
      </c>
      <c r="K33" s="13" t="str">
        <f>IF((Master!N33)=0,"",Master!N33)</f>
        <v/>
      </c>
      <c r="L33" s="102">
        <f>IF((Master!P33)="0","",Master!P33)</f>
        <v>2</v>
      </c>
      <c r="M33" s="79"/>
    </row>
    <row r="34" spans="1:13" ht="16" x14ac:dyDescent="0.2">
      <c r="A34" s="84">
        <f>Master!A34</f>
        <v>27</v>
      </c>
      <c r="B34" s="9">
        <f>Master!B34</f>
        <v>44382</v>
      </c>
      <c r="C34" s="2">
        <f>Master!C34</f>
        <v>44386</v>
      </c>
      <c r="D34" s="2">
        <f>Master!D34</f>
        <v>44392</v>
      </c>
      <c r="E34" s="11">
        <f>Master!F34</f>
        <v>30</v>
      </c>
      <c r="F34" s="4">
        <f>Master!G34</f>
        <v>44404</v>
      </c>
      <c r="G34" s="5" t="str">
        <f>IF((Master!H34=0),"",Master!H34)</f>
        <v>338, 339</v>
      </c>
      <c r="H34" s="5">
        <f>IF((Master!I34=0),"",Master!I34)</f>
        <v>37250</v>
      </c>
      <c r="I34" s="14">
        <f>IF((Master!K34=0),"",Master!K34)</f>
        <v>40000</v>
      </c>
      <c r="J34" s="14" t="str">
        <f>IF((Master!M34=0),"",Master!M34)</f>
        <v/>
      </c>
      <c r="K34" s="13" t="str">
        <f>IF((Master!N34)=0,"",Master!N34)</f>
        <v/>
      </c>
      <c r="L34" s="102">
        <f>IF((Master!P34)="0","",Master!P34)</f>
        <v>2</v>
      </c>
      <c r="M34" s="79"/>
    </row>
    <row r="35" spans="1:13" ht="16" x14ac:dyDescent="0.2">
      <c r="A35" s="84">
        <f>Master!A35</f>
        <v>28</v>
      </c>
      <c r="B35" s="9">
        <f>Master!B35</f>
        <v>44389</v>
      </c>
      <c r="C35" s="2">
        <f>Master!C35</f>
        <v>44393</v>
      </c>
      <c r="D35" s="2">
        <f>Master!D35</f>
        <v>44399</v>
      </c>
      <c r="E35" s="11">
        <f>Master!F35</f>
        <v>31</v>
      </c>
      <c r="F35" s="4">
        <f>Master!G35</f>
        <v>44411</v>
      </c>
      <c r="G35" s="5" t="str">
        <f>IF((Master!H35=0),"",Master!H35)</f>
        <v>351, 352</v>
      </c>
      <c r="H35" s="5">
        <f>IF((Master!I35=0),"",Master!I35)</f>
        <v>37250</v>
      </c>
      <c r="I35" s="14">
        <f>IF((Master!K35=0),"",Master!K35)</f>
        <v>40000</v>
      </c>
      <c r="J35" s="14" t="str">
        <f>IF((Master!M35=0),"",Master!M35)</f>
        <v/>
      </c>
      <c r="K35" s="13" t="str">
        <f>IF((Master!N35)=0,"",Master!N35)</f>
        <v/>
      </c>
      <c r="L35" s="102">
        <f>IF((Master!P35)="0","",Master!P35)</f>
        <v>2</v>
      </c>
      <c r="M35" s="79"/>
    </row>
    <row r="36" spans="1:13" ht="16" x14ac:dyDescent="0.2">
      <c r="A36" s="84">
        <f>Master!A36</f>
        <v>29</v>
      </c>
      <c r="B36" s="9">
        <f>Master!B36</f>
        <v>44396</v>
      </c>
      <c r="C36" s="2" t="str">
        <f>Master!C36</f>
        <v>1/1/21</v>
      </c>
      <c r="D36" s="2" t="str">
        <f>Master!D36</f>
        <v>1/1/21</v>
      </c>
      <c r="E36" s="11">
        <f>Master!F36</f>
        <v>32</v>
      </c>
      <c r="F36" s="4">
        <f>Master!G36</f>
        <v>44418</v>
      </c>
      <c r="G36" s="5" t="str">
        <f>IF((Master!H36=0),"",Master!H36)</f>
        <v>353, 354</v>
      </c>
      <c r="H36" s="5">
        <f>IF((Master!I36=0),"",Master!I36)</f>
        <v>37250</v>
      </c>
      <c r="I36" s="14">
        <f>IF((Master!K36=0),"",Master!K36)</f>
        <v>40000</v>
      </c>
      <c r="J36" s="14" t="str">
        <f>IF((Master!M36=0),"",Master!M36)</f>
        <v/>
      </c>
      <c r="K36" s="13" t="str">
        <f>IF((Master!N36)=0,"",Master!N36)</f>
        <v/>
      </c>
      <c r="L36" s="102">
        <f>IF((Master!P36)="0","",Master!P36)</f>
        <v>2</v>
      </c>
      <c r="M36" s="79"/>
    </row>
    <row r="37" spans="1:13" ht="16" x14ac:dyDescent="0.2">
      <c r="A37" s="84">
        <f>Master!A37</f>
        <v>30</v>
      </c>
      <c r="B37" s="9">
        <f>Master!B37</f>
        <v>44403</v>
      </c>
      <c r="C37" s="2" t="str">
        <f>Master!C37</f>
        <v>1/1/21</v>
      </c>
      <c r="D37" s="2" t="str">
        <f>Master!D37</f>
        <v>1/1/21</v>
      </c>
      <c r="E37" s="11">
        <f>Master!F37</f>
        <v>33</v>
      </c>
      <c r="F37" s="4">
        <f>Master!G37</f>
        <v>44425</v>
      </c>
      <c r="G37" s="5" t="str">
        <f>IF((Master!H37=0),"",Master!H37)</f>
        <v/>
      </c>
      <c r="H37" s="5">
        <f>IF((Master!I37=0),"",Master!I37)</f>
        <v>37250</v>
      </c>
      <c r="I37" s="14">
        <f>IF((Master!K37=0),"",Master!K37)</f>
        <v>20000</v>
      </c>
      <c r="J37" s="14" t="str">
        <f>IF((Master!M37=0),"",Master!M37)</f>
        <v/>
      </c>
      <c r="K37" s="13" t="str">
        <f>IF((Master!N37)=0,"",Master!N37)</f>
        <v/>
      </c>
      <c r="L37" s="102">
        <f>IF((Master!P37)="0","",Master!P37)</f>
        <v>1</v>
      </c>
      <c r="M37" s="79"/>
    </row>
    <row r="38" spans="1:13" ht="16" x14ac:dyDescent="0.2">
      <c r="A38" s="84">
        <f>Master!A38</f>
        <v>31</v>
      </c>
      <c r="B38" s="9">
        <f>Master!B38</f>
        <v>44410</v>
      </c>
      <c r="C38" s="2" t="str">
        <f>Master!C38</f>
        <v>1/1/21</v>
      </c>
      <c r="D38" s="2" t="str">
        <f>Master!D38</f>
        <v>1/1/21</v>
      </c>
      <c r="E38" s="11">
        <f>Master!F38</f>
        <v>34</v>
      </c>
      <c r="F38" s="4">
        <f>Master!G38</f>
        <v>44432</v>
      </c>
      <c r="G38" s="5" t="str">
        <f>IF((Master!H38=0),"",Master!H38)</f>
        <v/>
      </c>
      <c r="H38" s="5">
        <f>IF((Master!I38=0),"",Master!I38)</f>
        <v>50000</v>
      </c>
      <c r="I38" s="14">
        <f>IF((Master!K38=0),"",Master!K38)</f>
        <v>20000</v>
      </c>
      <c r="J38" s="14" t="str">
        <f>IF((Master!M38=0),"",Master!M38)</f>
        <v/>
      </c>
      <c r="K38" s="13" t="str">
        <f>IF((Master!N38)=0,"",Master!N38)</f>
        <v/>
      </c>
      <c r="L38" s="102">
        <f>IF((Master!P38)="0","",Master!P38)</f>
        <v>1</v>
      </c>
      <c r="M38" s="79"/>
    </row>
    <row r="39" spans="1:13" ht="16" x14ac:dyDescent="0.2">
      <c r="A39" s="84">
        <f>Master!A39</f>
        <v>32</v>
      </c>
      <c r="B39" s="9">
        <f>Master!B39</f>
        <v>44417</v>
      </c>
      <c r="C39" s="2" t="str">
        <f>Master!C39</f>
        <v>1/1/21</v>
      </c>
      <c r="D39" s="2" t="str">
        <f>Master!D39</f>
        <v>1/1/21</v>
      </c>
      <c r="E39" s="11">
        <f>Master!F39</f>
        <v>35</v>
      </c>
      <c r="F39" s="4">
        <f>Master!G39</f>
        <v>44439</v>
      </c>
      <c r="G39" s="5" t="str">
        <f>IF((Master!H39=0),"",Master!H39)</f>
        <v/>
      </c>
      <c r="H39" s="5">
        <f>IF((Master!I39=0),"",Master!I39)</f>
        <v>50000</v>
      </c>
      <c r="I39" s="14">
        <f>IF((Master!K39=0),"",Master!K39)</f>
        <v>20000</v>
      </c>
      <c r="J39" s="14" t="str">
        <f>IF((Master!M39=0),"",Master!M39)</f>
        <v/>
      </c>
      <c r="K39" s="13" t="str">
        <f>IF((Master!N39)=0,"",Master!N39)</f>
        <v/>
      </c>
      <c r="L39" s="102">
        <f>IF((Master!P39)="0","",Master!P39)</f>
        <v>1</v>
      </c>
      <c r="M39" s="79"/>
    </row>
    <row r="40" spans="1:13" ht="16" x14ac:dyDescent="0.2">
      <c r="A40" s="108">
        <f>Master!A40</f>
        <v>33</v>
      </c>
      <c r="B40" s="109">
        <f>Master!B40</f>
        <v>44424</v>
      </c>
      <c r="C40" s="110" t="str">
        <f>Master!C40</f>
        <v>1/1/21</v>
      </c>
      <c r="D40" s="110" t="str">
        <f>Master!D40</f>
        <v>1/1/21</v>
      </c>
      <c r="E40" s="111">
        <f>Master!F40</f>
        <v>36</v>
      </c>
      <c r="F40" s="112">
        <f>Master!G40</f>
        <v>44446</v>
      </c>
      <c r="G40" s="5" t="str">
        <f>IF((Master!H40=0),"",Master!H40)</f>
        <v/>
      </c>
      <c r="H40" s="113">
        <f>IF((Master!I40=0),"",Master!I40)</f>
        <v>50000</v>
      </c>
      <c r="I40" s="14">
        <f>IF((Master!K40=0),"",Master!K40)</f>
        <v>20000</v>
      </c>
      <c r="J40" s="114" t="str">
        <f>IF((Master!M40=0),"",Master!M40)</f>
        <v/>
      </c>
      <c r="K40" s="113" t="str">
        <f>IF((Master!N40)=0,"",Master!N40)</f>
        <v/>
      </c>
      <c r="L40" s="102">
        <f>IF((Master!P40)="0","",Master!P40)</f>
        <v>1</v>
      </c>
      <c r="M40" s="80"/>
    </row>
  </sheetData>
  <conditionalFormatting sqref="A2:L40">
    <cfRule type="expression" dxfId="43" priority="1">
      <formula>$A2=WEEKNUM($P$3)-1</formula>
    </cfRule>
  </conditionalFormatting>
  <pageMargins left="0.25" right="0.25" top="0.75" bottom="0.75" header="0.3" footer="0.3"/>
  <pageSetup scale="78" orientation="landscape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C0EFF0-6B81-45E5-9D08-55A0EC68F512}">
  <sheetPr codeName="Sheet3"/>
  <dimension ref="A1:M96"/>
  <sheetViews>
    <sheetView topLeftCell="A24" workbookViewId="0">
      <selection activeCell="P24" sqref="P24"/>
    </sheetView>
  </sheetViews>
  <sheetFormatPr baseColWidth="10" defaultColWidth="8.83203125" defaultRowHeight="15" x14ac:dyDescent="0.2"/>
  <cols>
    <col min="2" max="2" width="12" style="115" customWidth="1"/>
    <col min="3" max="3" width="12.83203125" style="101" hidden="1" customWidth="1"/>
    <col min="4" max="4" width="16" style="116" customWidth="1"/>
    <col min="5" max="5" width="12.6640625" style="116" customWidth="1"/>
    <col min="6" max="6" width="11.33203125" style="116" customWidth="1"/>
    <col min="7" max="7" width="10.5" style="116" customWidth="1"/>
    <col min="8" max="9" width="11.33203125" customWidth="1"/>
    <col min="10" max="10" width="23.6640625" customWidth="1"/>
    <col min="12" max="12" width="12.83203125" customWidth="1"/>
    <col min="13" max="13" width="12" customWidth="1"/>
  </cols>
  <sheetData>
    <row r="1" spans="1:13" ht="48" x14ac:dyDescent="0.2">
      <c r="A1" s="117" t="s">
        <v>70</v>
      </c>
      <c r="B1" s="118" t="s">
        <v>71</v>
      </c>
      <c r="C1" s="119" t="s">
        <v>72</v>
      </c>
      <c r="D1" s="120" t="s">
        <v>73</v>
      </c>
      <c r="E1" s="120" t="s">
        <v>74</v>
      </c>
      <c r="F1" s="120" t="s">
        <v>75</v>
      </c>
      <c r="G1" s="120" t="s">
        <v>76</v>
      </c>
      <c r="H1" s="11" t="s">
        <v>77</v>
      </c>
      <c r="I1" s="11" t="s">
        <v>78</v>
      </c>
      <c r="J1" s="11" t="s">
        <v>79</v>
      </c>
    </row>
    <row r="2" spans="1:13" x14ac:dyDescent="0.2">
      <c r="A2" s="123" t="str">
        <f>IF(C2=1,WEEKNUM(B2,2)-1,"")</f>
        <v/>
      </c>
      <c r="B2" s="124" cm="1">
        <f t="array" ref="B2:B96">_xlfn.SEQUENCE(95,1,DATE(2021,4,1),1)</f>
        <v>44287</v>
      </c>
      <c r="C2" s="125" cm="1">
        <f t="array" ref="C2:C96">WEEKDAY(B2:B96,2)</f>
        <v>4</v>
      </c>
      <c r="D2" s="126" cm="1">
        <f t="array" ref="D2:D96">IF(C2:C96&lt;=5,8000,IF(C2:C96=6,0,0))</f>
        <v>8000</v>
      </c>
      <c r="E2" s="126">
        <v>7100</v>
      </c>
      <c r="F2" s="126">
        <v>28100</v>
      </c>
      <c r="G2" s="126">
        <f t="shared" ref="G2:G65" si="0">IF(F2/20000&lt;0.75,"",F2/20000)</f>
        <v>1.405</v>
      </c>
      <c r="H2" s="134">
        <v>20000</v>
      </c>
      <c r="I2" s="134">
        <f>IF(ROUND(H2/20000,0)&gt;0,ROUND(H2/20000,0),"")</f>
        <v>1</v>
      </c>
      <c r="J2" s="132"/>
      <c r="L2" s="121" t="s">
        <v>80</v>
      </c>
      <c r="M2" s="122">
        <v>44317</v>
      </c>
    </row>
    <row r="3" spans="1:13" x14ac:dyDescent="0.2">
      <c r="A3" s="127" t="str">
        <f t="shared" ref="A3:A66" si="1">IF(C3=1,WEEKNUM(B3,2)-1,"")</f>
        <v/>
      </c>
      <c r="B3" s="128">
        <v>44288</v>
      </c>
      <c r="C3" s="129">
        <v>5</v>
      </c>
      <c r="D3" s="130">
        <v>8000</v>
      </c>
      <c r="E3" s="130">
        <v>9400</v>
      </c>
      <c r="F3" s="130">
        <v>18200</v>
      </c>
      <c r="G3" s="130">
        <f t="shared" si="0"/>
        <v>0.91</v>
      </c>
      <c r="H3" s="135"/>
      <c r="I3" s="135"/>
      <c r="J3" s="133"/>
    </row>
    <row r="4" spans="1:13" x14ac:dyDescent="0.2">
      <c r="A4" s="123" t="str">
        <f t="shared" si="1"/>
        <v/>
      </c>
      <c r="B4" s="124">
        <v>44289</v>
      </c>
      <c r="C4" s="125">
        <v>6</v>
      </c>
      <c r="D4" s="126">
        <v>0</v>
      </c>
      <c r="E4" s="126">
        <v>2700</v>
      </c>
      <c r="F4" s="126">
        <v>24600</v>
      </c>
      <c r="G4" s="126">
        <f>IF(F4/20000&lt;0.75,"",F4/20000)</f>
        <v>1.23</v>
      </c>
      <c r="H4" s="134"/>
      <c r="I4" s="134"/>
      <c r="J4" s="132"/>
      <c r="L4" t="s">
        <v>81</v>
      </c>
    </row>
    <row r="5" spans="1:13" x14ac:dyDescent="0.2">
      <c r="A5" s="123" t="str">
        <f t="shared" si="1"/>
        <v/>
      </c>
      <c r="B5" s="124">
        <v>44290</v>
      </c>
      <c r="C5" s="125">
        <v>7</v>
      </c>
      <c r="D5" s="126">
        <v>0</v>
      </c>
      <c r="E5" s="126">
        <v>0</v>
      </c>
      <c r="F5" s="126">
        <v>27300</v>
      </c>
      <c r="G5" s="126">
        <f t="shared" si="0"/>
        <v>1.365</v>
      </c>
      <c r="H5" s="134"/>
      <c r="I5" s="134"/>
      <c r="J5" s="132"/>
    </row>
    <row r="6" spans="1:13" x14ac:dyDescent="0.2">
      <c r="A6" s="127">
        <f t="shared" si="1"/>
        <v>14</v>
      </c>
      <c r="B6" s="128">
        <v>44291</v>
      </c>
      <c r="C6" s="129">
        <v>1</v>
      </c>
      <c r="D6" s="130">
        <v>8000</v>
      </c>
      <c r="E6" s="130">
        <v>0</v>
      </c>
      <c r="F6" s="130">
        <v>27300</v>
      </c>
      <c r="G6" s="130">
        <f t="shared" si="0"/>
        <v>1.365</v>
      </c>
      <c r="H6" s="135"/>
      <c r="I6" s="135"/>
      <c r="J6" s="133"/>
    </row>
    <row r="7" spans="1:13" x14ac:dyDescent="0.2">
      <c r="A7" s="123" t="str">
        <f t="shared" si="1"/>
        <v/>
      </c>
      <c r="B7" s="124">
        <v>44292</v>
      </c>
      <c r="C7" s="125">
        <v>2</v>
      </c>
      <c r="D7" s="126">
        <v>8000</v>
      </c>
      <c r="E7" s="126">
        <v>4800</v>
      </c>
      <c r="F7" s="126">
        <v>27300</v>
      </c>
      <c r="G7" s="126">
        <f t="shared" si="0"/>
        <v>1.365</v>
      </c>
      <c r="H7" s="134"/>
      <c r="I7" s="134"/>
      <c r="J7" s="132"/>
    </row>
    <row r="8" spans="1:13" x14ac:dyDescent="0.2">
      <c r="A8" s="123" t="str">
        <f t="shared" si="1"/>
        <v/>
      </c>
      <c r="B8" s="124">
        <v>44293</v>
      </c>
      <c r="C8" s="125">
        <v>3</v>
      </c>
      <c r="D8" s="126">
        <v>8000</v>
      </c>
      <c r="E8" s="126">
        <v>8200</v>
      </c>
      <c r="F8" s="126">
        <v>32100</v>
      </c>
      <c r="G8" s="126">
        <f t="shared" si="0"/>
        <v>1.605</v>
      </c>
      <c r="H8" s="134"/>
      <c r="I8" s="134"/>
      <c r="J8" s="132"/>
    </row>
    <row r="9" spans="1:13" x14ac:dyDescent="0.2">
      <c r="A9" s="123" t="str">
        <f t="shared" si="1"/>
        <v/>
      </c>
      <c r="B9" s="124">
        <v>44294</v>
      </c>
      <c r="C9" s="125">
        <v>4</v>
      </c>
      <c r="D9" s="126">
        <v>8000</v>
      </c>
      <c r="E9" s="126">
        <v>8100</v>
      </c>
      <c r="F9" s="126">
        <v>40300</v>
      </c>
      <c r="G9" s="126">
        <v>3</v>
      </c>
      <c r="H9" s="134"/>
      <c r="I9" s="134"/>
      <c r="J9" s="132"/>
    </row>
    <row r="10" spans="1:13" x14ac:dyDescent="0.2">
      <c r="A10" s="123" t="str">
        <f t="shared" si="1"/>
        <v/>
      </c>
      <c r="B10" s="124">
        <v>44295</v>
      </c>
      <c r="C10" s="125">
        <v>5</v>
      </c>
      <c r="D10" s="126">
        <v>8000</v>
      </c>
      <c r="E10" s="126">
        <v>8000</v>
      </c>
      <c r="F10" s="126">
        <v>11400</v>
      </c>
      <c r="G10" s="126" t="str">
        <f t="shared" si="0"/>
        <v/>
      </c>
      <c r="H10" s="134">
        <v>57000</v>
      </c>
      <c r="I10" s="134">
        <f t="shared" ref="I10:I14" si="2">IF(ROUND(H10/20000,0)&gt;0,ROUND(H10/20000,0),"")</f>
        <v>3</v>
      </c>
      <c r="J10" s="132"/>
    </row>
    <row r="11" spans="1:13" x14ac:dyDescent="0.2">
      <c r="A11" s="123" t="str">
        <f t="shared" si="1"/>
        <v/>
      </c>
      <c r="B11" s="124">
        <v>44296</v>
      </c>
      <c r="C11" s="125">
        <v>6</v>
      </c>
      <c r="D11" s="126">
        <v>0</v>
      </c>
      <c r="E11" s="126">
        <v>2500</v>
      </c>
      <c r="F11" s="138">
        <v>10500</v>
      </c>
      <c r="G11" s="126" t="str">
        <f t="shared" si="0"/>
        <v/>
      </c>
      <c r="H11" s="134"/>
      <c r="I11" s="134" t="str">
        <f t="shared" si="2"/>
        <v/>
      </c>
      <c r="J11" s="132"/>
    </row>
    <row r="12" spans="1:13" x14ac:dyDescent="0.2">
      <c r="A12" s="123" t="str">
        <f t="shared" si="1"/>
        <v/>
      </c>
      <c r="B12" s="124">
        <v>44297</v>
      </c>
      <c r="C12" s="125">
        <v>7</v>
      </c>
      <c r="D12" s="126">
        <v>0</v>
      </c>
      <c r="E12" s="126">
        <v>0</v>
      </c>
      <c r="F12" s="138">
        <f t="shared" ref="F12:F75" si="3">F11+E12-H12</f>
        <v>10500</v>
      </c>
      <c r="G12" s="126" t="str">
        <f t="shared" si="0"/>
        <v/>
      </c>
      <c r="H12" s="134"/>
      <c r="I12" s="134" t="str">
        <f t="shared" si="2"/>
        <v/>
      </c>
      <c r="J12" s="132"/>
    </row>
    <row r="13" spans="1:13" x14ac:dyDescent="0.2">
      <c r="A13" s="123">
        <f t="shared" si="1"/>
        <v>15</v>
      </c>
      <c r="B13" s="124">
        <v>44298</v>
      </c>
      <c r="C13" s="125">
        <v>1</v>
      </c>
      <c r="D13" s="126">
        <v>8000</v>
      </c>
      <c r="E13" s="126">
        <v>6800</v>
      </c>
      <c r="F13" s="126">
        <f t="shared" si="3"/>
        <v>17300</v>
      </c>
      <c r="G13" s="126">
        <f t="shared" si="0"/>
        <v>0.86499999999999999</v>
      </c>
      <c r="H13" s="134"/>
      <c r="I13" s="134" t="str">
        <f t="shared" si="2"/>
        <v/>
      </c>
      <c r="J13" s="132"/>
    </row>
    <row r="14" spans="1:13" x14ac:dyDescent="0.2">
      <c r="A14" s="123" t="str">
        <f t="shared" si="1"/>
        <v/>
      </c>
      <c r="B14" s="124">
        <v>44299</v>
      </c>
      <c r="C14" s="125">
        <v>2</v>
      </c>
      <c r="D14" s="126">
        <v>8000</v>
      </c>
      <c r="E14" s="126">
        <v>7900</v>
      </c>
      <c r="F14" s="126">
        <f t="shared" si="3"/>
        <v>25200</v>
      </c>
      <c r="G14" s="126">
        <f t="shared" si="0"/>
        <v>1.26</v>
      </c>
      <c r="H14" s="134"/>
      <c r="I14" s="134" t="str">
        <f t="shared" si="2"/>
        <v/>
      </c>
      <c r="J14" s="132"/>
    </row>
    <row r="15" spans="1:13" ht="48" x14ac:dyDescent="0.2">
      <c r="A15" s="123" t="str">
        <f t="shared" si="1"/>
        <v/>
      </c>
      <c r="B15" s="124">
        <v>44300</v>
      </c>
      <c r="C15" s="125">
        <v>3</v>
      </c>
      <c r="D15" s="126">
        <v>8000</v>
      </c>
      <c r="E15" s="126">
        <v>7900</v>
      </c>
      <c r="F15" s="126">
        <f t="shared" si="3"/>
        <v>13100</v>
      </c>
      <c r="G15" s="126" t="str">
        <f t="shared" si="0"/>
        <v/>
      </c>
      <c r="H15" s="134">
        <v>20000</v>
      </c>
      <c r="I15" s="134">
        <f>IF(ROUND(H15/20000,0)&gt;0,ROUND(H15/20000,0),"")</f>
        <v>1</v>
      </c>
      <c r="J15" s="131" t="s">
        <v>82</v>
      </c>
    </row>
    <row r="16" spans="1:13" x14ac:dyDescent="0.2">
      <c r="A16" s="123" t="str">
        <f t="shared" si="1"/>
        <v/>
      </c>
      <c r="B16" s="124">
        <v>44301</v>
      </c>
      <c r="C16" s="125">
        <v>4</v>
      </c>
      <c r="D16" s="126">
        <v>8000</v>
      </c>
      <c r="E16" s="126">
        <v>6600</v>
      </c>
      <c r="F16" s="126">
        <f t="shared" si="3"/>
        <v>19700</v>
      </c>
      <c r="G16" s="126">
        <f t="shared" si="0"/>
        <v>0.98499999999999999</v>
      </c>
      <c r="H16" s="134"/>
      <c r="I16" s="134" t="str">
        <f t="shared" ref="I16:I79" si="4">IF(ROUND(H16/20000,0)&gt;0,ROUND(H16/20000,0),"")</f>
        <v/>
      </c>
      <c r="J16" s="132"/>
    </row>
    <row r="17" spans="1:10" x14ac:dyDescent="0.2">
      <c r="A17" s="123" t="str">
        <f t="shared" si="1"/>
        <v/>
      </c>
      <c r="B17" s="124">
        <v>44302</v>
      </c>
      <c r="C17" s="125">
        <v>5</v>
      </c>
      <c r="D17" s="126">
        <v>8000</v>
      </c>
      <c r="E17" s="126">
        <v>7200</v>
      </c>
      <c r="F17" s="126">
        <f t="shared" si="3"/>
        <v>26900</v>
      </c>
      <c r="G17" s="126">
        <f t="shared" si="0"/>
        <v>1.345</v>
      </c>
      <c r="H17" s="134"/>
      <c r="I17" s="134" t="str">
        <f t="shared" si="4"/>
        <v/>
      </c>
      <c r="J17" s="132"/>
    </row>
    <row r="18" spans="1:10" x14ac:dyDescent="0.2">
      <c r="A18" s="123" t="str">
        <f t="shared" si="1"/>
        <v/>
      </c>
      <c r="B18" s="124">
        <v>44303</v>
      </c>
      <c r="C18" s="125">
        <v>6</v>
      </c>
      <c r="D18" s="126">
        <v>0</v>
      </c>
      <c r="E18" s="126">
        <v>0</v>
      </c>
      <c r="F18" s="126">
        <f t="shared" si="3"/>
        <v>26900</v>
      </c>
      <c r="G18" s="126">
        <f t="shared" si="0"/>
        <v>1.345</v>
      </c>
      <c r="H18" s="134"/>
      <c r="I18" s="134" t="str">
        <f t="shared" si="4"/>
        <v/>
      </c>
      <c r="J18" s="132"/>
    </row>
    <row r="19" spans="1:10" x14ac:dyDescent="0.2">
      <c r="A19" s="123" t="str">
        <f t="shared" si="1"/>
        <v/>
      </c>
      <c r="B19" s="124">
        <v>44304</v>
      </c>
      <c r="C19" s="125">
        <v>7</v>
      </c>
      <c r="D19" s="126">
        <v>0</v>
      </c>
      <c r="E19" s="126">
        <v>0</v>
      </c>
      <c r="F19" s="126">
        <f t="shared" si="3"/>
        <v>26900</v>
      </c>
      <c r="G19" s="126">
        <f t="shared" si="0"/>
        <v>1.345</v>
      </c>
      <c r="H19" s="134"/>
      <c r="I19" s="134" t="str">
        <f t="shared" si="4"/>
        <v/>
      </c>
      <c r="J19" s="132"/>
    </row>
    <row r="20" spans="1:10" x14ac:dyDescent="0.2">
      <c r="A20" s="123">
        <f t="shared" si="1"/>
        <v>16</v>
      </c>
      <c r="B20" s="124">
        <v>44305</v>
      </c>
      <c r="C20" s="125">
        <v>1</v>
      </c>
      <c r="D20" s="126">
        <v>8000</v>
      </c>
      <c r="E20" s="126">
        <v>7400</v>
      </c>
      <c r="F20" s="126">
        <f t="shared" si="3"/>
        <v>34300</v>
      </c>
      <c r="G20" s="126">
        <f t="shared" si="0"/>
        <v>1.7150000000000001</v>
      </c>
      <c r="H20" s="134"/>
      <c r="I20" s="134" t="str">
        <f t="shared" si="4"/>
        <v/>
      </c>
      <c r="J20" s="132"/>
    </row>
    <row r="21" spans="1:10" x14ac:dyDescent="0.2">
      <c r="A21" s="123" t="str">
        <f t="shared" si="1"/>
        <v/>
      </c>
      <c r="B21" s="124">
        <v>44306</v>
      </c>
      <c r="C21" s="125">
        <v>2</v>
      </c>
      <c r="D21" s="126">
        <v>8000</v>
      </c>
      <c r="E21" s="126">
        <v>7100</v>
      </c>
      <c r="F21" s="126">
        <f t="shared" si="3"/>
        <v>41400</v>
      </c>
      <c r="G21" s="126">
        <f t="shared" si="0"/>
        <v>2.0699999999999998</v>
      </c>
      <c r="H21" s="134"/>
      <c r="I21" s="134" t="str">
        <f t="shared" si="4"/>
        <v/>
      </c>
      <c r="J21" s="132"/>
    </row>
    <row r="22" spans="1:10" ht="32" x14ac:dyDescent="0.2">
      <c r="A22" s="123" t="str">
        <f t="shared" si="1"/>
        <v/>
      </c>
      <c r="B22" s="124">
        <v>44307</v>
      </c>
      <c r="C22" s="125">
        <v>3</v>
      </c>
      <c r="D22" s="126">
        <v>8000</v>
      </c>
      <c r="E22" s="126">
        <v>4900</v>
      </c>
      <c r="F22" s="126">
        <f t="shared" si="3"/>
        <v>26300</v>
      </c>
      <c r="G22" s="126">
        <f t="shared" si="0"/>
        <v>1.3149999999999999</v>
      </c>
      <c r="H22" s="134">
        <v>20000</v>
      </c>
      <c r="I22" s="134">
        <f t="shared" si="4"/>
        <v>1</v>
      </c>
      <c r="J22" s="132" t="s">
        <v>83</v>
      </c>
    </row>
    <row r="23" spans="1:10" x14ac:dyDescent="0.2">
      <c r="A23" s="123" t="str">
        <f t="shared" si="1"/>
        <v/>
      </c>
      <c r="B23" s="124">
        <v>44308</v>
      </c>
      <c r="C23" s="125">
        <v>4</v>
      </c>
      <c r="D23" s="126">
        <v>8000</v>
      </c>
      <c r="E23" s="126">
        <v>7200</v>
      </c>
      <c r="F23" s="126">
        <v>28000</v>
      </c>
      <c r="G23" s="126">
        <f t="shared" si="0"/>
        <v>1.4</v>
      </c>
      <c r="H23" s="134"/>
      <c r="I23" s="134" t="str">
        <f t="shared" si="4"/>
        <v/>
      </c>
      <c r="J23" s="132"/>
    </row>
    <row r="24" spans="1:10" ht="48" x14ac:dyDescent="0.2">
      <c r="A24" s="123" t="str">
        <f t="shared" si="1"/>
        <v/>
      </c>
      <c r="B24" s="124">
        <v>44309</v>
      </c>
      <c r="C24" s="125">
        <v>5</v>
      </c>
      <c r="D24" s="126">
        <v>8000</v>
      </c>
      <c r="E24" s="126">
        <v>6900</v>
      </c>
      <c r="F24" s="126">
        <f t="shared" si="3"/>
        <v>15900</v>
      </c>
      <c r="G24" s="126">
        <f t="shared" si="0"/>
        <v>0.79500000000000004</v>
      </c>
      <c r="H24" s="134">
        <v>19000</v>
      </c>
      <c r="I24" s="134">
        <f t="shared" si="4"/>
        <v>1</v>
      </c>
      <c r="J24" s="132" t="s">
        <v>84</v>
      </c>
    </row>
    <row r="25" spans="1:10" x14ac:dyDescent="0.2">
      <c r="A25" s="123" t="str">
        <f t="shared" si="1"/>
        <v/>
      </c>
      <c r="B25" s="124">
        <v>44310</v>
      </c>
      <c r="C25" s="125">
        <v>6</v>
      </c>
      <c r="D25" s="126">
        <v>0</v>
      </c>
      <c r="E25" s="126">
        <v>0</v>
      </c>
      <c r="F25" s="126">
        <f t="shared" si="3"/>
        <v>15900</v>
      </c>
      <c r="G25" s="126">
        <f t="shared" si="0"/>
        <v>0.79500000000000004</v>
      </c>
      <c r="H25" s="134"/>
      <c r="I25" s="134" t="str">
        <f t="shared" si="4"/>
        <v/>
      </c>
      <c r="J25" s="132"/>
    </row>
    <row r="26" spans="1:10" x14ac:dyDescent="0.2">
      <c r="A26" s="123" t="str">
        <f t="shared" si="1"/>
        <v/>
      </c>
      <c r="B26" s="124">
        <v>44311</v>
      </c>
      <c r="C26" s="125">
        <v>7</v>
      </c>
      <c r="D26" s="126">
        <v>0</v>
      </c>
      <c r="E26" s="126">
        <v>0</v>
      </c>
      <c r="F26" s="126">
        <f t="shared" si="3"/>
        <v>15900</v>
      </c>
      <c r="G26" s="126">
        <f t="shared" si="0"/>
        <v>0.79500000000000004</v>
      </c>
      <c r="H26" s="134"/>
      <c r="I26" s="134" t="str">
        <f t="shared" si="4"/>
        <v/>
      </c>
      <c r="J26" s="132"/>
    </row>
    <row r="27" spans="1:10" x14ac:dyDescent="0.2">
      <c r="A27" s="123">
        <f t="shared" si="1"/>
        <v>17</v>
      </c>
      <c r="B27" s="124">
        <v>44312</v>
      </c>
      <c r="C27" s="125">
        <v>1</v>
      </c>
      <c r="D27" s="126">
        <v>8000</v>
      </c>
      <c r="E27" s="126">
        <v>7200</v>
      </c>
      <c r="F27" s="126">
        <v>22000</v>
      </c>
      <c r="G27" s="126">
        <f t="shared" si="0"/>
        <v>1.1000000000000001</v>
      </c>
      <c r="H27" s="134"/>
      <c r="I27" s="134" t="str">
        <f t="shared" si="4"/>
        <v/>
      </c>
      <c r="J27" s="132"/>
    </row>
    <row r="28" spans="1:10" x14ac:dyDescent="0.2">
      <c r="A28" s="123" t="str">
        <f t="shared" si="1"/>
        <v/>
      </c>
      <c r="B28" s="124">
        <v>44313</v>
      </c>
      <c r="C28" s="125">
        <v>2</v>
      </c>
      <c r="D28" s="126">
        <v>8000</v>
      </c>
      <c r="E28" s="126">
        <v>6300</v>
      </c>
      <c r="F28" s="126">
        <f t="shared" si="3"/>
        <v>28300</v>
      </c>
      <c r="G28" s="126">
        <f t="shared" si="0"/>
        <v>1.415</v>
      </c>
      <c r="H28" s="134"/>
      <c r="I28" s="134" t="str">
        <f t="shared" si="4"/>
        <v/>
      </c>
      <c r="J28" s="132"/>
    </row>
    <row r="29" spans="1:10" x14ac:dyDescent="0.2">
      <c r="A29" s="123" t="str">
        <f t="shared" si="1"/>
        <v/>
      </c>
      <c r="B29" s="124">
        <v>44314</v>
      </c>
      <c r="C29" s="125">
        <v>3</v>
      </c>
      <c r="D29" s="126">
        <v>8000</v>
      </c>
      <c r="E29" s="126">
        <v>7600</v>
      </c>
      <c r="F29" s="126">
        <f t="shared" si="3"/>
        <v>35900</v>
      </c>
      <c r="G29" s="126">
        <f t="shared" si="0"/>
        <v>1.7949999999999999</v>
      </c>
      <c r="H29" s="134"/>
      <c r="I29" s="134" t="str">
        <f t="shared" si="4"/>
        <v/>
      </c>
      <c r="J29" s="132"/>
    </row>
    <row r="30" spans="1:10" x14ac:dyDescent="0.2">
      <c r="A30" s="123" t="str">
        <f t="shared" si="1"/>
        <v/>
      </c>
      <c r="B30" s="124">
        <v>44315</v>
      </c>
      <c r="C30" s="125">
        <v>4</v>
      </c>
      <c r="D30" s="126">
        <v>8000</v>
      </c>
      <c r="E30" s="126">
        <v>9500</v>
      </c>
      <c r="F30" s="126">
        <f t="shared" si="3"/>
        <v>45400</v>
      </c>
      <c r="G30" s="126">
        <f t="shared" si="0"/>
        <v>2.27</v>
      </c>
      <c r="H30" s="134"/>
      <c r="I30" s="134" t="str">
        <f t="shared" si="4"/>
        <v/>
      </c>
      <c r="J30" s="132"/>
    </row>
    <row r="31" spans="1:10" x14ac:dyDescent="0.2">
      <c r="A31" s="123" t="str">
        <f t="shared" si="1"/>
        <v/>
      </c>
      <c r="B31" s="124">
        <v>44316</v>
      </c>
      <c r="C31" s="125">
        <v>5</v>
      </c>
      <c r="D31" s="126">
        <v>8000</v>
      </c>
      <c r="E31" s="126">
        <v>8700</v>
      </c>
      <c r="F31" s="126">
        <f t="shared" si="3"/>
        <v>14100</v>
      </c>
      <c r="G31" s="126" t="str">
        <f t="shared" si="0"/>
        <v/>
      </c>
      <c r="H31" s="134">
        <v>40000</v>
      </c>
      <c r="I31" s="134">
        <f t="shared" si="4"/>
        <v>2</v>
      </c>
      <c r="J31" s="132"/>
    </row>
    <row r="32" spans="1:10" x14ac:dyDescent="0.2">
      <c r="A32" s="123" t="str">
        <f t="shared" si="1"/>
        <v/>
      </c>
      <c r="B32" s="124">
        <v>44317</v>
      </c>
      <c r="C32" s="125">
        <v>6</v>
      </c>
      <c r="D32" s="126">
        <v>0</v>
      </c>
      <c r="E32" s="126">
        <v>0</v>
      </c>
      <c r="F32" s="126">
        <f t="shared" si="3"/>
        <v>14100</v>
      </c>
      <c r="G32" s="126" t="str">
        <f t="shared" si="0"/>
        <v/>
      </c>
      <c r="H32" s="134"/>
      <c r="I32" s="134" t="str">
        <f t="shared" si="4"/>
        <v/>
      </c>
      <c r="J32" s="132"/>
    </row>
    <row r="33" spans="1:12" x14ac:dyDescent="0.2">
      <c r="A33" s="123" t="str">
        <f t="shared" si="1"/>
        <v/>
      </c>
      <c r="B33" s="124">
        <v>44318</v>
      </c>
      <c r="C33" s="125">
        <v>7</v>
      </c>
      <c r="D33" s="126">
        <v>0</v>
      </c>
      <c r="E33" s="126">
        <v>0</v>
      </c>
      <c r="F33" s="126">
        <f t="shared" si="3"/>
        <v>14100</v>
      </c>
      <c r="G33" s="126" t="str">
        <f t="shared" si="0"/>
        <v/>
      </c>
      <c r="H33" s="134"/>
      <c r="I33" s="134" t="str">
        <f t="shared" si="4"/>
        <v/>
      </c>
      <c r="J33" s="132"/>
    </row>
    <row r="34" spans="1:12" x14ac:dyDescent="0.2">
      <c r="A34" s="123">
        <f t="shared" si="1"/>
        <v>18</v>
      </c>
      <c r="B34" s="124">
        <v>44319</v>
      </c>
      <c r="C34" s="125">
        <v>1</v>
      </c>
      <c r="D34" s="126">
        <v>8000</v>
      </c>
      <c r="E34" s="126">
        <v>7600</v>
      </c>
      <c r="F34" s="126">
        <v>12100</v>
      </c>
      <c r="G34" s="126" t="str">
        <f t="shared" si="0"/>
        <v/>
      </c>
      <c r="H34" s="134"/>
      <c r="I34" s="134" t="str">
        <f t="shared" si="4"/>
        <v/>
      </c>
      <c r="J34" s="132"/>
    </row>
    <row r="35" spans="1:12" x14ac:dyDescent="0.2">
      <c r="A35" s="123" t="str">
        <f t="shared" si="1"/>
        <v/>
      </c>
      <c r="B35" s="124">
        <v>44320</v>
      </c>
      <c r="C35" s="125">
        <v>2</v>
      </c>
      <c r="D35" s="126">
        <v>8000</v>
      </c>
      <c r="E35" s="126">
        <v>9800</v>
      </c>
      <c r="F35" s="126">
        <f t="shared" si="3"/>
        <v>21900</v>
      </c>
      <c r="G35" s="126">
        <f t="shared" si="0"/>
        <v>1.095</v>
      </c>
      <c r="H35" s="134"/>
      <c r="I35" s="134" t="str">
        <f t="shared" si="4"/>
        <v/>
      </c>
      <c r="J35" s="132"/>
    </row>
    <row r="36" spans="1:12" x14ac:dyDescent="0.2">
      <c r="A36" s="123" t="str">
        <f t="shared" si="1"/>
        <v/>
      </c>
      <c r="B36" s="124">
        <v>44321</v>
      </c>
      <c r="C36" s="125">
        <v>3</v>
      </c>
      <c r="D36" s="126">
        <v>8000</v>
      </c>
      <c r="E36" s="126">
        <v>9100</v>
      </c>
      <c r="F36" s="126">
        <f t="shared" si="3"/>
        <v>31000</v>
      </c>
      <c r="G36" s="126">
        <f t="shared" si="0"/>
        <v>1.55</v>
      </c>
      <c r="H36" s="134"/>
      <c r="I36" s="134" t="str">
        <f t="shared" si="4"/>
        <v/>
      </c>
      <c r="J36" s="132"/>
    </row>
    <row r="37" spans="1:12" x14ac:dyDescent="0.2">
      <c r="A37" s="123" t="str">
        <f t="shared" si="1"/>
        <v/>
      </c>
      <c r="B37" s="124">
        <v>44322</v>
      </c>
      <c r="C37" s="125">
        <v>4</v>
      </c>
      <c r="D37" s="126">
        <v>8000</v>
      </c>
      <c r="E37" s="126">
        <v>8900</v>
      </c>
      <c r="F37" s="126">
        <f t="shared" si="3"/>
        <v>39900</v>
      </c>
      <c r="G37" s="126">
        <f t="shared" si="0"/>
        <v>1.9950000000000001</v>
      </c>
      <c r="H37" s="134"/>
      <c r="I37" s="134" t="str">
        <f t="shared" si="4"/>
        <v/>
      </c>
      <c r="J37" s="132"/>
    </row>
    <row r="38" spans="1:12" x14ac:dyDescent="0.2">
      <c r="A38" s="123" t="str">
        <f t="shared" si="1"/>
        <v/>
      </c>
      <c r="B38" s="124">
        <v>44323</v>
      </c>
      <c r="C38" s="125">
        <v>5</v>
      </c>
      <c r="D38" s="126">
        <v>8000</v>
      </c>
      <c r="E38" s="126">
        <v>9400</v>
      </c>
      <c r="F38" s="126">
        <f t="shared" si="3"/>
        <v>9300</v>
      </c>
      <c r="G38" s="126" t="str">
        <f t="shared" si="0"/>
        <v/>
      </c>
      <c r="H38" s="134">
        <v>40000</v>
      </c>
      <c r="I38" s="134">
        <f t="shared" si="4"/>
        <v>2</v>
      </c>
      <c r="J38" s="132"/>
    </row>
    <row r="39" spans="1:12" x14ac:dyDescent="0.2">
      <c r="A39" s="123" t="str">
        <f t="shared" si="1"/>
        <v/>
      </c>
      <c r="B39" s="124">
        <v>44324</v>
      </c>
      <c r="C39" s="125">
        <v>6</v>
      </c>
      <c r="D39" s="126">
        <v>0</v>
      </c>
      <c r="E39" s="126">
        <v>0</v>
      </c>
      <c r="F39" s="126">
        <f t="shared" si="3"/>
        <v>9300</v>
      </c>
      <c r="G39" s="126" t="str">
        <f t="shared" si="0"/>
        <v/>
      </c>
      <c r="H39" s="134"/>
      <c r="I39" s="134" t="str">
        <f t="shared" si="4"/>
        <v/>
      </c>
      <c r="J39" s="132"/>
    </row>
    <row r="40" spans="1:12" x14ac:dyDescent="0.2">
      <c r="A40" s="123" t="str">
        <f t="shared" si="1"/>
        <v/>
      </c>
      <c r="B40" s="124">
        <v>44325</v>
      </c>
      <c r="C40" s="125">
        <v>7</v>
      </c>
      <c r="D40" s="126">
        <v>0</v>
      </c>
      <c r="E40" s="126">
        <v>0</v>
      </c>
      <c r="F40" s="126">
        <f t="shared" si="3"/>
        <v>9300</v>
      </c>
      <c r="G40" s="126" t="str">
        <f t="shared" si="0"/>
        <v/>
      </c>
      <c r="H40" s="134"/>
      <c r="I40" s="134" t="str">
        <f t="shared" si="4"/>
        <v/>
      </c>
      <c r="J40" s="132"/>
    </row>
    <row r="41" spans="1:12" x14ac:dyDescent="0.2">
      <c r="A41" s="123">
        <f t="shared" si="1"/>
        <v>19</v>
      </c>
      <c r="B41" s="124">
        <v>44326</v>
      </c>
      <c r="C41" s="125">
        <v>1</v>
      </c>
      <c r="D41" s="126">
        <v>8000</v>
      </c>
      <c r="E41" s="126">
        <v>4200</v>
      </c>
      <c r="F41" s="126">
        <f t="shared" si="3"/>
        <v>13500</v>
      </c>
      <c r="G41" s="126" t="str">
        <f t="shared" si="0"/>
        <v/>
      </c>
      <c r="H41" s="134"/>
      <c r="I41" s="134" t="str">
        <f t="shared" si="4"/>
        <v/>
      </c>
      <c r="J41" s="132"/>
    </row>
    <row r="42" spans="1:12" x14ac:dyDescent="0.2">
      <c r="A42" s="123" t="str">
        <f t="shared" si="1"/>
        <v/>
      </c>
      <c r="B42" s="124">
        <v>44327</v>
      </c>
      <c r="C42" s="125">
        <v>2</v>
      </c>
      <c r="D42" s="126">
        <v>8000</v>
      </c>
      <c r="E42" s="126">
        <v>6300</v>
      </c>
      <c r="F42" s="126">
        <f>F41+E42-H42</f>
        <v>-200</v>
      </c>
      <c r="G42" s="126" t="str">
        <f t="shared" si="0"/>
        <v/>
      </c>
      <c r="H42" s="134">
        <v>20000</v>
      </c>
      <c r="I42" s="134">
        <f t="shared" si="4"/>
        <v>1</v>
      </c>
      <c r="J42" s="132"/>
    </row>
    <row r="43" spans="1:12" x14ac:dyDescent="0.2">
      <c r="A43" s="123" t="str">
        <f t="shared" si="1"/>
        <v/>
      </c>
      <c r="B43" s="124">
        <v>44328</v>
      </c>
      <c r="C43" s="125">
        <v>3</v>
      </c>
      <c r="D43" s="126">
        <v>8000</v>
      </c>
      <c r="E43" s="126">
        <v>5400</v>
      </c>
      <c r="F43" s="126">
        <v>1100</v>
      </c>
      <c r="G43" s="126" t="str">
        <f t="shared" si="0"/>
        <v/>
      </c>
      <c r="H43" s="134"/>
      <c r="I43" s="134" t="str">
        <f t="shared" si="4"/>
        <v/>
      </c>
      <c r="J43" s="132"/>
    </row>
    <row r="44" spans="1:12" x14ac:dyDescent="0.2">
      <c r="A44" s="127" t="str">
        <f t="shared" si="1"/>
        <v/>
      </c>
      <c r="B44" s="128">
        <v>44329</v>
      </c>
      <c r="C44" s="129">
        <v>4</v>
      </c>
      <c r="D44" s="130">
        <v>8000</v>
      </c>
      <c r="E44" s="130">
        <v>7300</v>
      </c>
      <c r="F44" s="130">
        <v>6500</v>
      </c>
      <c r="G44" s="130" t="str">
        <f t="shared" si="0"/>
        <v/>
      </c>
      <c r="H44" s="135"/>
      <c r="I44" s="135" t="str">
        <f t="shared" si="4"/>
        <v/>
      </c>
      <c r="J44" s="135"/>
      <c r="L44" s="147"/>
    </row>
    <row r="45" spans="1:12" x14ac:dyDescent="0.2">
      <c r="A45" s="123" t="str">
        <f t="shared" si="1"/>
        <v/>
      </c>
      <c r="B45" s="124">
        <v>44330</v>
      </c>
      <c r="C45" s="125">
        <v>5</v>
      </c>
      <c r="D45" s="126">
        <v>8000</v>
      </c>
      <c r="E45" s="147">
        <v>9000</v>
      </c>
      <c r="F45" s="126">
        <f>F44+E44-H44</f>
        <v>13800</v>
      </c>
      <c r="G45" s="126" t="str">
        <f>IF(F45/20000&lt;0.75,"",F45/20000)</f>
        <v/>
      </c>
      <c r="H45" s="134">
        <v>18000</v>
      </c>
      <c r="I45" s="134">
        <f>IF(ROUND(H45/20000,0)&gt;0,ROUND(H45/20000,0),"")</f>
        <v>1</v>
      </c>
      <c r="J45" s="132"/>
      <c r="L45" s="147"/>
    </row>
    <row r="46" spans="1:12" x14ac:dyDescent="0.2">
      <c r="A46" s="123" t="str">
        <f t="shared" si="1"/>
        <v/>
      </c>
      <c r="B46" s="124">
        <v>44331</v>
      </c>
      <c r="C46" s="125">
        <v>6</v>
      </c>
      <c r="D46" s="126">
        <v>0</v>
      </c>
      <c r="E46" s="146">
        <v>0</v>
      </c>
      <c r="F46" s="126">
        <f>F45+E45-H45</f>
        <v>4800</v>
      </c>
      <c r="G46" s="126" t="str">
        <f t="shared" si="0"/>
        <v/>
      </c>
      <c r="H46" s="134"/>
      <c r="I46" s="134" t="str">
        <f t="shared" si="4"/>
        <v/>
      </c>
      <c r="J46" s="132"/>
      <c r="L46" s="147"/>
    </row>
    <row r="47" spans="1:12" x14ac:dyDescent="0.2">
      <c r="A47" s="123" t="str">
        <f t="shared" si="1"/>
        <v/>
      </c>
      <c r="B47" s="124">
        <v>44332</v>
      </c>
      <c r="C47" s="125">
        <v>7</v>
      </c>
      <c r="D47" s="126">
        <v>0</v>
      </c>
      <c r="E47" s="146">
        <v>0</v>
      </c>
      <c r="F47" s="126">
        <f t="shared" si="3"/>
        <v>4800</v>
      </c>
      <c r="G47" s="126" t="str">
        <f t="shared" si="0"/>
        <v/>
      </c>
      <c r="H47" s="134"/>
      <c r="I47" s="134" t="str">
        <f t="shared" si="4"/>
        <v/>
      </c>
      <c r="J47" s="132"/>
      <c r="L47" s="147"/>
    </row>
    <row r="48" spans="1:12" x14ac:dyDescent="0.2">
      <c r="A48" s="123">
        <f t="shared" si="1"/>
        <v>20</v>
      </c>
      <c r="B48" s="124">
        <v>44333</v>
      </c>
      <c r="C48" s="125">
        <v>1</v>
      </c>
      <c r="D48" s="126">
        <v>8000</v>
      </c>
      <c r="E48" s="146">
        <v>7550</v>
      </c>
      <c r="F48" s="126">
        <f t="shared" si="3"/>
        <v>12350</v>
      </c>
      <c r="G48" s="126" t="str">
        <f t="shared" si="0"/>
        <v/>
      </c>
      <c r="H48" s="134"/>
      <c r="I48" s="134" t="str">
        <f t="shared" si="4"/>
        <v/>
      </c>
      <c r="J48" s="132"/>
      <c r="L48" s="147"/>
    </row>
    <row r="49" spans="1:12" x14ac:dyDescent="0.2">
      <c r="A49" s="123" t="str">
        <f t="shared" si="1"/>
        <v/>
      </c>
      <c r="B49" s="124">
        <v>44334</v>
      </c>
      <c r="C49" s="125">
        <v>2</v>
      </c>
      <c r="D49" s="126">
        <v>8000</v>
      </c>
      <c r="E49" s="146">
        <v>5800</v>
      </c>
      <c r="F49" s="126">
        <f t="shared" si="3"/>
        <v>18150</v>
      </c>
      <c r="G49" s="126">
        <f t="shared" si="0"/>
        <v>0.90749999999999997</v>
      </c>
      <c r="H49" s="134"/>
      <c r="I49" s="134" t="str">
        <f t="shared" si="4"/>
        <v/>
      </c>
      <c r="J49" s="132"/>
      <c r="L49" s="147"/>
    </row>
    <row r="50" spans="1:12" x14ac:dyDescent="0.2">
      <c r="A50" s="123" t="str">
        <f t="shared" si="1"/>
        <v/>
      </c>
      <c r="B50" s="124">
        <v>44335</v>
      </c>
      <c r="C50" s="125">
        <v>3</v>
      </c>
      <c r="D50" s="126">
        <v>8000</v>
      </c>
      <c r="E50" s="146">
        <v>6700</v>
      </c>
      <c r="F50" s="126">
        <f t="shared" si="3"/>
        <v>24850</v>
      </c>
      <c r="G50" s="126">
        <f t="shared" si="0"/>
        <v>1.2424999999999999</v>
      </c>
      <c r="H50" s="134"/>
      <c r="I50" s="134" t="str">
        <f t="shared" si="4"/>
        <v/>
      </c>
      <c r="J50" s="132"/>
      <c r="L50" s="147"/>
    </row>
    <row r="51" spans="1:12" x14ac:dyDescent="0.2">
      <c r="A51" s="123" t="str">
        <f t="shared" si="1"/>
        <v/>
      </c>
      <c r="B51" s="124">
        <v>44336</v>
      </c>
      <c r="C51" s="125">
        <v>4</v>
      </c>
      <c r="D51" s="126">
        <v>8000</v>
      </c>
      <c r="E51" s="146">
        <v>6800</v>
      </c>
      <c r="F51" s="126">
        <f t="shared" si="3"/>
        <v>31650</v>
      </c>
      <c r="G51" s="126">
        <f t="shared" si="0"/>
        <v>1.5825</v>
      </c>
      <c r="H51" s="134"/>
      <c r="I51" s="134" t="str">
        <f t="shared" si="4"/>
        <v/>
      </c>
      <c r="J51" s="132"/>
      <c r="L51" s="147"/>
    </row>
    <row r="52" spans="1:12" x14ac:dyDescent="0.2">
      <c r="A52" s="123" t="str">
        <f t="shared" si="1"/>
        <v/>
      </c>
      <c r="B52" s="124">
        <v>44337</v>
      </c>
      <c r="C52" s="125">
        <v>5</v>
      </c>
      <c r="D52" s="126">
        <v>8000</v>
      </c>
      <c r="E52" s="146">
        <v>0</v>
      </c>
      <c r="F52" s="126">
        <f t="shared" si="3"/>
        <v>31650</v>
      </c>
      <c r="G52" s="126">
        <f t="shared" si="0"/>
        <v>1.5825</v>
      </c>
      <c r="H52" s="134"/>
      <c r="I52" s="134" t="str">
        <f t="shared" si="4"/>
        <v/>
      </c>
      <c r="J52" s="132"/>
      <c r="L52" s="147"/>
    </row>
    <row r="53" spans="1:12" x14ac:dyDescent="0.2">
      <c r="A53" s="123" t="str">
        <f t="shared" si="1"/>
        <v/>
      </c>
      <c r="B53" s="124">
        <v>44338</v>
      </c>
      <c r="C53" s="125">
        <v>6</v>
      </c>
      <c r="D53" s="126">
        <v>0</v>
      </c>
      <c r="E53" s="146">
        <v>0</v>
      </c>
      <c r="F53" s="126">
        <f t="shared" si="3"/>
        <v>31650</v>
      </c>
      <c r="G53" s="126">
        <f t="shared" si="0"/>
        <v>1.5825</v>
      </c>
      <c r="H53" s="134"/>
      <c r="I53" s="134" t="str">
        <f t="shared" si="4"/>
        <v/>
      </c>
      <c r="J53" s="132"/>
      <c r="L53" s="147"/>
    </row>
    <row r="54" spans="1:12" x14ac:dyDescent="0.2">
      <c r="A54" s="123" t="str">
        <f t="shared" si="1"/>
        <v/>
      </c>
      <c r="B54" s="124">
        <v>44339</v>
      </c>
      <c r="C54" s="125">
        <v>7</v>
      </c>
      <c r="D54" s="126">
        <v>0</v>
      </c>
      <c r="E54" s="146">
        <v>0</v>
      </c>
      <c r="F54" s="126">
        <f t="shared" si="3"/>
        <v>31650</v>
      </c>
      <c r="G54" s="126">
        <f t="shared" si="0"/>
        <v>1.5825</v>
      </c>
      <c r="H54" s="134"/>
      <c r="I54" s="134" t="str">
        <f t="shared" si="4"/>
        <v/>
      </c>
      <c r="J54" s="132"/>
      <c r="L54" s="147"/>
    </row>
    <row r="55" spans="1:12" x14ac:dyDescent="0.2">
      <c r="A55" s="127">
        <f t="shared" si="1"/>
        <v>21</v>
      </c>
      <c r="B55" s="128">
        <v>44340</v>
      </c>
      <c r="C55" s="129">
        <v>1</v>
      </c>
      <c r="D55" s="130">
        <v>8000</v>
      </c>
      <c r="E55" s="130">
        <v>0</v>
      </c>
      <c r="F55" s="130">
        <f t="shared" si="3"/>
        <v>31650</v>
      </c>
      <c r="G55" s="130">
        <f t="shared" si="0"/>
        <v>1.5825</v>
      </c>
      <c r="H55" s="135"/>
      <c r="I55" s="135" t="str">
        <f t="shared" si="4"/>
        <v/>
      </c>
      <c r="J55" s="133"/>
    </row>
    <row r="56" spans="1:12" x14ac:dyDescent="0.2">
      <c r="A56" s="123" t="str">
        <f t="shared" si="1"/>
        <v/>
      </c>
      <c r="B56" s="124">
        <v>44341</v>
      </c>
      <c r="C56" s="125">
        <v>2</v>
      </c>
      <c r="D56" s="126">
        <v>8000</v>
      </c>
      <c r="E56" s="126">
        <v>0</v>
      </c>
      <c r="F56" s="126">
        <f t="shared" si="3"/>
        <v>31650</v>
      </c>
      <c r="G56" s="126">
        <f t="shared" si="0"/>
        <v>1.5825</v>
      </c>
      <c r="H56" s="134"/>
      <c r="I56" s="134" t="str">
        <f t="shared" si="4"/>
        <v/>
      </c>
      <c r="J56" s="132"/>
    </row>
    <row r="57" spans="1:12" x14ac:dyDescent="0.2">
      <c r="A57" s="123" t="str">
        <f t="shared" si="1"/>
        <v/>
      </c>
      <c r="B57" s="124">
        <v>44342</v>
      </c>
      <c r="C57" s="125">
        <v>3</v>
      </c>
      <c r="D57" s="126">
        <v>8000</v>
      </c>
      <c r="E57" s="126">
        <v>0</v>
      </c>
      <c r="F57" s="126">
        <f t="shared" si="3"/>
        <v>31650</v>
      </c>
      <c r="G57" s="126">
        <f t="shared" si="0"/>
        <v>1.5825</v>
      </c>
      <c r="H57" s="134"/>
      <c r="I57" s="134" t="str">
        <f t="shared" si="4"/>
        <v/>
      </c>
      <c r="J57" s="132"/>
    </row>
    <row r="58" spans="1:12" x14ac:dyDescent="0.2">
      <c r="A58" s="123" t="str">
        <f t="shared" si="1"/>
        <v/>
      </c>
      <c r="B58" s="124">
        <v>44343</v>
      </c>
      <c r="C58" s="125">
        <v>4</v>
      </c>
      <c r="D58" s="126">
        <v>8000</v>
      </c>
      <c r="E58" s="126">
        <v>0</v>
      </c>
      <c r="F58" s="126">
        <f t="shared" si="3"/>
        <v>31650</v>
      </c>
      <c r="G58" s="126">
        <f t="shared" si="0"/>
        <v>1.5825</v>
      </c>
      <c r="H58" s="134"/>
      <c r="I58" s="134" t="str">
        <f t="shared" si="4"/>
        <v/>
      </c>
      <c r="J58" s="132"/>
    </row>
    <row r="59" spans="1:12" x14ac:dyDescent="0.2">
      <c r="A59" s="123" t="str">
        <f t="shared" si="1"/>
        <v/>
      </c>
      <c r="B59" s="124">
        <v>44344</v>
      </c>
      <c r="C59" s="125">
        <v>5</v>
      </c>
      <c r="D59" s="126">
        <v>8000</v>
      </c>
      <c r="E59" s="126">
        <v>0</v>
      </c>
      <c r="F59" s="126">
        <f t="shared" si="3"/>
        <v>-8350</v>
      </c>
      <c r="G59" s="126" t="str">
        <f t="shared" si="0"/>
        <v/>
      </c>
      <c r="H59" s="134">
        <v>40000</v>
      </c>
      <c r="I59" s="134">
        <f t="shared" si="4"/>
        <v>2</v>
      </c>
      <c r="J59" s="132"/>
    </row>
    <row r="60" spans="1:12" x14ac:dyDescent="0.2">
      <c r="A60" s="123" t="str">
        <f t="shared" si="1"/>
        <v/>
      </c>
      <c r="B60" s="124">
        <v>44345</v>
      </c>
      <c r="C60" s="125">
        <v>6</v>
      </c>
      <c r="D60" s="126">
        <v>0</v>
      </c>
      <c r="E60" s="126">
        <v>0</v>
      </c>
      <c r="F60" s="126">
        <f t="shared" si="3"/>
        <v>-8350</v>
      </c>
      <c r="G60" s="126" t="str">
        <f t="shared" si="0"/>
        <v/>
      </c>
      <c r="H60" s="134"/>
      <c r="I60" s="134" t="str">
        <f t="shared" si="4"/>
        <v/>
      </c>
      <c r="J60" s="132"/>
    </row>
    <row r="61" spans="1:12" x14ac:dyDescent="0.2">
      <c r="A61" s="123" t="str">
        <f t="shared" si="1"/>
        <v/>
      </c>
      <c r="B61" s="124">
        <v>44346</v>
      </c>
      <c r="C61" s="125">
        <v>7</v>
      </c>
      <c r="D61" s="126">
        <v>0</v>
      </c>
      <c r="E61" s="126">
        <v>0</v>
      </c>
      <c r="F61" s="126">
        <f t="shared" si="3"/>
        <v>-8350</v>
      </c>
      <c r="G61" s="126" t="str">
        <f t="shared" si="0"/>
        <v/>
      </c>
      <c r="H61" s="134"/>
      <c r="I61" s="134" t="str">
        <f t="shared" si="4"/>
        <v/>
      </c>
      <c r="J61" s="132"/>
    </row>
    <row r="62" spans="1:12" x14ac:dyDescent="0.2">
      <c r="A62" s="123">
        <f t="shared" si="1"/>
        <v>22</v>
      </c>
      <c r="B62" s="124">
        <v>44347</v>
      </c>
      <c r="C62" s="125">
        <v>1</v>
      </c>
      <c r="D62" s="126">
        <v>8000</v>
      </c>
      <c r="E62" s="126">
        <v>0</v>
      </c>
      <c r="F62" s="126">
        <f t="shared" si="3"/>
        <v>-8350</v>
      </c>
      <c r="G62" s="126" t="str">
        <f t="shared" si="0"/>
        <v/>
      </c>
      <c r="H62" s="134"/>
      <c r="I62" s="134" t="str">
        <f t="shared" si="4"/>
        <v/>
      </c>
      <c r="J62" s="132"/>
    </row>
    <row r="63" spans="1:12" x14ac:dyDescent="0.2">
      <c r="A63" s="123" t="str">
        <f t="shared" si="1"/>
        <v/>
      </c>
      <c r="B63" s="124">
        <v>44348</v>
      </c>
      <c r="C63" s="125">
        <v>2</v>
      </c>
      <c r="D63" s="126">
        <v>8000</v>
      </c>
      <c r="E63" s="126">
        <v>0</v>
      </c>
      <c r="F63" s="126">
        <f t="shared" si="3"/>
        <v>-8350</v>
      </c>
      <c r="G63" s="126" t="str">
        <f t="shared" si="0"/>
        <v/>
      </c>
      <c r="H63" s="134"/>
      <c r="I63" s="134" t="str">
        <f t="shared" si="4"/>
        <v/>
      </c>
      <c r="J63" s="132"/>
    </row>
    <row r="64" spans="1:12" x14ac:dyDescent="0.2">
      <c r="A64" s="123" t="str">
        <f t="shared" si="1"/>
        <v/>
      </c>
      <c r="B64" s="124">
        <v>44349</v>
      </c>
      <c r="C64" s="125">
        <v>3</v>
      </c>
      <c r="D64" s="126">
        <v>8000</v>
      </c>
      <c r="E64" s="126">
        <v>0</v>
      </c>
      <c r="F64" s="126">
        <f t="shared" si="3"/>
        <v>-8350</v>
      </c>
      <c r="G64" s="126" t="str">
        <f t="shared" si="0"/>
        <v/>
      </c>
      <c r="H64" s="134"/>
      <c r="I64" s="134" t="str">
        <f t="shared" si="4"/>
        <v/>
      </c>
      <c r="J64" s="132"/>
    </row>
    <row r="65" spans="1:10" ht="16" x14ac:dyDescent="0.2">
      <c r="A65" s="127" t="str">
        <f t="shared" si="1"/>
        <v/>
      </c>
      <c r="B65" s="128">
        <v>44350</v>
      </c>
      <c r="C65" s="129">
        <v>4</v>
      </c>
      <c r="D65" s="130">
        <v>8000</v>
      </c>
      <c r="E65" s="130">
        <v>0</v>
      </c>
      <c r="F65" s="130">
        <f t="shared" si="3"/>
        <v>-8350</v>
      </c>
      <c r="G65" s="130" t="str">
        <f t="shared" si="0"/>
        <v/>
      </c>
      <c r="H65" s="135"/>
      <c r="I65" s="135" t="str">
        <f t="shared" si="4"/>
        <v/>
      </c>
      <c r="J65" s="131" t="s">
        <v>85</v>
      </c>
    </row>
    <row r="66" spans="1:10" ht="16" x14ac:dyDescent="0.2">
      <c r="A66" s="123" t="str">
        <f t="shared" si="1"/>
        <v/>
      </c>
      <c r="B66" s="124">
        <v>44351</v>
      </c>
      <c r="C66" s="125">
        <v>5</v>
      </c>
      <c r="D66" s="126">
        <v>8000</v>
      </c>
      <c r="E66" s="126">
        <v>0</v>
      </c>
      <c r="F66" s="126">
        <f t="shared" si="3"/>
        <v>-8350</v>
      </c>
      <c r="G66" s="126" t="str">
        <f t="shared" ref="G66:G96" si="5">IF(F66/20000&lt;0.75,"",F66/20000)</f>
        <v/>
      </c>
      <c r="H66" s="134"/>
      <c r="I66" s="134" t="str">
        <f t="shared" si="4"/>
        <v/>
      </c>
      <c r="J66" s="131" t="s">
        <v>85</v>
      </c>
    </row>
    <row r="67" spans="1:10" x14ac:dyDescent="0.2">
      <c r="A67" s="123" t="str">
        <f t="shared" ref="A67:A96" si="6">IF(C67=1,WEEKNUM(B67,2)-1,"")</f>
        <v/>
      </c>
      <c r="B67" s="124">
        <v>44352</v>
      </c>
      <c r="C67" s="125">
        <v>6</v>
      </c>
      <c r="D67" s="126">
        <v>0</v>
      </c>
      <c r="E67" s="126">
        <v>0</v>
      </c>
      <c r="F67" s="126">
        <f t="shared" si="3"/>
        <v>-8350</v>
      </c>
      <c r="G67" s="126" t="str">
        <f t="shared" si="5"/>
        <v/>
      </c>
      <c r="H67" s="134"/>
      <c r="I67" s="134" t="str">
        <f t="shared" si="4"/>
        <v/>
      </c>
      <c r="J67" s="132"/>
    </row>
    <row r="68" spans="1:10" x14ac:dyDescent="0.2">
      <c r="A68" s="123" t="str">
        <f t="shared" si="6"/>
        <v/>
      </c>
      <c r="B68" s="124">
        <v>44353</v>
      </c>
      <c r="C68" s="125">
        <v>7</v>
      </c>
      <c r="D68" s="126">
        <v>0</v>
      </c>
      <c r="E68" s="126">
        <v>0</v>
      </c>
      <c r="F68" s="126">
        <f t="shared" si="3"/>
        <v>-8350</v>
      </c>
      <c r="G68" s="126" t="str">
        <f t="shared" si="5"/>
        <v/>
      </c>
      <c r="H68" s="134"/>
      <c r="I68" s="134" t="str">
        <f t="shared" si="4"/>
        <v/>
      </c>
      <c r="J68" s="132"/>
    </row>
    <row r="69" spans="1:10" x14ac:dyDescent="0.2">
      <c r="A69" s="123">
        <f t="shared" si="6"/>
        <v>23</v>
      </c>
      <c r="B69" s="124">
        <v>44354</v>
      </c>
      <c r="C69" s="125">
        <v>1</v>
      </c>
      <c r="D69" s="126">
        <v>8000</v>
      </c>
      <c r="E69" s="126">
        <v>7200</v>
      </c>
      <c r="F69" s="126">
        <f t="shared" si="3"/>
        <v>-1150</v>
      </c>
      <c r="G69" s="126" t="str">
        <f t="shared" si="5"/>
        <v/>
      </c>
      <c r="H69" s="134"/>
      <c r="I69" s="134" t="str">
        <f t="shared" si="4"/>
        <v/>
      </c>
      <c r="J69" s="132"/>
    </row>
    <row r="70" spans="1:10" x14ac:dyDescent="0.2">
      <c r="A70" s="123" t="str">
        <f t="shared" si="6"/>
        <v/>
      </c>
      <c r="B70" s="124">
        <v>44355</v>
      </c>
      <c r="C70" s="125">
        <v>2</v>
      </c>
      <c r="D70" s="126">
        <v>8000</v>
      </c>
      <c r="E70" s="126">
        <v>6300</v>
      </c>
      <c r="F70" s="126">
        <f t="shared" si="3"/>
        <v>5150</v>
      </c>
      <c r="G70" s="126" t="str">
        <f t="shared" si="5"/>
        <v/>
      </c>
      <c r="H70" s="134"/>
      <c r="I70" s="134" t="str">
        <f t="shared" si="4"/>
        <v/>
      </c>
      <c r="J70" s="132"/>
    </row>
    <row r="71" spans="1:10" x14ac:dyDescent="0.2">
      <c r="A71" s="123" t="str">
        <f t="shared" si="6"/>
        <v/>
      </c>
      <c r="B71" s="124">
        <v>44356</v>
      </c>
      <c r="C71" s="125">
        <v>3</v>
      </c>
      <c r="D71" s="126">
        <v>8000</v>
      </c>
      <c r="E71" s="126">
        <v>4900</v>
      </c>
      <c r="F71" s="126">
        <f t="shared" si="3"/>
        <v>10050</v>
      </c>
      <c r="G71" s="126" t="str">
        <f t="shared" si="5"/>
        <v/>
      </c>
      <c r="H71" s="134"/>
      <c r="I71" s="134" t="str">
        <f t="shared" si="4"/>
        <v/>
      </c>
      <c r="J71" s="132"/>
    </row>
    <row r="72" spans="1:10" x14ac:dyDescent="0.2">
      <c r="A72" s="123" t="str">
        <f t="shared" si="6"/>
        <v/>
      </c>
      <c r="B72" s="124">
        <v>44357</v>
      </c>
      <c r="C72" s="125">
        <v>4</v>
      </c>
      <c r="D72" s="126">
        <v>8000</v>
      </c>
      <c r="E72" s="126">
        <v>7200</v>
      </c>
      <c r="F72" s="126">
        <f t="shared" si="3"/>
        <v>17250</v>
      </c>
      <c r="G72" s="126">
        <f t="shared" si="5"/>
        <v>0.86250000000000004</v>
      </c>
      <c r="H72" s="134"/>
      <c r="I72" s="134" t="str">
        <f t="shared" si="4"/>
        <v/>
      </c>
      <c r="J72" s="132"/>
    </row>
    <row r="73" spans="1:10" x14ac:dyDescent="0.2">
      <c r="A73" s="123" t="str">
        <f t="shared" si="6"/>
        <v/>
      </c>
      <c r="B73" s="124">
        <v>44358</v>
      </c>
      <c r="C73" s="125">
        <v>5</v>
      </c>
      <c r="D73" s="126">
        <v>8000</v>
      </c>
      <c r="E73" s="126">
        <v>6900</v>
      </c>
      <c r="F73" s="126">
        <f t="shared" si="3"/>
        <v>-15850</v>
      </c>
      <c r="G73" s="126" t="str">
        <f t="shared" si="5"/>
        <v/>
      </c>
      <c r="H73" s="134">
        <v>40000</v>
      </c>
      <c r="I73" s="134">
        <f t="shared" si="4"/>
        <v>2</v>
      </c>
      <c r="J73" s="145"/>
    </row>
    <row r="74" spans="1:10" x14ac:dyDescent="0.2">
      <c r="A74" s="123" t="str">
        <f t="shared" si="6"/>
        <v/>
      </c>
      <c r="B74" s="124">
        <v>44359</v>
      </c>
      <c r="C74" s="125">
        <v>6</v>
      </c>
      <c r="D74" s="126">
        <v>0</v>
      </c>
      <c r="E74" s="126">
        <v>0</v>
      </c>
      <c r="F74" s="126">
        <f t="shared" si="3"/>
        <v>-15850</v>
      </c>
      <c r="G74" s="126" t="str">
        <f t="shared" si="5"/>
        <v/>
      </c>
      <c r="H74" s="134"/>
      <c r="I74" s="134" t="str">
        <f t="shared" si="4"/>
        <v/>
      </c>
      <c r="J74" s="132"/>
    </row>
    <row r="75" spans="1:10" x14ac:dyDescent="0.2">
      <c r="A75" s="123" t="str">
        <f t="shared" si="6"/>
        <v/>
      </c>
      <c r="B75" s="124">
        <v>44360</v>
      </c>
      <c r="C75" s="125">
        <v>7</v>
      </c>
      <c r="D75" s="126">
        <v>0</v>
      </c>
      <c r="E75" s="126">
        <v>0</v>
      </c>
      <c r="F75" s="126">
        <f t="shared" si="3"/>
        <v>-15850</v>
      </c>
      <c r="G75" s="126" t="str">
        <f t="shared" si="5"/>
        <v/>
      </c>
      <c r="H75" s="134"/>
      <c r="I75" s="134" t="str">
        <f t="shared" si="4"/>
        <v/>
      </c>
      <c r="J75" s="132"/>
    </row>
    <row r="76" spans="1:10" x14ac:dyDescent="0.2">
      <c r="A76" s="123">
        <f t="shared" si="6"/>
        <v>24</v>
      </c>
      <c r="B76" s="124">
        <v>44361</v>
      </c>
      <c r="C76" s="125">
        <v>1</v>
      </c>
      <c r="D76" s="126">
        <v>8000</v>
      </c>
      <c r="E76" s="126">
        <v>7200</v>
      </c>
      <c r="F76" s="126">
        <f t="shared" ref="F76:F96" si="7">F75+E76-H76</f>
        <v>-8650</v>
      </c>
      <c r="G76" s="126" t="str">
        <f t="shared" si="5"/>
        <v/>
      </c>
      <c r="H76" s="134"/>
      <c r="I76" s="134" t="str">
        <f t="shared" si="4"/>
        <v/>
      </c>
      <c r="J76" s="132"/>
    </row>
    <row r="77" spans="1:10" x14ac:dyDescent="0.2">
      <c r="A77" s="123" t="str">
        <f t="shared" si="6"/>
        <v/>
      </c>
      <c r="B77" s="124">
        <v>44362</v>
      </c>
      <c r="C77" s="125">
        <v>2</v>
      </c>
      <c r="D77" s="126">
        <v>8000</v>
      </c>
      <c r="E77" s="126">
        <v>6300</v>
      </c>
      <c r="F77" s="126">
        <f t="shared" si="7"/>
        <v>-2350</v>
      </c>
      <c r="G77" s="126" t="str">
        <f t="shared" si="5"/>
        <v/>
      </c>
      <c r="H77" s="134"/>
      <c r="I77" s="134" t="str">
        <f t="shared" si="4"/>
        <v/>
      </c>
      <c r="J77" s="132"/>
    </row>
    <row r="78" spans="1:10" x14ac:dyDescent="0.2">
      <c r="A78" s="123" t="str">
        <f t="shared" si="6"/>
        <v/>
      </c>
      <c r="B78" s="124">
        <v>44363</v>
      </c>
      <c r="C78" s="125">
        <v>3</v>
      </c>
      <c r="D78" s="126">
        <v>8000</v>
      </c>
      <c r="E78" s="126">
        <v>4900</v>
      </c>
      <c r="F78" s="126">
        <f t="shared" si="7"/>
        <v>2550</v>
      </c>
      <c r="G78" s="126" t="str">
        <f t="shared" si="5"/>
        <v/>
      </c>
      <c r="H78" s="134"/>
      <c r="I78" s="134" t="str">
        <f t="shared" si="4"/>
        <v/>
      </c>
      <c r="J78" s="132"/>
    </row>
    <row r="79" spans="1:10" x14ac:dyDescent="0.2">
      <c r="A79" s="123" t="str">
        <f t="shared" si="6"/>
        <v/>
      </c>
      <c r="B79" s="124">
        <v>44364</v>
      </c>
      <c r="C79" s="125">
        <v>4</v>
      </c>
      <c r="D79" s="126">
        <v>8000</v>
      </c>
      <c r="E79" s="126">
        <v>7200</v>
      </c>
      <c r="F79" s="126">
        <f t="shared" si="7"/>
        <v>9750</v>
      </c>
      <c r="G79" s="126" t="str">
        <f t="shared" si="5"/>
        <v/>
      </c>
      <c r="H79" s="134"/>
      <c r="I79" s="134" t="str">
        <f t="shared" si="4"/>
        <v/>
      </c>
      <c r="J79" s="132"/>
    </row>
    <row r="80" spans="1:10" ht="16" x14ac:dyDescent="0.2">
      <c r="A80" s="123" t="str">
        <f t="shared" si="6"/>
        <v/>
      </c>
      <c r="B80" s="124">
        <v>44365</v>
      </c>
      <c r="C80" s="125">
        <v>5</v>
      </c>
      <c r="D80" s="126">
        <v>8000</v>
      </c>
      <c r="E80" s="126">
        <v>6900</v>
      </c>
      <c r="F80" s="126">
        <f t="shared" si="7"/>
        <v>-20350</v>
      </c>
      <c r="G80" s="126" t="str">
        <f t="shared" si="5"/>
        <v/>
      </c>
      <c r="H80" s="134">
        <v>37000</v>
      </c>
      <c r="I80" s="134">
        <f t="shared" ref="I80:I96" si="8">IF(ROUND(H80/20000,0)&gt;0,ROUND(H80/20000,0),"")</f>
        <v>2</v>
      </c>
      <c r="J80" s="137" t="s">
        <v>86</v>
      </c>
    </row>
    <row r="81" spans="1:10" x14ac:dyDescent="0.2">
      <c r="A81" s="123" t="str">
        <f t="shared" si="6"/>
        <v/>
      </c>
      <c r="B81" s="124">
        <v>44366</v>
      </c>
      <c r="C81" s="125">
        <v>6</v>
      </c>
      <c r="D81" s="126">
        <v>0</v>
      </c>
      <c r="E81" s="126">
        <v>0</v>
      </c>
      <c r="F81" s="126">
        <f t="shared" si="7"/>
        <v>-20350</v>
      </c>
      <c r="G81" s="126" t="str">
        <f t="shared" si="5"/>
        <v/>
      </c>
      <c r="H81" s="134"/>
      <c r="I81" s="134" t="str">
        <f t="shared" si="8"/>
        <v/>
      </c>
      <c r="J81" s="132"/>
    </row>
    <row r="82" spans="1:10" x14ac:dyDescent="0.2">
      <c r="A82" s="123" t="str">
        <f t="shared" si="6"/>
        <v/>
      </c>
      <c r="B82" s="124">
        <v>44367</v>
      </c>
      <c r="C82" s="125">
        <v>7</v>
      </c>
      <c r="D82" s="126">
        <v>0</v>
      </c>
      <c r="E82" s="126">
        <v>0</v>
      </c>
      <c r="F82" s="126">
        <f t="shared" si="7"/>
        <v>-20350</v>
      </c>
      <c r="G82" s="126" t="str">
        <f t="shared" si="5"/>
        <v/>
      </c>
      <c r="H82" s="134"/>
      <c r="I82" s="134" t="str">
        <f t="shared" si="8"/>
        <v/>
      </c>
      <c r="J82" s="132"/>
    </row>
    <row r="83" spans="1:10" x14ac:dyDescent="0.2">
      <c r="A83" s="123">
        <f t="shared" si="6"/>
        <v>25</v>
      </c>
      <c r="B83" s="124">
        <v>44368</v>
      </c>
      <c r="C83" s="125">
        <v>1</v>
      </c>
      <c r="D83" s="126">
        <v>8000</v>
      </c>
      <c r="E83" s="126">
        <v>7200</v>
      </c>
      <c r="F83" s="126">
        <f t="shared" si="7"/>
        <v>-13150</v>
      </c>
      <c r="G83" s="126" t="str">
        <f t="shared" si="5"/>
        <v/>
      </c>
      <c r="H83" s="134"/>
      <c r="I83" s="134" t="str">
        <f t="shared" si="8"/>
        <v/>
      </c>
      <c r="J83" s="132"/>
    </row>
    <row r="84" spans="1:10" x14ac:dyDescent="0.2">
      <c r="A84" s="123" t="str">
        <f t="shared" si="6"/>
        <v/>
      </c>
      <c r="B84" s="124">
        <v>44369</v>
      </c>
      <c r="C84" s="125">
        <v>2</v>
      </c>
      <c r="D84" s="126">
        <v>8000</v>
      </c>
      <c r="E84" s="126">
        <v>6300</v>
      </c>
      <c r="F84" s="126">
        <f t="shared" si="7"/>
        <v>-6850</v>
      </c>
      <c r="G84" s="126" t="str">
        <f t="shared" si="5"/>
        <v/>
      </c>
      <c r="H84" s="134"/>
      <c r="I84" s="134" t="str">
        <f t="shared" si="8"/>
        <v/>
      </c>
      <c r="J84" s="132"/>
    </row>
    <row r="85" spans="1:10" x14ac:dyDescent="0.2">
      <c r="A85" s="123" t="str">
        <f t="shared" si="6"/>
        <v/>
      </c>
      <c r="B85" s="124">
        <v>44370</v>
      </c>
      <c r="C85" s="125">
        <v>3</v>
      </c>
      <c r="D85" s="126">
        <v>8000</v>
      </c>
      <c r="E85" s="126">
        <v>4900</v>
      </c>
      <c r="F85" s="126">
        <f t="shared" si="7"/>
        <v>-1950</v>
      </c>
      <c r="G85" s="126" t="str">
        <f t="shared" si="5"/>
        <v/>
      </c>
      <c r="H85" s="134"/>
      <c r="I85" s="134" t="str">
        <f t="shared" si="8"/>
        <v/>
      </c>
      <c r="J85" s="132"/>
    </row>
    <row r="86" spans="1:10" x14ac:dyDescent="0.2">
      <c r="A86" s="123" t="str">
        <f t="shared" si="6"/>
        <v/>
      </c>
      <c r="B86" s="124">
        <v>44371</v>
      </c>
      <c r="C86" s="125">
        <v>4</v>
      </c>
      <c r="D86" s="126">
        <v>8000</v>
      </c>
      <c r="E86" s="126">
        <v>7200</v>
      </c>
      <c r="F86" s="126">
        <f t="shared" si="7"/>
        <v>5250</v>
      </c>
      <c r="G86" s="126" t="str">
        <f t="shared" si="5"/>
        <v/>
      </c>
      <c r="H86" s="134"/>
      <c r="I86" s="134" t="str">
        <f t="shared" si="8"/>
        <v/>
      </c>
      <c r="J86" s="132"/>
    </row>
    <row r="87" spans="1:10" x14ac:dyDescent="0.2">
      <c r="A87" s="123" t="str">
        <f t="shared" si="6"/>
        <v/>
      </c>
      <c r="B87" s="124">
        <v>44372</v>
      </c>
      <c r="C87" s="125">
        <v>5</v>
      </c>
      <c r="D87" s="126">
        <v>8000</v>
      </c>
      <c r="E87" s="126">
        <v>6900</v>
      </c>
      <c r="F87" s="126">
        <f t="shared" si="7"/>
        <v>-27850</v>
      </c>
      <c r="G87" s="126" t="str">
        <f t="shared" si="5"/>
        <v/>
      </c>
      <c r="H87" s="134">
        <v>40000</v>
      </c>
      <c r="I87" s="134">
        <f t="shared" si="8"/>
        <v>2</v>
      </c>
      <c r="J87" s="132"/>
    </row>
    <row r="88" spans="1:10" x14ac:dyDescent="0.2">
      <c r="A88" s="123" t="str">
        <f t="shared" si="6"/>
        <v/>
      </c>
      <c r="B88" s="124">
        <v>44373</v>
      </c>
      <c r="C88" s="125">
        <v>6</v>
      </c>
      <c r="D88" s="126">
        <v>0</v>
      </c>
      <c r="E88" s="126">
        <v>0</v>
      </c>
      <c r="F88" s="126">
        <f t="shared" si="7"/>
        <v>-27850</v>
      </c>
      <c r="G88" s="126" t="str">
        <f t="shared" si="5"/>
        <v/>
      </c>
      <c r="H88" s="134"/>
      <c r="I88" s="134" t="str">
        <f t="shared" si="8"/>
        <v/>
      </c>
      <c r="J88" s="132"/>
    </row>
    <row r="89" spans="1:10" x14ac:dyDescent="0.2">
      <c r="A89" s="123" t="str">
        <f t="shared" si="6"/>
        <v/>
      </c>
      <c r="B89" s="124">
        <v>44374</v>
      </c>
      <c r="C89" s="125">
        <v>7</v>
      </c>
      <c r="D89" s="126">
        <v>0</v>
      </c>
      <c r="E89" s="126">
        <v>0</v>
      </c>
      <c r="F89" s="126">
        <f t="shared" si="7"/>
        <v>-27850</v>
      </c>
      <c r="G89" s="126" t="str">
        <f t="shared" si="5"/>
        <v/>
      </c>
      <c r="H89" s="134"/>
      <c r="I89" s="134" t="str">
        <f t="shared" si="8"/>
        <v/>
      </c>
      <c r="J89" s="132"/>
    </row>
    <row r="90" spans="1:10" x14ac:dyDescent="0.2">
      <c r="A90" s="123">
        <f t="shared" si="6"/>
        <v>26</v>
      </c>
      <c r="B90" s="124">
        <v>44375</v>
      </c>
      <c r="C90" s="125">
        <v>1</v>
      </c>
      <c r="D90" s="126">
        <v>8000</v>
      </c>
      <c r="E90" s="126">
        <v>4800</v>
      </c>
      <c r="F90" s="126">
        <f t="shared" si="7"/>
        <v>-23050</v>
      </c>
      <c r="G90" s="126" t="str">
        <f t="shared" si="5"/>
        <v/>
      </c>
      <c r="H90" s="134"/>
      <c r="I90" s="134" t="str">
        <f t="shared" si="8"/>
        <v/>
      </c>
      <c r="J90" s="132"/>
    </row>
    <row r="91" spans="1:10" x14ac:dyDescent="0.2">
      <c r="A91" s="123" t="str">
        <f t="shared" si="6"/>
        <v/>
      </c>
      <c r="B91" s="124">
        <v>44376</v>
      </c>
      <c r="C91" s="125">
        <v>2</v>
      </c>
      <c r="D91" s="126">
        <v>8000</v>
      </c>
      <c r="E91" s="126">
        <v>8200</v>
      </c>
      <c r="F91" s="126">
        <f t="shared" si="7"/>
        <v>-14850</v>
      </c>
      <c r="G91" s="126" t="str">
        <f t="shared" si="5"/>
        <v/>
      </c>
      <c r="H91" s="134"/>
      <c r="I91" s="134" t="str">
        <f t="shared" si="8"/>
        <v/>
      </c>
      <c r="J91" s="132"/>
    </row>
    <row r="92" spans="1:10" x14ac:dyDescent="0.2">
      <c r="A92" s="123" t="str">
        <f t="shared" si="6"/>
        <v/>
      </c>
      <c r="B92" s="124">
        <v>44377</v>
      </c>
      <c r="C92" s="125">
        <v>3</v>
      </c>
      <c r="D92" s="126">
        <v>8000</v>
      </c>
      <c r="E92" s="126">
        <v>8100</v>
      </c>
      <c r="F92" s="126">
        <f t="shared" si="7"/>
        <v>-6750</v>
      </c>
      <c r="G92" s="126" t="str">
        <f t="shared" si="5"/>
        <v/>
      </c>
      <c r="H92" s="134"/>
      <c r="I92" s="134" t="str">
        <f t="shared" si="8"/>
        <v/>
      </c>
      <c r="J92" s="132"/>
    </row>
    <row r="93" spans="1:10" x14ac:dyDescent="0.2">
      <c r="A93" s="123" t="str">
        <f t="shared" si="6"/>
        <v/>
      </c>
      <c r="B93" s="124">
        <v>44378</v>
      </c>
      <c r="C93" s="125">
        <v>4</v>
      </c>
      <c r="D93" s="126">
        <v>8000</v>
      </c>
      <c r="E93" s="126">
        <v>8000</v>
      </c>
      <c r="F93" s="126">
        <f t="shared" si="7"/>
        <v>1250</v>
      </c>
      <c r="G93" s="126" t="str">
        <f t="shared" si="5"/>
        <v/>
      </c>
      <c r="H93" s="134"/>
      <c r="I93" s="134" t="str">
        <f t="shared" si="8"/>
        <v/>
      </c>
      <c r="J93" s="132"/>
    </row>
    <row r="94" spans="1:10" ht="32" x14ac:dyDescent="0.2">
      <c r="A94" s="123" t="str">
        <f t="shared" si="6"/>
        <v/>
      </c>
      <c r="B94" s="124">
        <v>44379</v>
      </c>
      <c r="C94" s="125">
        <v>5</v>
      </c>
      <c r="D94" s="126">
        <v>8000</v>
      </c>
      <c r="E94" s="126">
        <v>8000</v>
      </c>
      <c r="F94" s="126">
        <f t="shared" si="7"/>
        <v>-30750</v>
      </c>
      <c r="G94" s="126" t="str">
        <f t="shared" si="5"/>
        <v/>
      </c>
      <c r="H94" s="134">
        <v>40000</v>
      </c>
      <c r="I94" s="134">
        <f t="shared" si="8"/>
        <v>2</v>
      </c>
      <c r="J94" s="137" t="s">
        <v>87</v>
      </c>
    </row>
    <row r="95" spans="1:10" x14ac:dyDescent="0.2">
      <c r="A95" s="123" t="str">
        <f t="shared" si="6"/>
        <v/>
      </c>
      <c r="B95" s="124">
        <v>44380</v>
      </c>
      <c r="C95" s="125">
        <v>6</v>
      </c>
      <c r="D95" s="126">
        <v>0</v>
      </c>
      <c r="E95" s="126">
        <v>0</v>
      </c>
      <c r="F95" s="126">
        <f t="shared" si="7"/>
        <v>-30750</v>
      </c>
      <c r="G95" s="126" t="str">
        <f t="shared" si="5"/>
        <v/>
      </c>
      <c r="H95" s="134"/>
      <c r="I95" s="134" t="str">
        <f t="shared" si="8"/>
        <v/>
      </c>
      <c r="J95" s="132"/>
    </row>
    <row r="96" spans="1:10" x14ac:dyDescent="0.2">
      <c r="A96" s="123" t="str">
        <f t="shared" si="6"/>
        <v/>
      </c>
      <c r="B96" s="124">
        <v>44381</v>
      </c>
      <c r="C96" s="125">
        <v>7</v>
      </c>
      <c r="D96" s="126">
        <v>0</v>
      </c>
      <c r="E96" s="126">
        <v>0</v>
      </c>
      <c r="F96" s="126">
        <f t="shared" si="7"/>
        <v>-30750</v>
      </c>
      <c r="G96" s="126" t="str">
        <f t="shared" si="5"/>
        <v/>
      </c>
      <c r="H96" s="134"/>
      <c r="I96" s="134" t="str">
        <f t="shared" si="8"/>
        <v/>
      </c>
      <c r="J96" s="132"/>
    </row>
  </sheetData>
  <conditionalFormatting sqref="A2:J47 G48:J63 G65:J92 G64:I64 F48:F96 A48:E92">
    <cfRule type="expression" dxfId="26" priority="13">
      <formula>$B2=$M$2</formula>
    </cfRule>
    <cfRule type="expression" dxfId="25" priority="14">
      <formula>$C2&gt;5</formula>
    </cfRule>
  </conditionalFormatting>
  <conditionalFormatting sqref="C93:E96 G94:I94 G95:J96 G93:J93">
    <cfRule type="expression" dxfId="24" priority="11">
      <formula>$B93=$M$2</formula>
    </cfRule>
    <cfRule type="expression" dxfId="23" priority="12">
      <formula>$C93&gt;5</formula>
    </cfRule>
  </conditionalFormatting>
  <conditionalFormatting sqref="A93:A96">
    <cfRule type="expression" dxfId="22" priority="9">
      <formula>$B93=$M$2</formula>
    </cfRule>
    <cfRule type="expression" dxfId="21" priority="10">
      <formula>$C93&gt;5</formula>
    </cfRule>
  </conditionalFormatting>
  <conditionalFormatting sqref="B93:B96">
    <cfRule type="expression" dxfId="20" priority="7">
      <formula>$B93=$M$2</formula>
    </cfRule>
    <cfRule type="expression" dxfId="19" priority="8">
      <formula>$C93&gt;5</formula>
    </cfRule>
  </conditionalFormatting>
  <conditionalFormatting sqref="J94">
    <cfRule type="expression" dxfId="18" priority="5">
      <formula>$B94=$M$2</formula>
    </cfRule>
    <cfRule type="expression" dxfId="17" priority="6">
      <formula>$C94&gt;5</formula>
    </cfRule>
  </conditionalFormatting>
  <conditionalFormatting sqref="A2:J47 G48:J63 G65:J96 G64:I64 A48:F96">
    <cfRule type="expression" dxfId="16" priority="4">
      <formula>$B2&lt;$M$2-5</formula>
    </cfRule>
  </conditionalFormatting>
  <conditionalFormatting sqref="J64">
    <cfRule type="expression" dxfId="15" priority="2">
      <formula>$B64=$M$2</formula>
    </cfRule>
    <cfRule type="expression" dxfId="14" priority="3">
      <formula>$C64&gt;5</formula>
    </cfRule>
  </conditionalFormatting>
  <conditionalFormatting sqref="J64">
    <cfRule type="expression" dxfId="13" priority="1">
      <formula>$B64&lt;$M$2-5</formula>
    </cfRule>
  </conditionalFormatting>
  <pageMargins left="0.7" right="0.7" top="0.75" bottom="0.75" header="0.3" footer="0.3"/>
  <pageSetup orientation="portrait" horizontalDpi="4294967293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74DDA2-21CE-4166-AA68-265F80AD5A81}">
  <sheetPr codeName="Sheet4"/>
  <dimension ref="A1:J60"/>
  <sheetViews>
    <sheetView workbookViewId="0">
      <selection sqref="A1:B1"/>
    </sheetView>
  </sheetViews>
  <sheetFormatPr baseColWidth="10" defaultColWidth="8.83203125" defaultRowHeight="15" x14ac:dyDescent="0.2"/>
  <cols>
    <col min="1" max="1" width="19.1640625" customWidth="1"/>
    <col min="2" max="2" width="16.5" customWidth="1"/>
    <col min="4" max="4" width="16.1640625" bestFit="1" customWidth="1"/>
    <col min="5" max="5" width="16.6640625" bestFit="1" customWidth="1"/>
    <col min="7" max="7" width="27.83203125" bestFit="1" customWidth="1"/>
    <col min="8" max="8" width="16.6640625" bestFit="1" customWidth="1"/>
    <col min="10" max="10" width="10.5" style="6" bestFit="1" customWidth="1"/>
  </cols>
  <sheetData>
    <row r="1" spans="1:10" x14ac:dyDescent="0.2">
      <c r="A1" s="151" t="s">
        <v>88</v>
      </c>
      <c r="B1" s="151"/>
      <c r="D1" s="121" t="s">
        <v>89</v>
      </c>
      <c r="G1" s="121" t="s">
        <v>90</v>
      </c>
      <c r="J1" s="122" t="s">
        <v>91</v>
      </c>
    </row>
    <row r="2" spans="1:10" ht="16" x14ac:dyDescent="0.2">
      <c r="A2" s="136" t="s">
        <v>92</v>
      </c>
      <c r="B2" s="136" t="s">
        <v>93</v>
      </c>
      <c r="D2" t="s">
        <v>92</v>
      </c>
      <c r="E2" t="s">
        <v>93</v>
      </c>
      <c r="G2" t="s">
        <v>92</v>
      </c>
      <c r="H2" t="s">
        <v>93</v>
      </c>
      <c r="J2" s="6" cm="1">
        <f t="array" ref="J2:J60">_xlfn.SEQUENCE(59,1,DATE(2020,11,23),7)</f>
        <v>44158</v>
      </c>
    </row>
    <row r="3" spans="1:10" ht="16" x14ac:dyDescent="0.2">
      <c r="A3" s="136" t="s">
        <v>94</v>
      </c>
      <c r="B3" s="136" t="s">
        <v>95</v>
      </c>
      <c r="D3" t="s">
        <v>94</v>
      </c>
      <c r="E3" t="s">
        <v>95</v>
      </c>
      <c r="G3" t="s">
        <v>94</v>
      </c>
      <c r="H3" t="s">
        <v>95</v>
      </c>
      <c r="J3" s="6">
        <v>44165</v>
      </c>
    </row>
    <row r="4" spans="1:10" ht="16" x14ac:dyDescent="0.2">
      <c r="A4" s="136" t="s">
        <v>96</v>
      </c>
      <c r="B4" s="136" t="s">
        <v>97</v>
      </c>
      <c r="D4" t="s">
        <v>98</v>
      </c>
      <c r="E4" t="s">
        <v>99</v>
      </c>
      <c r="G4" t="s">
        <v>96</v>
      </c>
      <c r="H4" t="s">
        <v>97</v>
      </c>
      <c r="J4" s="6">
        <v>44172</v>
      </c>
    </row>
    <row r="5" spans="1:10" ht="16" x14ac:dyDescent="0.2">
      <c r="A5" s="136" t="s">
        <v>100</v>
      </c>
      <c r="B5" s="136" t="s">
        <v>101</v>
      </c>
      <c r="D5" t="s">
        <v>102</v>
      </c>
      <c r="E5" t="s">
        <v>103</v>
      </c>
      <c r="G5" t="s">
        <v>104</v>
      </c>
      <c r="H5" t="s">
        <v>105</v>
      </c>
      <c r="J5" s="6">
        <v>44179</v>
      </c>
    </row>
    <row r="6" spans="1:10" ht="16" x14ac:dyDescent="0.2">
      <c r="A6" s="136" t="s">
        <v>104</v>
      </c>
      <c r="B6" s="136" t="s">
        <v>105</v>
      </c>
      <c r="D6" t="s">
        <v>106</v>
      </c>
      <c r="E6" t="s">
        <v>107</v>
      </c>
      <c r="G6" t="s">
        <v>108</v>
      </c>
      <c r="H6" t="s">
        <v>109</v>
      </c>
      <c r="J6" s="6">
        <v>44186</v>
      </c>
    </row>
    <row r="7" spans="1:10" ht="16" x14ac:dyDescent="0.2">
      <c r="A7" s="136" t="s">
        <v>110</v>
      </c>
      <c r="B7" s="136" t="s">
        <v>111</v>
      </c>
      <c r="D7" t="s">
        <v>112</v>
      </c>
      <c r="E7" t="s">
        <v>113</v>
      </c>
      <c r="G7" t="s">
        <v>114</v>
      </c>
      <c r="H7" t="s">
        <v>115</v>
      </c>
      <c r="J7" s="6">
        <v>44193</v>
      </c>
    </row>
    <row r="8" spans="1:10" ht="16" x14ac:dyDescent="0.2">
      <c r="A8" s="136" t="s">
        <v>116</v>
      </c>
      <c r="B8" s="136" t="s">
        <v>117</v>
      </c>
      <c r="D8" t="s">
        <v>118</v>
      </c>
      <c r="E8" t="s">
        <v>119</v>
      </c>
      <c r="G8" t="s">
        <v>120</v>
      </c>
      <c r="H8" t="s">
        <v>121</v>
      </c>
      <c r="J8" s="6">
        <v>44200</v>
      </c>
    </row>
    <row r="9" spans="1:10" ht="14.5" customHeight="1" x14ac:dyDescent="0.2">
      <c r="A9" s="136" t="s">
        <v>122</v>
      </c>
      <c r="B9" s="136" t="s">
        <v>109</v>
      </c>
      <c r="D9" t="s">
        <v>94</v>
      </c>
      <c r="E9" t="s">
        <v>123</v>
      </c>
      <c r="G9" t="s">
        <v>110</v>
      </c>
      <c r="H9" t="s">
        <v>107</v>
      </c>
      <c r="J9" s="6">
        <v>44207</v>
      </c>
    </row>
    <row r="10" spans="1:10" ht="14.5" customHeight="1" x14ac:dyDescent="0.2">
      <c r="A10" s="136" t="s">
        <v>124</v>
      </c>
      <c r="B10" s="136" t="s">
        <v>125</v>
      </c>
      <c r="G10" t="s">
        <v>112</v>
      </c>
      <c r="H10" t="s">
        <v>126</v>
      </c>
      <c r="J10" s="6">
        <v>44214</v>
      </c>
    </row>
    <row r="11" spans="1:10" ht="16" x14ac:dyDescent="0.2">
      <c r="A11" s="136" t="s">
        <v>127</v>
      </c>
      <c r="B11" s="136" t="s">
        <v>128</v>
      </c>
      <c r="G11" t="s">
        <v>118</v>
      </c>
      <c r="H11" t="s">
        <v>129</v>
      </c>
      <c r="J11" s="6">
        <v>44221</v>
      </c>
    </row>
    <row r="12" spans="1:10" ht="16" x14ac:dyDescent="0.2">
      <c r="A12" s="136" t="s">
        <v>130</v>
      </c>
      <c r="B12" s="136" t="s">
        <v>131</v>
      </c>
      <c r="J12" s="6">
        <v>44228</v>
      </c>
    </row>
    <row r="13" spans="1:10" ht="16" x14ac:dyDescent="0.2">
      <c r="A13" s="136" t="s">
        <v>118</v>
      </c>
      <c r="B13" s="136" t="s">
        <v>132</v>
      </c>
      <c r="J13" s="6">
        <v>44235</v>
      </c>
    </row>
    <row r="14" spans="1:10" ht="16" x14ac:dyDescent="0.2">
      <c r="A14" s="136" t="s">
        <v>133</v>
      </c>
      <c r="B14" s="136" t="s">
        <v>134</v>
      </c>
      <c r="J14" s="6">
        <v>44242</v>
      </c>
    </row>
    <row r="15" spans="1:10" x14ac:dyDescent="0.2">
      <c r="J15" s="6">
        <v>44249</v>
      </c>
    </row>
    <row r="16" spans="1:10" x14ac:dyDescent="0.2">
      <c r="J16" s="6">
        <v>44256</v>
      </c>
    </row>
    <row r="17" spans="10:10" x14ac:dyDescent="0.2">
      <c r="J17" s="6">
        <v>44263</v>
      </c>
    </row>
    <row r="18" spans="10:10" x14ac:dyDescent="0.2">
      <c r="J18" s="6">
        <v>44270</v>
      </c>
    </row>
    <row r="19" spans="10:10" x14ac:dyDescent="0.2">
      <c r="J19" s="6">
        <v>44277</v>
      </c>
    </row>
    <row r="20" spans="10:10" x14ac:dyDescent="0.2">
      <c r="J20" s="6">
        <v>44284</v>
      </c>
    </row>
    <row r="21" spans="10:10" x14ac:dyDescent="0.2">
      <c r="J21" s="6">
        <v>44291</v>
      </c>
    </row>
    <row r="22" spans="10:10" x14ac:dyDescent="0.2">
      <c r="J22" s="6">
        <v>44298</v>
      </c>
    </row>
    <row r="23" spans="10:10" x14ac:dyDescent="0.2">
      <c r="J23" s="6">
        <v>44305</v>
      </c>
    </row>
    <row r="24" spans="10:10" x14ac:dyDescent="0.2">
      <c r="J24" s="6">
        <v>44312</v>
      </c>
    </row>
    <row r="25" spans="10:10" x14ac:dyDescent="0.2">
      <c r="J25" s="6">
        <v>44319</v>
      </c>
    </row>
    <row r="26" spans="10:10" x14ac:dyDescent="0.2">
      <c r="J26" s="6">
        <v>44326</v>
      </c>
    </row>
    <row r="27" spans="10:10" x14ac:dyDescent="0.2">
      <c r="J27" s="6">
        <v>44333</v>
      </c>
    </row>
    <row r="28" spans="10:10" x14ac:dyDescent="0.2">
      <c r="J28" s="6">
        <v>44340</v>
      </c>
    </row>
    <row r="29" spans="10:10" x14ac:dyDescent="0.2">
      <c r="J29" s="6">
        <v>44347</v>
      </c>
    </row>
    <row r="30" spans="10:10" x14ac:dyDescent="0.2">
      <c r="J30" s="6">
        <v>44354</v>
      </c>
    </row>
    <row r="31" spans="10:10" x14ac:dyDescent="0.2">
      <c r="J31" s="6">
        <v>44361</v>
      </c>
    </row>
    <row r="32" spans="10:10" x14ac:dyDescent="0.2">
      <c r="J32" s="6">
        <v>44368</v>
      </c>
    </row>
    <row r="33" spans="10:10" x14ac:dyDescent="0.2">
      <c r="J33" s="6">
        <v>44375</v>
      </c>
    </row>
    <row r="34" spans="10:10" x14ac:dyDescent="0.2">
      <c r="J34" s="6">
        <v>44382</v>
      </c>
    </row>
    <row r="35" spans="10:10" x14ac:dyDescent="0.2">
      <c r="J35" s="6">
        <v>44389</v>
      </c>
    </row>
    <row r="36" spans="10:10" x14ac:dyDescent="0.2">
      <c r="J36" s="6">
        <v>44396</v>
      </c>
    </row>
    <row r="37" spans="10:10" x14ac:dyDescent="0.2">
      <c r="J37" s="6">
        <v>44403</v>
      </c>
    </row>
    <row r="38" spans="10:10" x14ac:dyDescent="0.2">
      <c r="J38" s="6">
        <v>44410</v>
      </c>
    </row>
    <row r="39" spans="10:10" x14ac:dyDescent="0.2">
      <c r="J39" s="6">
        <v>44417</v>
      </c>
    </row>
    <row r="40" spans="10:10" x14ac:dyDescent="0.2">
      <c r="J40" s="6">
        <v>44424</v>
      </c>
    </row>
    <row r="41" spans="10:10" x14ac:dyDescent="0.2">
      <c r="J41" s="6">
        <v>44431</v>
      </c>
    </row>
    <row r="42" spans="10:10" x14ac:dyDescent="0.2">
      <c r="J42" s="6">
        <v>44438</v>
      </c>
    </row>
    <row r="43" spans="10:10" x14ac:dyDescent="0.2">
      <c r="J43" s="6">
        <v>44445</v>
      </c>
    </row>
    <row r="44" spans="10:10" x14ac:dyDescent="0.2">
      <c r="J44" s="6">
        <v>44452</v>
      </c>
    </row>
    <row r="45" spans="10:10" x14ac:dyDescent="0.2">
      <c r="J45" s="6">
        <v>44459</v>
      </c>
    </row>
    <row r="46" spans="10:10" x14ac:dyDescent="0.2">
      <c r="J46" s="6">
        <v>44466</v>
      </c>
    </row>
    <row r="47" spans="10:10" x14ac:dyDescent="0.2">
      <c r="J47" s="6">
        <v>44473</v>
      </c>
    </row>
    <row r="48" spans="10:10" x14ac:dyDescent="0.2">
      <c r="J48" s="6">
        <v>44480</v>
      </c>
    </row>
    <row r="49" spans="10:10" x14ac:dyDescent="0.2">
      <c r="J49" s="6">
        <v>44487</v>
      </c>
    </row>
    <row r="50" spans="10:10" x14ac:dyDescent="0.2">
      <c r="J50" s="6">
        <v>44494</v>
      </c>
    </row>
    <row r="51" spans="10:10" x14ac:dyDescent="0.2">
      <c r="J51" s="6">
        <v>44501</v>
      </c>
    </row>
    <row r="52" spans="10:10" x14ac:dyDescent="0.2">
      <c r="J52" s="6">
        <v>44508</v>
      </c>
    </row>
    <row r="53" spans="10:10" x14ac:dyDescent="0.2">
      <c r="J53" s="6">
        <v>44515</v>
      </c>
    </row>
    <row r="54" spans="10:10" x14ac:dyDescent="0.2">
      <c r="J54" s="6">
        <v>44522</v>
      </c>
    </row>
    <row r="55" spans="10:10" x14ac:dyDescent="0.2">
      <c r="J55" s="6">
        <v>44529</v>
      </c>
    </row>
    <row r="56" spans="10:10" x14ac:dyDescent="0.2">
      <c r="J56" s="6">
        <v>44536</v>
      </c>
    </row>
    <row r="57" spans="10:10" x14ac:dyDescent="0.2">
      <c r="J57" s="6">
        <v>44543</v>
      </c>
    </row>
    <row r="58" spans="10:10" x14ac:dyDescent="0.2">
      <c r="J58" s="6">
        <v>44550</v>
      </c>
    </row>
    <row r="59" spans="10:10" x14ac:dyDescent="0.2">
      <c r="J59" s="6">
        <v>44557</v>
      </c>
    </row>
    <row r="60" spans="10:10" x14ac:dyDescent="0.2">
      <c r="J60" s="6">
        <v>44564</v>
      </c>
    </row>
  </sheetData>
  <mergeCells count="1">
    <mergeCell ref="A1:B1"/>
  </mergeCells>
  <pageMargins left="0.7" right="0.7" top="0.75" bottom="0.75" header="0.3" footer="0.3"/>
  <tableParts count="3">
    <tablePart r:id="rId1"/>
    <tablePart r:id="rId2"/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32AF29-41EC-493B-8F2D-D83679EA5418}">
  <sheetPr codeName="Sheet6"/>
  <dimension ref="A1:Q148"/>
  <sheetViews>
    <sheetView workbookViewId="0"/>
  </sheetViews>
  <sheetFormatPr baseColWidth="10" defaultColWidth="9.33203125" defaultRowHeight="15" x14ac:dyDescent="0.2"/>
  <cols>
    <col min="2" max="2" width="13.33203125" customWidth="1"/>
    <col min="4" max="4" width="20" customWidth="1"/>
    <col min="5" max="5" width="23.5" style="6" customWidth="1"/>
    <col min="7" max="7" width="20.33203125" customWidth="1"/>
    <col min="9" max="9" width="11" customWidth="1"/>
    <col min="11" max="11" width="12" customWidth="1"/>
    <col min="13" max="13" width="11.83203125" customWidth="1"/>
  </cols>
  <sheetData>
    <row r="1" spans="1:13" ht="48" x14ac:dyDescent="0.2">
      <c r="A1" s="36" t="s">
        <v>135</v>
      </c>
      <c r="B1" s="1" t="s">
        <v>136</v>
      </c>
      <c r="C1" t="s">
        <v>137</v>
      </c>
      <c r="D1" s="1" t="s">
        <v>138</v>
      </c>
      <c r="E1" s="37" t="s">
        <v>139</v>
      </c>
      <c r="F1" s="1" t="s">
        <v>140</v>
      </c>
      <c r="G1" s="1" t="s">
        <v>141</v>
      </c>
      <c r="H1" s="1" t="s">
        <v>142</v>
      </c>
      <c r="I1" s="1" t="s">
        <v>143</v>
      </c>
      <c r="J1" s="1" t="s">
        <v>144</v>
      </c>
      <c r="K1" s="68" t="s">
        <v>145</v>
      </c>
      <c r="L1" s="68" t="s">
        <v>146</v>
      </c>
      <c r="M1" s="69" t="s">
        <v>147</v>
      </c>
    </row>
    <row r="2" spans="1:13" ht="16" thickBot="1" x14ac:dyDescent="0.25">
      <c r="A2">
        <v>44</v>
      </c>
      <c r="B2" s="38">
        <v>44136</v>
      </c>
      <c r="D2" s="1"/>
      <c r="F2" s="1"/>
      <c r="G2" s="1"/>
      <c r="H2" s="39">
        <v>61</v>
      </c>
      <c r="I2" s="39"/>
      <c r="J2" s="40">
        <f>H2-I2</f>
        <v>61</v>
      </c>
    </row>
    <row r="3" spans="1:13" ht="16" thickBot="1" x14ac:dyDescent="0.25">
      <c r="A3" s="41">
        <v>45</v>
      </c>
      <c r="B3" s="42">
        <v>44139</v>
      </c>
      <c r="C3" s="41" t="s">
        <v>148</v>
      </c>
      <c r="D3" s="43" t="s">
        <v>149</v>
      </c>
      <c r="E3" s="44">
        <v>44139</v>
      </c>
      <c r="F3" s="43" t="s">
        <v>150</v>
      </c>
      <c r="G3" s="43" t="s">
        <v>151</v>
      </c>
      <c r="H3" s="45">
        <v>0</v>
      </c>
      <c r="I3" s="45">
        <v>1</v>
      </c>
      <c r="J3" s="46">
        <f>J2-I3</f>
        <v>60</v>
      </c>
      <c r="K3" s="46"/>
      <c r="L3" s="46"/>
      <c r="M3" s="46"/>
    </row>
    <row r="4" spans="1:13" x14ac:dyDescent="0.2">
      <c r="B4" s="38">
        <v>44139</v>
      </c>
      <c r="C4" t="s">
        <v>148</v>
      </c>
      <c r="D4" s="1" t="s">
        <v>149</v>
      </c>
      <c r="E4" s="47">
        <v>44139</v>
      </c>
      <c r="F4" s="1" t="s">
        <v>150</v>
      </c>
      <c r="G4" s="1" t="s">
        <v>151</v>
      </c>
      <c r="H4" s="48">
        <v>0</v>
      </c>
      <c r="I4" s="48">
        <v>1</v>
      </c>
      <c r="J4" s="40">
        <f t="shared" ref="J4:J50" si="0">J3-I4</f>
        <v>59</v>
      </c>
    </row>
    <row r="5" spans="1:13" x14ac:dyDescent="0.2">
      <c r="B5" s="38">
        <v>44139</v>
      </c>
      <c r="C5" t="s">
        <v>148</v>
      </c>
      <c r="D5" s="1" t="s">
        <v>149</v>
      </c>
      <c r="E5" s="47">
        <v>44139</v>
      </c>
      <c r="F5" s="1" t="s">
        <v>150</v>
      </c>
      <c r="G5" s="1" t="s">
        <v>151</v>
      </c>
      <c r="H5" s="48">
        <v>0</v>
      </c>
      <c r="I5" s="48">
        <v>1</v>
      </c>
      <c r="J5" s="40">
        <f t="shared" si="0"/>
        <v>58</v>
      </c>
    </row>
    <row r="6" spans="1:13" x14ac:dyDescent="0.2">
      <c r="B6" s="38">
        <v>44139</v>
      </c>
      <c r="C6" t="s">
        <v>148</v>
      </c>
      <c r="D6" s="1" t="s">
        <v>149</v>
      </c>
      <c r="E6" s="47">
        <v>44139</v>
      </c>
      <c r="F6" s="1" t="s">
        <v>150</v>
      </c>
      <c r="G6" s="1" t="s">
        <v>151</v>
      </c>
      <c r="H6" s="48">
        <v>0</v>
      </c>
      <c r="I6" s="48">
        <v>1</v>
      </c>
      <c r="J6" s="40">
        <f t="shared" si="0"/>
        <v>57</v>
      </c>
    </row>
    <row r="7" spans="1:13" x14ac:dyDescent="0.2">
      <c r="B7" s="38">
        <v>44139</v>
      </c>
      <c r="C7" t="s">
        <v>148</v>
      </c>
      <c r="D7" s="1" t="s">
        <v>149</v>
      </c>
      <c r="E7" s="47">
        <v>44139</v>
      </c>
      <c r="F7" s="1" t="s">
        <v>152</v>
      </c>
      <c r="G7" s="1" t="s">
        <v>153</v>
      </c>
      <c r="H7" s="48">
        <v>0</v>
      </c>
      <c r="I7" s="48">
        <v>1</v>
      </c>
      <c r="J7" s="40">
        <f t="shared" si="0"/>
        <v>56</v>
      </c>
    </row>
    <row r="8" spans="1:13" x14ac:dyDescent="0.2">
      <c r="B8" s="38">
        <v>44139</v>
      </c>
      <c r="C8" t="s">
        <v>148</v>
      </c>
      <c r="D8" s="1" t="s">
        <v>149</v>
      </c>
      <c r="E8" s="47">
        <v>44139</v>
      </c>
      <c r="F8" s="1" t="s">
        <v>152</v>
      </c>
      <c r="G8" s="1" t="s">
        <v>153</v>
      </c>
      <c r="H8" s="48">
        <v>0</v>
      </c>
      <c r="I8" s="48">
        <v>1</v>
      </c>
      <c r="J8" s="40">
        <f t="shared" si="0"/>
        <v>55</v>
      </c>
    </row>
    <row r="9" spans="1:13" x14ac:dyDescent="0.2">
      <c r="B9" s="38">
        <v>44139</v>
      </c>
      <c r="C9" t="s">
        <v>148</v>
      </c>
      <c r="D9" s="1" t="s">
        <v>149</v>
      </c>
      <c r="E9" s="47">
        <v>44139</v>
      </c>
      <c r="F9" s="1" t="s">
        <v>152</v>
      </c>
      <c r="G9" s="1" t="s">
        <v>153</v>
      </c>
      <c r="H9" s="48">
        <v>0</v>
      </c>
      <c r="I9" s="48">
        <v>1</v>
      </c>
      <c r="J9" s="40">
        <f t="shared" si="0"/>
        <v>54</v>
      </c>
    </row>
    <row r="10" spans="1:13" x14ac:dyDescent="0.2">
      <c r="A10" s="62"/>
      <c r="B10" s="63">
        <v>44139</v>
      </c>
      <c r="C10" s="62" t="s">
        <v>148</v>
      </c>
      <c r="D10" s="64" t="s">
        <v>149</v>
      </c>
      <c r="E10" s="70">
        <v>44139</v>
      </c>
      <c r="F10" s="64" t="s">
        <v>152</v>
      </c>
      <c r="G10" s="64" t="s">
        <v>153</v>
      </c>
      <c r="H10" s="66">
        <v>0</v>
      </c>
      <c r="I10" s="66">
        <v>1</v>
      </c>
      <c r="J10" s="67">
        <f t="shared" si="0"/>
        <v>53</v>
      </c>
      <c r="K10" s="67">
        <f>SUM(I3:I10)</f>
        <v>8</v>
      </c>
      <c r="M10" t="s">
        <v>154</v>
      </c>
    </row>
    <row r="11" spans="1:13" x14ac:dyDescent="0.2">
      <c r="B11" s="38">
        <v>44140</v>
      </c>
      <c r="C11" t="s">
        <v>148</v>
      </c>
      <c r="D11" s="1" t="s">
        <v>155</v>
      </c>
      <c r="E11" s="47">
        <v>44141</v>
      </c>
      <c r="F11" s="1" t="s">
        <v>152</v>
      </c>
      <c r="G11" s="1" t="s">
        <v>153</v>
      </c>
      <c r="H11" s="48">
        <v>0</v>
      </c>
      <c r="I11" s="48">
        <v>1</v>
      </c>
      <c r="J11" s="40">
        <f t="shared" si="0"/>
        <v>52</v>
      </c>
    </row>
    <row r="12" spans="1:13" x14ac:dyDescent="0.2">
      <c r="B12" s="38">
        <v>44140</v>
      </c>
      <c r="C12" t="s">
        <v>148</v>
      </c>
      <c r="D12" s="1" t="s">
        <v>155</v>
      </c>
      <c r="E12" s="6">
        <v>44141</v>
      </c>
      <c r="F12" s="1" t="s">
        <v>152</v>
      </c>
      <c r="G12" s="1" t="s">
        <v>153</v>
      </c>
      <c r="H12" s="48">
        <v>0</v>
      </c>
      <c r="I12" s="48">
        <v>1</v>
      </c>
      <c r="J12" s="40">
        <f t="shared" si="0"/>
        <v>51</v>
      </c>
    </row>
    <row r="13" spans="1:13" x14ac:dyDescent="0.2">
      <c r="B13" s="38">
        <v>44140</v>
      </c>
      <c r="C13" t="s">
        <v>148</v>
      </c>
      <c r="D13" s="1" t="s">
        <v>155</v>
      </c>
      <c r="E13" s="6">
        <v>44141</v>
      </c>
      <c r="F13" s="1" t="s">
        <v>152</v>
      </c>
      <c r="G13" s="1" t="s">
        <v>153</v>
      </c>
      <c r="H13" s="48">
        <v>0</v>
      </c>
      <c r="I13" s="48">
        <v>1</v>
      </c>
      <c r="J13" s="40">
        <f t="shared" si="0"/>
        <v>50</v>
      </c>
    </row>
    <row r="14" spans="1:13" x14ac:dyDescent="0.2">
      <c r="B14" s="38">
        <v>44140</v>
      </c>
      <c r="C14" t="s">
        <v>148</v>
      </c>
      <c r="D14" s="1" t="s">
        <v>155</v>
      </c>
      <c r="E14" s="6">
        <v>44141</v>
      </c>
      <c r="F14" s="1" t="s">
        <v>152</v>
      </c>
      <c r="G14" s="1" t="s">
        <v>153</v>
      </c>
      <c r="H14" s="48">
        <v>0</v>
      </c>
      <c r="I14" s="48">
        <v>1</v>
      </c>
      <c r="J14" s="40">
        <f>J13-I14</f>
        <v>49</v>
      </c>
    </row>
    <row r="15" spans="1:13" x14ac:dyDescent="0.2">
      <c r="B15" s="38">
        <v>44140</v>
      </c>
      <c r="C15" t="s">
        <v>148</v>
      </c>
      <c r="D15" s="1" t="s">
        <v>155</v>
      </c>
      <c r="E15" s="6">
        <v>44141</v>
      </c>
      <c r="F15" s="1" t="s">
        <v>152</v>
      </c>
      <c r="G15" s="1" t="s">
        <v>153</v>
      </c>
      <c r="H15" s="48">
        <v>0</v>
      </c>
      <c r="I15" s="48">
        <v>1</v>
      </c>
      <c r="J15" s="40">
        <f t="shared" si="0"/>
        <v>48</v>
      </c>
    </row>
    <row r="16" spans="1:13" x14ac:dyDescent="0.2">
      <c r="B16" s="38">
        <v>44140</v>
      </c>
      <c r="C16" t="s">
        <v>148</v>
      </c>
      <c r="D16" s="1" t="s">
        <v>155</v>
      </c>
      <c r="E16" s="6">
        <v>44141</v>
      </c>
      <c r="F16" s="1" t="s">
        <v>152</v>
      </c>
      <c r="G16" s="1" t="s">
        <v>153</v>
      </c>
      <c r="H16" s="48">
        <v>0</v>
      </c>
      <c r="I16" s="48">
        <v>1</v>
      </c>
      <c r="J16" s="40">
        <f t="shared" si="0"/>
        <v>47</v>
      </c>
    </row>
    <row r="17" spans="1:13" x14ac:dyDescent="0.2">
      <c r="B17" s="38">
        <v>44140</v>
      </c>
      <c r="C17" t="s">
        <v>148</v>
      </c>
      <c r="D17" s="1" t="s">
        <v>155</v>
      </c>
      <c r="E17" s="6">
        <v>44141</v>
      </c>
      <c r="F17" s="1" t="s">
        <v>152</v>
      </c>
      <c r="G17" s="1" t="s">
        <v>153</v>
      </c>
      <c r="H17" s="48">
        <v>0</v>
      </c>
      <c r="I17" s="48">
        <v>1</v>
      </c>
      <c r="J17" s="40">
        <f t="shared" si="0"/>
        <v>46</v>
      </c>
    </row>
    <row r="18" spans="1:13" x14ac:dyDescent="0.2">
      <c r="A18" s="62"/>
      <c r="B18" s="63">
        <v>44140</v>
      </c>
      <c r="C18" s="62" t="s">
        <v>148</v>
      </c>
      <c r="D18" s="64" t="s">
        <v>155</v>
      </c>
      <c r="E18" s="65">
        <v>44141</v>
      </c>
      <c r="F18" s="64" t="s">
        <v>152</v>
      </c>
      <c r="G18" s="64" t="s">
        <v>153</v>
      </c>
      <c r="H18" s="66">
        <v>0</v>
      </c>
      <c r="I18" s="66">
        <v>1</v>
      </c>
      <c r="J18" s="67">
        <f t="shared" si="0"/>
        <v>45</v>
      </c>
      <c r="K18" s="67">
        <f>SUM(I11:I18)</f>
        <v>8</v>
      </c>
      <c r="M18" t="s">
        <v>154</v>
      </c>
    </row>
    <row r="19" spans="1:13" x14ac:dyDescent="0.2">
      <c r="B19" s="38">
        <v>44141</v>
      </c>
      <c r="C19" t="s">
        <v>148</v>
      </c>
      <c r="D19" s="1" t="s">
        <v>156</v>
      </c>
      <c r="E19" s="6">
        <v>44144</v>
      </c>
      <c r="F19" s="1" t="s">
        <v>152</v>
      </c>
      <c r="G19" s="1" t="s">
        <v>153</v>
      </c>
      <c r="H19" s="48">
        <v>0</v>
      </c>
      <c r="I19" s="48">
        <v>1</v>
      </c>
      <c r="J19" s="40">
        <f t="shared" si="0"/>
        <v>44</v>
      </c>
    </row>
    <row r="20" spans="1:13" x14ac:dyDescent="0.2">
      <c r="B20" s="38">
        <v>44141</v>
      </c>
      <c r="C20" t="s">
        <v>148</v>
      </c>
      <c r="D20" s="1" t="s">
        <v>156</v>
      </c>
      <c r="E20" s="6">
        <v>44144</v>
      </c>
      <c r="F20" s="1" t="s">
        <v>152</v>
      </c>
      <c r="G20" s="1" t="s">
        <v>153</v>
      </c>
      <c r="H20" s="48">
        <v>0</v>
      </c>
      <c r="I20" s="48">
        <v>1</v>
      </c>
      <c r="J20" s="40">
        <f t="shared" si="0"/>
        <v>43</v>
      </c>
    </row>
    <row r="21" spans="1:13" x14ac:dyDescent="0.2">
      <c r="B21" s="38">
        <v>44141</v>
      </c>
      <c r="C21" t="s">
        <v>148</v>
      </c>
      <c r="D21" s="1" t="s">
        <v>156</v>
      </c>
      <c r="E21" s="6">
        <v>44144</v>
      </c>
      <c r="F21" s="1" t="s">
        <v>152</v>
      </c>
      <c r="G21" s="1" t="s">
        <v>153</v>
      </c>
      <c r="H21" s="48">
        <v>0</v>
      </c>
      <c r="I21" s="48">
        <v>1</v>
      </c>
      <c r="J21" s="40">
        <f t="shared" si="0"/>
        <v>42</v>
      </c>
    </row>
    <row r="22" spans="1:13" x14ac:dyDescent="0.2">
      <c r="B22" s="38">
        <v>44141</v>
      </c>
      <c r="C22" t="s">
        <v>148</v>
      </c>
      <c r="D22" s="1" t="s">
        <v>156</v>
      </c>
      <c r="E22" s="6">
        <v>44144</v>
      </c>
      <c r="F22" s="1" t="s">
        <v>152</v>
      </c>
      <c r="G22" s="1" t="s">
        <v>153</v>
      </c>
      <c r="H22" s="48">
        <v>0</v>
      </c>
      <c r="I22" s="48">
        <v>1</v>
      </c>
      <c r="J22" s="40">
        <f t="shared" si="0"/>
        <v>41</v>
      </c>
    </row>
    <row r="23" spans="1:13" x14ac:dyDescent="0.2">
      <c r="B23" s="38">
        <v>44141</v>
      </c>
      <c r="C23" t="s">
        <v>148</v>
      </c>
      <c r="D23" s="1" t="s">
        <v>156</v>
      </c>
      <c r="E23" s="6">
        <v>44144</v>
      </c>
      <c r="F23" s="1" t="s">
        <v>152</v>
      </c>
      <c r="G23" s="1" t="s">
        <v>153</v>
      </c>
      <c r="H23" s="48">
        <v>0</v>
      </c>
      <c r="I23" s="48">
        <v>1</v>
      </c>
      <c r="J23" s="40">
        <f t="shared" si="0"/>
        <v>40</v>
      </c>
    </row>
    <row r="24" spans="1:13" x14ac:dyDescent="0.2">
      <c r="B24" s="38">
        <v>44141</v>
      </c>
      <c r="C24" t="s">
        <v>148</v>
      </c>
      <c r="D24" s="1" t="s">
        <v>156</v>
      </c>
      <c r="E24" s="6">
        <v>44144</v>
      </c>
      <c r="F24" s="1" t="s">
        <v>157</v>
      </c>
      <c r="G24" s="1" t="s">
        <v>158</v>
      </c>
      <c r="H24" s="48">
        <v>0</v>
      </c>
      <c r="I24" s="48">
        <v>1</v>
      </c>
      <c r="J24" s="40">
        <f t="shared" si="0"/>
        <v>39</v>
      </c>
    </row>
    <row r="25" spans="1:13" x14ac:dyDescent="0.2">
      <c r="B25" s="38">
        <v>44141</v>
      </c>
      <c r="C25" t="s">
        <v>148</v>
      </c>
      <c r="D25" s="1" t="s">
        <v>156</v>
      </c>
      <c r="E25" s="6">
        <v>44144</v>
      </c>
      <c r="F25" s="1" t="s">
        <v>157</v>
      </c>
      <c r="G25" s="1" t="s">
        <v>158</v>
      </c>
      <c r="H25" s="48">
        <v>0</v>
      </c>
      <c r="I25" s="48">
        <v>1</v>
      </c>
      <c r="J25" s="40">
        <f t="shared" si="0"/>
        <v>38</v>
      </c>
    </row>
    <row r="26" spans="1:13" x14ac:dyDescent="0.2">
      <c r="B26" s="38">
        <v>44141</v>
      </c>
      <c r="C26" t="s">
        <v>148</v>
      </c>
      <c r="D26" s="1" t="s">
        <v>156</v>
      </c>
      <c r="E26" s="6">
        <v>44144</v>
      </c>
      <c r="F26" s="1" t="s">
        <v>157</v>
      </c>
      <c r="G26" s="1" t="s">
        <v>158</v>
      </c>
      <c r="H26" s="48">
        <v>0</v>
      </c>
      <c r="I26" s="48">
        <v>1</v>
      </c>
      <c r="J26" s="40">
        <f t="shared" si="0"/>
        <v>37</v>
      </c>
    </row>
    <row r="27" spans="1:13" ht="16" thickBot="1" x14ac:dyDescent="0.25">
      <c r="A27" s="62"/>
      <c r="B27" s="63">
        <v>44141</v>
      </c>
      <c r="C27" s="62" t="s">
        <v>148</v>
      </c>
      <c r="D27" s="64" t="s">
        <v>156</v>
      </c>
      <c r="E27" s="65">
        <v>44144</v>
      </c>
      <c r="F27" s="64" t="s">
        <v>157</v>
      </c>
      <c r="G27" s="64" t="s">
        <v>158</v>
      </c>
      <c r="H27" s="66">
        <v>0</v>
      </c>
      <c r="I27" s="66">
        <v>1</v>
      </c>
      <c r="J27" s="67">
        <f t="shared" si="0"/>
        <v>36</v>
      </c>
      <c r="K27" s="67">
        <f>SUM(I19:I27)</f>
        <v>9</v>
      </c>
      <c r="L27" s="71">
        <f>SUM(I3:I27)</f>
        <v>25</v>
      </c>
      <c r="M27" t="s">
        <v>154</v>
      </c>
    </row>
    <row r="28" spans="1:13" ht="16" thickBot="1" x14ac:dyDescent="0.25">
      <c r="A28" s="41">
        <v>46</v>
      </c>
      <c r="B28" s="42">
        <v>44147</v>
      </c>
      <c r="C28" s="41" t="s">
        <v>148</v>
      </c>
      <c r="D28" s="43" t="s">
        <v>159</v>
      </c>
      <c r="E28" s="49">
        <v>44148</v>
      </c>
      <c r="F28" s="43" t="s">
        <v>157</v>
      </c>
      <c r="G28" s="43" t="s">
        <v>158</v>
      </c>
      <c r="H28" s="45">
        <v>0</v>
      </c>
      <c r="I28" s="45">
        <v>1</v>
      </c>
      <c r="J28" s="46">
        <f t="shared" si="0"/>
        <v>35</v>
      </c>
      <c r="K28" s="46"/>
      <c r="L28" s="46"/>
      <c r="M28" s="46"/>
    </row>
    <row r="29" spans="1:13" x14ac:dyDescent="0.2">
      <c r="B29" s="38">
        <v>44147</v>
      </c>
      <c r="C29" t="s">
        <v>148</v>
      </c>
      <c r="D29" s="1" t="s">
        <v>159</v>
      </c>
      <c r="E29" s="6">
        <v>44148</v>
      </c>
      <c r="F29" s="1" t="s">
        <v>157</v>
      </c>
      <c r="G29" s="1" t="s">
        <v>158</v>
      </c>
      <c r="H29" s="48">
        <v>0</v>
      </c>
      <c r="I29" s="48">
        <v>1</v>
      </c>
      <c r="J29" s="40">
        <f t="shared" si="0"/>
        <v>34</v>
      </c>
    </row>
    <row r="30" spans="1:13" x14ac:dyDescent="0.2">
      <c r="B30" s="38">
        <v>44147</v>
      </c>
      <c r="C30" t="s">
        <v>148</v>
      </c>
      <c r="D30" s="1" t="s">
        <v>159</v>
      </c>
      <c r="E30" s="6">
        <v>44148</v>
      </c>
      <c r="F30" s="1" t="s">
        <v>157</v>
      </c>
      <c r="G30" s="1" t="s">
        <v>158</v>
      </c>
      <c r="H30" s="48">
        <v>0</v>
      </c>
      <c r="I30" s="48">
        <v>1</v>
      </c>
      <c r="J30" s="40">
        <f t="shared" si="0"/>
        <v>33</v>
      </c>
    </row>
    <row r="31" spans="1:13" x14ac:dyDescent="0.2">
      <c r="B31" s="38">
        <v>44147</v>
      </c>
      <c r="C31" t="s">
        <v>148</v>
      </c>
      <c r="D31" s="1" t="s">
        <v>159</v>
      </c>
      <c r="E31" s="6">
        <v>44148</v>
      </c>
      <c r="F31" s="1" t="s">
        <v>157</v>
      </c>
      <c r="G31" s="1" t="s">
        <v>158</v>
      </c>
      <c r="H31" s="48">
        <v>0</v>
      </c>
      <c r="I31" s="48">
        <v>1</v>
      </c>
      <c r="J31" s="40">
        <f t="shared" si="0"/>
        <v>32</v>
      </c>
    </row>
    <row r="32" spans="1:13" x14ac:dyDescent="0.2">
      <c r="B32" s="38">
        <v>44147</v>
      </c>
      <c r="C32" t="s">
        <v>148</v>
      </c>
      <c r="D32" s="1" t="s">
        <v>159</v>
      </c>
      <c r="E32" s="6">
        <v>44148</v>
      </c>
      <c r="F32" s="1" t="s">
        <v>157</v>
      </c>
      <c r="G32" s="1" t="s">
        <v>158</v>
      </c>
      <c r="H32" s="48">
        <v>0</v>
      </c>
      <c r="I32" s="48">
        <v>1</v>
      </c>
      <c r="J32" s="40">
        <f t="shared" si="0"/>
        <v>31</v>
      </c>
    </row>
    <row r="33" spans="1:13" x14ac:dyDescent="0.2">
      <c r="B33" s="38">
        <v>44147</v>
      </c>
      <c r="C33" t="s">
        <v>148</v>
      </c>
      <c r="D33" s="1" t="s">
        <v>159</v>
      </c>
      <c r="E33" s="6">
        <v>44148</v>
      </c>
      <c r="F33" s="1" t="s">
        <v>157</v>
      </c>
      <c r="G33" s="1" t="s">
        <v>158</v>
      </c>
      <c r="H33" s="48">
        <v>0</v>
      </c>
      <c r="I33" s="48">
        <v>1</v>
      </c>
      <c r="J33" s="40">
        <f t="shared" si="0"/>
        <v>30</v>
      </c>
    </row>
    <row r="34" spans="1:13" x14ac:dyDescent="0.2">
      <c r="B34" s="38">
        <v>44147</v>
      </c>
      <c r="C34" t="s">
        <v>148</v>
      </c>
      <c r="D34" s="1" t="s">
        <v>159</v>
      </c>
      <c r="E34" s="6">
        <v>44148</v>
      </c>
      <c r="F34" s="1" t="s">
        <v>157</v>
      </c>
      <c r="G34" s="1" t="s">
        <v>158</v>
      </c>
      <c r="H34" s="48">
        <v>0</v>
      </c>
      <c r="I34" s="48">
        <v>1</v>
      </c>
      <c r="J34" s="40">
        <f t="shared" si="0"/>
        <v>29</v>
      </c>
    </row>
    <row r="35" spans="1:13" x14ac:dyDescent="0.2">
      <c r="B35" s="38">
        <v>44147</v>
      </c>
      <c r="C35" t="s">
        <v>148</v>
      </c>
      <c r="D35" s="1" t="s">
        <v>159</v>
      </c>
      <c r="E35" s="6">
        <v>44148</v>
      </c>
      <c r="F35" s="1" t="s">
        <v>160</v>
      </c>
      <c r="G35" s="1" t="s">
        <v>161</v>
      </c>
      <c r="H35" s="48">
        <v>0</v>
      </c>
      <c r="I35" s="48">
        <v>1</v>
      </c>
      <c r="J35" s="40">
        <f t="shared" si="0"/>
        <v>28</v>
      </c>
    </row>
    <row r="36" spans="1:13" x14ac:dyDescent="0.2">
      <c r="B36" s="38">
        <v>44147</v>
      </c>
      <c r="C36" t="s">
        <v>148</v>
      </c>
      <c r="D36" s="1" t="s">
        <v>159</v>
      </c>
      <c r="E36" s="6">
        <v>44148</v>
      </c>
      <c r="F36" s="1" t="s">
        <v>160</v>
      </c>
      <c r="G36" s="1" t="s">
        <v>161</v>
      </c>
      <c r="H36" s="48">
        <v>0</v>
      </c>
      <c r="I36" s="48">
        <v>1</v>
      </c>
      <c r="J36" s="40">
        <f t="shared" si="0"/>
        <v>27</v>
      </c>
    </row>
    <row r="37" spans="1:13" x14ac:dyDescent="0.2">
      <c r="B37" s="38">
        <v>44147</v>
      </c>
      <c r="C37" t="s">
        <v>148</v>
      </c>
      <c r="D37" s="1" t="s">
        <v>159</v>
      </c>
      <c r="E37" s="6">
        <v>44148</v>
      </c>
      <c r="F37" s="1" t="s">
        <v>160</v>
      </c>
      <c r="G37" s="1" t="s">
        <v>161</v>
      </c>
      <c r="H37" s="48">
        <v>0</v>
      </c>
      <c r="I37" s="48">
        <v>1</v>
      </c>
      <c r="J37" s="40">
        <f t="shared" si="0"/>
        <v>26</v>
      </c>
    </row>
    <row r="38" spans="1:13" x14ac:dyDescent="0.2">
      <c r="B38" s="38">
        <v>44147</v>
      </c>
      <c r="C38" t="s">
        <v>148</v>
      </c>
      <c r="D38" s="1" t="s">
        <v>159</v>
      </c>
      <c r="E38" s="6">
        <v>44148</v>
      </c>
      <c r="F38" s="1" t="s">
        <v>160</v>
      </c>
      <c r="G38" s="1" t="s">
        <v>161</v>
      </c>
      <c r="H38" s="48">
        <v>0</v>
      </c>
      <c r="I38" s="48">
        <v>1</v>
      </c>
      <c r="J38" s="40">
        <f t="shared" si="0"/>
        <v>25</v>
      </c>
    </row>
    <row r="39" spans="1:13" x14ac:dyDescent="0.2">
      <c r="B39" s="38">
        <v>44147</v>
      </c>
      <c r="C39" t="s">
        <v>148</v>
      </c>
      <c r="D39" s="1" t="s">
        <v>159</v>
      </c>
      <c r="E39" s="6">
        <v>44148</v>
      </c>
      <c r="F39" s="1" t="s">
        <v>160</v>
      </c>
      <c r="G39" s="1" t="s">
        <v>161</v>
      </c>
      <c r="H39" s="48">
        <v>0</v>
      </c>
      <c r="I39" s="48">
        <v>1</v>
      </c>
      <c r="J39" s="40">
        <f t="shared" si="0"/>
        <v>24</v>
      </c>
    </row>
    <row r="40" spans="1:13" x14ac:dyDescent="0.2">
      <c r="B40" s="38">
        <v>44147</v>
      </c>
      <c r="C40" t="s">
        <v>148</v>
      </c>
      <c r="D40" s="1" t="s">
        <v>159</v>
      </c>
      <c r="E40" s="6">
        <v>44148</v>
      </c>
      <c r="F40" s="1" t="s">
        <v>160</v>
      </c>
      <c r="G40" s="1" t="s">
        <v>161</v>
      </c>
      <c r="H40" s="48">
        <v>0</v>
      </c>
      <c r="I40" s="48">
        <v>1</v>
      </c>
      <c r="J40" s="40">
        <f t="shared" si="0"/>
        <v>23</v>
      </c>
    </row>
    <row r="41" spans="1:13" x14ac:dyDescent="0.2">
      <c r="A41" s="62"/>
      <c r="B41" s="63">
        <v>44147</v>
      </c>
      <c r="C41" s="62" t="s">
        <v>148</v>
      </c>
      <c r="D41" s="64" t="s">
        <v>159</v>
      </c>
      <c r="E41" s="65">
        <v>44148</v>
      </c>
      <c r="F41" s="64" t="s">
        <v>160</v>
      </c>
      <c r="G41" s="64" t="s">
        <v>161</v>
      </c>
      <c r="H41" s="66">
        <v>0</v>
      </c>
      <c r="I41" s="66">
        <v>1</v>
      </c>
      <c r="J41" s="67">
        <f t="shared" si="0"/>
        <v>22</v>
      </c>
      <c r="K41" s="67">
        <f>SUM(I28:I41)</f>
        <v>14</v>
      </c>
      <c r="M41" t="s">
        <v>154</v>
      </c>
    </row>
    <row r="42" spans="1:13" x14ac:dyDescent="0.2">
      <c r="B42" s="38">
        <v>44147</v>
      </c>
      <c r="C42" t="s">
        <v>148</v>
      </c>
      <c r="D42" s="1" t="s">
        <v>162</v>
      </c>
      <c r="E42" s="6">
        <v>44146</v>
      </c>
      <c r="F42" s="1" t="s">
        <v>157</v>
      </c>
      <c r="G42" s="1" t="s">
        <v>158</v>
      </c>
      <c r="H42" s="48">
        <v>0</v>
      </c>
      <c r="I42" s="48">
        <v>1</v>
      </c>
      <c r="J42" s="40">
        <f t="shared" si="0"/>
        <v>21</v>
      </c>
    </row>
    <row r="43" spans="1:13" x14ac:dyDescent="0.2">
      <c r="B43" s="38">
        <v>44147</v>
      </c>
      <c r="C43" t="s">
        <v>148</v>
      </c>
      <c r="D43" s="1" t="s">
        <v>162</v>
      </c>
      <c r="E43" s="6">
        <v>44146</v>
      </c>
      <c r="F43" s="1" t="s">
        <v>157</v>
      </c>
      <c r="G43" s="1" t="s">
        <v>158</v>
      </c>
      <c r="H43" s="48">
        <v>0</v>
      </c>
      <c r="I43" s="48">
        <v>1</v>
      </c>
      <c r="J43" s="40">
        <f t="shared" si="0"/>
        <v>20</v>
      </c>
    </row>
    <row r="44" spans="1:13" x14ac:dyDescent="0.2">
      <c r="B44" s="38">
        <v>44147</v>
      </c>
      <c r="C44" t="s">
        <v>148</v>
      </c>
      <c r="D44" s="1" t="s">
        <v>162</v>
      </c>
      <c r="E44" s="6">
        <v>44146</v>
      </c>
      <c r="F44" s="1" t="s">
        <v>157</v>
      </c>
      <c r="G44" s="1" t="s">
        <v>158</v>
      </c>
      <c r="H44" s="48">
        <v>0</v>
      </c>
      <c r="I44" s="48">
        <v>1</v>
      </c>
      <c r="J44" s="40">
        <f t="shared" si="0"/>
        <v>19</v>
      </c>
    </row>
    <row r="45" spans="1:13" x14ac:dyDescent="0.2">
      <c r="B45" s="38">
        <v>44147</v>
      </c>
      <c r="C45" t="s">
        <v>148</v>
      </c>
      <c r="D45" s="1" t="s">
        <v>162</v>
      </c>
      <c r="E45" s="6">
        <v>44146</v>
      </c>
      <c r="F45" s="1" t="s">
        <v>157</v>
      </c>
      <c r="G45" s="1" t="s">
        <v>158</v>
      </c>
      <c r="H45" s="48">
        <v>0</v>
      </c>
      <c r="I45" s="48">
        <v>1</v>
      </c>
      <c r="J45" s="40">
        <f t="shared" si="0"/>
        <v>18</v>
      </c>
    </row>
    <row r="46" spans="1:13" x14ac:dyDescent="0.2">
      <c r="B46" s="38">
        <v>44147</v>
      </c>
      <c r="C46" t="s">
        <v>148</v>
      </c>
      <c r="D46" s="1" t="s">
        <v>162</v>
      </c>
      <c r="E46" s="6">
        <v>44146</v>
      </c>
      <c r="F46" s="1" t="s">
        <v>157</v>
      </c>
      <c r="G46" s="1" t="s">
        <v>158</v>
      </c>
      <c r="H46" s="48">
        <v>0</v>
      </c>
      <c r="I46" s="48">
        <v>1</v>
      </c>
      <c r="J46" s="40">
        <f t="shared" si="0"/>
        <v>17</v>
      </c>
    </row>
    <row r="47" spans="1:13" x14ac:dyDescent="0.2">
      <c r="B47" s="38">
        <v>44147</v>
      </c>
      <c r="C47" t="s">
        <v>148</v>
      </c>
      <c r="D47" s="1" t="s">
        <v>162</v>
      </c>
      <c r="E47" s="6">
        <v>44146</v>
      </c>
      <c r="F47" s="1" t="s">
        <v>157</v>
      </c>
      <c r="G47" s="1" t="s">
        <v>158</v>
      </c>
      <c r="H47" s="48">
        <v>0</v>
      </c>
      <c r="I47" s="48">
        <v>1</v>
      </c>
      <c r="J47" s="40">
        <f t="shared" si="0"/>
        <v>16</v>
      </c>
    </row>
    <row r="48" spans="1:13" x14ac:dyDescent="0.2">
      <c r="B48" s="38">
        <v>44147</v>
      </c>
      <c r="C48" t="s">
        <v>148</v>
      </c>
      <c r="D48" s="1" t="s">
        <v>162</v>
      </c>
      <c r="E48" s="6">
        <v>44146</v>
      </c>
      <c r="F48" s="1" t="s">
        <v>157</v>
      </c>
      <c r="G48" s="1" t="s">
        <v>158</v>
      </c>
      <c r="H48" s="48">
        <v>0</v>
      </c>
      <c r="I48" s="48">
        <v>1</v>
      </c>
      <c r="J48" s="40">
        <f t="shared" si="0"/>
        <v>15</v>
      </c>
    </row>
    <row r="49" spans="1:17" x14ac:dyDescent="0.2">
      <c r="B49" s="38">
        <v>44147</v>
      </c>
      <c r="C49" t="s">
        <v>148</v>
      </c>
      <c r="D49" s="1" t="s">
        <v>162</v>
      </c>
      <c r="E49" s="6">
        <v>44146</v>
      </c>
      <c r="F49" s="1" t="s">
        <v>157</v>
      </c>
      <c r="G49" s="1" t="s">
        <v>158</v>
      </c>
      <c r="H49" s="48">
        <v>0</v>
      </c>
      <c r="I49" s="48">
        <v>1</v>
      </c>
      <c r="J49" s="40">
        <f t="shared" si="0"/>
        <v>14</v>
      </c>
    </row>
    <row r="50" spans="1:17" x14ac:dyDescent="0.2">
      <c r="B50" s="38">
        <v>44147</v>
      </c>
      <c r="C50" t="s">
        <v>148</v>
      </c>
      <c r="D50" s="1" t="s">
        <v>162</v>
      </c>
      <c r="E50" s="6">
        <v>44146</v>
      </c>
      <c r="F50" s="1" t="s">
        <v>157</v>
      </c>
      <c r="G50" s="1" t="s">
        <v>158</v>
      </c>
      <c r="H50" s="48">
        <v>0</v>
      </c>
      <c r="I50" s="48">
        <v>1</v>
      </c>
      <c r="J50" s="40">
        <f t="shared" si="0"/>
        <v>13</v>
      </c>
    </row>
    <row r="51" spans="1:17" s="50" customFormat="1" x14ac:dyDescent="0.2">
      <c r="B51" s="51">
        <v>44148</v>
      </c>
      <c r="C51" s="50" t="s">
        <v>163</v>
      </c>
      <c r="D51" s="52" t="s">
        <v>164</v>
      </c>
      <c r="E51" s="53"/>
      <c r="F51" s="52" t="s">
        <v>165</v>
      </c>
      <c r="G51" s="52" t="s">
        <v>166</v>
      </c>
      <c r="H51" s="54">
        <v>20</v>
      </c>
      <c r="I51" s="54">
        <v>0</v>
      </c>
      <c r="J51" s="55">
        <f>J50+H51-I51</f>
        <v>33</v>
      </c>
      <c r="N51"/>
      <c r="O51"/>
      <c r="P51"/>
      <c r="Q51"/>
    </row>
    <row r="52" spans="1:17" x14ac:dyDescent="0.2">
      <c r="B52" s="38">
        <v>44148</v>
      </c>
      <c r="C52" t="s">
        <v>148</v>
      </c>
      <c r="D52" s="1" t="s">
        <v>167</v>
      </c>
      <c r="E52" s="6">
        <v>44151</v>
      </c>
      <c r="F52" s="1" t="s">
        <v>160</v>
      </c>
      <c r="G52" s="1" t="s">
        <v>161</v>
      </c>
      <c r="H52" s="48">
        <v>0</v>
      </c>
      <c r="I52" s="48">
        <v>1</v>
      </c>
      <c r="J52" s="40">
        <f>J51+H52-I52</f>
        <v>32</v>
      </c>
    </row>
    <row r="53" spans="1:17" x14ac:dyDescent="0.2">
      <c r="B53" s="38">
        <v>44148</v>
      </c>
      <c r="C53" t="s">
        <v>148</v>
      </c>
      <c r="D53" s="1" t="s">
        <v>167</v>
      </c>
      <c r="E53" s="6">
        <v>44151</v>
      </c>
      <c r="F53" s="1" t="s">
        <v>160</v>
      </c>
      <c r="G53" s="1" t="s">
        <v>161</v>
      </c>
      <c r="H53" s="48">
        <v>0</v>
      </c>
      <c r="I53" s="48">
        <v>1</v>
      </c>
      <c r="J53" s="40">
        <f t="shared" ref="J53:J61" si="1">J52+H53-I53</f>
        <v>31</v>
      </c>
    </row>
    <row r="54" spans="1:17" x14ac:dyDescent="0.2">
      <c r="B54" s="38">
        <v>44148</v>
      </c>
      <c r="C54" t="s">
        <v>148</v>
      </c>
      <c r="D54" s="1" t="s">
        <v>167</v>
      </c>
      <c r="E54" s="6">
        <v>44151</v>
      </c>
      <c r="F54" s="1" t="s">
        <v>160</v>
      </c>
      <c r="G54" s="1" t="s">
        <v>161</v>
      </c>
      <c r="H54" s="48">
        <v>0</v>
      </c>
      <c r="I54" s="48">
        <v>1</v>
      </c>
      <c r="J54" s="40">
        <f t="shared" si="1"/>
        <v>30</v>
      </c>
    </row>
    <row r="55" spans="1:17" x14ac:dyDescent="0.2">
      <c r="B55" s="38">
        <v>44148</v>
      </c>
      <c r="C55" t="s">
        <v>148</v>
      </c>
      <c r="D55" s="1" t="s">
        <v>167</v>
      </c>
      <c r="E55" s="6">
        <v>44151</v>
      </c>
      <c r="F55" s="1" t="s">
        <v>160</v>
      </c>
      <c r="G55" s="1" t="s">
        <v>161</v>
      </c>
      <c r="H55" s="48">
        <v>0</v>
      </c>
      <c r="I55" s="48">
        <v>1</v>
      </c>
      <c r="J55" s="40">
        <f t="shared" si="1"/>
        <v>29</v>
      </c>
    </row>
    <row r="56" spans="1:17" x14ac:dyDescent="0.2">
      <c r="B56" s="38">
        <v>44148</v>
      </c>
      <c r="C56" t="s">
        <v>148</v>
      </c>
      <c r="D56" s="1" t="s">
        <v>167</v>
      </c>
      <c r="E56" s="6">
        <v>44151</v>
      </c>
      <c r="F56" s="1" t="s">
        <v>160</v>
      </c>
      <c r="G56" s="1" t="s">
        <v>161</v>
      </c>
      <c r="H56" s="48">
        <v>0</v>
      </c>
      <c r="I56" s="48">
        <v>1</v>
      </c>
      <c r="J56" s="40">
        <f t="shared" si="1"/>
        <v>28</v>
      </c>
    </row>
    <row r="57" spans="1:17" x14ac:dyDescent="0.2">
      <c r="B57" s="38">
        <v>44148</v>
      </c>
      <c r="C57" t="s">
        <v>148</v>
      </c>
      <c r="D57" s="1" t="s">
        <v>167</v>
      </c>
      <c r="E57" s="6">
        <v>44151</v>
      </c>
      <c r="F57" s="1" t="s">
        <v>160</v>
      </c>
      <c r="G57" s="1" t="s">
        <v>161</v>
      </c>
      <c r="H57" s="48">
        <v>0</v>
      </c>
      <c r="I57" s="48">
        <v>1</v>
      </c>
      <c r="J57" s="40">
        <f t="shared" si="1"/>
        <v>27</v>
      </c>
    </row>
    <row r="58" spans="1:17" x14ac:dyDescent="0.2">
      <c r="B58" s="38">
        <v>44148</v>
      </c>
      <c r="C58" t="s">
        <v>148</v>
      </c>
      <c r="D58" s="1" t="s">
        <v>167</v>
      </c>
      <c r="E58" s="6">
        <v>44151</v>
      </c>
      <c r="F58" s="1" t="s">
        <v>160</v>
      </c>
      <c r="G58" s="1" t="s">
        <v>161</v>
      </c>
      <c r="H58" s="48">
        <v>0</v>
      </c>
      <c r="I58" s="48">
        <v>1</v>
      </c>
      <c r="J58" s="40">
        <f t="shared" si="1"/>
        <v>26</v>
      </c>
    </row>
    <row r="59" spans="1:17" x14ac:dyDescent="0.2">
      <c r="B59" s="38">
        <v>44148</v>
      </c>
      <c r="C59" t="s">
        <v>148</v>
      </c>
      <c r="D59" s="1" t="s">
        <v>167</v>
      </c>
      <c r="E59" s="6">
        <v>44151</v>
      </c>
      <c r="F59" s="1" t="s">
        <v>160</v>
      </c>
      <c r="G59" s="1" t="s">
        <v>161</v>
      </c>
      <c r="H59" s="48">
        <v>0</v>
      </c>
      <c r="I59" s="48">
        <v>1</v>
      </c>
      <c r="J59" s="40">
        <f t="shared" si="1"/>
        <v>25</v>
      </c>
    </row>
    <row r="60" spans="1:17" x14ac:dyDescent="0.2">
      <c r="B60" s="38">
        <v>44148</v>
      </c>
      <c r="C60" t="s">
        <v>148</v>
      </c>
      <c r="D60" s="1" t="s">
        <v>167</v>
      </c>
      <c r="E60" s="6">
        <v>44151</v>
      </c>
      <c r="F60" s="1" t="s">
        <v>160</v>
      </c>
      <c r="G60" s="1" t="s">
        <v>161</v>
      </c>
      <c r="H60" s="48">
        <v>0</v>
      </c>
      <c r="I60" s="48">
        <v>1</v>
      </c>
      <c r="J60" s="40">
        <f t="shared" si="1"/>
        <v>24</v>
      </c>
    </row>
    <row r="61" spans="1:17" ht="16" thickBot="1" x14ac:dyDescent="0.25">
      <c r="A61" s="62"/>
      <c r="B61" s="63">
        <v>44148</v>
      </c>
      <c r="C61" s="62" t="s">
        <v>148</v>
      </c>
      <c r="D61" s="64" t="s">
        <v>167</v>
      </c>
      <c r="E61" s="65">
        <v>44151</v>
      </c>
      <c r="F61" s="64" t="s">
        <v>160</v>
      </c>
      <c r="G61" s="64" t="s">
        <v>161</v>
      </c>
      <c r="H61" s="66">
        <v>0</v>
      </c>
      <c r="I61" s="66">
        <v>1</v>
      </c>
      <c r="J61" s="67">
        <f t="shared" si="1"/>
        <v>23</v>
      </c>
      <c r="K61" s="67">
        <f>SUM(I52:I61)</f>
        <v>10</v>
      </c>
      <c r="L61" s="71">
        <f>SUM(I28:I61)</f>
        <v>33</v>
      </c>
      <c r="M61" t="s">
        <v>154</v>
      </c>
    </row>
    <row r="62" spans="1:17" s="50" customFormat="1" ht="16" thickBot="1" x14ac:dyDescent="0.25">
      <c r="A62" s="56">
        <v>47</v>
      </c>
      <c r="B62" s="57">
        <v>44153</v>
      </c>
      <c r="C62" s="56" t="s">
        <v>163</v>
      </c>
      <c r="D62" s="58" t="s">
        <v>168</v>
      </c>
      <c r="E62" s="59"/>
      <c r="F62" s="58" t="s">
        <v>169</v>
      </c>
      <c r="G62" s="58" t="s">
        <v>170</v>
      </c>
      <c r="H62" s="60">
        <v>13</v>
      </c>
      <c r="I62" s="60">
        <v>0</v>
      </c>
      <c r="J62" s="61">
        <f>J61+H62</f>
        <v>36</v>
      </c>
      <c r="K62" s="56"/>
      <c r="L62" s="56"/>
      <c r="M62" s="56"/>
      <c r="N62"/>
      <c r="O62"/>
      <c r="P62"/>
      <c r="Q62"/>
    </row>
    <row r="63" spans="1:17" s="50" customFormat="1" x14ac:dyDescent="0.2">
      <c r="B63" s="51">
        <v>44153</v>
      </c>
      <c r="C63" s="50" t="s">
        <v>163</v>
      </c>
      <c r="D63" s="52" t="s">
        <v>168</v>
      </c>
      <c r="E63" s="53"/>
      <c r="F63" s="52" t="s">
        <v>171</v>
      </c>
      <c r="G63" s="52" t="s">
        <v>172</v>
      </c>
      <c r="H63" s="54">
        <v>1</v>
      </c>
      <c r="I63" s="54">
        <v>0</v>
      </c>
      <c r="J63" s="55">
        <f>J62+H63</f>
        <v>37</v>
      </c>
      <c r="N63"/>
      <c r="O63"/>
      <c r="P63"/>
      <c r="Q63"/>
    </row>
    <row r="64" spans="1:17" x14ac:dyDescent="0.2">
      <c r="B64" s="38">
        <v>44154</v>
      </c>
      <c r="C64" t="s">
        <v>148</v>
      </c>
      <c r="D64" s="1" t="s">
        <v>173</v>
      </c>
      <c r="E64" s="6">
        <v>44155</v>
      </c>
      <c r="F64" s="1" t="s">
        <v>165</v>
      </c>
      <c r="G64" s="1" t="s">
        <v>166</v>
      </c>
      <c r="H64" s="48">
        <v>0</v>
      </c>
      <c r="I64" s="48">
        <v>1</v>
      </c>
      <c r="J64" s="40">
        <f>J63-I64</f>
        <v>36</v>
      </c>
    </row>
    <row r="65" spans="1:13" x14ac:dyDescent="0.2">
      <c r="B65" s="38">
        <v>44154</v>
      </c>
      <c r="C65" t="s">
        <v>148</v>
      </c>
      <c r="D65" s="1" t="s">
        <v>173</v>
      </c>
      <c r="E65" s="6">
        <v>44155</v>
      </c>
      <c r="F65" s="1" t="s">
        <v>165</v>
      </c>
      <c r="G65" s="1" t="s">
        <v>166</v>
      </c>
      <c r="H65" s="48">
        <v>0</v>
      </c>
      <c r="I65" s="48">
        <v>1</v>
      </c>
      <c r="J65" s="40">
        <f t="shared" ref="J65:J92" si="2">J64-I65</f>
        <v>35</v>
      </c>
    </row>
    <row r="66" spans="1:13" x14ac:dyDescent="0.2">
      <c r="B66" s="38">
        <v>44154</v>
      </c>
      <c r="C66" t="s">
        <v>148</v>
      </c>
      <c r="D66" s="1" t="s">
        <v>173</v>
      </c>
      <c r="E66" s="6">
        <v>44155</v>
      </c>
      <c r="F66" s="1" t="s">
        <v>165</v>
      </c>
      <c r="G66" s="1" t="s">
        <v>166</v>
      </c>
      <c r="H66" s="48">
        <v>0</v>
      </c>
      <c r="I66" s="48">
        <v>1</v>
      </c>
      <c r="J66" s="40">
        <f t="shared" si="2"/>
        <v>34</v>
      </c>
    </row>
    <row r="67" spans="1:13" x14ac:dyDescent="0.2">
      <c r="B67" s="38">
        <v>44154</v>
      </c>
      <c r="C67" t="s">
        <v>148</v>
      </c>
      <c r="D67" s="1" t="s">
        <v>173</v>
      </c>
      <c r="E67" s="6">
        <v>44155</v>
      </c>
      <c r="F67" s="1" t="s">
        <v>165</v>
      </c>
      <c r="G67" s="1" t="s">
        <v>166</v>
      </c>
      <c r="H67" s="48">
        <v>0</v>
      </c>
      <c r="I67" s="48">
        <v>1</v>
      </c>
      <c r="J67" s="40">
        <f t="shared" si="2"/>
        <v>33</v>
      </c>
    </row>
    <row r="68" spans="1:13" x14ac:dyDescent="0.2">
      <c r="B68" s="38">
        <v>44154</v>
      </c>
      <c r="C68" t="s">
        <v>148</v>
      </c>
      <c r="D68" s="1" t="s">
        <v>173</v>
      </c>
      <c r="E68" s="6">
        <v>44155</v>
      </c>
      <c r="F68" s="1" t="s">
        <v>165</v>
      </c>
      <c r="G68" s="1" t="s">
        <v>166</v>
      </c>
      <c r="H68" s="48">
        <v>0</v>
      </c>
      <c r="I68" s="48">
        <v>1</v>
      </c>
      <c r="J68" s="40">
        <f t="shared" si="2"/>
        <v>32</v>
      </c>
    </row>
    <row r="69" spans="1:13" x14ac:dyDescent="0.2">
      <c r="B69" s="38">
        <v>44154</v>
      </c>
      <c r="C69" t="s">
        <v>148</v>
      </c>
      <c r="D69" s="1" t="s">
        <v>173</v>
      </c>
      <c r="E69" s="6">
        <v>44155</v>
      </c>
      <c r="F69" s="1" t="s">
        <v>165</v>
      </c>
      <c r="G69" s="1" t="s">
        <v>166</v>
      </c>
      <c r="H69" s="48">
        <v>0</v>
      </c>
      <c r="I69" s="48">
        <v>1</v>
      </c>
      <c r="J69" s="40">
        <f t="shared" si="2"/>
        <v>31</v>
      </c>
    </row>
    <row r="70" spans="1:13" x14ac:dyDescent="0.2">
      <c r="B70" s="38">
        <v>44154</v>
      </c>
      <c r="C70" t="s">
        <v>148</v>
      </c>
      <c r="D70" s="1" t="s">
        <v>173</v>
      </c>
      <c r="E70" s="6">
        <v>44155</v>
      </c>
      <c r="F70" s="1" t="s">
        <v>165</v>
      </c>
      <c r="G70" s="1" t="s">
        <v>166</v>
      </c>
      <c r="H70" s="48">
        <v>0</v>
      </c>
      <c r="I70" s="48">
        <v>1</v>
      </c>
      <c r="J70" s="40">
        <f t="shared" si="2"/>
        <v>30</v>
      </c>
    </row>
    <row r="71" spans="1:13" x14ac:dyDescent="0.2">
      <c r="B71" s="38">
        <v>44154</v>
      </c>
      <c r="C71" t="s">
        <v>148</v>
      </c>
      <c r="D71" s="1" t="s">
        <v>173</v>
      </c>
      <c r="E71" s="6">
        <v>44155</v>
      </c>
      <c r="F71" s="1" t="s">
        <v>165</v>
      </c>
      <c r="G71" s="1" t="s">
        <v>166</v>
      </c>
      <c r="H71" s="48">
        <v>0</v>
      </c>
      <c r="I71" s="48">
        <v>1</v>
      </c>
      <c r="J71" s="40">
        <f t="shared" si="2"/>
        <v>29</v>
      </c>
    </row>
    <row r="72" spans="1:13" x14ac:dyDescent="0.2">
      <c r="A72" s="62"/>
      <c r="B72" s="63">
        <v>44154</v>
      </c>
      <c r="C72" s="62" t="s">
        <v>148</v>
      </c>
      <c r="D72" s="64" t="s">
        <v>173</v>
      </c>
      <c r="E72" s="65">
        <v>44155</v>
      </c>
      <c r="F72" s="64" t="s">
        <v>165</v>
      </c>
      <c r="G72" s="64" t="s">
        <v>166</v>
      </c>
      <c r="H72" s="66">
        <v>0</v>
      </c>
      <c r="I72" s="66">
        <v>1</v>
      </c>
      <c r="J72" s="67">
        <f t="shared" si="2"/>
        <v>28</v>
      </c>
      <c r="K72" s="67">
        <f>SUM(I64:I72)</f>
        <v>9</v>
      </c>
      <c r="M72" t="s">
        <v>154</v>
      </c>
    </row>
    <row r="73" spans="1:13" x14ac:dyDescent="0.2">
      <c r="B73" s="38">
        <v>44155</v>
      </c>
      <c r="C73" t="s">
        <v>148</v>
      </c>
      <c r="D73" s="1" t="s">
        <v>174</v>
      </c>
      <c r="E73" s="6">
        <v>44153</v>
      </c>
      <c r="F73" s="1" t="s">
        <v>165</v>
      </c>
      <c r="G73" s="1" t="s">
        <v>166</v>
      </c>
      <c r="H73" s="48">
        <v>0</v>
      </c>
      <c r="I73" s="48">
        <v>1</v>
      </c>
      <c r="J73" s="40">
        <f t="shared" si="2"/>
        <v>27</v>
      </c>
    </row>
    <row r="74" spans="1:13" x14ac:dyDescent="0.2">
      <c r="B74" s="38">
        <v>44155</v>
      </c>
      <c r="C74" t="s">
        <v>148</v>
      </c>
      <c r="D74" s="1" t="s">
        <v>174</v>
      </c>
      <c r="E74" s="6">
        <v>44153</v>
      </c>
      <c r="F74" s="1" t="s">
        <v>165</v>
      </c>
      <c r="G74" s="1" t="s">
        <v>166</v>
      </c>
      <c r="H74" s="48">
        <v>0</v>
      </c>
      <c r="I74" s="48">
        <v>1</v>
      </c>
      <c r="J74" s="40">
        <f t="shared" si="2"/>
        <v>26</v>
      </c>
    </row>
    <row r="75" spans="1:13" x14ac:dyDescent="0.2">
      <c r="B75" s="38">
        <v>44155</v>
      </c>
      <c r="C75" t="s">
        <v>148</v>
      </c>
      <c r="D75" s="1" t="s">
        <v>174</v>
      </c>
      <c r="E75" s="6">
        <v>44153</v>
      </c>
      <c r="F75" s="1" t="s">
        <v>165</v>
      </c>
      <c r="G75" s="1" t="s">
        <v>166</v>
      </c>
      <c r="H75" s="48">
        <v>0</v>
      </c>
      <c r="I75" s="48">
        <v>1</v>
      </c>
      <c r="J75" s="40">
        <f t="shared" si="2"/>
        <v>25</v>
      </c>
    </row>
    <row r="76" spans="1:13" x14ac:dyDescent="0.2">
      <c r="B76" s="38">
        <v>44155</v>
      </c>
      <c r="C76" t="s">
        <v>148</v>
      </c>
      <c r="D76" s="1" t="s">
        <v>174</v>
      </c>
      <c r="E76" s="6">
        <v>44153</v>
      </c>
      <c r="F76" s="1" t="s">
        <v>165</v>
      </c>
      <c r="G76" s="1" t="s">
        <v>166</v>
      </c>
      <c r="H76" s="48">
        <v>0</v>
      </c>
      <c r="I76" s="48">
        <v>1</v>
      </c>
      <c r="J76" s="40">
        <f t="shared" si="2"/>
        <v>24</v>
      </c>
    </row>
    <row r="77" spans="1:13" x14ac:dyDescent="0.2">
      <c r="B77" s="38">
        <v>44155</v>
      </c>
      <c r="C77" t="s">
        <v>148</v>
      </c>
      <c r="D77" s="1" t="s">
        <v>174</v>
      </c>
      <c r="E77" s="6">
        <v>44153</v>
      </c>
      <c r="F77" s="1" t="s">
        <v>165</v>
      </c>
      <c r="G77" s="1" t="s">
        <v>166</v>
      </c>
      <c r="H77" s="48">
        <v>0</v>
      </c>
      <c r="I77" s="48">
        <v>1</v>
      </c>
      <c r="J77" s="40">
        <f t="shared" si="2"/>
        <v>23</v>
      </c>
    </row>
    <row r="78" spans="1:13" x14ac:dyDescent="0.2">
      <c r="B78" s="38">
        <v>44155</v>
      </c>
      <c r="C78" t="s">
        <v>148</v>
      </c>
      <c r="D78" s="1" t="s">
        <v>174</v>
      </c>
      <c r="E78" s="6">
        <v>44153</v>
      </c>
      <c r="F78" s="1" t="s">
        <v>165</v>
      </c>
      <c r="G78" s="1" t="s">
        <v>166</v>
      </c>
      <c r="H78" s="48">
        <v>0</v>
      </c>
      <c r="I78" s="48">
        <v>1</v>
      </c>
      <c r="J78" s="40">
        <f t="shared" si="2"/>
        <v>22</v>
      </c>
    </row>
    <row r="79" spans="1:13" x14ac:dyDescent="0.2">
      <c r="B79" s="38">
        <v>44155</v>
      </c>
      <c r="C79" t="s">
        <v>148</v>
      </c>
      <c r="D79" s="1" t="s">
        <v>174</v>
      </c>
      <c r="E79" s="6">
        <v>44153</v>
      </c>
      <c r="F79" s="1" t="s">
        <v>165</v>
      </c>
      <c r="G79" s="1" t="s">
        <v>166</v>
      </c>
      <c r="H79" s="48">
        <v>0</v>
      </c>
      <c r="I79" s="48">
        <v>1</v>
      </c>
      <c r="J79" s="40">
        <f t="shared" si="2"/>
        <v>21</v>
      </c>
    </row>
    <row r="80" spans="1:13" x14ac:dyDescent="0.2">
      <c r="B80" s="38">
        <v>44155</v>
      </c>
      <c r="C80" t="s">
        <v>148</v>
      </c>
      <c r="D80" s="1" t="s">
        <v>174</v>
      </c>
      <c r="E80" s="6">
        <v>44153</v>
      </c>
      <c r="F80" s="1" t="s">
        <v>160</v>
      </c>
      <c r="G80" s="1" t="s">
        <v>161</v>
      </c>
      <c r="H80" s="48">
        <v>0</v>
      </c>
      <c r="I80" s="48">
        <v>1</v>
      </c>
      <c r="J80" s="40">
        <f t="shared" si="2"/>
        <v>20</v>
      </c>
    </row>
    <row r="81" spans="1:17" x14ac:dyDescent="0.2">
      <c r="B81" s="38">
        <v>44155</v>
      </c>
      <c r="C81" t="s">
        <v>148</v>
      </c>
      <c r="D81" s="1" t="s">
        <v>174</v>
      </c>
      <c r="E81" s="6">
        <v>44153</v>
      </c>
      <c r="F81" s="1" t="s">
        <v>160</v>
      </c>
      <c r="G81" s="1" t="s">
        <v>161</v>
      </c>
      <c r="H81" s="48">
        <v>0</v>
      </c>
      <c r="I81" s="48">
        <v>1</v>
      </c>
      <c r="J81" s="40">
        <f t="shared" si="2"/>
        <v>19</v>
      </c>
    </row>
    <row r="82" spans="1:17" x14ac:dyDescent="0.2">
      <c r="A82" s="62"/>
      <c r="B82" s="63">
        <v>44155</v>
      </c>
      <c r="C82" s="62" t="s">
        <v>148</v>
      </c>
      <c r="D82" s="64" t="s">
        <v>174</v>
      </c>
      <c r="E82" s="65">
        <v>44153</v>
      </c>
      <c r="F82" s="64" t="s">
        <v>160</v>
      </c>
      <c r="G82" s="64" t="s">
        <v>161</v>
      </c>
      <c r="H82" s="66">
        <v>0</v>
      </c>
      <c r="I82" s="66">
        <v>1</v>
      </c>
      <c r="J82" s="67">
        <f t="shared" si="2"/>
        <v>18</v>
      </c>
      <c r="K82" s="67">
        <f>SUM(I73:I82)</f>
        <v>10</v>
      </c>
      <c r="M82" t="s">
        <v>154</v>
      </c>
    </row>
    <row r="83" spans="1:17" x14ac:dyDescent="0.2">
      <c r="B83" s="38">
        <v>44155</v>
      </c>
      <c r="C83" t="s">
        <v>148</v>
      </c>
      <c r="D83" s="1" t="s">
        <v>175</v>
      </c>
      <c r="E83" s="6">
        <v>44158</v>
      </c>
      <c r="F83" s="1" t="s">
        <v>165</v>
      </c>
      <c r="G83" s="1" t="s">
        <v>166</v>
      </c>
      <c r="H83" s="48">
        <v>0</v>
      </c>
      <c r="I83" s="48">
        <v>1</v>
      </c>
      <c r="J83" s="40">
        <f t="shared" si="2"/>
        <v>17</v>
      </c>
    </row>
    <row r="84" spans="1:17" x14ac:dyDescent="0.2">
      <c r="B84" s="38">
        <v>44155</v>
      </c>
      <c r="C84" t="s">
        <v>148</v>
      </c>
      <c r="D84" s="1" t="s">
        <v>175</v>
      </c>
      <c r="E84" s="6">
        <v>44158</v>
      </c>
      <c r="F84" s="1" t="s">
        <v>165</v>
      </c>
      <c r="G84" s="1" t="s">
        <v>166</v>
      </c>
      <c r="H84" s="48">
        <v>0</v>
      </c>
      <c r="I84" s="48">
        <v>1</v>
      </c>
      <c r="J84" s="40">
        <f t="shared" si="2"/>
        <v>16</v>
      </c>
    </row>
    <row r="85" spans="1:17" x14ac:dyDescent="0.2">
      <c r="B85" s="38">
        <v>44155</v>
      </c>
      <c r="C85" t="s">
        <v>148</v>
      </c>
      <c r="D85" s="1" t="s">
        <v>175</v>
      </c>
      <c r="E85" s="6">
        <v>44158</v>
      </c>
      <c r="F85" s="1" t="s">
        <v>165</v>
      </c>
      <c r="G85" s="1" t="s">
        <v>166</v>
      </c>
      <c r="H85" s="48">
        <v>0</v>
      </c>
      <c r="I85" s="48">
        <v>1</v>
      </c>
      <c r="J85" s="40">
        <f t="shared" si="2"/>
        <v>15</v>
      </c>
    </row>
    <row r="86" spans="1:17" x14ac:dyDescent="0.2">
      <c r="B86" s="38">
        <v>44155</v>
      </c>
      <c r="C86" t="s">
        <v>148</v>
      </c>
      <c r="D86" s="1" t="s">
        <v>175</v>
      </c>
      <c r="E86" s="6">
        <v>44158</v>
      </c>
      <c r="F86" s="1" t="s">
        <v>165</v>
      </c>
      <c r="G86" s="1" t="s">
        <v>166</v>
      </c>
      <c r="H86" s="48">
        <v>0</v>
      </c>
      <c r="I86" s="48">
        <v>1</v>
      </c>
      <c r="J86" s="40">
        <f t="shared" si="2"/>
        <v>14</v>
      </c>
    </row>
    <row r="87" spans="1:17" x14ac:dyDescent="0.2">
      <c r="B87" s="38">
        <v>44155</v>
      </c>
      <c r="C87" t="s">
        <v>148</v>
      </c>
      <c r="D87" s="1" t="s">
        <v>175</v>
      </c>
      <c r="E87" s="6">
        <v>44158</v>
      </c>
      <c r="F87" s="1" t="s">
        <v>171</v>
      </c>
      <c r="G87" s="1" t="s">
        <v>172</v>
      </c>
      <c r="H87" s="48">
        <v>0</v>
      </c>
      <c r="I87" s="48">
        <v>1</v>
      </c>
      <c r="J87" s="40">
        <f t="shared" si="2"/>
        <v>13</v>
      </c>
    </row>
    <row r="88" spans="1:17" x14ac:dyDescent="0.2">
      <c r="B88" s="38">
        <v>44155</v>
      </c>
      <c r="C88" t="s">
        <v>148</v>
      </c>
      <c r="D88" s="1" t="s">
        <v>175</v>
      </c>
      <c r="E88" s="6">
        <v>44158</v>
      </c>
      <c r="F88" s="1" t="s">
        <v>169</v>
      </c>
      <c r="G88" s="1" t="s">
        <v>170</v>
      </c>
      <c r="H88" s="48">
        <v>0</v>
      </c>
      <c r="I88" s="48">
        <v>1</v>
      </c>
      <c r="J88" s="40">
        <f t="shared" si="2"/>
        <v>12</v>
      </c>
    </row>
    <row r="89" spans="1:17" x14ac:dyDescent="0.2">
      <c r="B89" s="38">
        <v>44155</v>
      </c>
      <c r="C89" t="s">
        <v>148</v>
      </c>
      <c r="D89" s="1" t="s">
        <v>175</v>
      </c>
      <c r="E89" s="6">
        <v>44158</v>
      </c>
      <c r="F89" s="1" t="s">
        <v>169</v>
      </c>
      <c r="G89" s="1" t="s">
        <v>170</v>
      </c>
      <c r="H89" s="48">
        <v>0</v>
      </c>
      <c r="I89" s="48">
        <v>1</v>
      </c>
      <c r="J89" s="40">
        <f t="shared" si="2"/>
        <v>11</v>
      </c>
    </row>
    <row r="90" spans="1:17" x14ac:dyDescent="0.2">
      <c r="B90" s="38">
        <v>44155</v>
      </c>
      <c r="C90" t="s">
        <v>148</v>
      </c>
      <c r="D90" s="1" t="s">
        <v>175</v>
      </c>
      <c r="E90" s="6">
        <v>44158</v>
      </c>
      <c r="F90" s="1" t="s">
        <v>169</v>
      </c>
      <c r="G90" s="1" t="s">
        <v>170</v>
      </c>
      <c r="H90" s="48">
        <v>0</v>
      </c>
      <c r="I90" s="48">
        <v>1</v>
      </c>
      <c r="J90" s="40">
        <f t="shared" si="2"/>
        <v>10</v>
      </c>
    </row>
    <row r="91" spans="1:17" x14ac:dyDescent="0.2">
      <c r="B91" s="38">
        <v>44155</v>
      </c>
      <c r="C91" t="s">
        <v>148</v>
      </c>
      <c r="D91" s="1" t="s">
        <v>175</v>
      </c>
      <c r="E91" s="6">
        <v>44158</v>
      </c>
      <c r="F91" s="1" t="s">
        <v>169</v>
      </c>
      <c r="G91" s="1" t="s">
        <v>170</v>
      </c>
      <c r="H91" s="48">
        <v>0</v>
      </c>
      <c r="I91" s="48">
        <v>1</v>
      </c>
      <c r="J91" s="40">
        <f t="shared" si="2"/>
        <v>9</v>
      </c>
    </row>
    <row r="92" spans="1:17" ht="16" thickBot="1" x14ac:dyDescent="0.25">
      <c r="A92" s="62"/>
      <c r="B92" s="63">
        <v>44155</v>
      </c>
      <c r="C92" s="62" t="s">
        <v>148</v>
      </c>
      <c r="D92" s="64" t="s">
        <v>175</v>
      </c>
      <c r="E92" s="65">
        <v>44158</v>
      </c>
      <c r="F92" s="64" t="s">
        <v>169</v>
      </c>
      <c r="G92" s="64" t="s">
        <v>170</v>
      </c>
      <c r="H92" s="66">
        <v>0</v>
      </c>
      <c r="I92" s="66">
        <v>1</v>
      </c>
      <c r="J92" s="67">
        <f t="shared" si="2"/>
        <v>8</v>
      </c>
      <c r="K92" s="67">
        <f>SUM(I83:I92)</f>
        <v>10</v>
      </c>
      <c r="L92" s="71">
        <f>SUM(I64:I92)</f>
        <v>29</v>
      </c>
      <c r="M92" t="s">
        <v>154</v>
      </c>
    </row>
    <row r="93" spans="1:17" s="50" customFormat="1" ht="16" thickBot="1" x14ac:dyDescent="0.25">
      <c r="A93" s="56">
        <v>48</v>
      </c>
      <c r="B93" s="57">
        <v>44159</v>
      </c>
      <c r="C93" s="56" t="s">
        <v>163</v>
      </c>
      <c r="D93" s="58" t="s">
        <v>176</v>
      </c>
      <c r="E93" s="59"/>
      <c r="F93" s="58" t="s">
        <v>177</v>
      </c>
      <c r="G93" s="58" t="s">
        <v>178</v>
      </c>
      <c r="H93" s="60">
        <v>20</v>
      </c>
      <c r="I93" s="60">
        <v>0</v>
      </c>
      <c r="J93" s="61">
        <f>J92+H93</f>
        <v>28</v>
      </c>
      <c r="K93" s="56"/>
      <c r="L93" s="56"/>
      <c r="M93" s="56"/>
      <c r="N93"/>
      <c r="O93"/>
      <c r="P93"/>
      <c r="Q93"/>
    </row>
    <row r="94" spans="1:17" x14ac:dyDescent="0.2">
      <c r="B94" s="38">
        <v>44159</v>
      </c>
      <c r="C94" t="s">
        <v>148</v>
      </c>
      <c r="D94" s="1" t="s">
        <v>179</v>
      </c>
      <c r="E94" s="6">
        <v>44160</v>
      </c>
      <c r="F94" s="1" t="s">
        <v>177</v>
      </c>
      <c r="G94" s="1" t="s">
        <v>178</v>
      </c>
      <c r="H94" s="48">
        <v>0</v>
      </c>
      <c r="I94" s="48">
        <v>1</v>
      </c>
      <c r="J94" s="40">
        <f>J93-I94</f>
        <v>27</v>
      </c>
    </row>
    <row r="95" spans="1:17" x14ac:dyDescent="0.2">
      <c r="B95" s="38">
        <v>44159</v>
      </c>
      <c r="C95" t="s">
        <v>148</v>
      </c>
      <c r="D95" s="1" t="s">
        <v>179</v>
      </c>
      <c r="E95" s="6">
        <v>44160</v>
      </c>
      <c r="F95" s="1" t="s">
        <v>177</v>
      </c>
      <c r="G95" s="1" t="s">
        <v>178</v>
      </c>
      <c r="H95" s="48">
        <v>0</v>
      </c>
      <c r="I95" s="48">
        <v>1</v>
      </c>
      <c r="J95" s="40">
        <f t="shared" ref="J95:J121" si="3">J94-I95</f>
        <v>26</v>
      </c>
    </row>
    <row r="96" spans="1:17" x14ac:dyDescent="0.2">
      <c r="B96" s="38">
        <v>44159</v>
      </c>
      <c r="C96" t="s">
        <v>148</v>
      </c>
      <c r="D96" s="1" t="s">
        <v>179</v>
      </c>
      <c r="E96" s="6">
        <v>44160</v>
      </c>
      <c r="F96" s="1" t="s">
        <v>169</v>
      </c>
      <c r="G96" s="1" t="s">
        <v>170</v>
      </c>
      <c r="H96" s="48">
        <v>0</v>
      </c>
      <c r="I96" s="48">
        <v>1</v>
      </c>
      <c r="J96" s="40">
        <f t="shared" si="3"/>
        <v>25</v>
      </c>
    </row>
    <row r="97" spans="1:13" x14ac:dyDescent="0.2">
      <c r="B97" s="38">
        <v>44159</v>
      </c>
      <c r="C97" t="s">
        <v>148</v>
      </c>
      <c r="D97" s="1" t="s">
        <v>179</v>
      </c>
      <c r="E97" s="6">
        <v>44160</v>
      </c>
      <c r="F97" s="1" t="s">
        <v>169</v>
      </c>
      <c r="G97" s="1" t="s">
        <v>170</v>
      </c>
      <c r="H97" s="48">
        <v>0</v>
      </c>
      <c r="I97" s="48">
        <v>1</v>
      </c>
      <c r="J97" s="40">
        <f t="shared" si="3"/>
        <v>24</v>
      </c>
    </row>
    <row r="98" spans="1:13" x14ac:dyDescent="0.2">
      <c r="B98" s="38">
        <v>44159</v>
      </c>
      <c r="C98" t="s">
        <v>148</v>
      </c>
      <c r="D98" s="1" t="s">
        <v>179</v>
      </c>
      <c r="E98" s="6">
        <v>44160</v>
      </c>
      <c r="F98" s="1" t="s">
        <v>169</v>
      </c>
      <c r="G98" s="1" t="s">
        <v>170</v>
      </c>
      <c r="H98" s="48">
        <v>0</v>
      </c>
      <c r="I98" s="48">
        <v>1</v>
      </c>
      <c r="J98" s="40">
        <f t="shared" si="3"/>
        <v>23</v>
      </c>
    </row>
    <row r="99" spans="1:13" x14ac:dyDescent="0.2">
      <c r="B99" s="38">
        <v>44159</v>
      </c>
      <c r="C99" t="s">
        <v>148</v>
      </c>
      <c r="D99" s="1" t="s">
        <v>179</v>
      </c>
      <c r="E99" s="6">
        <v>44160</v>
      </c>
      <c r="F99" s="1" t="s">
        <v>169</v>
      </c>
      <c r="G99" s="1" t="s">
        <v>170</v>
      </c>
      <c r="H99" s="48">
        <v>0</v>
      </c>
      <c r="I99" s="48">
        <v>1</v>
      </c>
      <c r="J99" s="40">
        <f t="shared" si="3"/>
        <v>22</v>
      </c>
    </row>
    <row r="100" spans="1:13" x14ac:dyDescent="0.2">
      <c r="B100" s="38">
        <v>44159</v>
      </c>
      <c r="C100" t="s">
        <v>148</v>
      </c>
      <c r="D100" s="1" t="s">
        <v>179</v>
      </c>
      <c r="E100" s="6">
        <v>44160</v>
      </c>
      <c r="F100" s="1" t="s">
        <v>169</v>
      </c>
      <c r="G100" s="1" t="s">
        <v>170</v>
      </c>
      <c r="H100" s="48">
        <v>0</v>
      </c>
      <c r="I100" s="48">
        <v>1</v>
      </c>
      <c r="J100" s="40">
        <f t="shared" si="3"/>
        <v>21</v>
      </c>
    </row>
    <row r="101" spans="1:13" x14ac:dyDescent="0.2">
      <c r="B101" s="38">
        <v>44159</v>
      </c>
      <c r="C101" t="s">
        <v>148</v>
      </c>
      <c r="D101" s="1" t="s">
        <v>179</v>
      </c>
      <c r="E101" s="6">
        <v>44160</v>
      </c>
      <c r="F101" s="1" t="s">
        <v>169</v>
      </c>
      <c r="G101" s="1" t="s">
        <v>170</v>
      </c>
      <c r="H101" s="48">
        <v>0</v>
      </c>
      <c r="I101" s="48">
        <v>1</v>
      </c>
      <c r="J101" s="40">
        <f t="shared" si="3"/>
        <v>20</v>
      </c>
    </row>
    <row r="102" spans="1:13" x14ac:dyDescent="0.2">
      <c r="B102" s="38">
        <v>44159</v>
      </c>
      <c r="C102" t="s">
        <v>148</v>
      </c>
      <c r="D102" s="1" t="s">
        <v>179</v>
      </c>
      <c r="E102" s="6">
        <v>44160</v>
      </c>
      <c r="F102" s="1" t="s">
        <v>169</v>
      </c>
      <c r="G102" s="1" t="s">
        <v>170</v>
      </c>
      <c r="H102" s="48">
        <v>0</v>
      </c>
      <c r="I102" s="48">
        <v>1</v>
      </c>
      <c r="J102" s="40">
        <f t="shared" si="3"/>
        <v>19</v>
      </c>
    </row>
    <row r="103" spans="1:13" x14ac:dyDescent="0.2">
      <c r="A103" s="62"/>
      <c r="B103" s="63">
        <v>44159</v>
      </c>
      <c r="C103" s="62" t="s">
        <v>148</v>
      </c>
      <c r="D103" s="64" t="s">
        <v>179</v>
      </c>
      <c r="E103" s="65">
        <v>44160</v>
      </c>
      <c r="F103" s="64" t="s">
        <v>169</v>
      </c>
      <c r="G103" s="64" t="s">
        <v>170</v>
      </c>
      <c r="H103" s="66">
        <v>0</v>
      </c>
      <c r="I103" s="66">
        <v>1</v>
      </c>
      <c r="J103" s="67">
        <f t="shared" si="3"/>
        <v>18</v>
      </c>
      <c r="K103" s="67">
        <f>SUM(I94:I103)</f>
        <v>10</v>
      </c>
      <c r="M103" t="s">
        <v>154</v>
      </c>
    </row>
    <row r="104" spans="1:13" x14ac:dyDescent="0.2">
      <c r="B104" s="38">
        <v>44162</v>
      </c>
      <c r="C104" t="s">
        <v>148</v>
      </c>
      <c r="D104" s="1" t="s">
        <v>180</v>
      </c>
      <c r="E104" s="6">
        <v>44162</v>
      </c>
      <c r="F104" s="1" t="s">
        <v>177</v>
      </c>
      <c r="G104" s="1" t="s">
        <v>178</v>
      </c>
      <c r="H104" s="48">
        <v>0</v>
      </c>
      <c r="I104" s="48">
        <v>1</v>
      </c>
      <c r="J104" s="40">
        <f t="shared" si="3"/>
        <v>17</v>
      </c>
    </row>
    <row r="105" spans="1:13" x14ac:dyDescent="0.2">
      <c r="B105" s="38">
        <v>44162</v>
      </c>
      <c r="C105" t="s">
        <v>148</v>
      </c>
      <c r="D105" s="1" t="s">
        <v>180</v>
      </c>
      <c r="E105" s="6">
        <v>44162</v>
      </c>
      <c r="F105" s="1" t="s">
        <v>177</v>
      </c>
      <c r="G105" s="1" t="s">
        <v>178</v>
      </c>
      <c r="H105" s="48">
        <v>0</v>
      </c>
      <c r="I105" s="48">
        <v>1</v>
      </c>
      <c r="J105" s="40">
        <f t="shared" si="3"/>
        <v>16</v>
      </c>
    </row>
    <row r="106" spans="1:13" x14ac:dyDescent="0.2">
      <c r="B106" s="38">
        <v>44162</v>
      </c>
      <c r="C106" t="s">
        <v>148</v>
      </c>
      <c r="D106" s="1" t="s">
        <v>180</v>
      </c>
      <c r="E106" s="6">
        <v>44162</v>
      </c>
      <c r="F106" s="1" t="s">
        <v>177</v>
      </c>
      <c r="G106" s="1" t="s">
        <v>178</v>
      </c>
      <c r="H106" s="48">
        <v>0</v>
      </c>
      <c r="I106" s="48">
        <v>1</v>
      </c>
      <c r="J106" s="40">
        <f t="shared" si="3"/>
        <v>15</v>
      </c>
    </row>
    <row r="107" spans="1:13" x14ac:dyDescent="0.2">
      <c r="B107" s="38">
        <v>44162</v>
      </c>
      <c r="C107" t="s">
        <v>148</v>
      </c>
      <c r="D107" s="1" t="s">
        <v>180</v>
      </c>
      <c r="E107" s="6">
        <v>44162</v>
      </c>
      <c r="F107" s="1" t="s">
        <v>177</v>
      </c>
      <c r="G107" s="1" t="s">
        <v>178</v>
      </c>
      <c r="H107" s="48">
        <v>0</v>
      </c>
      <c r="I107" s="48">
        <v>1</v>
      </c>
      <c r="J107" s="40">
        <f t="shared" si="3"/>
        <v>14</v>
      </c>
    </row>
    <row r="108" spans="1:13" x14ac:dyDescent="0.2">
      <c r="B108" s="38">
        <v>44162</v>
      </c>
      <c r="C108" t="s">
        <v>148</v>
      </c>
      <c r="D108" s="1" t="s">
        <v>180</v>
      </c>
      <c r="E108" s="6">
        <v>44162</v>
      </c>
      <c r="F108" s="1" t="s">
        <v>177</v>
      </c>
      <c r="G108" s="1" t="s">
        <v>178</v>
      </c>
      <c r="H108" s="48">
        <v>0</v>
      </c>
      <c r="I108" s="48">
        <v>1</v>
      </c>
      <c r="J108" s="40">
        <f t="shared" si="3"/>
        <v>13</v>
      </c>
    </row>
    <row r="109" spans="1:13" x14ac:dyDescent="0.2">
      <c r="B109" s="38">
        <v>44162</v>
      </c>
      <c r="C109" t="s">
        <v>148</v>
      </c>
      <c r="D109" s="1" t="s">
        <v>180</v>
      </c>
      <c r="E109" s="6">
        <v>44162</v>
      </c>
      <c r="F109" s="1" t="s">
        <v>177</v>
      </c>
      <c r="G109" s="1" t="s">
        <v>178</v>
      </c>
      <c r="H109" s="48">
        <v>0</v>
      </c>
      <c r="I109" s="48">
        <v>1</v>
      </c>
      <c r="J109" s="40">
        <f t="shared" si="3"/>
        <v>12</v>
      </c>
    </row>
    <row r="110" spans="1:13" x14ac:dyDescent="0.2">
      <c r="B110" s="38">
        <v>44162</v>
      </c>
      <c r="C110" t="s">
        <v>148</v>
      </c>
      <c r="D110" s="1" t="s">
        <v>180</v>
      </c>
      <c r="E110" s="6">
        <v>44162</v>
      </c>
      <c r="F110" s="1" t="s">
        <v>177</v>
      </c>
      <c r="G110" s="1" t="s">
        <v>178</v>
      </c>
      <c r="H110" s="48">
        <v>0</v>
      </c>
      <c r="I110" s="48">
        <v>1</v>
      </c>
      <c r="J110" s="40">
        <f t="shared" si="3"/>
        <v>11</v>
      </c>
    </row>
    <row r="111" spans="1:13" x14ac:dyDescent="0.2">
      <c r="A111" s="62"/>
      <c r="B111" s="63">
        <v>44162</v>
      </c>
      <c r="C111" s="62" t="s">
        <v>148</v>
      </c>
      <c r="D111" s="64" t="s">
        <v>180</v>
      </c>
      <c r="E111" s="65">
        <v>44162</v>
      </c>
      <c r="F111" s="64" t="s">
        <v>177</v>
      </c>
      <c r="G111" s="64" t="s">
        <v>178</v>
      </c>
      <c r="H111" s="66">
        <v>0</v>
      </c>
      <c r="I111" s="66">
        <v>1</v>
      </c>
      <c r="J111" s="67">
        <f t="shared" si="3"/>
        <v>10</v>
      </c>
      <c r="K111" s="67">
        <f>SUM(I104:I111)</f>
        <v>8</v>
      </c>
      <c r="M111" t="s">
        <v>154</v>
      </c>
    </row>
    <row r="112" spans="1:13" x14ac:dyDescent="0.2">
      <c r="B112" s="76">
        <v>44165</v>
      </c>
      <c r="C112" t="s">
        <v>148</v>
      </c>
      <c r="D112" s="1" t="s">
        <v>181</v>
      </c>
      <c r="E112" s="6">
        <v>44165</v>
      </c>
      <c r="F112" s="1" t="s">
        <v>177</v>
      </c>
      <c r="G112" s="1" t="s">
        <v>178</v>
      </c>
      <c r="H112" s="48">
        <v>0</v>
      </c>
      <c r="I112" s="48">
        <v>1</v>
      </c>
      <c r="J112" s="40">
        <f t="shared" si="3"/>
        <v>9</v>
      </c>
    </row>
    <row r="113" spans="1:17" x14ac:dyDescent="0.2">
      <c r="B113" s="76">
        <v>44165</v>
      </c>
      <c r="C113" t="s">
        <v>148</v>
      </c>
      <c r="D113" s="1" t="s">
        <v>181</v>
      </c>
      <c r="E113" s="6">
        <v>44165</v>
      </c>
      <c r="F113" s="1" t="s">
        <v>177</v>
      </c>
      <c r="G113" s="1" t="s">
        <v>178</v>
      </c>
      <c r="H113" s="48">
        <v>0</v>
      </c>
      <c r="I113" s="48">
        <v>1</v>
      </c>
      <c r="J113" s="40">
        <f t="shared" si="3"/>
        <v>8</v>
      </c>
    </row>
    <row r="114" spans="1:17" x14ac:dyDescent="0.2">
      <c r="B114" s="76">
        <v>44165</v>
      </c>
      <c r="C114" t="s">
        <v>148</v>
      </c>
      <c r="D114" s="1" t="s">
        <v>181</v>
      </c>
      <c r="E114" s="6">
        <v>44165</v>
      </c>
      <c r="F114" s="1" t="s">
        <v>177</v>
      </c>
      <c r="G114" s="1" t="s">
        <v>178</v>
      </c>
      <c r="H114" s="48">
        <v>0</v>
      </c>
      <c r="I114" s="48">
        <v>1</v>
      </c>
      <c r="J114" s="40">
        <f t="shared" si="3"/>
        <v>7</v>
      </c>
    </row>
    <row r="115" spans="1:17" x14ac:dyDescent="0.2">
      <c r="B115" s="76">
        <v>44165</v>
      </c>
      <c r="C115" t="s">
        <v>148</v>
      </c>
      <c r="D115" s="1" t="s">
        <v>181</v>
      </c>
      <c r="E115" s="6">
        <v>44165</v>
      </c>
      <c r="F115" s="1" t="s">
        <v>177</v>
      </c>
      <c r="G115" s="1" t="s">
        <v>178</v>
      </c>
      <c r="H115" s="48">
        <v>0</v>
      </c>
      <c r="I115" s="48">
        <v>1</v>
      </c>
      <c r="J115" s="40">
        <f t="shared" si="3"/>
        <v>6</v>
      </c>
    </row>
    <row r="116" spans="1:17" x14ac:dyDescent="0.2">
      <c r="B116" s="76">
        <v>44165</v>
      </c>
      <c r="C116" t="s">
        <v>148</v>
      </c>
      <c r="D116" s="1" t="s">
        <v>181</v>
      </c>
      <c r="E116" s="6">
        <v>44165</v>
      </c>
      <c r="F116" s="1" t="s">
        <v>177</v>
      </c>
      <c r="G116" s="1" t="s">
        <v>178</v>
      </c>
      <c r="H116" s="48">
        <v>0</v>
      </c>
      <c r="I116" s="48">
        <v>1</v>
      </c>
      <c r="J116" s="40">
        <f t="shared" si="3"/>
        <v>5</v>
      </c>
    </row>
    <row r="117" spans="1:17" x14ac:dyDescent="0.2">
      <c r="B117" s="76">
        <v>44165</v>
      </c>
      <c r="C117" t="s">
        <v>148</v>
      </c>
      <c r="D117" s="1" t="s">
        <v>181</v>
      </c>
      <c r="E117" s="6">
        <v>44165</v>
      </c>
      <c r="F117" s="1" t="s">
        <v>177</v>
      </c>
      <c r="G117" s="1" t="s">
        <v>178</v>
      </c>
      <c r="H117" s="48">
        <v>0</v>
      </c>
      <c r="I117" s="48">
        <v>1</v>
      </c>
      <c r="J117" s="40">
        <f t="shared" si="3"/>
        <v>4</v>
      </c>
    </row>
    <row r="118" spans="1:17" x14ac:dyDescent="0.2">
      <c r="B118" s="76">
        <v>44165</v>
      </c>
      <c r="C118" t="s">
        <v>148</v>
      </c>
      <c r="D118" s="1" t="s">
        <v>181</v>
      </c>
      <c r="E118" s="6">
        <v>44165</v>
      </c>
      <c r="F118" s="1" t="s">
        <v>177</v>
      </c>
      <c r="G118" s="1" t="s">
        <v>178</v>
      </c>
      <c r="H118" s="48">
        <v>0</v>
      </c>
      <c r="I118" s="48">
        <v>1</v>
      </c>
      <c r="J118" s="40">
        <f t="shared" si="3"/>
        <v>3</v>
      </c>
    </row>
    <row r="119" spans="1:17" x14ac:dyDescent="0.2">
      <c r="B119" s="76">
        <v>44165</v>
      </c>
      <c r="C119" t="s">
        <v>148</v>
      </c>
      <c r="D119" s="1" t="s">
        <v>181</v>
      </c>
      <c r="E119" s="6">
        <v>44165</v>
      </c>
      <c r="F119" s="1" t="s">
        <v>177</v>
      </c>
      <c r="G119" s="1" t="s">
        <v>178</v>
      </c>
      <c r="H119" s="48">
        <v>0</v>
      </c>
      <c r="I119" s="48">
        <v>1</v>
      </c>
      <c r="J119" s="40">
        <f t="shared" si="3"/>
        <v>2</v>
      </c>
    </row>
    <row r="120" spans="1:17" x14ac:dyDescent="0.2">
      <c r="B120" s="76">
        <v>44165</v>
      </c>
      <c r="C120" t="s">
        <v>148</v>
      </c>
      <c r="D120" s="1" t="s">
        <v>181</v>
      </c>
      <c r="E120" s="6">
        <v>44165</v>
      </c>
      <c r="F120" s="1" t="s">
        <v>177</v>
      </c>
      <c r="G120" s="1" t="s">
        <v>178</v>
      </c>
      <c r="H120" s="48">
        <v>0</v>
      </c>
      <c r="I120" s="48">
        <v>1</v>
      </c>
      <c r="J120" s="40">
        <f t="shared" si="3"/>
        <v>1</v>
      </c>
    </row>
    <row r="121" spans="1:17" x14ac:dyDescent="0.2">
      <c r="A121" s="62"/>
      <c r="B121" s="77">
        <v>44165</v>
      </c>
      <c r="C121" s="62" t="s">
        <v>148</v>
      </c>
      <c r="D121" s="64" t="s">
        <v>181</v>
      </c>
      <c r="E121" s="65">
        <v>44165</v>
      </c>
      <c r="F121" s="64" t="s">
        <v>177</v>
      </c>
      <c r="G121" s="64" t="s">
        <v>178</v>
      </c>
      <c r="H121" s="66">
        <v>0</v>
      </c>
      <c r="I121" s="66">
        <v>1</v>
      </c>
      <c r="J121" s="67">
        <f t="shared" si="3"/>
        <v>0</v>
      </c>
      <c r="K121" s="67">
        <f>SUM(I112:I121)</f>
        <v>10</v>
      </c>
      <c r="L121" s="71">
        <f>SUM(I93:I121)</f>
        <v>28</v>
      </c>
      <c r="M121" t="s">
        <v>154</v>
      </c>
    </row>
    <row r="122" spans="1:17" s="50" customFormat="1" x14ac:dyDescent="0.2">
      <c r="A122" s="50">
        <v>49</v>
      </c>
      <c r="B122" s="51">
        <v>44165</v>
      </c>
      <c r="C122" s="50" t="s">
        <v>163</v>
      </c>
      <c r="D122" s="52" t="s">
        <v>182</v>
      </c>
      <c r="E122" s="53"/>
      <c r="F122" s="52" t="s">
        <v>183</v>
      </c>
      <c r="G122" s="52" t="s">
        <v>184</v>
      </c>
      <c r="H122" s="54">
        <v>7</v>
      </c>
      <c r="I122" s="54">
        <v>0</v>
      </c>
      <c r="J122" s="55">
        <f>J121+H122</f>
        <v>7</v>
      </c>
      <c r="N122"/>
      <c r="O122"/>
      <c r="P122"/>
      <c r="Q122"/>
    </row>
    <row r="123" spans="1:17" s="50" customFormat="1" x14ac:dyDescent="0.2">
      <c r="B123" s="51">
        <v>44165</v>
      </c>
      <c r="C123" s="50" t="s">
        <v>163</v>
      </c>
      <c r="D123" s="52" t="s">
        <v>182</v>
      </c>
      <c r="E123" s="53"/>
      <c r="F123" s="52" t="s">
        <v>185</v>
      </c>
      <c r="G123" s="52" t="s">
        <v>186</v>
      </c>
      <c r="H123" s="54">
        <v>8</v>
      </c>
      <c r="I123" s="54">
        <v>0</v>
      </c>
      <c r="J123" s="55">
        <f>J122+H123</f>
        <v>15</v>
      </c>
      <c r="N123"/>
      <c r="O123"/>
      <c r="P123"/>
      <c r="Q123"/>
    </row>
    <row r="124" spans="1:17" x14ac:dyDescent="0.2">
      <c r="B124" s="38">
        <v>44167</v>
      </c>
      <c r="C124" t="s">
        <v>148</v>
      </c>
      <c r="D124" s="1" t="s">
        <v>187</v>
      </c>
      <c r="E124" s="47" t="s">
        <v>188</v>
      </c>
      <c r="F124" s="1" t="s">
        <v>185</v>
      </c>
      <c r="G124" s="1" t="s">
        <v>186</v>
      </c>
      <c r="H124" s="48">
        <v>0</v>
      </c>
      <c r="I124" s="48">
        <v>1</v>
      </c>
      <c r="J124" s="40">
        <f>J123-I124</f>
        <v>14</v>
      </c>
    </row>
    <row r="125" spans="1:17" x14ac:dyDescent="0.2">
      <c r="B125" s="38">
        <v>44167</v>
      </c>
      <c r="C125" t="s">
        <v>148</v>
      </c>
      <c r="D125" s="1" t="s">
        <v>187</v>
      </c>
      <c r="E125" s="47" t="s">
        <v>188</v>
      </c>
      <c r="F125" s="1" t="s">
        <v>185</v>
      </c>
      <c r="G125" s="1" t="s">
        <v>186</v>
      </c>
      <c r="H125" s="48">
        <v>0</v>
      </c>
      <c r="I125" s="48">
        <v>1</v>
      </c>
      <c r="J125" s="40">
        <f t="shared" ref="J125:J135" si="4">J124-I125</f>
        <v>13</v>
      </c>
    </row>
    <row r="126" spans="1:17" x14ac:dyDescent="0.2">
      <c r="B126" s="38">
        <v>44167</v>
      </c>
      <c r="C126" t="s">
        <v>148</v>
      </c>
      <c r="D126" s="1" t="s">
        <v>187</v>
      </c>
      <c r="E126" s="47" t="s">
        <v>188</v>
      </c>
      <c r="F126" s="1" t="s">
        <v>185</v>
      </c>
      <c r="G126" s="1" t="s">
        <v>186</v>
      </c>
      <c r="H126" s="48">
        <v>0</v>
      </c>
      <c r="I126" s="48">
        <v>1</v>
      </c>
      <c r="J126" s="40">
        <f t="shared" si="4"/>
        <v>12</v>
      </c>
    </row>
    <row r="127" spans="1:17" x14ac:dyDescent="0.2">
      <c r="B127" s="38">
        <v>44167</v>
      </c>
      <c r="C127" t="s">
        <v>148</v>
      </c>
      <c r="D127" s="1" t="s">
        <v>187</v>
      </c>
      <c r="E127" s="47" t="s">
        <v>188</v>
      </c>
      <c r="F127" s="1" t="s">
        <v>185</v>
      </c>
      <c r="G127" s="1" t="s">
        <v>186</v>
      </c>
      <c r="H127" s="48">
        <v>0</v>
      </c>
      <c r="I127" s="48">
        <v>1</v>
      </c>
      <c r="J127" s="40">
        <f t="shared" si="4"/>
        <v>11</v>
      </c>
    </row>
    <row r="128" spans="1:17" x14ac:dyDescent="0.2">
      <c r="B128" s="38">
        <v>44167</v>
      </c>
      <c r="C128" t="s">
        <v>148</v>
      </c>
      <c r="D128" s="1" t="s">
        <v>187</v>
      </c>
      <c r="E128" s="47" t="s">
        <v>188</v>
      </c>
      <c r="F128" s="1" t="s">
        <v>185</v>
      </c>
      <c r="G128" s="1" t="s">
        <v>186</v>
      </c>
      <c r="H128" s="48">
        <v>0</v>
      </c>
      <c r="I128" s="48">
        <v>1</v>
      </c>
      <c r="J128" s="40">
        <f t="shared" si="4"/>
        <v>10</v>
      </c>
    </row>
    <row r="129" spans="1:17" x14ac:dyDescent="0.2">
      <c r="B129" s="38">
        <v>44167</v>
      </c>
      <c r="C129" t="s">
        <v>148</v>
      </c>
      <c r="D129" s="1" t="s">
        <v>187</v>
      </c>
      <c r="E129" s="47" t="s">
        <v>188</v>
      </c>
      <c r="F129" s="1" t="s">
        <v>183</v>
      </c>
      <c r="G129" s="1" t="s">
        <v>184</v>
      </c>
      <c r="H129" s="48">
        <v>0</v>
      </c>
      <c r="I129" s="48">
        <v>1</v>
      </c>
      <c r="J129" s="40">
        <f t="shared" si="4"/>
        <v>9</v>
      </c>
    </row>
    <row r="130" spans="1:17" x14ac:dyDescent="0.2">
      <c r="B130" s="38">
        <v>44167</v>
      </c>
      <c r="C130" t="s">
        <v>148</v>
      </c>
      <c r="D130" s="1" t="s">
        <v>187</v>
      </c>
      <c r="E130" s="47" t="s">
        <v>188</v>
      </c>
      <c r="F130" s="1" t="s">
        <v>183</v>
      </c>
      <c r="G130" s="1" t="s">
        <v>184</v>
      </c>
      <c r="H130" s="48">
        <v>0</v>
      </c>
      <c r="I130" s="48">
        <v>1</v>
      </c>
      <c r="J130" s="40">
        <f t="shared" si="4"/>
        <v>8</v>
      </c>
    </row>
    <row r="131" spans="1:17" x14ac:dyDescent="0.2">
      <c r="B131" s="38">
        <v>44167</v>
      </c>
      <c r="C131" t="s">
        <v>148</v>
      </c>
      <c r="D131" s="1" t="s">
        <v>187</v>
      </c>
      <c r="E131" s="47" t="s">
        <v>188</v>
      </c>
      <c r="F131" s="1" t="s">
        <v>183</v>
      </c>
      <c r="G131" s="1" t="s">
        <v>184</v>
      </c>
      <c r="H131" s="48">
        <v>0</v>
      </c>
      <c r="I131" s="48">
        <v>1</v>
      </c>
      <c r="J131" s="40">
        <f t="shared" si="4"/>
        <v>7</v>
      </c>
    </row>
    <row r="132" spans="1:17" x14ac:dyDescent="0.2">
      <c r="B132" s="38">
        <v>44167</v>
      </c>
      <c r="C132" t="s">
        <v>148</v>
      </c>
      <c r="D132" s="1" t="s">
        <v>187</v>
      </c>
      <c r="E132" s="47" t="s">
        <v>188</v>
      </c>
      <c r="F132" s="1" t="s">
        <v>183</v>
      </c>
      <c r="G132" s="1" t="s">
        <v>184</v>
      </c>
      <c r="H132" s="48">
        <v>0</v>
      </c>
      <c r="I132" s="48">
        <v>1</v>
      </c>
      <c r="J132" s="40">
        <f t="shared" si="4"/>
        <v>6</v>
      </c>
    </row>
    <row r="133" spans="1:17" x14ac:dyDescent="0.2">
      <c r="B133" s="38">
        <v>44167</v>
      </c>
      <c r="C133" t="s">
        <v>148</v>
      </c>
      <c r="D133" s="1" t="s">
        <v>187</v>
      </c>
      <c r="E133" s="47" t="s">
        <v>188</v>
      </c>
      <c r="F133" s="1" t="s">
        <v>183</v>
      </c>
      <c r="G133" s="1" t="s">
        <v>184</v>
      </c>
      <c r="H133" s="48">
        <v>0</v>
      </c>
      <c r="I133" s="48">
        <v>1</v>
      </c>
      <c r="J133" s="40">
        <f t="shared" si="4"/>
        <v>5</v>
      </c>
    </row>
    <row r="134" spans="1:17" x14ac:dyDescent="0.2">
      <c r="B134" s="38">
        <v>44167</v>
      </c>
      <c r="C134" t="s">
        <v>148</v>
      </c>
      <c r="D134" s="1" t="s">
        <v>187</v>
      </c>
      <c r="E134" s="47" t="s">
        <v>188</v>
      </c>
      <c r="F134" s="1" t="s">
        <v>183</v>
      </c>
      <c r="G134" s="1" t="s">
        <v>184</v>
      </c>
      <c r="H134" s="48">
        <v>0</v>
      </c>
      <c r="I134" s="48">
        <v>1</v>
      </c>
      <c r="J134" s="40">
        <f t="shared" si="4"/>
        <v>4</v>
      </c>
    </row>
    <row r="135" spans="1:17" x14ac:dyDescent="0.2">
      <c r="A135" s="62"/>
      <c r="B135" s="63">
        <v>44167</v>
      </c>
      <c r="C135" s="62" t="s">
        <v>148</v>
      </c>
      <c r="D135" s="64" t="s">
        <v>187</v>
      </c>
      <c r="E135" s="70" t="s">
        <v>188</v>
      </c>
      <c r="F135" s="64" t="s">
        <v>183</v>
      </c>
      <c r="G135" s="64" t="s">
        <v>184</v>
      </c>
      <c r="H135" s="66">
        <v>0</v>
      </c>
      <c r="I135" s="66">
        <v>1</v>
      </c>
      <c r="J135" s="67">
        <f t="shared" si="4"/>
        <v>3</v>
      </c>
      <c r="K135" s="67">
        <f>SUM(I124:I135)</f>
        <v>12</v>
      </c>
      <c r="M135" t="s">
        <v>154</v>
      </c>
    </row>
    <row r="136" spans="1:17" s="50" customFormat="1" x14ac:dyDescent="0.2">
      <c r="B136" s="51">
        <v>44167</v>
      </c>
      <c r="C136" s="50" t="s">
        <v>163</v>
      </c>
      <c r="D136" s="52" t="s">
        <v>189</v>
      </c>
      <c r="E136" s="53"/>
      <c r="F136" s="52" t="s">
        <v>190</v>
      </c>
      <c r="G136" s="52" t="s">
        <v>191</v>
      </c>
      <c r="H136" s="54">
        <v>1</v>
      </c>
      <c r="I136" s="54">
        <v>0</v>
      </c>
      <c r="J136" s="55">
        <f>J135+H136</f>
        <v>4</v>
      </c>
      <c r="N136"/>
      <c r="O136"/>
      <c r="P136"/>
      <c r="Q136"/>
    </row>
    <row r="137" spans="1:17" s="50" customFormat="1" x14ac:dyDescent="0.2">
      <c r="B137" s="51">
        <v>44167</v>
      </c>
      <c r="C137" s="50" t="s">
        <v>163</v>
      </c>
      <c r="D137" s="52" t="s">
        <v>189</v>
      </c>
      <c r="E137" s="53"/>
      <c r="F137" s="52" t="s">
        <v>192</v>
      </c>
      <c r="G137" s="52" t="s">
        <v>193</v>
      </c>
      <c r="H137" s="54">
        <v>4</v>
      </c>
      <c r="I137" s="54">
        <v>0</v>
      </c>
      <c r="J137" s="55">
        <f>J136+H137</f>
        <v>8</v>
      </c>
      <c r="N137"/>
      <c r="O137"/>
      <c r="P137"/>
      <c r="Q137"/>
    </row>
    <row r="138" spans="1:17" s="50" customFormat="1" x14ac:dyDescent="0.2">
      <c r="B138" s="51">
        <v>44167</v>
      </c>
      <c r="C138" s="50" t="s">
        <v>163</v>
      </c>
      <c r="D138" s="52" t="s">
        <v>189</v>
      </c>
      <c r="E138" s="53"/>
      <c r="F138" s="52" t="s">
        <v>194</v>
      </c>
      <c r="G138" s="52" t="s">
        <v>195</v>
      </c>
      <c r="H138" s="54">
        <v>15</v>
      </c>
      <c r="I138" s="54">
        <v>0</v>
      </c>
      <c r="J138" s="55">
        <f>J137+H138</f>
        <v>23</v>
      </c>
      <c r="N138"/>
      <c r="O138"/>
      <c r="P138"/>
      <c r="Q138"/>
    </row>
    <row r="139" spans="1:17" x14ac:dyDescent="0.2">
      <c r="B139" s="38">
        <v>44168</v>
      </c>
      <c r="C139" t="s">
        <v>148</v>
      </c>
      <c r="D139" s="1" t="s">
        <v>196</v>
      </c>
      <c r="E139" s="6">
        <v>44169</v>
      </c>
      <c r="F139" s="1" t="s">
        <v>194</v>
      </c>
      <c r="G139" s="1" t="s">
        <v>195</v>
      </c>
      <c r="H139" s="48">
        <v>0</v>
      </c>
      <c r="I139" s="48">
        <v>1</v>
      </c>
      <c r="J139" s="40">
        <f>J138-I139</f>
        <v>22</v>
      </c>
    </row>
    <row r="140" spans="1:17" x14ac:dyDescent="0.2">
      <c r="B140" s="38">
        <v>44168</v>
      </c>
      <c r="C140" t="s">
        <v>148</v>
      </c>
      <c r="D140" s="1" t="s">
        <v>196</v>
      </c>
      <c r="E140" s="6">
        <v>44169</v>
      </c>
      <c r="F140" s="1" t="s">
        <v>194</v>
      </c>
      <c r="G140" s="1" t="s">
        <v>195</v>
      </c>
      <c r="H140" s="48">
        <v>0</v>
      </c>
      <c r="I140" s="48">
        <v>1</v>
      </c>
      <c r="J140" s="40">
        <f t="shared" ref="J140:J148" si="5">J139-I140</f>
        <v>21</v>
      </c>
    </row>
    <row r="141" spans="1:17" x14ac:dyDescent="0.2">
      <c r="B141" s="38">
        <v>44168</v>
      </c>
      <c r="C141" t="s">
        <v>148</v>
      </c>
      <c r="D141" s="1" t="s">
        <v>196</v>
      </c>
      <c r="E141" s="6">
        <v>44169</v>
      </c>
      <c r="F141" s="1" t="s">
        <v>194</v>
      </c>
      <c r="G141" s="1" t="s">
        <v>195</v>
      </c>
      <c r="H141" s="48">
        <v>0</v>
      </c>
      <c r="I141" s="48">
        <v>1</v>
      </c>
      <c r="J141" s="40">
        <f t="shared" si="5"/>
        <v>20</v>
      </c>
    </row>
    <row r="142" spans="1:17" x14ac:dyDescent="0.2">
      <c r="B142" s="38">
        <v>44168</v>
      </c>
      <c r="C142" t="s">
        <v>148</v>
      </c>
      <c r="D142" s="1" t="s">
        <v>196</v>
      </c>
      <c r="E142" s="6">
        <v>44169</v>
      </c>
      <c r="F142" s="1" t="s">
        <v>192</v>
      </c>
      <c r="G142" s="1" t="s">
        <v>193</v>
      </c>
      <c r="H142" s="48">
        <v>0</v>
      </c>
      <c r="I142" s="48">
        <v>1</v>
      </c>
      <c r="J142" s="40">
        <f t="shared" si="5"/>
        <v>19</v>
      </c>
    </row>
    <row r="143" spans="1:17" x14ac:dyDescent="0.2">
      <c r="B143" s="38">
        <v>44168</v>
      </c>
      <c r="C143" t="s">
        <v>148</v>
      </c>
      <c r="D143" s="1" t="s">
        <v>196</v>
      </c>
      <c r="E143" s="6">
        <v>44169</v>
      </c>
      <c r="F143" s="1" t="s">
        <v>192</v>
      </c>
      <c r="G143" s="1" t="s">
        <v>193</v>
      </c>
      <c r="H143" s="48">
        <v>0</v>
      </c>
      <c r="I143" s="48">
        <v>1</v>
      </c>
      <c r="J143" s="40">
        <f t="shared" si="5"/>
        <v>18</v>
      </c>
    </row>
    <row r="144" spans="1:17" x14ac:dyDescent="0.2">
      <c r="B144" s="38">
        <v>44168</v>
      </c>
      <c r="C144" t="s">
        <v>148</v>
      </c>
      <c r="D144" s="1" t="s">
        <v>196</v>
      </c>
      <c r="E144" s="6">
        <v>44169</v>
      </c>
      <c r="F144" s="1" t="s">
        <v>192</v>
      </c>
      <c r="G144" s="1" t="s">
        <v>193</v>
      </c>
      <c r="H144" s="48">
        <v>0</v>
      </c>
      <c r="I144" s="48">
        <v>1</v>
      </c>
      <c r="J144" s="40">
        <f t="shared" si="5"/>
        <v>17</v>
      </c>
    </row>
    <row r="145" spans="1:13" x14ac:dyDescent="0.2">
      <c r="B145" s="38">
        <v>44168</v>
      </c>
      <c r="C145" t="s">
        <v>148</v>
      </c>
      <c r="D145" s="1" t="s">
        <v>196</v>
      </c>
      <c r="E145" s="6">
        <v>44169</v>
      </c>
      <c r="F145" s="1" t="s">
        <v>192</v>
      </c>
      <c r="G145" s="1" t="s">
        <v>193</v>
      </c>
      <c r="H145" s="48">
        <v>0</v>
      </c>
      <c r="I145" s="48">
        <v>1</v>
      </c>
      <c r="J145" s="40">
        <f t="shared" si="5"/>
        <v>16</v>
      </c>
    </row>
    <row r="146" spans="1:13" x14ac:dyDescent="0.2">
      <c r="B146" s="38">
        <v>44168</v>
      </c>
      <c r="C146" t="s">
        <v>148</v>
      </c>
      <c r="D146" s="1" t="s">
        <v>196</v>
      </c>
      <c r="E146" s="6">
        <v>44169</v>
      </c>
      <c r="F146" s="1" t="s">
        <v>185</v>
      </c>
      <c r="G146" s="1" t="s">
        <v>186</v>
      </c>
      <c r="H146" s="48">
        <v>0</v>
      </c>
      <c r="I146" s="48">
        <v>1</v>
      </c>
      <c r="J146" s="40">
        <f t="shared" si="5"/>
        <v>15</v>
      </c>
    </row>
    <row r="147" spans="1:13" x14ac:dyDescent="0.2">
      <c r="B147" s="38">
        <v>44168</v>
      </c>
      <c r="C147" t="s">
        <v>148</v>
      </c>
      <c r="D147" s="1" t="s">
        <v>196</v>
      </c>
      <c r="E147" s="6">
        <v>44169</v>
      </c>
      <c r="F147" s="1" t="s">
        <v>185</v>
      </c>
      <c r="G147" s="1" t="s">
        <v>186</v>
      </c>
      <c r="H147" s="48">
        <v>0</v>
      </c>
      <c r="I147" s="48">
        <v>1</v>
      </c>
      <c r="J147" s="40">
        <f t="shared" si="5"/>
        <v>14</v>
      </c>
    </row>
    <row r="148" spans="1:13" x14ac:dyDescent="0.2">
      <c r="A148" s="62"/>
      <c r="B148" s="63">
        <v>44168</v>
      </c>
      <c r="C148" s="62" t="s">
        <v>148</v>
      </c>
      <c r="D148" s="64" t="s">
        <v>196</v>
      </c>
      <c r="E148" s="65">
        <v>44169</v>
      </c>
      <c r="F148" s="64" t="s">
        <v>185</v>
      </c>
      <c r="G148" s="64" t="s">
        <v>186</v>
      </c>
      <c r="H148" s="66">
        <v>0</v>
      </c>
      <c r="I148" s="66">
        <v>1</v>
      </c>
      <c r="J148" s="67">
        <f t="shared" si="5"/>
        <v>13</v>
      </c>
      <c r="K148" s="67">
        <f>SUM(I139:I148)</f>
        <v>10</v>
      </c>
      <c r="L148" s="71">
        <f>SUM(I122:I148)</f>
        <v>22</v>
      </c>
      <c r="M148" t="s">
        <v>154</v>
      </c>
    </row>
  </sheetData>
  <conditionalFormatting sqref="M1:M111 M113:M1048576">
    <cfRule type="cellIs" dxfId="8" priority="1" operator="equal">
      <formula>"yes"</formula>
    </cfRule>
  </conditionalFormatting>
  <pageMargins left="0.7" right="0.7" top="0.75" bottom="0.75" header="0.3" footer="0.3"/>
  <pageSetup paperSize="9" fitToWidth="0" fitToHeight="0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667ECDD6AF83B47B437BBA76A73E7C0" ma:contentTypeVersion="4" ma:contentTypeDescription="Create a new document." ma:contentTypeScope="" ma:versionID="7e26574cdd8fac7ab61afcb1c482ea08">
  <xsd:schema xmlns:xsd="http://www.w3.org/2001/XMLSchema" xmlns:xs="http://www.w3.org/2001/XMLSchema" xmlns:p="http://schemas.microsoft.com/office/2006/metadata/properties" xmlns:ns2="5c0b2aff-31a9-48c3-ae04-7923769c497d" xmlns:ns3="38321c81-fb2c-4b1e-8b23-2b5adee0f7bb" targetNamespace="http://schemas.microsoft.com/office/2006/metadata/properties" ma:root="true" ma:fieldsID="dcf0e0eea425052c073400402fde9ba6" ns2:_="" ns3:_="">
    <xsd:import namespace="5c0b2aff-31a9-48c3-ae04-7923769c497d"/>
    <xsd:import namespace="38321c81-fb2c-4b1e-8b23-2b5adee0f7b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c0b2aff-31a9-48c3-ae04-7923769c497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8321c81-fb2c-4b1e-8b23-2b5adee0f7bb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��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AA8FEE1-B15A-42F1-9C61-97DB9FB6627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23C785B-A88E-465C-88E4-BEE800BDCFC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c0b2aff-31a9-48c3-ae04-7923769c497d"/>
    <ds:schemaRef ds:uri="38321c81-fb2c-4b1e-8b23-2b5adee0f7b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C65A924-9852-4262-B5FA-852AC758CF50}">
  <ds:schemaRefs>
    <ds:schemaRef ds:uri="http://schemas.microsoft.com/DataMashup"/>
  </ds:schemaRefs>
</ds:datastoreItem>
</file>

<file path=customXml/itemProps4.xml><?xml version="1.0" encoding="utf-8"?>
<ds:datastoreItem xmlns:ds="http://schemas.openxmlformats.org/officeDocument/2006/customXml" ds:itemID="{97683A1B-1F96-4FBB-9906-6D9F34A5576D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README</vt:lpstr>
      <vt:lpstr>Master</vt:lpstr>
      <vt:lpstr>Master (2)</vt:lpstr>
      <vt:lpstr>Logistics</vt:lpstr>
      <vt:lpstr>Production Q2</vt:lpstr>
      <vt:lpstr>Holiday_Dates Lists</vt:lpstr>
      <vt:lpstr>History CWs 45-49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Oliver</dc:creator>
  <cp:keywords/>
  <dc:description/>
  <cp:lastModifiedBy>Microsoft Office User</cp:lastModifiedBy>
  <cp:revision/>
  <dcterms:created xsi:type="dcterms:W3CDTF">2020-07-06T14:37:34Z</dcterms:created>
  <dcterms:modified xsi:type="dcterms:W3CDTF">2021-05-28T01:57:50Z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0x0101007667ECDD6AF83B47B437BBA76A73E7C0</vt:lpwstr>
  </property>
</Properties>
</file>