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767" documentId="8_{B1A79B50-4BF3-4540-B8E6-4482084FB523}" xr6:coauthVersionLast="47" xr6:coauthVersionMax="47" xr10:uidLastSave="{B1BA8044-FA57-48DD-AA95-06B11D865A37}"/>
  <bookViews>
    <workbookView xWindow="28680" yWindow="-120" windowWidth="29040" windowHeight="15720" activeTab="2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2" i="3"/>
  <c r="P2" i="2"/>
  <c r="R13" i="3"/>
  <c r="R12" i="3"/>
  <c r="R14" i="3"/>
  <c r="R15" i="3"/>
  <c r="S13" i="3"/>
  <c r="S14" i="3"/>
  <c r="S15" i="3"/>
  <c r="S12" i="3"/>
  <c r="N38" i="6"/>
  <c r="P32" i="6"/>
  <c r="P33" i="6"/>
  <c r="P34" i="6"/>
  <c r="P35" i="6"/>
  <c r="P36" i="6"/>
  <c r="P37" i="6"/>
  <c r="P38" i="6"/>
  <c r="P31" i="6"/>
  <c r="O38" i="6"/>
  <c r="O37" i="6"/>
  <c r="O36" i="6"/>
  <c r="O35" i="6"/>
  <c r="O33" i="6"/>
  <c r="O32" i="6"/>
  <c r="N32" i="6"/>
  <c r="L31" i="6"/>
  <c r="M32" i="6"/>
  <c r="N31" i="6"/>
  <c r="L30" i="6"/>
  <c r="H20" i="6"/>
  <c r="AF2" i="4"/>
  <c r="L4" i="5"/>
  <c r="L5" i="5"/>
  <c r="L6" i="5"/>
  <c r="L7" i="5"/>
  <c r="L3" i="5"/>
  <c r="F3" i="5"/>
  <c r="J3" i="5"/>
  <c r="J4" i="5"/>
  <c r="J5" i="5"/>
  <c r="J6" i="5"/>
  <c r="J7" i="5"/>
  <c r="J2" i="5"/>
  <c r="F2" i="5"/>
  <c r="AE3" i="4"/>
  <c r="AE10" i="4"/>
  <c r="AE9" i="4"/>
  <c r="AE8" i="4"/>
  <c r="AE7" i="4"/>
  <c r="AE6" i="4"/>
  <c r="AE5" i="4"/>
  <c r="AE4" i="4"/>
  <c r="F4" i="5" l="1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I4" i="6" s="1"/>
  <c r="H5" i="6"/>
  <c r="H6" i="6"/>
  <c r="I6" i="6" s="1"/>
  <c r="H7" i="6"/>
  <c r="H8" i="6"/>
  <c r="I8" i="6" s="1"/>
  <c r="H9" i="6"/>
  <c r="H10" i="6"/>
  <c r="H11" i="6"/>
  <c r="H12" i="6"/>
  <c r="I12" i="6" s="1"/>
  <c r="H13" i="6"/>
  <c r="H14" i="6"/>
  <c r="I14" i="6" s="1"/>
  <c r="H15" i="6"/>
  <c r="I15" i="6" s="1"/>
  <c r="H16" i="6"/>
  <c r="I16" i="6" s="1"/>
  <c r="H17" i="6"/>
  <c r="H18" i="6"/>
  <c r="H19" i="6"/>
  <c r="H21" i="6"/>
  <c r="I21" i="6" s="1"/>
  <c r="H22" i="6"/>
  <c r="H23" i="6"/>
  <c r="H24" i="6"/>
  <c r="H25" i="6"/>
  <c r="I25" i="6" s="1"/>
  <c r="H26" i="6"/>
  <c r="H27" i="6"/>
  <c r="I27" i="6" s="1"/>
  <c r="H28" i="6"/>
  <c r="H29" i="6"/>
  <c r="I29" i="6" s="1"/>
  <c r="H30" i="6"/>
  <c r="H31" i="6"/>
  <c r="H32" i="6"/>
  <c r="H33" i="6"/>
  <c r="H34" i="6"/>
  <c r="H35" i="6"/>
  <c r="L35" i="6" s="1"/>
  <c r="H36" i="6"/>
  <c r="H37" i="6"/>
  <c r="H38" i="6"/>
  <c r="H3" i="6"/>
  <c r="H2" i="6"/>
  <c r="N35" i="6" l="1"/>
  <c r="N33" i="6"/>
  <c r="I23" i="6"/>
  <c r="I10" i="6"/>
  <c r="I26" i="6"/>
  <c r="I13" i="6"/>
  <c r="I24" i="6"/>
  <c r="I11" i="6"/>
  <c r="I22" i="6"/>
  <c r="I9" i="6"/>
  <c r="I18" i="6"/>
  <c r="I17" i="6"/>
  <c r="I5" i="6"/>
  <c r="I28" i="6"/>
  <c r="I37" i="6"/>
  <c r="L37" i="6"/>
  <c r="I35" i="6"/>
  <c r="N36" i="6" s="1"/>
  <c r="I34" i="6"/>
  <c r="L34" i="6"/>
  <c r="I31" i="6"/>
  <c r="O31" i="6"/>
  <c r="I30" i="6"/>
  <c r="I3" i="6"/>
  <c r="J31" i="6" s="1"/>
  <c r="I38" i="6"/>
  <c r="L38" i="6"/>
  <c r="I33" i="6"/>
  <c r="L33" i="6"/>
  <c r="N34" i="6"/>
  <c r="I36" i="6"/>
  <c r="N37" i="6" s="1"/>
  <c r="L36" i="6"/>
  <c r="I32" i="6"/>
  <c r="L32" i="6"/>
  <c r="I19" i="6"/>
  <c r="I20" i="6"/>
  <c r="I7" i="6"/>
  <c r="M38" i="6" l="1"/>
  <c r="M33" i="6"/>
  <c r="O34" i="6" s="1"/>
  <c r="M36" i="6"/>
  <c r="M34" i="6"/>
  <c r="J32" i="6"/>
  <c r="J8" i="6"/>
  <c r="J6" i="6"/>
  <c r="J30" i="6"/>
  <c r="J7" i="6"/>
  <c r="J18" i="6"/>
  <c r="J19" i="6"/>
  <c r="J24" i="6"/>
  <c r="J4" i="6"/>
  <c r="J33" i="6"/>
  <c r="J38" i="6"/>
  <c r="J27" i="6"/>
  <c r="J20" i="6"/>
  <c r="J23" i="6"/>
  <c r="J15" i="6"/>
  <c r="J37" i="6"/>
  <c r="J16" i="6"/>
  <c r="J22" i="6"/>
  <c r="J26" i="6"/>
  <c r="J35" i="6"/>
  <c r="J25" i="6"/>
  <c r="J13" i="6"/>
  <c r="J17" i="6"/>
  <c r="J3" i="6"/>
  <c r="J11" i="6"/>
  <c r="J36" i="6"/>
  <c r="J34" i="6"/>
  <c r="J14" i="6"/>
  <c r="J21" i="6"/>
  <c r="J9" i="6"/>
  <c r="J29" i="6"/>
  <c r="J5" i="6"/>
  <c r="J12" i="6"/>
  <c r="J28" i="6"/>
  <c r="J10" i="6"/>
  <c r="M35" i="6"/>
  <c r="M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  <author>tc={2B62CC3B-478E-43C1-A216-116F2A992B5A}</author>
    <author>tc={0680BDBB-83D6-48D1-B568-41F5AB9EC69A}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
Responder:
    Esse prêmio de risco é calculado ex post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  <comment ref="J1" authorId="5" shapeId="0" xr:uid="{2B62CC3B-478E-43C1-A216-116F2A992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abordagem ajusta a taxa dos títulos do governo brasileiro pela probabilidade de inadimplência soberana, refletida no spread de default </t>
      </text>
    </comment>
    <comment ref="K1" authorId="6" shapeId="0" xr:uid="{0680BDBB-83D6-48D1-B568-41F5AB9EC6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Damodaran
Responder:
    Esses valores são calculados adicionando um prêmio de risco de mercado maduro (geralmente baseado no mercado dos EUA) a um prêmio de risco-país específico para o Brasil. 
Responder:
    prêmio de risco implícito, ou seja, o retorno exigido pelos investidores para investir em ações, estimado a partir dos preços atuais e dos fluxos de caixa futuros esperados do mercado. </t>
      </text>
    </comment>
  </commentList>
</comments>
</file>

<file path=xl/sharedStrings.xml><?xml version="1.0" encoding="utf-8"?>
<sst xmlns="http://schemas.openxmlformats.org/spreadsheetml/2006/main" count="128" uniqueCount="114">
  <si>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</si>
  <si>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</si>
  <si>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</si>
  <si>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</si>
  <si>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</si>
  <si>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</si>
  <si>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</si>
  <si>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</si>
  <si>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</si>
  <si>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</si>
  <si>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</si>
  <si>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</si>
  <si>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</si>
  <si>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</si>
  <si>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</si>
  <si>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</si>
  <si>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</si>
  <si>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</si>
  <si>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</si>
  <si>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</si>
  <si>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</si>
  <si>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</si>
  <si>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</si>
  <si>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</si>
  <si>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</si>
  <si>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</si>
  <si>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</si>
  <si>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</si>
  <si>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</si>
  <si>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</si>
  <si>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</si>
  <si>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</si>
  <si>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</si>
  <si>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</si>
  <si>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</si>
  <si>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</si>
  <si>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</si>
  <si>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</si>
  <si>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</si>
  <si>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</si>
  <si>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</si>
  <si>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</si>
  <si>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</si>
  <si>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</si>
  <si>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</si>
  <si>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</si>
  <si>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</si>
  <si>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</si>
  <si>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</si>
  <si>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</si>
  <si>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</si>
  <si>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</si>
  <si>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</si>
  <si>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</si>
  <si>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</si>
  <si>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</si>
  <si>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</si>
  <si>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</si>
  <si>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</si>
  <si>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</si>
  <si>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</si>
  <si>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</si>
  <si>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</si>
  <si>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</si>
  <si>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</si>
  <si>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</si>
  <si>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</si>
  <si>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</si>
  <si>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</si>
  <si>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</si>
  <si>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</si>
  <si>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</si>
  <si>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</si>
  <si>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</si>
  <si>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</si>
  <si>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</si>
  <si>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</si>
  <si>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</si>
  <si>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</si>
  <si>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</si>
  <si>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</si>
  <si>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</si>
  <si>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</si>
  <si>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</si>
  <si>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</si>
  <si>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</si>
  <si>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</si>
  <si>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</si>
  <si>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</si>
  <si>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</si>
  <si>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</si>
  <si>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</si>
  <si>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</si>
  <si>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</si>
  <si>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</si>
  <si>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</si>
  <si>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</si>
  <si>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</si>
  <si>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</si>
  <si>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</si>
  <si>
    <t>Prêmio de Risco</t>
  </si>
  <si>
    <t>Taxa do Título do Governo em R$</t>
  </si>
  <si>
    <t>Spread de Default</t>
  </si>
  <si>
    <t>Taxa Livre de Risco (em R$)</t>
  </si>
  <si>
    <t>ERP implícito</t>
  </si>
  <si>
    <t>Retorno esperado do IBOV</t>
  </si>
  <si>
    <t>% Crescimento de lojas</t>
  </si>
  <si>
    <t>Média do Crescimento do Número de Lojas</t>
  </si>
  <si>
    <t>Receita média por loja</t>
  </si>
  <si>
    <t>Projeção do Número de Lojas</t>
  </si>
  <si>
    <t>Receita Líquida Realizada</t>
  </si>
  <si>
    <t>% Crescimento de recita por loja</t>
  </si>
  <si>
    <t>Projeção de receita por loja</t>
  </si>
  <si>
    <t>Projeção da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</si>
</sst>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9" fontId="0" fillId="0" borderId="2" xfId="0" applyNumberFormat="1" applyBorder="1"/>
    <xf numFmtId="9" fontId="0" fillId="0" borderId="2" xfId="1" applyFont="1" applyBorder="1"/>
    <xf numFmtId="43" fontId="0" fillId="0" borderId="2" xfId="2" applyFont="1" applyBorder="1"/>
    <xf numFmtId="0" fontId="0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F1" dT="2025-05-25T19:22:20.15" personId="{D8191FFE-1D62-4EA7-829B-8544500A72DE}" id="{E35D8C31-6F51-44E5-BCA1-1ED8B07E26E1}" parentId="{0B35241F-FA57-41D3-8856-35984CA77DD9}">
    <text>Esse prêmio de risco é calculado ex post</text>
  </threadedComment>
  <threadedComment ref="G1" dT="2025-04-18T22:36:28.22" personId="{D8191FFE-1D62-4EA7-829B-8544500A72DE}" id="{4A6DCCD8-D6C7-4F40-ADAC-B1028FC27221}">
    <text>Último boletim focus de cada ano</text>
  </threadedComment>
  <threadedComment ref="J1" dT="2025-05-25T20:00:41.90" personId="{D8191FFE-1D62-4EA7-829B-8544500A72DE}" id="{2B62CC3B-478E-43C1-A216-116F2A992B5A}">
    <text xml:space="preserve">Essa abordagem ajusta a taxa dos títulos do governo brasileiro pela probabilidade de inadimplência soberana, refletida no spread de default </text>
  </threadedComment>
  <threadedComment ref="K1" dT="2025-05-25T19:59:51.47" personId="{D8191FFE-1D62-4EA7-829B-8544500A72DE}" id="{0680BDBB-83D6-48D1-B568-41F5AB9EC69A}">
    <text>Fonte: Damodaran</text>
  </threadedComment>
  <threadedComment ref="K1" dT="2025-05-25T20:01:59.51" personId="{D8191FFE-1D62-4EA7-829B-8544500A72DE}" id="{868B7480-6D98-48DF-8E56-2D0774088974}" parentId="{0680BDBB-83D6-48D1-B568-41F5AB9EC69A}">
    <text xml:space="preserve">Esses valores são calculados adicionando um prêmio de risco de mercado maduro (geralmente baseado no mercado dos EUA) a um prêmio de risco-país específico para o Brasil. </text>
  </threadedComment>
  <threadedComment ref="K1" dT="2025-05-25T20:12:30.56" personId="{D8191FFE-1D62-4EA7-829B-8544500A72DE}" id="{844A11D7-BAB3-430D-95B9-34583FA771AE}" parentId="{0680BDBB-83D6-48D1-B568-41F5AB9EC69A}">
    <text xml:space="preserve">prêmio de risco implícito, ou seja, o retorno exigido pelos investidores para investir em ações, estimado a partir dos preços atuais e dos fluxos de caixa futuros esperados do mercado.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workbookViewId="0">
      <selection activeCell="K26" sqref="K26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21"/>
  <sheetViews>
    <sheetView topLeftCell="G1" workbookViewId="0">
      <selection activeCell="P7" sqref="P7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99</v>
      </c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33">
        <f>O2/N2</f>
        <v>0.58032539041696019</v>
      </c>
      <c r="Q2" s="14">
        <v>101372</v>
      </c>
      <c r="R2" s="14">
        <v>11775.948870000006</v>
      </c>
      <c r="S2" s="14">
        <v>532203</v>
      </c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33">
        <f t="shared" ref="P3:P10" si="0">O3/N3</f>
        <v>-0.48987403747718877</v>
      </c>
      <c r="Q3" s="14">
        <v>225885</v>
      </c>
      <c r="R3" s="14">
        <v>6867.4639500000112</v>
      </c>
      <c r="S3" s="14">
        <v>-218015</v>
      </c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33">
        <f t="shared" si="0"/>
        <v>0.12757209367971978</v>
      </c>
      <c r="Q4" s="14">
        <v>198435.3461292756</v>
      </c>
      <c r="R4" s="14">
        <v>13248.82646</v>
      </c>
      <c r="S4" s="14">
        <v>134713.94777999996</v>
      </c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33">
        <f t="shared" si="0"/>
        <v>0.13834045650376867</v>
      </c>
      <c r="Q5" s="14">
        <v>318250.77799634985</v>
      </c>
      <c r="R5" s="14">
        <v>46499.515540000262</v>
      </c>
      <c r="S5" s="14">
        <v>207189.78321000014</v>
      </c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33">
        <f t="shared" si="0"/>
        <v>0.1591372137622617</v>
      </c>
      <c r="Q6" s="14">
        <v>146672.10866410582</v>
      </c>
      <c r="R6" s="14">
        <v>44711.518199999991</v>
      </c>
      <c r="S6" s="14">
        <v>-2414.4411523106101</v>
      </c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33">
        <f t="shared" si="0"/>
        <v>-0.17621783544544367</v>
      </c>
      <c r="Q7" s="14">
        <v>298490.0278924891</v>
      </c>
      <c r="R7" s="14">
        <v>104077.87056500028</v>
      </c>
      <c r="S7" s="14">
        <v>61922.154739720339</v>
      </c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33">
        <f t="shared" si="0"/>
        <v>-0.12137368811568884</v>
      </c>
      <c r="Q8" s="14">
        <v>360854.41754569899</v>
      </c>
      <c r="R8" s="14">
        <v>137731.1478274838</v>
      </c>
      <c r="S8" s="14">
        <v>286648.95352319285</v>
      </c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33">
        <f t="shared" si="0"/>
        <v>6.3594301315797477E-2</v>
      </c>
      <c r="Q9" s="14">
        <v>381120.60230086412</v>
      </c>
      <c r="R9" s="14">
        <v>178185.71894999995</v>
      </c>
      <c r="S9" s="14">
        <v>348356.03011088824</v>
      </c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33">
        <f t="shared" si="0"/>
        <v>-5.1617344687335302E-2</v>
      </c>
      <c r="Q10" s="14">
        <v>653393.84494952741</v>
      </c>
      <c r="R10" s="14">
        <v>129020</v>
      </c>
      <c r="S10" s="14">
        <v>524473.75003850856</v>
      </c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  <c r="R12" s="29">
        <f>R2/$B2</f>
        <v>1.2355806887217104E-2</v>
      </c>
      <c r="S12" s="29">
        <f>S2/$B2</f>
        <v>0.5584091409864963</v>
      </c>
    </row>
    <row r="13" spans="1:23" x14ac:dyDescent="0.3">
      <c r="R13" s="29">
        <f>R3/$B3</f>
        <v>6.8891924630284027E-3</v>
      </c>
      <c r="S13" s="29">
        <f t="shared" ref="R13:S15" si="1">S3/$B3</f>
        <v>-0.21870479492318773</v>
      </c>
    </row>
    <row r="14" spans="1:23" x14ac:dyDescent="0.3">
      <c r="R14" s="29">
        <f t="shared" si="1"/>
        <v>1.2503779935804855E-2</v>
      </c>
      <c r="S14" s="29">
        <f t="shared" si="1"/>
        <v>0.12713832145134962</v>
      </c>
    </row>
    <row r="15" spans="1:23" x14ac:dyDescent="0.3">
      <c r="F15" s="29"/>
      <c r="R15" s="29">
        <f t="shared" si="1"/>
        <v>3.9697032983073879E-2</v>
      </c>
      <c r="S15" s="29">
        <f t="shared" si="1"/>
        <v>0.17687968492420245</v>
      </c>
    </row>
    <row r="16" spans="1:23" x14ac:dyDescent="0.3">
      <c r="F16" s="29"/>
      <c r="R16" s="29"/>
      <c r="S16" s="29"/>
    </row>
    <row r="17" spans="2:19" x14ac:dyDescent="0.3">
      <c r="B17" s="29"/>
      <c r="F17" s="29"/>
      <c r="R17" s="29"/>
      <c r="S17" s="29"/>
    </row>
    <row r="18" spans="2:19" x14ac:dyDescent="0.3">
      <c r="B18" s="29"/>
      <c r="F18" s="29"/>
    </row>
    <row r="19" spans="2:19" x14ac:dyDescent="0.3">
      <c r="B19" s="29"/>
    </row>
    <row r="20" spans="2:19" x14ac:dyDescent="0.3">
      <c r="B20" s="29"/>
      <c r="O20" s="21"/>
    </row>
    <row r="21" spans="2:19" x14ac:dyDescent="0.3">
      <c r="B21" s="2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tabSelected="1" topLeftCell="AC1" workbookViewId="0">
      <selection activeCell="AJ12" sqref="AJ12"/>
    </sheetView>
  </sheetViews>
  <sheetFormatPr defaultRowHeight="14.4" x14ac:dyDescent="0.3"/>
  <cols>
    <col min="1" max="1" width="5" bestFit="1" customWidth="1"/>
    <col min="2" max="2" width="19.77734375" customWidth="1"/>
    <col min="3" max="3" width="20.88671875" customWidth="1"/>
    <col min="4" max="4" width="18" customWidth="1"/>
    <col min="5" max="5" width="24.88671875" customWidth="1"/>
    <col min="6" max="6" width="28.6640625" customWidth="1"/>
    <col min="7" max="7" width="29.21875" customWidth="1"/>
    <col min="8" max="8" width="22.88671875" customWidth="1"/>
    <col min="9" max="9" width="21.77734375" customWidth="1"/>
    <col min="10" max="10" width="17.33203125" customWidth="1"/>
    <col min="11" max="11" width="34" customWidth="1"/>
    <col min="12" max="12" width="21.88671875" customWidth="1"/>
    <col min="13" max="13" width="22.33203125" customWidth="1"/>
    <col min="14" max="14" width="19.44140625" customWidth="1"/>
    <col min="15" max="15" width="20.77734375" customWidth="1"/>
    <col min="16" max="16" width="19" customWidth="1"/>
    <col min="17" max="17" width="17.88671875" customWidth="1"/>
    <col min="18" max="18" width="23" customWidth="1"/>
    <col min="19" max="19" width="20.109375" customWidth="1"/>
    <col min="20" max="21" width="23" customWidth="1"/>
    <col min="22" max="22" width="32.21875" customWidth="1"/>
    <col min="23" max="23" width="19.109375" customWidth="1"/>
    <col min="24" max="24" width="26.44140625" customWidth="1"/>
    <col min="25" max="25" width="27.88671875" customWidth="1"/>
    <col min="26" max="26" width="20.5546875" customWidth="1"/>
    <col min="27" max="27" width="32.21875" customWidth="1"/>
    <col min="28" max="28" width="18" customWidth="1"/>
    <col min="29" max="29" width="28" customWidth="1"/>
    <col min="30" max="31" width="31.109375" customWidth="1"/>
    <col min="32" max="32" width="10.88671875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95</v>
      </c>
      <c r="AD1" t="s">
        <v>96</v>
      </c>
      <c r="AE1" t="s">
        <v>97</v>
      </c>
      <c r="AF1" t="s">
        <v>98</v>
      </c>
    </row>
    <row r="2" spans="1:32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  <c r="AC2" s="16">
        <v>-312367.39202975738</v>
      </c>
      <c r="AD2" s="16">
        <v>-476385.94887000002</v>
      </c>
      <c r="AE2" s="22"/>
      <c r="AF2" s="14">
        <f>AVERAGE($AD2:AD$10)</f>
        <v>16701.851160322884</v>
      </c>
    </row>
    <row r="3" spans="1:32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  <c r="AC3" s="16">
        <v>315592.1073768349</v>
      </c>
      <c r="AD3" s="16">
        <v>492062.53605</v>
      </c>
      <c r="AE3" s="22">
        <f>(AD3-AD2)/ABS(AD2)</f>
        <v>2.032907324863769</v>
      </c>
      <c r="AF3" s="11"/>
    </row>
    <row r="4" spans="1:32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  <c r="AC4" s="16">
        <v>116924.27486611329</v>
      </c>
      <c r="AD4" s="16">
        <v>27472.939709275619</v>
      </c>
      <c r="AE4" s="22">
        <f t="shared" ref="AE4:AE10" si="0">(AD4-AD3)/ABS(AD3)</f>
        <v>-0.94416778824534608</v>
      </c>
      <c r="AF4" s="11"/>
    </row>
    <row r="5" spans="1:32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  <c r="AC5" s="16">
        <v>200658.09484254121</v>
      </c>
      <c r="AD5" s="16">
        <v>23647.194192699419</v>
      </c>
      <c r="AE5" s="22">
        <f t="shared" si="0"/>
        <v>-0.13925504722323268</v>
      </c>
      <c r="AF5" s="11"/>
    </row>
    <row r="6" spans="1:32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  <c r="AC6" s="16">
        <v>203013.26225220814</v>
      </c>
      <c r="AD6" s="16">
        <v>87510.403542833112</v>
      </c>
      <c r="AE6" s="22">
        <f t="shared" si="0"/>
        <v>2.7006675223164587</v>
      </c>
      <c r="AF6" s="11"/>
    </row>
    <row r="7" spans="1:32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  <c r="AC7" s="16">
        <v>119398.12757401809</v>
      </c>
      <c r="AD7" s="16">
        <v>167803.29223906356</v>
      </c>
      <c r="AE7" s="22">
        <f t="shared" si="0"/>
        <v>0.91752392224919921</v>
      </c>
      <c r="AF7" s="11"/>
    </row>
    <row r="8" spans="1:32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  <c r="AC8" s="16">
        <v>-25201.021341116139</v>
      </c>
      <c r="AD8" s="16">
        <v>-33705.866652463184</v>
      </c>
      <c r="AE8" s="22">
        <f t="shared" si="0"/>
        <v>-1.20086534776948</v>
      </c>
      <c r="AF8" s="11"/>
    </row>
    <row r="9" spans="1:32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  <c r="AC9" s="16">
        <v>26937.135140905972</v>
      </c>
      <c r="AD9" s="16">
        <v>-165143.1467600241</v>
      </c>
      <c r="AE9" s="22">
        <f t="shared" si="0"/>
        <v>-3.8995371773938836</v>
      </c>
      <c r="AF9" s="11"/>
    </row>
    <row r="10" spans="1:32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  <c r="AC10" s="16">
        <v>84721.922911433852</v>
      </c>
      <c r="AD10" s="16">
        <v>27055.256991521543</v>
      </c>
      <c r="AE10" s="22">
        <f t="shared" si="0"/>
        <v>1.1638291235350904</v>
      </c>
      <c r="AF10" s="11"/>
    </row>
    <row r="13" spans="1:32" x14ac:dyDescent="0.3">
      <c r="E13" s="12"/>
      <c r="F13" s="12"/>
      <c r="G13" s="13"/>
    </row>
    <row r="14" spans="1:32" x14ac:dyDescent="0.3">
      <c r="B14" s="14"/>
      <c r="C14" s="14"/>
      <c r="D14" s="23"/>
      <c r="E14" s="15"/>
      <c r="F14" s="14"/>
      <c r="G14" s="14"/>
    </row>
    <row r="15" spans="1:32" x14ac:dyDescent="0.3">
      <c r="B15" s="14"/>
      <c r="C15" s="14"/>
      <c r="D15" s="23"/>
      <c r="E15" s="15"/>
      <c r="F15" s="14"/>
      <c r="G15" s="14"/>
    </row>
    <row r="16" spans="1:32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B6" sqref="B6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P39"/>
  <sheetViews>
    <sheetView showGridLines="0" topLeftCell="A19" workbookViewId="0">
      <selection activeCell="P43" sqref="P4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  <col min="9" max="9" width="21.21875" bestFit="1" customWidth="1"/>
    <col min="10" max="10" width="38.77734375" bestFit="1" customWidth="1"/>
    <col min="11" max="11" width="14" bestFit="1" customWidth="1"/>
    <col min="12" max="12" width="20.44140625" bestFit="1" customWidth="1"/>
    <col min="13" max="13" width="12.44140625" customWidth="1"/>
    <col min="14" max="14" width="10.5546875" customWidth="1"/>
    <col min="15" max="15" width="9.33203125" bestFit="1" customWidth="1"/>
    <col min="16" max="16" width="12.88671875" bestFit="1" customWidth="1"/>
  </cols>
  <sheetData>
    <row r="1" spans="1:16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  <c r="I1" s="10" t="s">
        <v>106</v>
      </c>
      <c r="J1" s="10" t="s">
        <v>107</v>
      </c>
      <c r="K1" s="10" t="s">
        <v>110</v>
      </c>
      <c r="L1" s="10" t="s">
        <v>108</v>
      </c>
      <c r="M1" s="10" t="s">
        <v>111</v>
      </c>
      <c r="N1" s="10" t="s">
        <v>109</v>
      </c>
      <c r="O1" s="10" t="s">
        <v>112</v>
      </c>
      <c r="P1" s="10" t="s">
        <v>113</v>
      </c>
    </row>
    <row r="2" spans="1:16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  <c r="I2" s="30"/>
      <c r="J2" s="30"/>
      <c r="K2" s="8"/>
      <c r="L2" s="8"/>
      <c r="M2" s="31"/>
      <c r="N2" s="8"/>
      <c r="O2" s="8"/>
      <c r="P2" s="8"/>
    </row>
    <row r="3" spans="1:16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  <c r="I3" s="30">
        <f t="shared" ref="I3:I30" si="0">(H3/H2)-1</f>
        <v>1</v>
      </c>
      <c r="J3" s="30">
        <f>AVERAGE($I$2:I3)</f>
        <v>1</v>
      </c>
      <c r="K3" s="8"/>
      <c r="L3" s="8"/>
      <c r="M3" s="31"/>
      <c r="N3" s="8"/>
      <c r="O3" s="8"/>
      <c r="P3" s="8"/>
    </row>
    <row r="4" spans="1:16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  <c r="I4" s="30">
        <f t="shared" si="0"/>
        <v>0.5</v>
      </c>
      <c r="J4" s="30">
        <f>AVERAGE($I$2:I4)</f>
        <v>0.75</v>
      </c>
      <c r="K4" s="8"/>
      <c r="L4" s="8"/>
      <c r="M4" s="31"/>
      <c r="N4" s="8"/>
      <c r="O4" s="8"/>
      <c r="P4" s="8"/>
    </row>
    <row r="5" spans="1:16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  <c r="I5" s="30">
        <f t="shared" si="0"/>
        <v>0.33333333333333326</v>
      </c>
      <c r="J5" s="30">
        <f>AVERAGE($I$2:I5)</f>
        <v>0.61111111111111105</v>
      </c>
      <c r="K5" s="8"/>
      <c r="L5" s="8"/>
      <c r="M5" s="31"/>
      <c r="N5" s="8"/>
      <c r="O5" s="8"/>
      <c r="P5" s="8"/>
    </row>
    <row r="6" spans="1:16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  <c r="I6" s="30">
        <f t="shared" si="0"/>
        <v>0.5</v>
      </c>
      <c r="J6" s="30">
        <f>AVERAGE($I$2:I6)</f>
        <v>0.58333333333333326</v>
      </c>
      <c r="K6" s="8"/>
      <c r="L6" s="8"/>
      <c r="M6" s="31"/>
      <c r="N6" s="8"/>
      <c r="O6" s="8"/>
      <c r="P6" s="8"/>
    </row>
    <row r="7" spans="1:16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  <c r="I7" s="30">
        <f t="shared" si="0"/>
        <v>0.33333333333333326</v>
      </c>
      <c r="J7" s="30">
        <f>AVERAGE($I$2:I7)</f>
        <v>0.53333333333333321</v>
      </c>
      <c r="K7" s="8"/>
      <c r="L7" s="8"/>
      <c r="M7" s="31"/>
      <c r="N7" s="8"/>
      <c r="O7" s="8"/>
      <c r="P7" s="8"/>
    </row>
    <row r="8" spans="1:16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  <c r="I8" s="30">
        <f t="shared" si="0"/>
        <v>0.125</v>
      </c>
      <c r="J8" s="30">
        <f>AVERAGE($I$2:I8)</f>
        <v>0.46527777777777768</v>
      </c>
      <c r="K8" s="8"/>
      <c r="L8" s="8"/>
      <c r="M8" s="31"/>
      <c r="N8" s="8"/>
      <c r="O8" s="8"/>
      <c r="P8" s="8"/>
    </row>
    <row r="9" spans="1:16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  <c r="I9" s="30">
        <f t="shared" si="0"/>
        <v>0.11111111111111116</v>
      </c>
      <c r="J9" s="30">
        <f>AVERAGE($I$2:I9)</f>
        <v>0.4146825396825396</v>
      </c>
      <c r="K9" s="8"/>
      <c r="L9" s="8"/>
      <c r="M9" s="31"/>
      <c r="N9" s="8"/>
      <c r="O9" s="8"/>
      <c r="P9" s="8"/>
    </row>
    <row r="10" spans="1:16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  <c r="I10" s="30">
        <f t="shared" si="0"/>
        <v>0.30000000000000004</v>
      </c>
      <c r="J10" s="30">
        <f>AVERAGE($I$2:I10)</f>
        <v>0.40034722222222219</v>
      </c>
      <c r="K10" s="8"/>
      <c r="L10" s="8"/>
      <c r="M10" s="31"/>
      <c r="N10" s="8"/>
      <c r="O10" s="8"/>
      <c r="P10" s="8"/>
    </row>
    <row r="11" spans="1:16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  <c r="I11" s="30">
        <f t="shared" si="0"/>
        <v>0.23076923076923084</v>
      </c>
      <c r="J11" s="30">
        <f>AVERAGE($I$2:I11)</f>
        <v>0.38150522317188984</v>
      </c>
      <c r="K11" s="8"/>
      <c r="L11" s="8"/>
      <c r="M11" s="31"/>
      <c r="N11" s="8"/>
      <c r="O11" s="8"/>
      <c r="P11" s="8"/>
    </row>
    <row r="12" spans="1:16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  <c r="I12" s="30">
        <f t="shared" si="0"/>
        <v>0.125</v>
      </c>
      <c r="J12" s="30">
        <f>AVERAGE($I$2:I12)</f>
        <v>0.35585470085470083</v>
      </c>
      <c r="K12" s="8"/>
      <c r="L12" s="8"/>
      <c r="M12" s="31"/>
      <c r="N12" s="8"/>
      <c r="O12" s="8"/>
      <c r="P12" s="8"/>
    </row>
    <row r="13" spans="1:16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  <c r="I13" s="30">
        <f t="shared" si="0"/>
        <v>0.27777777777777768</v>
      </c>
      <c r="J13" s="30">
        <f>AVERAGE($I$2:I13)</f>
        <v>0.34875679875679871</v>
      </c>
      <c r="K13" s="8"/>
      <c r="L13" s="8"/>
      <c r="M13" s="31"/>
      <c r="N13" s="8"/>
      <c r="O13" s="8"/>
      <c r="P13" s="8"/>
    </row>
    <row r="14" spans="1:16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  <c r="I14" s="30">
        <f t="shared" si="0"/>
        <v>0.17391304347826098</v>
      </c>
      <c r="J14" s="30">
        <f>AVERAGE($I$2:I14)</f>
        <v>0.33418648581692056</v>
      </c>
      <c r="K14" s="8"/>
      <c r="L14" s="8"/>
      <c r="M14" s="31"/>
      <c r="N14" s="8"/>
      <c r="O14" s="8"/>
      <c r="P14" s="8"/>
    </row>
    <row r="15" spans="1:16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  <c r="I15" s="30">
        <f t="shared" si="0"/>
        <v>0.11111111111111116</v>
      </c>
      <c r="J15" s="30">
        <f>AVERAGE($I$2:I15)</f>
        <v>0.31702684160878142</v>
      </c>
      <c r="K15" s="8"/>
      <c r="L15" s="8"/>
      <c r="M15" s="31"/>
      <c r="N15" s="8"/>
      <c r="O15" s="8"/>
      <c r="P15" s="8"/>
    </row>
    <row r="16" spans="1:16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  <c r="I16" s="30">
        <f t="shared" si="0"/>
        <v>0.1333333333333333</v>
      </c>
      <c r="J16" s="30">
        <f>AVERAGE($I$2:I16)</f>
        <v>0.30390587673196368</v>
      </c>
      <c r="K16" s="8"/>
      <c r="L16" s="8"/>
      <c r="M16" s="31"/>
      <c r="N16" s="8"/>
      <c r="O16" s="8"/>
      <c r="P16" s="8"/>
    </row>
    <row r="17" spans="1:16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  <c r="I17" s="30">
        <f t="shared" si="0"/>
        <v>0.26470588235294112</v>
      </c>
      <c r="J17" s="30">
        <f>AVERAGE($I$2:I17)</f>
        <v>0.30129254377336218</v>
      </c>
      <c r="K17" s="8"/>
      <c r="L17" s="8"/>
      <c r="M17" s="31"/>
      <c r="N17" s="8"/>
      <c r="O17" s="8"/>
      <c r="P17" s="8"/>
    </row>
    <row r="18" spans="1:16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  <c r="I18" s="30">
        <f t="shared" si="0"/>
        <v>0.13953488372093026</v>
      </c>
      <c r="J18" s="30">
        <f>AVERAGE($I$2:I18)</f>
        <v>0.29118269002008518</v>
      </c>
      <c r="K18" s="8"/>
      <c r="L18" s="8"/>
      <c r="M18" s="31"/>
      <c r="N18" s="8"/>
      <c r="O18" s="8"/>
      <c r="P18" s="8"/>
    </row>
    <row r="19" spans="1:16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  <c r="I19" s="30">
        <f t="shared" si="0"/>
        <v>0.22448979591836737</v>
      </c>
      <c r="J19" s="30">
        <f>AVERAGE($I$2:I19)</f>
        <v>0.28725957860233703</v>
      </c>
      <c r="K19" s="8"/>
      <c r="L19" s="8"/>
      <c r="M19" s="31"/>
      <c r="N19" s="8"/>
      <c r="O19" s="8"/>
      <c r="P19" s="8"/>
    </row>
    <row r="20" spans="1:16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  <c r="I20" s="30">
        <f t="shared" si="0"/>
        <v>0.18333333333333335</v>
      </c>
      <c r="J20" s="30">
        <f>AVERAGE($I$2:I20)</f>
        <v>0.28148589830961462</v>
      </c>
      <c r="K20" s="8"/>
      <c r="L20" s="8"/>
      <c r="M20" s="31"/>
      <c r="N20" s="8"/>
      <c r="O20" s="8"/>
      <c r="P20" s="8"/>
    </row>
    <row r="21" spans="1:16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  <c r="I21" s="30">
        <f t="shared" si="0"/>
        <v>0.12676056338028174</v>
      </c>
      <c r="J21" s="30">
        <f>AVERAGE($I$2:I21)</f>
        <v>0.27334245962912346</v>
      </c>
      <c r="K21" s="8"/>
      <c r="L21" s="8"/>
      <c r="M21" s="31"/>
      <c r="N21" s="8"/>
      <c r="O21" s="8"/>
      <c r="P21" s="8"/>
    </row>
    <row r="22" spans="1:16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  <c r="I22" s="30">
        <f t="shared" si="0"/>
        <v>0.13749999999999996</v>
      </c>
      <c r="J22" s="30">
        <f>AVERAGE($I$2:I22)</f>
        <v>0.26655033664766725</v>
      </c>
      <c r="K22" s="8"/>
      <c r="L22" s="8"/>
      <c r="M22" s="31"/>
      <c r="N22" s="8"/>
      <c r="O22" s="8"/>
      <c r="P22" s="8"/>
    </row>
    <row r="23" spans="1:16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  <c r="I23" s="30">
        <f t="shared" si="0"/>
        <v>6.5934065934065922E-2</v>
      </c>
      <c r="J23" s="30">
        <f>AVERAGE($I$2:I23)</f>
        <v>0.25699718089940055</v>
      </c>
      <c r="K23" s="8"/>
      <c r="L23" s="8"/>
      <c r="M23" s="31"/>
      <c r="N23" s="8"/>
      <c r="O23" s="8"/>
      <c r="P23" s="8"/>
    </row>
    <row r="24" spans="1:16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  <c r="I24" s="30">
        <f t="shared" si="0"/>
        <v>7.2164948453608213E-2</v>
      </c>
      <c r="J24" s="30">
        <f>AVERAGE($I$2:I24)</f>
        <v>0.24859571578822814</v>
      </c>
      <c r="K24" s="8"/>
      <c r="L24" s="8"/>
      <c r="M24" s="31"/>
      <c r="N24" s="8"/>
      <c r="O24" s="8"/>
      <c r="P24" s="8"/>
    </row>
    <row r="25" spans="1:16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  <c r="I25" s="30">
        <f t="shared" si="0"/>
        <v>5.7692307692307709E-2</v>
      </c>
      <c r="J25" s="30">
        <f>AVERAGE($I$2:I25)</f>
        <v>0.24029556761014464</v>
      </c>
      <c r="K25" s="8"/>
      <c r="L25" s="8"/>
      <c r="M25" s="31"/>
      <c r="N25" s="8"/>
      <c r="O25" s="8"/>
      <c r="P25" s="8"/>
    </row>
    <row r="26" spans="1:16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  <c r="I26" s="30">
        <f t="shared" si="0"/>
        <v>0.1454545454545455</v>
      </c>
      <c r="J26" s="30">
        <f>AVERAGE($I$2:I26)</f>
        <v>0.23634385835366134</v>
      </c>
      <c r="K26" s="8"/>
      <c r="L26" s="8"/>
      <c r="M26" s="31"/>
      <c r="N26" s="8"/>
      <c r="O26" s="8"/>
      <c r="P26" s="8"/>
    </row>
    <row r="27" spans="1:16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  <c r="I27" s="30">
        <f t="shared" si="0"/>
        <v>0.15873015873015883</v>
      </c>
      <c r="J27" s="30">
        <f>AVERAGE($I$2:I27)</f>
        <v>0.23323931036872125</v>
      </c>
      <c r="K27" s="8"/>
      <c r="L27" s="8"/>
      <c r="M27" s="31"/>
      <c r="N27" s="8"/>
      <c r="O27" s="8"/>
      <c r="P27" s="8"/>
    </row>
    <row r="28" spans="1:16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  <c r="I28" s="30">
        <f t="shared" si="0"/>
        <v>7.5342465753424737E-2</v>
      </c>
      <c r="J28" s="30">
        <f>AVERAGE($I$2:I28)</f>
        <v>0.22716635480659444</v>
      </c>
      <c r="K28" s="8"/>
      <c r="L28" s="8"/>
      <c r="M28" s="31"/>
      <c r="N28" s="8"/>
      <c r="O28" s="8"/>
      <c r="P28" s="8"/>
    </row>
    <row r="29" spans="1:16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  <c r="I29" s="30">
        <f t="shared" si="0"/>
        <v>5.0955414012738842E-2</v>
      </c>
      <c r="J29" s="30">
        <f>AVERAGE($I$2:I29)</f>
        <v>0.22064002366608126</v>
      </c>
      <c r="K29" s="8"/>
      <c r="L29" s="8"/>
      <c r="M29" s="31"/>
      <c r="N29" s="8"/>
      <c r="O29" s="8"/>
      <c r="P29" s="8"/>
    </row>
    <row r="30" spans="1:16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  <c r="I30" s="30">
        <f t="shared" si="0"/>
        <v>6.0606060606060996E-3</v>
      </c>
      <c r="J30" s="30">
        <f>AVERAGE($I$2:I30)</f>
        <v>0.21297647303731429</v>
      </c>
      <c r="K30" s="32">
        <v>953070</v>
      </c>
      <c r="L30" s="32">
        <f>K30/H30</f>
        <v>5741.3855421686749</v>
      </c>
      <c r="M30" s="31"/>
      <c r="N30" s="32"/>
      <c r="O30" s="32"/>
      <c r="P30" s="32"/>
    </row>
    <row r="31" spans="1:16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  <c r="I31" s="30">
        <f>(H31/H30)-1</f>
        <v>4.8192771084337283E-2</v>
      </c>
      <c r="J31" s="30">
        <f>AVERAGE($I$2:I31)</f>
        <v>0.2072942764182461</v>
      </c>
      <c r="K31" s="32">
        <v>996846</v>
      </c>
      <c r="L31" s="32">
        <f>K31/H31</f>
        <v>5729</v>
      </c>
      <c r="N31" s="32">
        <f>H30*(1+I30)</f>
        <v>167.0060606060606</v>
      </c>
      <c r="O31" s="32">
        <f t="shared" ref="O31:O34" si="1">L30*(1+M30)</f>
        <v>5741.3855421686749</v>
      </c>
      <c r="P31" s="32">
        <f>N31*O31</f>
        <v>958846.18181818177</v>
      </c>
    </row>
    <row r="32" spans="1:16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  <c r="I32" s="30">
        <f t="shared" ref="I32:I38" si="2">(H32/H31)-1</f>
        <v>4.5977011494252817E-2</v>
      </c>
      <c r="J32" s="30">
        <f>AVERAGE($I$2:I32)</f>
        <v>0.20191703425411298</v>
      </c>
      <c r="K32" s="32">
        <v>1059585.7035248748</v>
      </c>
      <c r="L32" s="32">
        <f t="shared" ref="L32:L38" si="3">K32/H32</f>
        <v>5821.8994699168943</v>
      </c>
      <c r="M32" s="31">
        <f t="shared" ref="M32:M38" si="4">(L31/L30)-1</f>
        <v>-2.1572392374117344E-3</v>
      </c>
      <c r="N32" s="32">
        <f>H31*(1+I31)</f>
        <v>182.38554216867468</v>
      </c>
      <c r="O32" s="32">
        <f>L31*(1+M31)</f>
        <v>5729</v>
      </c>
      <c r="P32" s="32">
        <f t="shared" ref="P32:P38" si="5">N32*O32</f>
        <v>1044886.7710843373</v>
      </c>
    </row>
    <row r="33" spans="1:16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  <c r="I33" s="30">
        <f t="shared" si="2"/>
        <v>0.11538461538461542</v>
      </c>
      <c r="J33" s="30">
        <f>AVERAGE($I$2:I33)</f>
        <v>0.19912566590348402</v>
      </c>
      <c r="K33" s="32">
        <v>1171359.9744299995</v>
      </c>
      <c r="L33" s="32">
        <f t="shared" si="3"/>
        <v>5770.2461794581259</v>
      </c>
      <c r="M33" s="31">
        <f t="shared" si="4"/>
        <v>1.6215651931732245E-2</v>
      </c>
      <c r="N33" s="32">
        <f>H32*(1+I32)</f>
        <v>190.36781609195401</v>
      </c>
      <c r="O33" s="32">
        <f>L32*(1+M32)</f>
        <v>5809.3402399441229</v>
      </c>
      <c r="P33" s="32">
        <f t="shared" si="5"/>
        <v>1105911.4144132708</v>
      </c>
    </row>
    <row r="34" spans="1:16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  <c r="I34" s="30">
        <f t="shared" si="2"/>
        <v>0.12807881773399021</v>
      </c>
      <c r="J34" s="30">
        <f>AVERAGE($I$2:I34)</f>
        <v>0.19690545189818734</v>
      </c>
      <c r="K34" s="32">
        <v>1047547.0411099999</v>
      </c>
      <c r="L34" s="32">
        <f t="shared" si="3"/>
        <v>4574.4412275545847</v>
      </c>
      <c r="M34" s="31">
        <f t="shared" si="4"/>
        <v>-8.8722401899368197E-3</v>
      </c>
      <c r="N34" s="32">
        <f t="shared" ref="N34:N37" si="6">H33*(1+I33)</f>
        <v>226.42307692307693</v>
      </c>
      <c r="O34" s="32">
        <f t="shared" si="1"/>
        <v>5863.814483064627</v>
      </c>
      <c r="P34" s="32">
        <f t="shared" si="5"/>
        <v>1327702.9177615948</v>
      </c>
    </row>
    <row r="35" spans="1:16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  <c r="I35" s="30">
        <f t="shared" si="2"/>
        <v>0.17903930131004375</v>
      </c>
      <c r="J35" s="30">
        <f>AVERAGE($I$2:I35)</f>
        <v>0.19636405339551632</v>
      </c>
      <c r="K35" s="32">
        <v>1466386.8845899992</v>
      </c>
      <c r="L35" s="32">
        <f>K35/H35</f>
        <v>5431.0625355185157</v>
      </c>
      <c r="M35" s="31">
        <f t="shared" si="4"/>
        <v>-0.20723638380639031</v>
      </c>
      <c r="N35" s="32">
        <f>H34*(1+I34)</f>
        <v>258.33004926108379</v>
      </c>
      <c r="O35" s="32">
        <f>L34*(1+M34)</f>
        <v>4533.8556862489713</v>
      </c>
      <c r="P35" s="32">
        <f t="shared" si="5"/>
        <v>1171231.1627713416</v>
      </c>
    </row>
    <row r="36" spans="1:16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  <c r="I36" s="30">
        <f t="shared" si="2"/>
        <v>0.19999999999999996</v>
      </c>
      <c r="J36" s="30">
        <f>AVERAGE($I$2:I36)</f>
        <v>0.19647099300153056</v>
      </c>
      <c r="K36" s="32">
        <v>1843735.0886799998</v>
      </c>
      <c r="L36" s="32">
        <f t="shared" si="3"/>
        <v>5690.5403971604928</v>
      </c>
      <c r="M36" s="31">
        <f t="shared" si="4"/>
        <v>0.18726250165899838</v>
      </c>
      <c r="N36" s="32">
        <f t="shared" si="6"/>
        <v>318.34061135371184</v>
      </c>
      <c r="O36" s="32">
        <f>L35*(1+M35)</f>
        <v>4305.5487754312935</v>
      </c>
      <c r="P36" s="32">
        <f t="shared" si="5"/>
        <v>1370631.0293840233</v>
      </c>
    </row>
    <row r="37" spans="1:16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  <c r="I37" s="30">
        <f t="shared" si="2"/>
        <v>0.18827160493827155</v>
      </c>
      <c r="J37" s="30">
        <f>AVERAGE($I$2:I37)</f>
        <v>0.19623672477115173</v>
      </c>
      <c r="K37" s="32">
        <v>2186974.7092700005</v>
      </c>
      <c r="L37" s="32">
        <f t="shared" si="3"/>
        <v>5680.4537903116898</v>
      </c>
      <c r="M37" s="31">
        <f t="shared" si="4"/>
        <v>4.7776629332662246E-2</v>
      </c>
      <c r="N37" s="32">
        <f t="shared" si="6"/>
        <v>388.8</v>
      </c>
      <c r="O37" s="32">
        <f>L36*(1+M36)</f>
        <v>6756.1652277243566</v>
      </c>
      <c r="P37" s="32">
        <f t="shared" si="5"/>
        <v>2626797.0405392298</v>
      </c>
    </row>
    <row r="38" spans="1:16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  <c r="I38" s="30">
        <f t="shared" si="2"/>
        <v>0.18701298701298708</v>
      </c>
      <c r="J38" s="30">
        <f>AVERAGE($I$2:I38)</f>
        <v>0.19598050983342494</v>
      </c>
      <c r="K38" s="32">
        <v>2577113.117360001</v>
      </c>
      <c r="L38" s="32">
        <f t="shared" si="3"/>
        <v>5639.1971933479235</v>
      </c>
      <c r="M38" s="31">
        <f t="shared" si="4"/>
        <v>-1.7725217896416012E-3</v>
      </c>
      <c r="N38" s="32">
        <f>H37*(1+I37)</f>
        <v>457.48456790123453</v>
      </c>
      <c r="O38" s="32">
        <f>L37*(1+M37)</f>
        <v>5951.8467254927273</v>
      </c>
      <c r="P38" s="32">
        <f t="shared" si="5"/>
        <v>2722878.0274264179</v>
      </c>
    </row>
    <row r="39" spans="1:16" x14ac:dyDescent="0.3">
      <c r="O39" s="16"/>
      <c r="P39" s="1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19 H21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L11"/>
  <sheetViews>
    <sheetView workbookViewId="0">
      <selection activeCell="K1" sqref="K1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  <col min="8" max="8" width="28.5546875" bestFit="1" customWidth="1"/>
    <col min="9" max="9" width="15.5546875" bestFit="1" customWidth="1"/>
    <col min="10" max="10" width="23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100</v>
      </c>
      <c r="G1" t="s">
        <v>94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idden="1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>E2-B2</f>
        <v>0.27180000000000004</v>
      </c>
      <c r="G2" s="6">
        <v>1.17E-2</v>
      </c>
      <c r="H2" s="7">
        <v>6.7699999999999996E-2</v>
      </c>
      <c r="I2" s="7">
        <v>2.5100000000000001E-2</v>
      </c>
      <c r="J2" s="7">
        <f>H2-I2</f>
        <v>4.2599999999999999E-2</v>
      </c>
      <c r="K2" s="7">
        <v>8.5000000000000006E-2</v>
      </c>
    </row>
    <row r="3" spans="1:12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>E3-B3</f>
        <v>1.0200000000000001E-2</v>
      </c>
      <c r="G3" s="6">
        <v>4.36E-2</v>
      </c>
      <c r="H3" s="7">
        <v>6.7699999999999996E-2</v>
      </c>
      <c r="I3" s="7">
        <v>2.5100000000000001E-2</v>
      </c>
      <c r="J3" s="7">
        <f t="shared" ref="J3:J7" si="0">H3-I3</f>
        <v>4.2599999999999999E-2</v>
      </c>
      <c r="K3" s="7">
        <v>8.5000000000000006E-2</v>
      </c>
      <c r="L3" s="7">
        <f>K3+J3</f>
        <v>0.12759999999999999</v>
      </c>
    </row>
    <row r="4" spans="1:12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ref="F4:F7" si="1">E4-B4</f>
        <v>-0.21079999999999999</v>
      </c>
      <c r="G4" s="6">
        <v>4.4999999999999998E-2</v>
      </c>
      <c r="H4" s="7">
        <v>7.0000000000000007E-2</v>
      </c>
      <c r="I4" s="7">
        <v>2.6499999999999999E-2</v>
      </c>
      <c r="J4" s="7">
        <f t="shared" si="0"/>
        <v>4.3500000000000011E-2</v>
      </c>
      <c r="K4" s="7">
        <v>7.8E-2</v>
      </c>
      <c r="L4" s="7">
        <f t="shared" ref="L4:L7" si="2">K4+J4</f>
        <v>0.12150000000000001</v>
      </c>
    </row>
    <row r="5" spans="1:12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1"/>
        <v>-8.9600000000000013E-2</v>
      </c>
      <c r="G5" s="6">
        <v>3.04E-2</v>
      </c>
      <c r="H5" s="7">
        <v>0.09</v>
      </c>
      <c r="I5" s="7">
        <v>2.9399999999999999E-2</v>
      </c>
      <c r="J5" s="7">
        <f t="shared" si="0"/>
        <v>6.0600000000000001E-2</v>
      </c>
      <c r="K5" s="7">
        <v>7.4999999999999997E-2</v>
      </c>
      <c r="L5" s="7">
        <f t="shared" si="2"/>
        <v>0.1356</v>
      </c>
    </row>
    <row r="6" spans="1:12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1"/>
        <v>0.10629999999999999</v>
      </c>
      <c r="G6" s="6">
        <v>2.92E-2</v>
      </c>
      <c r="H6" s="7">
        <v>0.1</v>
      </c>
      <c r="I6" s="7">
        <v>0.03</v>
      </c>
      <c r="J6" s="7">
        <f t="shared" si="0"/>
        <v>7.0000000000000007E-2</v>
      </c>
      <c r="K6" s="7">
        <v>7.1999999999999995E-2</v>
      </c>
      <c r="L6" s="7">
        <f t="shared" si="2"/>
        <v>0.14200000000000002</v>
      </c>
    </row>
    <row r="7" spans="1:12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1"/>
        <v>-0.22509999999999999</v>
      </c>
      <c r="G7" s="6">
        <v>3.49E-2</v>
      </c>
      <c r="H7" s="7">
        <v>0.10349999999999999</v>
      </c>
      <c r="I7" s="7">
        <v>2.6800000000000001E-2</v>
      </c>
      <c r="J7" s="7">
        <f t="shared" si="0"/>
        <v>7.669999999999999E-2</v>
      </c>
      <c r="K7" s="7">
        <v>7.6700000000000004E-2</v>
      </c>
      <c r="L7" s="7">
        <f t="shared" si="2"/>
        <v>0.15339999999999998</v>
      </c>
    </row>
    <row r="9" spans="1:12" x14ac:dyDescent="0.3">
      <c r="E9" s="11"/>
    </row>
    <row r="11" spans="1:12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2025-06-19T23:17:31Z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